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sofiasaucedogarcia/Documents/Probabilidad y Estadistica/"/>
    </mc:Choice>
  </mc:AlternateContent>
  <xr:revisionPtr revIDLastSave="0" documentId="8_{CABA32FD-5E38-304C-A307-A161D4193811}" xr6:coauthVersionLast="47" xr6:coauthVersionMax="47" xr10:uidLastSave="{00000000-0000-0000-0000-000000000000}"/>
  <bookViews>
    <workbookView xWindow="0" yWindow="500" windowWidth="28800" windowHeight="16400" activeTab="1" xr2:uid="{00000000-000D-0000-FFFF-FFFF00000000}"/>
  </bookViews>
  <sheets>
    <sheet name="PesoPollito PH RLS" sheetId="1" r:id="rId1"/>
    <sheet name="PorcentajeFallas" sheetId="8" r:id="rId2"/>
    <sheet name="por.fallas pt2" sheetId="19" r:id="rId3"/>
    <sheet name="CompañiaElectrica" sheetId="5" r:id="rId4"/>
    <sheet name="FabricaBotellas" sheetId="7" r:id="rId5"/>
    <sheet name="Continuacion fabrica" sheetId="16" r:id="rId6"/>
    <sheet name="MolinosViento" sheetId="9" r:id="rId7"/>
    <sheet name="molinos viento continuacion" sheetId="17" r:id="rId8"/>
    <sheet name="GastarParaVender" sheetId="10" r:id="rId9"/>
    <sheet name="BolsaValores" sheetId="11" r:id="rId10"/>
    <sheet name="CensosNL RLS" sheetId="12" r:id="rId11"/>
    <sheet name="ViajeNegocios" sheetId="15" r:id="rId12"/>
    <sheet name="ConsumoEnergia" sheetId="13" r:id="rId13"/>
    <sheet name="CrecimientoMicrobiano" sheetId="14"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30" i="7" l="1"/>
  <c r="E78" i="7"/>
  <c r="I73" i="16" l="1"/>
  <c r="G62" i="19"/>
  <c r="H61" i="19"/>
  <c r="H49" i="19"/>
  <c r="H50" i="19"/>
  <c r="H51" i="19"/>
  <c r="H52" i="19"/>
  <c r="H53" i="19"/>
  <c r="H54" i="19"/>
  <c r="H55" i="19"/>
  <c r="H56" i="19"/>
  <c r="H57" i="19"/>
  <c r="H58" i="19"/>
  <c r="H59" i="19"/>
  <c r="H60" i="19"/>
  <c r="H48" i="19"/>
  <c r="H62" i="19" s="1"/>
  <c r="K49" i="19" s="1"/>
  <c r="M36" i="19"/>
  <c r="O38" i="19" s="1"/>
  <c r="J34" i="16"/>
  <c r="I35" i="16"/>
  <c r="I34" i="16"/>
  <c r="K30" i="19"/>
  <c r="L30" i="19" s="1"/>
  <c r="M30" i="19" s="1"/>
  <c r="H32" i="19"/>
  <c r="H33" i="19" s="1"/>
  <c r="K33" i="19" s="1"/>
  <c r="L33" i="19" s="1"/>
  <c r="M33" i="19" s="1"/>
  <c r="H31" i="19"/>
  <c r="K31" i="19" s="1"/>
  <c r="H26" i="19"/>
  <c r="H27" i="19" s="1"/>
  <c r="H30" i="19"/>
  <c r="H24" i="19"/>
  <c r="Y109" i="8"/>
  <c r="F105" i="9"/>
  <c r="Y119" i="8"/>
  <c r="Y121" i="8"/>
  <c r="Y116" i="8"/>
  <c r="Y113" i="8"/>
  <c r="Y112" i="8"/>
  <c r="Y115" i="8"/>
  <c r="Y110" i="8"/>
  <c r="Y122" i="8"/>
  <c r="Y117" i="8"/>
  <c r="Y123" i="8"/>
  <c r="Y118" i="8"/>
  <c r="Y111" i="8"/>
  <c r="Y120" i="8"/>
  <c r="Y114" i="8"/>
  <c r="S106" i="8"/>
  <c r="U108" i="8" s="1"/>
  <c r="S108" i="8"/>
  <c r="I84" i="8"/>
  <c r="I82" i="8"/>
  <c r="K84" i="8" s="1"/>
  <c r="I60" i="8"/>
  <c r="I58" i="8"/>
  <c r="K60" i="8" s="1"/>
  <c r="I34" i="8"/>
  <c r="I36" i="8"/>
  <c r="K36" i="8"/>
  <c r="F4" i="8"/>
  <c r="F5" i="8"/>
  <c r="F6" i="8"/>
  <c r="F7" i="8"/>
  <c r="F8" i="8"/>
  <c r="F9" i="8"/>
  <c r="F10" i="8"/>
  <c r="F11" i="8"/>
  <c r="F12" i="8"/>
  <c r="F13" i="8"/>
  <c r="F14" i="8"/>
  <c r="F15" i="8"/>
  <c r="F16" i="8"/>
  <c r="F17" i="8"/>
  <c r="E4" i="8"/>
  <c r="E5" i="8"/>
  <c r="E6" i="8"/>
  <c r="E7" i="8"/>
  <c r="E8" i="8"/>
  <c r="E9" i="8"/>
  <c r="E10" i="8"/>
  <c r="E11" i="8"/>
  <c r="E12" i="8"/>
  <c r="E13" i="8"/>
  <c r="E14" i="8"/>
  <c r="E15" i="8"/>
  <c r="E16" i="8"/>
  <c r="E17" i="8"/>
  <c r="D4" i="8"/>
  <c r="D5" i="8"/>
  <c r="D6" i="8"/>
  <c r="D7" i="8"/>
  <c r="D8" i="8"/>
  <c r="D9" i="8"/>
  <c r="D10" i="8"/>
  <c r="D11" i="8"/>
  <c r="D12" i="8"/>
  <c r="D13" i="8"/>
  <c r="D14" i="8"/>
  <c r="D15" i="8"/>
  <c r="D16" i="8"/>
  <c r="D17" i="8"/>
  <c r="C4" i="8"/>
  <c r="C5" i="8"/>
  <c r="C6" i="8"/>
  <c r="C7" i="8"/>
  <c r="C8" i="8"/>
  <c r="C9" i="8"/>
  <c r="C10" i="8"/>
  <c r="C11" i="8"/>
  <c r="C12" i="8"/>
  <c r="C13" i="8"/>
  <c r="C14" i="8"/>
  <c r="C15" i="8"/>
  <c r="C16" i="8"/>
  <c r="C17" i="8"/>
  <c r="E3" i="8"/>
  <c r="C3" i="8"/>
  <c r="D3" i="8"/>
  <c r="F3" i="8"/>
  <c r="B19" i="8"/>
  <c r="D41" i="1"/>
  <c r="R26" i="17"/>
  <c r="Q26" i="17"/>
  <c r="P26" i="17"/>
  <c r="K39" i="17"/>
  <c r="I35" i="17"/>
  <c r="I34" i="17"/>
  <c r="G34" i="17"/>
  <c r="F34" i="17"/>
  <c r="E41" i="1"/>
  <c r="B81" i="1"/>
  <c r="I42" i="9"/>
  <c r="K33" i="12"/>
  <c r="H31" i="12"/>
  <c r="I74" i="12"/>
  <c r="K76" i="12" s="1"/>
  <c r="C2" i="1"/>
  <c r="J64" i="17"/>
  <c r="J61" i="17"/>
  <c r="F58" i="17"/>
  <c r="F59" i="17"/>
  <c r="F60" i="17"/>
  <c r="F61" i="17"/>
  <c r="F62" i="17"/>
  <c r="F63" i="17"/>
  <c r="F64" i="17"/>
  <c r="F65" i="17"/>
  <c r="F66" i="17"/>
  <c r="F67" i="17"/>
  <c r="F68" i="17"/>
  <c r="F69" i="17"/>
  <c r="F70" i="17"/>
  <c r="F71" i="17"/>
  <c r="F72" i="17"/>
  <c r="F73" i="17"/>
  <c r="F74" i="17"/>
  <c r="F75" i="17"/>
  <c r="F76" i="17"/>
  <c r="F77" i="17"/>
  <c r="F78" i="17"/>
  <c r="F79" i="17"/>
  <c r="F80" i="17"/>
  <c r="F57" i="17"/>
  <c r="F71" i="16"/>
  <c r="G81" i="17"/>
  <c r="R27" i="17"/>
  <c r="R28" i="17"/>
  <c r="R29" i="17"/>
  <c r="R30" i="17"/>
  <c r="R31" i="17"/>
  <c r="R32" i="17"/>
  <c r="R33" i="17"/>
  <c r="R34" i="17"/>
  <c r="R35" i="17"/>
  <c r="R36" i="17"/>
  <c r="R37" i="17"/>
  <c r="R38" i="17"/>
  <c r="R39" i="17"/>
  <c r="R40" i="17"/>
  <c r="R41" i="17"/>
  <c r="R42" i="17"/>
  <c r="R43" i="17"/>
  <c r="R44" i="17"/>
  <c r="R45" i="17"/>
  <c r="R46" i="17"/>
  <c r="R47" i="17"/>
  <c r="R48" i="17"/>
  <c r="R49" i="17"/>
  <c r="R50" i="17"/>
  <c r="Q27" i="17"/>
  <c r="Q28" i="17"/>
  <c r="Q29" i="17"/>
  <c r="Q30" i="17"/>
  <c r="Q31" i="17"/>
  <c r="Q32" i="17"/>
  <c r="Q33" i="17"/>
  <c r="Q34" i="17"/>
  <c r="Q35" i="17"/>
  <c r="Q36" i="17"/>
  <c r="Q37" i="17"/>
  <c r="Q38" i="17"/>
  <c r="Q39" i="17"/>
  <c r="Q40" i="17"/>
  <c r="Q41" i="17"/>
  <c r="Q42" i="17"/>
  <c r="Q43" i="17"/>
  <c r="Q44" i="17"/>
  <c r="Q45" i="17"/>
  <c r="Q46" i="17"/>
  <c r="Q47" i="17"/>
  <c r="Q48" i="17"/>
  <c r="Q49" i="17"/>
  <c r="Q50" i="17"/>
  <c r="P27" i="17"/>
  <c r="P28" i="17"/>
  <c r="P29" i="17"/>
  <c r="P30" i="17"/>
  <c r="P31" i="17"/>
  <c r="P32" i="17"/>
  <c r="P33" i="17"/>
  <c r="P34" i="17"/>
  <c r="P35" i="17"/>
  <c r="P36" i="17"/>
  <c r="P37" i="17"/>
  <c r="P38" i="17"/>
  <c r="P39" i="17"/>
  <c r="P40" i="17"/>
  <c r="P41" i="17"/>
  <c r="P42" i="17"/>
  <c r="P43" i="17"/>
  <c r="P44" i="17"/>
  <c r="P45" i="17"/>
  <c r="P46" i="17"/>
  <c r="P47" i="17"/>
  <c r="P48" i="17"/>
  <c r="P49" i="17"/>
  <c r="P50" i="17"/>
  <c r="G71" i="16"/>
  <c r="G72" i="16"/>
  <c r="G73" i="16"/>
  <c r="G74" i="16"/>
  <c r="G75" i="16"/>
  <c r="G76" i="16"/>
  <c r="G77" i="16"/>
  <c r="G78" i="16"/>
  <c r="G79" i="16"/>
  <c r="G80" i="16"/>
  <c r="G81" i="16"/>
  <c r="G82" i="16"/>
  <c r="G83" i="16"/>
  <c r="G70" i="16"/>
  <c r="G84" i="16"/>
  <c r="J42" i="17"/>
  <c r="L43" i="17" s="1"/>
  <c r="J40" i="16"/>
  <c r="L41" i="16" s="1"/>
  <c r="K34" i="16"/>
  <c r="H39" i="17"/>
  <c r="F29" i="17"/>
  <c r="F35" i="17"/>
  <c r="G35" i="17" s="1"/>
  <c r="F36" i="17" s="1"/>
  <c r="G36" i="17" s="1"/>
  <c r="F37" i="17" s="1"/>
  <c r="F28" i="17"/>
  <c r="I204" i="9"/>
  <c r="I149" i="9"/>
  <c r="K151" i="9" s="1"/>
  <c r="I151" i="9"/>
  <c r="I97" i="9"/>
  <c r="I95" i="9"/>
  <c r="K97" i="9" s="1"/>
  <c r="F84" i="16"/>
  <c r="F72" i="16"/>
  <c r="F73" i="16"/>
  <c r="F74" i="16"/>
  <c r="F75" i="16"/>
  <c r="F76" i="16"/>
  <c r="F77" i="16"/>
  <c r="F78" i="16"/>
  <c r="F79" i="16"/>
  <c r="F80" i="16"/>
  <c r="F81" i="16"/>
  <c r="F82" i="16"/>
  <c r="F83" i="16"/>
  <c r="K35" i="16"/>
  <c r="K36" i="16"/>
  <c r="K37" i="16"/>
  <c r="J35" i="16"/>
  <c r="J36" i="16"/>
  <c r="J37" i="16"/>
  <c r="K32" i="19" l="1"/>
  <c r="L32" i="19" s="1"/>
  <c r="M32" i="19" s="1"/>
  <c r="L31" i="19"/>
  <c r="K38" i="16"/>
  <c r="J41" i="16" s="1"/>
  <c r="H25" i="19"/>
  <c r="F30" i="17"/>
  <c r="F81" i="17"/>
  <c r="I36" i="17"/>
  <c r="J36" i="17" s="1"/>
  <c r="K36" i="17" s="1"/>
  <c r="J34" i="17"/>
  <c r="J35" i="17"/>
  <c r="K35" i="17" s="1"/>
  <c r="G37" i="17"/>
  <c r="J38" i="16"/>
  <c r="I38" i="16"/>
  <c r="I37" i="16"/>
  <c r="I36" i="16"/>
  <c r="G35" i="16"/>
  <c r="F36" i="16"/>
  <c r="G36" i="16" s="1"/>
  <c r="F37" i="16" s="1"/>
  <c r="G37" i="16" s="1"/>
  <c r="F35" i="16"/>
  <c r="G34" i="16"/>
  <c r="F34" i="16"/>
  <c r="E29" i="16"/>
  <c r="E28" i="16"/>
  <c r="E26" i="16"/>
  <c r="S114" i="7"/>
  <c r="S112" i="7"/>
  <c r="S110" i="7"/>
  <c r="S117" i="7"/>
  <c r="S106" i="7"/>
  <c r="S111" i="7"/>
  <c r="S109" i="7"/>
  <c r="S115" i="7"/>
  <c r="S113" i="7"/>
  <c r="S116" i="7"/>
  <c r="S108" i="7"/>
  <c r="S118" i="7"/>
  <c r="S119" i="7"/>
  <c r="S107" i="7"/>
  <c r="I31" i="7"/>
  <c r="K33" i="7" s="1"/>
  <c r="I33" i="7"/>
  <c r="F4" i="7"/>
  <c r="F5" i="7"/>
  <c r="F6" i="7"/>
  <c r="F7" i="7"/>
  <c r="F8" i="7"/>
  <c r="F9" i="7"/>
  <c r="F10" i="7"/>
  <c r="F11" i="7"/>
  <c r="F12" i="7"/>
  <c r="F13" i="7"/>
  <c r="F14" i="7"/>
  <c r="F15" i="7"/>
  <c r="F16" i="7"/>
  <c r="E4" i="7"/>
  <c r="E5" i="7"/>
  <c r="E6" i="7"/>
  <c r="E7" i="7"/>
  <c r="E8" i="7"/>
  <c r="E9" i="7"/>
  <c r="E10" i="7"/>
  <c r="E11" i="7"/>
  <c r="E12" i="7"/>
  <c r="E13" i="7"/>
  <c r="E14" i="7"/>
  <c r="E15" i="7"/>
  <c r="E16" i="7"/>
  <c r="D4" i="7"/>
  <c r="D5" i="7"/>
  <c r="D6" i="7"/>
  <c r="D7" i="7"/>
  <c r="D8" i="7"/>
  <c r="D9" i="7"/>
  <c r="D10" i="7"/>
  <c r="D11" i="7"/>
  <c r="D12" i="7"/>
  <c r="D13" i="7"/>
  <c r="D14" i="7"/>
  <c r="D15" i="7"/>
  <c r="D16" i="7"/>
  <c r="C4" i="7"/>
  <c r="C5" i="7"/>
  <c r="C6" i="7"/>
  <c r="C7" i="7"/>
  <c r="C8" i="7"/>
  <c r="C9" i="7"/>
  <c r="C10" i="7"/>
  <c r="C11" i="7"/>
  <c r="C12" i="7"/>
  <c r="C13" i="7"/>
  <c r="C14" i="7"/>
  <c r="C15" i="7"/>
  <c r="C16" i="7"/>
  <c r="F3" i="7"/>
  <c r="E3" i="7"/>
  <c r="D3" i="7"/>
  <c r="C3" i="7"/>
  <c r="I44" i="9"/>
  <c r="K44" i="9"/>
  <c r="F4" i="9"/>
  <c r="F5" i="9"/>
  <c r="F6" i="9"/>
  <c r="F7" i="9"/>
  <c r="F8" i="9"/>
  <c r="F9" i="9"/>
  <c r="F10" i="9"/>
  <c r="F11" i="9"/>
  <c r="F12" i="9"/>
  <c r="F13" i="9"/>
  <c r="F14" i="9"/>
  <c r="F15" i="9"/>
  <c r="F16" i="9"/>
  <c r="F17" i="9"/>
  <c r="F18" i="9"/>
  <c r="F19" i="9"/>
  <c r="F20" i="9"/>
  <c r="F21" i="9"/>
  <c r="F22" i="9"/>
  <c r="F23" i="9"/>
  <c r="F24" i="9"/>
  <c r="F25" i="9"/>
  <c r="F26" i="9"/>
  <c r="F27" i="9"/>
  <c r="F3" i="9"/>
  <c r="E4" i="9"/>
  <c r="E5" i="9"/>
  <c r="E6" i="9"/>
  <c r="E7" i="9"/>
  <c r="E8" i="9"/>
  <c r="E9" i="9"/>
  <c r="E10" i="9"/>
  <c r="E11" i="9"/>
  <c r="E12" i="9"/>
  <c r="E13" i="9"/>
  <c r="E14" i="9"/>
  <c r="E15" i="9"/>
  <c r="E16" i="9"/>
  <c r="E17" i="9"/>
  <c r="E18" i="9"/>
  <c r="E19" i="9"/>
  <c r="E20" i="9"/>
  <c r="E21" i="9"/>
  <c r="E22" i="9"/>
  <c r="E23" i="9"/>
  <c r="E24" i="9"/>
  <c r="E25" i="9"/>
  <c r="E26" i="9"/>
  <c r="E27" i="9"/>
  <c r="E3" i="9"/>
  <c r="D4" i="9"/>
  <c r="D5" i="9"/>
  <c r="D6" i="9"/>
  <c r="D7" i="9"/>
  <c r="D8" i="9"/>
  <c r="D9" i="9"/>
  <c r="D10" i="9"/>
  <c r="D11" i="9"/>
  <c r="D12" i="9"/>
  <c r="D13" i="9"/>
  <c r="D14" i="9"/>
  <c r="D15" i="9"/>
  <c r="D16" i="9"/>
  <c r="D17" i="9"/>
  <c r="D18" i="9"/>
  <c r="D19" i="9"/>
  <c r="D20" i="9"/>
  <c r="D21" i="9"/>
  <c r="D22" i="9"/>
  <c r="D23" i="9"/>
  <c r="D24" i="9"/>
  <c r="D25" i="9"/>
  <c r="D26" i="9"/>
  <c r="D27" i="9"/>
  <c r="C4" i="9"/>
  <c r="C5" i="9"/>
  <c r="C6" i="9"/>
  <c r="C7" i="9"/>
  <c r="C8" i="9"/>
  <c r="C9" i="9"/>
  <c r="C10" i="9"/>
  <c r="C11" i="9"/>
  <c r="C12" i="9"/>
  <c r="C13" i="9"/>
  <c r="C14" i="9"/>
  <c r="C15" i="9"/>
  <c r="C16" i="9"/>
  <c r="C17" i="9"/>
  <c r="C18" i="9"/>
  <c r="C19" i="9"/>
  <c r="C20" i="9"/>
  <c r="C21" i="9"/>
  <c r="C22" i="9"/>
  <c r="C23" i="9"/>
  <c r="C24" i="9"/>
  <c r="C25" i="9"/>
  <c r="C26" i="9"/>
  <c r="C27" i="9"/>
  <c r="D3" i="9"/>
  <c r="C3" i="9"/>
  <c r="H409" i="5"/>
  <c r="H414" i="5"/>
  <c r="H421" i="5"/>
  <c r="H430" i="5"/>
  <c r="H436" i="5"/>
  <c r="H444" i="5"/>
  <c r="H458" i="5"/>
  <c r="H451" i="5"/>
  <c r="H454" i="5"/>
  <c r="H453" i="5"/>
  <c r="H449" i="5"/>
  <c r="H433" i="5"/>
  <c r="H443" i="5"/>
  <c r="H431" i="5"/>
  <c r="H411" i="5"/>
  <c r="H408" i="5"/>
  <c r="H426" i="5"/>
  <c r="H419" i="5"/>
  <c r="H423" i="5"/>
  <c r="H415" i="5"/>
  <c r="H424" i="5"/>
  <c r="H450" i="5"/>
  <c r="H417" i="5"/>
  <c r="H440" i="5"/>
  <c r="H438" i="5"/>
  <c r="H442" i="5"/>
  <c r="H446" i="5"/>
  <c r="H435" i="5"/>
  <c r="H455" i="5"/>
  <c r="H429" i="5"/>
  <c r="H447" i="5"/>
  <c r="H416" i="5"/>
  <c r="H456" i="5"/>
  <c r="H445" i="5"/>
  <c r="H412" i="5"/>
  <c r="H425" i="5"/>
  <c r="H441" i="5"/>
  <c r="H439" i="5"/>
  <c r="H422" i="5"/>
  <c r="H434" i="5"/>
  <c r="H410" i="5"/>
  <c r="H432" i="5"/>
  <c r="H428" i="5"/>
  <c r="H452" i="5"/>
  <c r="H418" i="5"/>
  <c r="H427" i="5"/>
  <c r="H413" i="5"/>
  <c r="H457" i="5"/>
  <c r="H437" i="5"/>
  <c r="H448" i="5"/>
  <c r="H420" i="5"/>
  <c r="E320" i="5"/>
  <c r="D321" i="5" s="1"/>
  <c r="E83" i="12"/>
  <c r="F158" i="5"/>
  <c r="I150" i="5"/>
  <c r="I148" i="5"/>
  <c r="K150" i="5" s="1"/>
  <c r="I70" i="5"/>
  <c r="I68" i="5"/>
  <c r="K70" i="5" s="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3" i="5"/>
  <c r="D10"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D4" i="5"/>
  <c r="D5" i="5"/>
  <c r="D6" i="5"/>
  <c r="D7" i="5"/>
  <c r="D8" i="5"/>
  <c r="D9"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E3" i="5"/>
  <c r="D3" i="5"/>
  <c r="C3" i="12"/>
  <c r="I76" i="12"/>
  <c r="E127" i="12"/>
  <c r="E37" i="1"/>
  <c r="I33" i="12"/>
  <c r="F4" i="12"/>
  <c r="F5" i="12"/>
  <c r="F6" i="12"/>
  <c r="F7" i="12"/>
  <c r="F8" i="12"/>
  <c r="F9" i="12"/>
  <c r="F10" i="12"/>
  <c r="F11" i="12"/>
  <c r="F12" i="12"/>
  <c r="F13" i="12"/>
  <c r="F14" i="12"/>
  <c r="F15" i="12"/>
  <c r="E4" i="12"/>
  <c r="E5" i="12"/>
  <c r="E6" i="12"/>
  <c r="E7" i="12"/>
  <c r="E8" i="12"/>
  <c r="E9" i="12"/>
  <c r="E10" i="12"/>
  <c r="E11" i="12"/>
  <c r="E12" i="12"/>
  <c r="E13" i="12"/>
  <c r="E14" i="12"/>
  <c r="E15" i="12"/>
  <c r="D4" i="12"/>
  <c r="D5" i="12"/>
  <c r="D6" i="12"/>
  <c r="D7" i="12"/>
  <c r="D8" i="12"/>
  <c r="D9" i="12"/>
  <c r="D10" i="12"/>
  <c r="D11" i="12"/>
  <c r="D12" i="12"/>
  <c r="D13" i="12"/>
  <c r="D14" i="12"/>
  <c r="D15" i="12"/>
  <c r="C4" i="12"/>
  <c r="C5" i="12"/>
  <c r="C6" i="12"/>
  <c r="C7" i="12"/>
  <c r="C8" i="12"/>
  <c r="C9" i="12"/>
  <c r="C10" i="12"/>
  <c r="C11" i="12"/>
  <c r="C12" i="12"/>
  <c r="C13" i="12"/>
  <c r="C14" i="12"/>
  <c r="C15" i="12"/>
  <c r="F3" i="12"/>
  <c r="E3" i="12"/>
  <c r="D3" i="12"/>
  <c r="H73" i="1"/>
  <c r="K74" i="1" s="1"/>
  <c r="I74" i="1"/>
  <c r="I30" i="1"/>
  <c r="C3" i="1"/>
  <c r="C4" i="1"/>
  <c r="C5" i="1"/>
  <c r="C6" i="1"/>
  <c r="C7" i="1"/>
  <c r="C8" i="1"/>
  <c r="C9" i="1"/>
  <c r="C10" i="1"/>
  <c r="C11" i="1"/>
  <c r="C12" i="1"/>
  <c r="C13" i="1"/>
  <c r="D52" i="1"/>
  <c r="E52" i="1" s="1"/>
  <c r="D42" i="1"/>
  <c r="E42" i="1" s="1"/>
  <c r="D43" i="1"/>
  <c r="E43" i="1" s="1"/>
  <c r="D44" i="1"/>
  <c r="E44" i="1" s="1"/>
  <c r="D45" i="1"/>
  <c r="E45" i="1" s="1"/>
  <c r="D46" i="1"/>
  <c r="E46" i="1" s="1"/>
  <c r="D47" i="1"/>
  <c r="E47" i="1" s="1"/>
  <c r="D48" i="1"/>
  <c r="E48" i="1" s="1"/>
  <c r="D49" i="1"/>
  <c r="E49" i="1" s="1"/>
  <c r="D50" i="1"/>
  <c r="E50" i="1" s="1"/>
  <c r="D51" i="1"/>
  <c r="E51" i="1" s="1"/>
  <c r="H29" i="1"/>
  <c r="K34" i="19" l="1"/>
  <c r="M31" i="19"/>
  <c r="M34" i="19" s="1"/>
  <c r="M38" i="19" s="1"/>
  <c r="L34" i="19"/>
  <c r="K34" i="17"/>
  <c r="F38" i="17"/>
  <c r="I37" i="17"/>
  <c r="J37" i="17" s="1"/>
  <c r="K37" i="17" s="1"/>
  <c r="K30" i="1"/>
  <c r="G38" i="17" l="1"/>
  <c r="I38" i="17"/>
  <c r="I39" i="17" l="1"/>
  <c r="J38" i="17"/>
  <c r="K38" i="17" l="1"/>
  <c r="J43" i="17" s="1"/>
  <c r="J39" i="17"/>
</calcChain>
</file>

<file path=xl/sharedStrings.xml><?xml version="1.0" encoding="utf-8"?>
<sst xmlns="http://schemas.openxmlformats.org/spreadsheetml/2006/main" count="1283" uniqueCount="222">
  <si>
    <t>tiempo</t>
  </si>
  <si>
    <t>peso</t>
  </si>
  <si>
    <t>y*</t>
  </si>
  <si>
    <t>NumeroTrabajadores</t>
  </si>
  <si>
    <t>PorcientoError</t>
  </si>
  <si>
    <t>consumoKw/H</t>
  </si>
  <si>
    <t>demanda Kw</t>
  </si>
  <si>
    <t>defecto botellas por 10000 botellas</t>
  </si>
  <si>
    <t>semanas desde ultima reparacion</t>
  </si>
  <si>
    <t>velocidad del viento</t>
  </si>
  <si>
    <t>corriente Directa Producida</t>
  </si>
  <si>
    <t>x</t>
  </si>
  <si>
    <t>y</t>
  </si>
  <si>
    <t>gasto mensual</t>
  </si>
  <si>
    <t>rendimiento ventas</t>
  </si>
  <si>
    <t>Tamaño(millones de dolares)</t>
  </si>
  <si>
    <t xml:space="preserve">Precio(dolares) </t>
  </si>
  <si>
    <t>año</t>
  </si>
  <si>
    <t>poblacion</t>
  </si>
  <si>
    <t>ciudad</t>
  </si>
  <si>
    <t>hotel(dolares)</t>
  </si>
  <si>
    <t>renta de auto/dia(dolares)</t>
  </si>
  <si>
    <t>Atlanta</t>
  </si>
  <si>
    <t>Boston</t>
  </si>
  <si>
    <t>Chicago</t>
  </si>
  <si>
    <t>Cleveland</t>
  </si>
  <si>
    <t>Dallas</t>
  </si>
  <si>
    <t>Denver</t>
  </si>
  <si>
    <t>Detroit</t>
  </si>
  <si>
    <t>Houston</t>
  </si>
  <si>
    <t>Los Angeles</t>
  </si>
  <si>
    <t>Miami</t>
  </si>
  <si>
    <t>Minneapolis</t>
  </si>
  <si>
    <t>Nueva Orleans</t>
  </si>
  <si>
    <t>Nueva York</t>
  </si>
  <si>
    <t>Orlando</t>
  </si>
  <si>
    <t>Phoenix</t>
  </si>
  <si>
    <t>Pittsburgh</t>
  </si>
  <si>
    <t>St. Louuis</t>
  </si>
  <si>
    <t>San Francisco</t>
  </si>
  <si>
    <t>Seattle</t>
  </si>
  <si>
    <t>Washington, D.C.</t>
  </si>
  <si>
    <t>Temperatura Media diaria (°F)</t>
  </si>
  <si>
    <t>Consumo medio diario (kWh) por familia</t>
  </si>
  <si>
    <t>tiempo(h)</t>
  </si>
  <si>
    <t>UFC/ml x10E6</t>
  </si>
  <si>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</si>
  <si>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</si>
  <si>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</si>
  <si>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</si>
  <si>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</si>
  <si>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</si>
  <si>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</si>
  <si>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</si>
  <si>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</si>
  <si>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</si>
  <si>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</si>
  <si>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</si>
  <si>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</si>
  <si>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</si>
  <si>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</si>
  <si>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</si>
  <si>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</si>
  <si>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</si>
  <si>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</si>
  <si>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</si>
  <si>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</si>
  <si>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</si>
  <si>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</si>
  <si>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</si>
  <si>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Tabla ANOVA</t>
  </si>
  <si>
    <t>Las variables muestran un nivel de asociacion fuerte,discreta</t>
  </si>
  <si>
    <t>El 95.8% de la variacion es explicada por el modelo , mostrando buen desempeño</t>
  </si>
  <si>
    <t>Numero de pares incluidos</t>
  </si>
  <si>
    <t>F de 0.05</t>
  </si>
  <si>
    <t>&gt;</t>
  </si>
  <si>
    <t>Peso estimado</t>
  </si>
  <si>
    <t>Tiempo</t>
  </si>
  <si>
    <t xml:space="preserve">peso </t>
  </si>
  <si>
    <t>Estimadores</t>
  </si>
  <si>
    <t>errores</t>
  </si>
  <si>
    <t xml:space="preserve">Transformar </t>
  </si>
  <si>
    <t>Modelo exponencial</t>
  </si>
  <si>
    <t xml:space="preserve">Resumen </t>
  </si>
  <si>
    <t xml:space="preserve">Modelo Lineal </t>
  </si>
  <si>
    <t xml:space="preserve">Modelo Exponencial </t>
  </si>
  <si>
    <t>Análisis de los residuales</t>
  </si>
  <si>
    <t>Observación</t>
  </si>
  <si>
    <t>Pronóstico y*</t>
  </si>
  <si>
    <t>Modelo lineal asociado</t>
  </si>
  <si>
    <t>x*</t>
  </si>
  <si>
    <t>1/x</t>
  </si>
  <si>
    <t>1/y</t>
  </si>
  <si>
    <t>X   (independiente) (regresora</t>
  </si>
  <si>
    <t>Y            (variable de respuesta)</t>
  </si>
  <si>
    <t>Pronóstico poblacion</t>
  </si>
  <si>
    <t>Modelo Potencia</t>
  </si>
  <si>
    <t>Modelo logaritmo</t>
  </si>
  <si>
    <t>Modelo reciproco</t>
  </si>
  <si>
    <t>Buen desempeño</t>
  </si>
  <si>
    <t xml:space="preserve">sin evidencia de regresion al origen </t>
  </si>
  <si>
    <t xml:space="preserve">la variable afecta de manera positiva la respuesta </t>
  </si>
  <si>
    <t xml:space="preserve">F </t>
  </si>
  <si>
    <t>Ecuacion de modelo lineal asociado</t>
  </si>
  <si>
    <t>Ecuacion del modelo exponencial</t>
  </si>
  <si>
    <t>y*estimado=54.27x*- 411.24</t>
  </si>
  <si>
    <t>Ecuacion del modelo potencia</t>
  </si>
  <si>
    <t>Ecuacion del modelo logaritmo</t>
  </si>
  <si>
    <t>Pronóstico 1/y</t>
  </si>
  <si>
    <t>y estimado=83.41x*- 630.42</t>
  </si>
  <si>
    <t>1/y estimado=114539.97(1/x)- 57.086</t>
  </si>
  <si>
    <t>summary</t>
  </si>
  <si>
    <t>Prueba de hipotesis</t>
  </si>
  <si>
    <t xml:space="preserve">Modelo </t>
  </si>
  <si>
    <t>lineal</t>
  </si>
  <si>
    <t>exp</t>
  </si>
  <si>
    <t>potencia</t>
  </si>
  <si>
    <t xml:space="preserve">logaritmo </t>
  </si>
  <si>
    <t xml:space="preserve">reciproco </t>
  </si>
  <si>
    <t>Y</t>
  </si>
  <si>
    <t>X</t>
  </si>
  <si>
    <t>Pronóstico consumoKw/H</t>
  </si>
  <si>
    <t>valor F de 0.05</t>
  </si>
  <si>
    <t xml:space="preserve">Modelo lineal </t>
  </si>
  <si>
    <t>consumo estimado =</t>
  </si>
  <si>
    <t>Modelo potencia</t>
  </si>
  <si>
    <t>exp(0.187demanda)</t>
  </si>
  <si>
    <t>1/y estimado= 0.0008+0.00055(1/x)</t>
  </si>
  <si>
    <t>consumo estimado=</t>
  </si>
  <si>
    <t xml:space="preserve"> </t>
  </si>
  <si>
    <t>y estimado</t>
  </si>
  <si>
    <t>Pronóstico corriente Directa Producida</t>
  </si>
  <si>
    <t>corriente directa estimada =</t>
  </si>
  <si>
    <t>semanas estimadas =</t>
  </si>
  <si>
    <t>Modelo al origen</t>
  </si>
  <si>
    <t>semanas estimadas=</t>
  </si>
  <si>
    <t>1/y estimado= 0.036+2.126(1/x)</t>
  </si>
  <si>
    <t>y estimada</t>
  </si>
  <si>
    <t xml:space="preserve">Supuesto de normalidad con media cero </t>
  </si>
  <si>
    <t xml:space="preserve">Prueba de bondad de ajuste </t>
  </si>
  <si>
    <t>raiz(n)</t>
  </si>
  <si>
    <t>clases</t>
  </si>
  <si>
    <t>rango</t>
  </si>
  <si>
    <t>ancho de clase</t>
  </si>
  <si>
    <t xml:space="preserve">Tabla de frecuencias </t>
  </si>
  <si>
    <t xml:space="preserve">lim inferior </t>
  </si>
  <si>
    <t xml:space="preserve">lim superior </t>
  </si>
  <si>
    <t>frecuencias</t>
  </si>
  <si>
    <t>y mayor...</t>
  </si>
  <si>
    <t>Frecuencia</t>
  </si>
  <si>
    <t>Teorica</t>
  </si>
  <si>
    <t>frecuencia esperada</t>
  </si>
  <si>
    <t>cocientes</t>
  </si>
  <si>
    <t xml:space="preserve">x^2 </t>
  </si>
  <si>
    <t xml:space="preserve">Rechazo H_0 si  </t>
  </si>
  <si>
    <t>Varianza Constante</t>
  </si>
  <si>
    <t xml:space="preserve">No hay que encontrar ningun patron </t>
  </si>
  <si>
    <t>Incorrelacion</t>
  </si>
  <si>
    <t>diferencias al cuadrado</t>
  </si>
  <si>
    <t>Por tanto los residuales provienen de distr normal con media cero</t>
  </si>
  <si>
    <t>EP=</t>
  </si>
  <si>
    <t>n</t>
  </si>
  <si>
    <t xml:space="preserve">2.0144&gt;dU, No rechazo H_0 </t>
  </si>
  <si>
    <t>Residuales son incorrelacionados</t>
  </si>
  <si>
    <t>cuadrados</t>
  </si>
  <si>
    <t xml:space="preserve">Con regresion al origen porque hay un signo positivo y uno negativo  </t>
  </si>
  <si>
    <t xml:space="preserve">Pero debe de tener sentido que haya regresion al origen </t>
  </si>
  <si>
    <t xml:space="preserve">No hay evidencia de regresion al origen </t>
  </si>
  <si>
    <t xml:space="preserve">Modelo logaritmo </t>
  </si>
  <si>
    <t>y= -0.83+1.41X*</t>
  </si>
  <si>
    <t>corriente estimada= -0.83+1.41 ln(vel viento)</t>
  </si>
  <si>
    <t xml:space="preserve">Normalidad con media 0 </t>
  </si>
  <si>
    <t>Clases</t>
  </si>
  <si>
    <t>Limite inferior</t>
  </si>
  <si>
    <t>ancho</t>
  </si>
  <si>
    <t xml:space="preserve">Limite superior </t>
  </si>
  <si>
    <t>probabilidad</t>
  </si>
  <si>
    <t>Cocientes</t>
  </si>
  <si>
    <t>X2 de 0.05</t>
  </si>
  <si>
    <t xml:space="preserve">Rechazo H_0 si </t>
  </si>
  <si>
    <t>No rechazo H_0</t>
  </si>
  <si>
    <t>los residuales provienen de distribucion normal con media cero</t>
  </si>
  <si>
    <t>qqplot</t>
  </si>
  <si>
    <t>i</t>
  </si>
  <si>
    <t>k</t>
  </si>
  <si>
    <t xml:space="preserve">Zk </t>
  </si>
  <si>
    <t>esperados</t>
  </si>
  <si>
    <t>Suma cuadrados</t>
  </si>
  <si>
    <t>EP</t>
  </si>
  <si>
    <t>&lt;</t>
  </si>
  <si>
    <t>1.20=dl</t>
  </si>
  <si>
    <t>Entonces los residuales son correlacionados</t>
  </si>
  <si>
    <t>coeficiente de correlacion</t>
  </si>
  <si>
    <t>Que se interpreta como a mayor numero de trabajadores menor error</t>
  </si>
  <si>
    <t xml:space="preserve">No hay regresion al origen </t>
  </si>
  <si>
    <t>Porciento error estimado  =.2916 - 0.103num.trabajadores</t>
  </si>
  <si>
    <t xml:space="preserve">Modelo lineal asociado </t>
  </si>
  <si>
    <t>y= 0.44- 0.11x*</t>
  </si>
  <si>
    <t>error estimado = 0.44- 0.11ln(num.trabajadores)</t>
  </si>
  <si>
    <t>y* = -1.0748 - 0.062 x</t>
  </si>
  <si>
    <t xml:space="preserve">Hay regresion al origen </t>
  </si>
  <si>
    <t>error estimado = num.trabajadores^(-0.755)</t>
  </si>
  <si>
    <t xml:space="preserve">modelo lineal asociado </t>
  </si>
  <si>
    <t>(1/y)= 10.16- 37.62(1/x)</t>
  </si>
  <si>
    <t xml:space="preserve">modelo reciproco </t>
  </si>
  <si>
    <t>error estimado = trabajadores/ (10.16trab - 37.62)</t>
  </si>
  <si>
    <t xml:space="preserve">n </t>
  </si>
  <si>
    <t>redondeamos</t>
  </si>
  <si>
    <t>Lim. Sup.</t>
  </si>
  <si>
    <t>Lim. inf.</t>
  </si>
  <si>
    <t>Frecuencia esperada</t>
  </si>
  <si>
    <t>Cociente</t>
  </si>
  <si>
    <t>Por tanto si provienen de una distr normal con media 0</t>
  </si>
  <si>
    <t>Supuesto Varianza Constante</t>
  </si>
  <si>
    <t>Supuesto Incorrelacion</t>
  </si>
  <si>
    <t>Dif. Cuadrados</t>
  </si>
  <si>
    <t>Suma cuadrados de los residuos</t>
  </si>
  <si>
    <t xml:space="preserve">2.15&gt;dU, No rechazo H_0 </t>
  </si>
  <si>
    <t xml:space="preserve">Donde el limite superior en la tabla fue </t>
  </si>
  <si>
    <t>dU</t>
  </si>
  <si>
    <t xml:space="preserve">Dado el grafico suponemos que la varianza no es constante ya que muestra un patron en los datos </t>
  </si>
  <si>
    <t>Por tanto no se cumplen todos los supuestos y tendremos que elegir otro modelo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</si>
</sst>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rgb="FF000000"/>
      <name val="Segoe UI"/>
      <family val="2"/>
    </font>
    <font>
      <i/>
      <sz val="11"/>
      <color theme="1"/>
      <name val="Calibri"/>
      <family val="2"/>
      <scheme val="minor"/>
    </font>
    <font>
      <sz val="11"/>
      <color rgb="FF000000"/>
      <name val="Calibri"/>
      <family val="2"/>
      <scheme val="minor"/>
    </font>
    <font>
      <i/>
      <sz val="11"/>
      <color rgb="FF000000"/>
      <name val="Calibri"/>
      <family val="2"/>
      <scheme val="minor"/>
    </font>
    <font>
      <sz val="11"/>
      <color theme="1"/>
      <name val="Cambria Math"/>
      <family val="1"/>
    </font>
    <font>
      <sz val="9"/>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E4EECC"/>
        <bgColor indexed="64"/>
      </patternFill>
    </fill>
    <fill>
      <patternFill patternType="solid">
        <fgColor rgb="FFD8DEE7"/>
        <bgColor indexed="64"/>
      </patternFill>
    </fill>
    <fill>
      <patternFill patternType="solid">
        <fgColor rgb="FFF1F3AB"/>
        <bgColor indexed="64"/>
      </patternFill>
    </fill>
    <fill>
      <patternFill patternType="solid">
        <fgColor rgb="FFF3DBA3"/>
        <bgColor indexed="64"/>
      </patternFill>
    </fill>
  </fills>
  <borders count="14">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right/>
      <top style="medium">
        <color indexed="64"/>
      </top>
      <bottom/>
      <diagonal/>
    </border>
  </borders>
  <cellStyleXfs count="1">
    <xf numFmtId="0" fontId="0" fillId="0" borderId="0"/>
  </cellStyleXfs>
  <cellXfs count="58">
    <xf numFmtId="0" fontId="0" fillId="0" borderId="0" xfId="0"/>
    <xf numFmtId="0" fontId="1" fillId="0" borderId="0" xfId="0" applyFont="1" applyAlignment="1">
      <alignment vertical="center" wrapText="1"/>
    </xf>
    <xf numFmtId="0" fontId="1" fillId="0" borderId="0" xfId="0" applyFont="1" applyAlignment="1">
      <alignment horizontal="right" vertical="center" wrapText="1"/>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xf numFmtId="0" fontId="2" fillId="0" borderId="8" xfId="0" applyFont="1" applyBorder="1" applyAlignment="1">
      <alignment horizontal="center"/>
    </xf>
    <xf numFmtId="0" fontId="2" fillId="0" borderId="8" xfId="0" applyFont="1" applyBorder="1" applyAlignment="1">
      <alignment horizontal="centerContinuous"/>
    </xf>
    <xf numFmtId="0" fontId="0" fillId="2" borderId="0" xfId="0" applyFill="1"/>
    <xf numFmtId="0" fontId="0" fillId="2" borderId="7" xfId="0" applyFill="1" applyBorder="1"/>
    <xf numFmtId="0" fontId="0" fillId="3" borderId="0" xfId="0" applyFill="1"/>
    <xf numFmtId="0" fontId="0" fillId="4" borderId="0" xfId="0" applyFill="1"/>
    <xf numFmtId="0" fontId="0" fillId="0" borderId="0" xfId="0" applyAlignment="1">
      <alignment horizontal="center"/>
    </xf>
    <xf numFmtId="0" fontId="2" fillId="4" borderId="8" xfId="0" applyFont="1" applyFill="1" applyBorder="1" applyAlignment="1">
      <alignment horizontal="center"/>
    </xf>
    <xf numFmtId="0" fontId="0" fillId="4" borderId="7" xfId="0" applyFill="1" applyBorder="1"/>
    <xf numFmtId="0" fontId="2" fillId="2" borderId="8" xfId="0" applyFont="1" applyFill="1" applyBorder="1" applyAlignment="1">
      <alignment horizontal="center"/>
    </xf>
    <xf numFmtId="0" fontId="0" fillId="0" borderId="0" xfId="0" applyAlignment="1">
      <alignment horizontal="right"/>
    </xf>
    <xf numFmtId="0" fontId="0" fillId="5" borderId="0" xfId="0" applyFill="1"/>
    <xf numFmtId="0" fontId="0" fillId="6" borderId="0" xfId="0" applyFill="1"/>
    <xf numFmtId="0" fontId="0" fillId="7" borderId="0" xfId="0" applyFill="1"/>
    <xf numFmtId="0" fontId="0" fillId="6" borderId="7" xfId="0" applyFill="1" applyBorder="1"/>
    <xf numFmtId="0" fontId="2" fillId="6" borderId="8" xfId="0" applyFont="1" applyFill="1" applyBorder="1" applyAlignment="1">
      <alignment horizontal="center"/>
    </xf>
    <xf numFmtId="0" fontId="0" fillId="0" borderId="0" xfId="0" applyAlignment="1">
      <alignment horizontal="center" wrapText="1"/>
    </xf>
    <xf numFmtId="0" fontId="0" fillId="8" borderId="0" xfId="0" applyFill="1"/>
    <xf numFmtId="0" fontId="0" fillId="9" borderId="0" xfId="0" applyFill="1"/>
    <xf numFmtId="0" fontId="0" fillId="10" borderId="0" xfId="0" applyFill="1"/>
    <xf numFmtId="0" fontId="2" fillId="7" borderId="8" xfId="0" applyFont="1" applyFill="1" applyBorder="1" applyAlignment="1">
      <alignment horizontal="center"/>
    </xf>
    <xf numFmtId="0" fontId="0" fillId="7" borderId="7" xfId="0" applyFill="1" applyBorder="1"/>
    <xf numFmtId="0" fontId="2" fillId="0" borderId="0" xfId="0" applyFont="1" applyAlignment="1">
      <alignment horizontal="center"/>
    </xf>
    <xf numFmtId="0" fontId="0" fillId="0" borderId="2" xfId="0" applyBorder="1" applyAlignment="1">
      <alignment horizontal="center" vertical="center" wrapText="1"/>
    </xf>
    <xf numFmtId="0" fontId="0" fillId="0" borderId="2" xfId="0" applyBorder="1"/>
    <xf numFmtId="0" fontId="0" fillId="0" borderId="9" xfId="0" applyBorder="1"/>
    <xf numFmtId="10" fontId="0" fillId="0" borderId="2" xfId="0" applyNumberFormat="1" applyBorder="1"/>
    <xf numFmtId="0" fontId="2" fillId="0" borderId="0" xfId="0" applyFont="1" applyAlignment="1">
      <alignment horizontal="left"/>
    </xf>
    <xf numFmtId="0" fontId="0" fillId="0" borderId="11" xfId="0" applyBorder="1"/>
    <xf numFmtId="0" fontId="3" fillId="0" borderId="0" xfId="0" applyFont="1"/>
    <xf numFmtId="0" fontId="4" fillId="0" borderId="0" xfId="0" applyFont="1" applyAlignment="1">
      <alignment horizontal="center"/>
    </xf>
    <xf numFmtId="0" fontId="3" fillId="0" borderId="0" xfId="0" applyFont="1" applyAlignment="1">
      <alignment horizontal="center"/>
    </xf>
    <xf numFmtId="0" fontId="0" fillId="0" borderId="12" xfId="0" applyBorder="1"/>
    <xf numFmtId="0" fontId="5" fillId="9" borderId="0" xfId="0" applyFont="1" applyFill="1"/>
    <xf numFmtId="0" fontId="2" fillId="9" borderId="8" xfId="0" applyFont="1" applyFill="1" applyBorder="1" applyAlignment="1">
      <alignment horizontal="center"/>
    </xf>
    <xf numFmtId="0" fontId="0" fillId="9" borderId="7" xfId="0" applyFill="1" applyBorder="1"/>
    <xf numFmtId="0" fontId="0" fillId="0" borderId="0" xfId="0" applyAlignment="1">
      <alignment horizontal="center" vertical="center"/>
    </xf>
    <xf numFmtId="0" fontId="0" fillId="0" borderId="13" xfId="0" applyBorder="1" applyAlignment="1">
      <alignment horizontal="center" vertical="center"/>
    </xf>
    <xf numFmtId="0" fontId="6" fillId="0" borderId="0" xfId="0" applyFont="1" applyAlignment="1">
      <alignment horizontal="left" vertical="top" wrapText="1"/>
    </xf>
    <xf numFmtId="0" fontId="0" fillId="0" borderId="0" xfId="0" applyAlignment="1">
      <alignment horizontal="center" wrapText="1"/>
    </xf>
    <xf numFmtId="0" fontId="0" fillId="0" borderId="0" xfId="0" applyAlignment="1">
      <alignment horizontal="center"/>
    </xf>
    <xf numFmtId="10" fontId="0" fillId="0" borderId="2" xfId="0" applyNumberFormat="1" applyBorder="1" applyAlignment="1">
      <alignment horizontal="center" vertical="center"/>
    </xf>
    <xf numFmtId="10" fontId="0" fillId="0" borderId="2" xfId="0" applyNumberFormat="1" applyBorder="1" applyAlignment="1">
      <alignment horizontal="right" vertical="center"/>
    </xf>
    <xf numFmtId="0" fontId="0" fillId="0" borderId="2"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3DBA3"/>
      <color rgb="FFD8DEE7"/>
      <color rgb="FFF1F3AB"/>
      <color rgb="FFE4EECC"/>
      <color rgb="FFE3E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Grafico</a:t>
            </a:r>
            <a:r>
              <a:rPr lang="es-MX" baseline="0"/>
              <a:t> de dispersion comparativo</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'PesoPollito PH RLS'!$B$1</c:f>
              <c:strCache>
                <c:ptCount val="1"/>
                <c:pt idx="0">
                  <c:v>peso</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trendline>
            <c:spPr>
              <a:ln w="19050" cap="rnd">
                <a:solidFill>
                  <a:schemeClr val="accent6">
                    <a:lumMod val="60000"/>
                    <a:lumOff val="40000"/>
                  </a:schemeClr>
                </a:solidFill>
                <a:prstDash val="sysDot"/>
              </a:ln>
              <a:effectLst/>
            </c:spPr>
            <c:trendlineType val="exp"/>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'PesoPollito PH RLS'!$A$2:$A$13</c:f>
              <c:numCache>
                <c:formatCode>General</c:formatCode>
                <c:ptCount val="12"/>
                <c:pt idx="0">
                  <c:v>0</c:v>
                </c:pt>
                <c:pt idx="1">
                  <c:v>2</c:v>
                </c:pt>
                <c:pt idx="2">
                  <c:v>4</c:v>
                </c:pt>
                <c:pt idx="3">
                  <c:v>6</c:v>
                </c:pt>
                <c:pt idx="4">
                  <c:v>8</c:v>
                </c:pt>
                <c:pt idx="5">
                  <c:v>10</c:v>
                </c:pt>
                <c:pt idx="6">
                  <c:v>12</c:v>
                </c:pt>
                <c:pt idx="7">
                  <c:v>14</c:v>
                </c:pt>
                <c:pt idx="8">
                  <c:v>16</c:v>
                </c:pt>
                <c:pt idx="9">
                  <c:v>18</c:v>
                </c:pt>
                <c:pt idx="10">
                  <c:v>20</c:v>
                </c:pt>
                <c:pt idx="11">
                  <c:v>21</c:v>
                </c:pt>
              </c:numCache>
            </c:numRef>
          </c:xVal>
          <c:yVal>
            <c:numRef>
              <c:f>'PesoPollito PH RLS'!$B$2:$B$13</c:f>
              <c:numCache>
                <c:formatCode>General</c:formatCode>
                <c:ptCount val="12"/>
                <c:pt idx="0">
                  <c:v>42</c:v>
                </c:pt>
                <c:pt idx="1">
                  <c:v>51</c:v>
                </c:pt>
                <c:pt idx="2">
                  <c:v>59</c:v>
                </c:pt>
                <c:pt idx="3">
                  <c:v>64</c:v>
                </c:pt>
                <c:pt idx="4">
                  <c:v>76</c:v>
                </c:pt>
                <c:pt idx="5">
                  <c:v>93</c:v>
                </c:pt>
                <c:pt idx="6">
                  <c:v>106</c:v>
                </c:pt>
                <c:pt idx="7">
                  <c:v>125</c:v>
                </c:pt>
                <c:pt idx="8">
                  <c:v>149</c:v>
                </c:pt>
                <c:pt idx="9">
                  <c:v>171</c:v>
                </c:pt>
                <c:pt idx="10">
                  <c:v>199</c:v>
                </c:pt>
                <c:pt idx="11">
                  <c:v>205</c:v>
                </c:pt>
              </c:numCache>
            </c:numRef>
          </c:yVal>
          <c:smooth val="0"/>
          <c:extLst>
            <c:ext xmlns:c16="http://schemas.microsoft.com/office/drawing/2014/chart" uri="{C3380CC4-5D6E-409C-BE32-E72D297353CC}">
              <c16:uniqueId val="{00000000-2372-124F-B39F-7F5B766D6C3D}"/>
            </c:ext>
          </c:extLst>
        </c:ser>
        <c:dLbls>
          <c:showLegendKey val="0"/>
          <c:showVal val="0"/>
          <c:showCatName val="0"/>
          <c:showSerName val="0"/>
          <c:showPercent val="0"/>
          <c:showBubbleSize val="0"/>
        </c:dLbls>
        <c:axId val="139166639"/>
        <c:axId val="139168287"/>
      </c:scatterChart>
      <c:valAx>
        <c:axId val="139166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9168287"/>
        <c:crosses val="autoZero"/>
        <c:crossBetween val="midCat"/>
      </c:valAx>
      <c:valAx>
        <c:axId val="13916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Peso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91666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Grafico</a:t>
            </a:r>
            <a:r>
              <a:rPr lang="en-US" baseline="0"/>
              <a:t> de dispersion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CompañiaElectrica!$C$2</c:f>
              <c:strCache>
                <c:ptCount val="1"/>
                <c:pt idx="0">
                  <c:v>consumoKw/H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CompañiaElectrica!$B$3:$B$53</c:f>
              <c:numCache>
                <c:formatCode>General</c:formatCode>
                <c:ptCount val="51"/>
                <c:pt idx="0">
                  <c:v>0.79</c:v>
                </c:pt>
                <c:pt idx="1">
                  <c:v>0.44</c:v>
                </c:pt>
                <c:pt idx="2">
                  <c:v>0.56000000000000005</c:v>
                </c:pt>
                <c:pt idx="3">
                  <c:v>0.79</c:v>
                </c:pt>
                <c:pt idx="4">
                  <c:v>2.7</c:v>
                </c:pt>
                <c:pt idx="5">
                  <c:v>3.64</c:v>
                </c:pt>
                <c:pt idx="6">
                  <c:v>4.7300000000000004</c:v>
                </c:pt>
                <c:pt idx="7">
                  <c:v>9.5</c:v>
                </c:pt>
                <c:pt idx="8">
                  <c:v>5.34</c:v>
                </c:pt>
                <c:pt idx="9">
                  <c:v>6.85</c:v>
                </c:pt>
                <c:pt idx="10">
                  <c:v>5.84</c:v>
                </c:pt>
                <c:pt idx="11">
                  <c:v>5.21</c:v>
                </c:pt>
                <c:pt idx="12">
                  <c:v>3.25</c:v>
                </c:pt>
                <c:pt idx="13">
                  <c:v>4.43</c:v>
                </c:pt>
                <c:pt idx="14">
                  <c:v>3.16</c:v>
                </c:pt>
                <c:pt idx="15">
                  <c:v>0.5</c:v>
                </c:pt>
                <c:pt idx="16">
                  <c:v>0.17</c:v>
                </c:pt>
                <c:pt idx="17">
                  <c:v>1.88</c:v>
                </c:pt>
                <c:pt idx="18">
                  <c:v>0.77</c:v>
                </c:pt>
                <c:pt idx="19">
                  <c:v>1.39</c:v>
                </c:pt>
                <c:pt idx="20">
                  <c:v>0.56000000000000005</c:v>
                </c:pt>
                <c:pt idx="21">
                  <c:v>1.56</c:v>
                </c:pt>
                <c:pt idx="22">
                  <c:v>5.28</c:v>
                </c:pt>
                <c:pt idx="23">
                  <c:v>0.64</c:v>
                </c:pt>
                <c:pt idx="24">
                  <c:v>4</c:v>
                </c:pt>
                <c:pt idx="25">
                  <c:v>3.93</c:v>
                </c:pt>
                <c:pt idx="26">
                  <c:v>4.2</c:v>
                </c:pt>
                <c:pt idx="27">
                  <c:v>4.88</c:v>
                </c:pt>
                <c:pt idx="28">
                  <c:v>3.48</c:v>
                </c:pt>
                <c:pt idx="29">
                  <c:v>7.58</c:v>
                </c:pt>
                <c:pt idx="30">
                  <c:v>2.63</c:v>
                </c:pt>
                <c:pt idx="31">
                  <c:v>4.99</c:v>
                </c:pt>
                <c:pt idx="32">
                  <c:v>0.59</c:v>
                </c:pt>
                <c:pt idx="33">
                  <c:v>8.19</c:v>
                </c:pt>
                <c:pt idx="34">
                  <c:v>4.79</c:v>
                </c:pt>
                <c:pt idx="35">
                  <c:v>0.51</c:v>
                </c:pt>
                <c:pt idx="36">
                  <c:v>1.74</c:v>
                </c:pt>
                <c:pt idx="37">
                  <c:v>4.0999999999999996</c:v>
                </c:pt>
                <c:pt idx="38">
                  <c:v>3.94</c:v>
                </c:pt>
                <c:pt idx="39">
                  <c:v>0.96</c:v>
                </c:pt>
                <c:pt idx="40">
                  <c:v>3.29</c:v>
                </c:pt>
                <c:pt idx="41">
                  <c:v>0.44</c:v>
                </c:pt>
                <c:pt idx="42">
                  <c:v>3.24</c:v>
                </c:pt>
                <c:pt idx="43">
                  <c:v>2.14</c:v>
                </c:pt>
                <c:pt idx="44">
                  <c:v>5.71</c:v>
                </c:pt>
                <c:pt idx="45">
                  <c:v>0.64</c:v>
                </c:pt>
                <c:pt idx="46">
                  <c:v>1.9</c:v>
                </c:pt>
                <c:pt idx="47">
                  <c:v>0.51</c:v>
                </c:pt>
                <c:pt idx="48">
                  <c:v>8.33</c:v>
                </c:pt>
                <c:pt idx="49">
                  <c:v>3.85</c:v>
                </c:pt>
                <c:pt idx="50">
                  <c:v>5.1100000000000003</c:v>
                </c:pt>
              </c:numCache>
            </c:numRef>
          </c:xVal>
          <c:yVal>
            <c:numRef>
              <c:f>CompañiaElectrica!$C$3:$C$53</c:f>
              <c:numCache>
                <c:formatCode>General</c:formatCode>
                <c:ptCount val="51"/>
                <c:pt idx="0">
                  <c:v>679</c:v>
                </c:pt>
                <c:pt idx="1">
                  <c:v>292</c:v>
                </c:pt>
                <c:pt idx="2">
                  <c:v>1012</c:v>
                </c:pt>
                <c:pt idx="3">
                  <c:v>493</c:v>
                </c:pt>
                <c:pt idx="4">
                  <c:v>582</c:v>
                </c:pt>
                <c:pt idx="5">
                  <c:v>1156</c:v>
                </c:pt>
                <c:pt idx="6">
                  <c:v>997</c:v>
                </c:pt>
                <c:pt idx="7">
                  <c:v>2189</c:v>
                </c:pt>
                <c:pt idx="8">
                  <c:v>1097</c:v>
                </c:pt>
                <c:pt idx="9">
                  <c:v>2078</c:v>
                </c:pt>
                <c:pt idx="10">
                  <c:v>1818</c:v>
                </c:pt>
                <c:pt idx="11">
                  <c:v>1700</c:v>
                </c:pt>
                <c:pt idx="12">
                  <c:v>747</c:v>
                </c:pt>
                <c:pt idx="13">
                  <c:v>2030</c:v>
                </c:pt>
                <c:pt idx="14">
                  <c:v>1643</c:v>
                </c:pt>
                <c:pt idx="15">
                  <c:v>414</c:v>
                </c:pt>
                <c:pt idx="16">
                  <c:v>354</c:v>
                </c:pt>
                <c:pt idx="17">
                  <c:v>1276</c:v>
                </c:pt>
                <c:pt idx="18">
                  <c:v>745</c:v>
                </c:pt>
                <c:pt idx="19">
                  <c:v>435</c:v>
                </c:pt>
                <c:pt idx="20">
                  <c:v>540</c:v>
                </c:pt>
                <c:pt idx="21">
                  <c:v>874</c:v>
                </c:pt>
                <c:pt idx="22">
                  <c:v>1543</c:v>
                </c:pt>
                <c:pt idx="23">
                  <c:v>1029</c:v>
                </c:pt>
                <c:pt idx="24">
                  <c:v>710</c:v>
                </c:pt>
                <c:pt idx="25">
                  <c:v>1526</c:v>
                </c:pt>
                <c:pt idx="26">
                  <c:v>837</c:v>
                </c:pt>
                <c:pt idx="27">
                  <c:v>1748</c:v>
                </c:pt>
                <c:pt idx="28">
                  <c:v>1381</c:v>
                </c:pt>
                <c:pt idx="29">
                  <c:v>1428</c:v>
                </c:pt>
                <c:pt idx="30">
                  <c:v>1255</c:v>
                </c:pt>
                <c:pt idx="31">
                  <c:v>1777</c:v>
                </c:pt>
                <c:pt idx="32">
                  <c:v>370</c:v>
                </c:pt>
                <c:pt idx="33">
                  <c:v>2316</c:v>
                </c:pt>
                <c:pt idx="34">
                  <c:v>1130</c:v>
                </c:pt>
                <c:pt idx="35">
                  <c:v>463</c:v>
                </c:pt>
                <c:pt idx="36">
                  <c:v>770</c:v>
                </c:pt>
                <c:pt idx="37">
                  <c:v>724</c:v>
                </c:pt>
                <c:pt idx="38">
                  <c:v>808</c:v>
                </c:pt>
                <c:pt idx="39">
                  <c:v>790</c:v>
                </c:pt>
                <c:pt idx="40">
                  <c:v>783</c:v>
                </c:pt>
                <c:pt idx="41">
                  <c:v>406</c:v>
                </c:pt>
                <c:pt idx="42">
                  <c:v>1242</c:v>
                </c:pt>
                <c:pt idx="43">
                  <c:v>658</c:v>
                </c:pt>
                <c:pt idx="44">
                  <c:v>1746</c:v>
                </c:pt>
                <c:pt idx="45">
                  <c:v>468</c:v>
                </c:pt>
                <c:pt idx="46">
                  <c:v>1114</c:v>
                </c:pt>
                <c:pt idx="47">
                  <c:v>413</c:v>
                </c:pt>
                <c:pt idx="48">
                  <c:v>1787</c:v>
                </c:pt>
                <c:pt idx="49">
                  <c:v>2221</c:v>
                </c:pt>
                <c:pt idx="50">
                  <c:v>1495</c:v>
                </c:pt>
              </c:numCache>
            </c:numRef>
          </c:yVal>
          <c:smooth val="0"/>
          <c:extLst>
            <c:ext xmlns:c16="http://schemas.microsoft.com/office/drawing/2014/chart" uri="{C3380CC4-5D6E-409C-BE32-E72D297353CC}">
              <c16:uniqueId val="{00000000-45DB-7F47-98F3-D108AAE4CFF8}"/>
            </c:ext>
          </c:extLst>
        </c:ser>
        <c:dLbls>
          <c:showLegendKey val="0"/>
          <c:showVal val="0"/>
          <c:showCatName val="0"/>
          <c:showSerName val="0"/>
          <c:showPercent val="0"/>
          <c:showBubbleSize val="0"/>
        </c:dLbls>
        <c:axId val="888439552"/>
        <c:axId val="888731040"/>
      </c:scatterChart>
      <c:valAx>
        <c:axId val="88843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8731040"/>
        <c:crosses val="autoZero"/>
        <c:crossBetween val="midCat"/>
      </c:valAx>
      <c:valAx>
        <c:axId val="88873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8439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Ajuste modelo reciproco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CompañiaElectrica!$G$407</c:f>
              <c:strCache>
                <c:ptCount val="1"/>
                <c:pt idx="0">
                  <c:v>consumoKw/H</c:v>
                </c:pt>
              </c:strCache>
            </c:strRef>
          </c:tx>
          <c:spPr>
            <a:ln w="19050" cap="rnd">
              <a:noFill/>
              <a:round/>
            </a:ln>
            <a:effectLst/>
          </c:spPr>
          <c:marker>
            <c:symbol val="circle"/>
            <c:size val="5"/>
            <c:spPr>
              <a:solidFill>
                <a:schemeClr val="accent1"/>
              </a:solidFill>
              <a:ln w="9525">
                <a:solidFill>
                  <a:schemeClr val="accent1"/>
                </a:solidFill>
              </a:ln>
              <a:effectLst/>
            </c:spPr>
          </c:marker>
          <c:xVal>
            <c:numRef>
              <c:f>CompañiaElectrica!$F$408:$F$458</c:f>
              <c:numCache>
                <c:formatCode>General</c:formatCode>
                <c:ptCount val="51"/>
                <c:pt idx="0">
                  <c:v>0.17</c:v>
                </c:pt>
                <c:pt idx="1">
                  <c:v>0.44</c:v>
                </c:pt>
                <c:pt idx="2">
                  <c:v>0.44</c:v>
                </c:pt>
                <c:pt idx="3">
                  <c:v>0.5</c:v>
                </c:pt>
                <c:pt idx="4">
                  <c:v>0.51</c:v>
                </c:pt>
                <c:pt idx="5">
                  <c:v>0.51</c:v>
                </c:pt>
                <c:pt idx="6">
                  <c:v>0.56000000000000005</c:v>
                </c:pt>
                <c:pt idx="7">
                  <c:v>0.56000000000000005</c:v>
                </c:pt>
                <c:pt idx="8">
                  <c:v>0.59</c:v>
                </c:pt>
                <c:pt idx="9">
                  <c:v>0.64</c:v>
                </c:pt>
                <c:pt idx="10">
                  <c:v>0.64</c:v>
                </c:pt>
                <c:pt idx="11">
                  <c:v>0.77</c:v>
                </c:pt>
                <c:pt idx="12">
                  <c:v>0.79</c:v>
                </c:pt>
                <c:pt idx="13">
                  <c:v>0.79</c:v>
                </c:pt>
                <c:pt idx="14">
                  <c:v>0.96</c:v>
                </c:pt>
                <c:pt idx="15">
                  <c:v>1.39</c:v>
                </c:pt>
                <c:pt idx="16">
                  <c:v>1.56</c:v>
                </c:pt>
                <c:pt idx="17">
                  <c:v>1.74</c:v>
                </c:pt>
                <c:pt idx="18">
                  <c:v>1.88</c:v>
                </c:pt>
                <c:pt idx="19">
                  <c:v>1.9</c:v>
                </c:pt>
                <c:pt idx="20">
                  <c:v>2.14</c:v>
                </c:pt>
                <c:pt idx="21">
                  <c:v>2.63</c:v>
                </c:pt>
                <c:pt idx="22">
                  <c:v>2.7</c:v>
                </c:pt>
                <c:pt idx="23">
                  <c:v>3.16</c:v>
                </c:pt>
                <c:pt idx="24">
                  <c:v>3.24</c:v>
                </c:pt>
                <c:pt idx="25">
                  <c:v>3.25</c:v>
                </c:pt>
                <c:pt idx="26">
                  <c:v>3.29</c:v>
                </c:pt>
                <c:pt idx="27">
                  <c:v>3.48</c:v>
                </c:pt>
                <c:pt idx="28">
                  <c:v>3.64</c:v>
                </c:pt>
                <c:pt idx="29">
                  <c:v>3.85</c:v>
                </c:pt>
                <c:pt idx="30">
                  <c:v>3.93</c:v>
                </c:pt>
                <c:pt idx="31">
                  <c:v>3.94</c:v>
                </c:pt>
                <c:pt idx="32">
                  <c:v>4</c:v>
                </c:pt>
                <c:pt idx="33">
                  <c:v>4.0999999999999996</c:v>
                </c:pt>
                <c:pt idx="34">
                  <c:v>4.2</c:v>
                </c:pt>
                <c:pt idx="35">
                  <c:v>4.43</c:v>
                </c:pt>
                <c:pt idx="36">
                  <c:v>4.7300000000000004</c:v>
                </c:pt>
                <c:pt idx="37">
                  <c:v>4.79</c:v>
                </c:pt>
                <c:pt idx="38">
                  <c:v>4.88</c:v>
                </c:pt>
                <c:pt idx="39">
                  <c:v>4.99</c:v>
                </c:pt>
                <c:pt idx="40">
                  <c:v>5.1100000000000003</c:v>
                </c:pt>
                <c:pt idx="41">
                  <c:v>5.21</c:v>
                </c:pt>
                <c:pt idx="42">
                  <c:v>5.28</c:v>
                </c:pt>
                <c:pt idx="43">
                  <c:v>5.34</c:v>
                </c:pt>
                <c:pt idx="44">
                  <c:v>5.71</c:v>
                </c:pt>
                <c:pt idx="45">
                  <c:v>5.84</c:v>
                </c:pt>
                <c:pt idx="46">
                  <c:v>6.85</c:v>
                </c:pt>
                <c:pt idx="47">
                  <c:v>7.58</c:v>
                </c:pt>
                <c:pt idx="48">
                  <c:v>8.19</c:v>
                </c:pt>
                <c:pt idx="49">
                  <c:v>8.33</c:v>
                </c:pt>
                <c:pt idx="50">
                  <c:v>9.5</c:v>
                </c:pt>
              </c:numCache>
            </c:numRef>
          </c:xVal>
          <c:yVal>
            <c:numRef>
              <c:f>CompañiaElectrica!$G$408:$G$458</c:f>
              <c:numCache>
                <c:formatCode>General</c:formatCode>
                <c:ptCount val="51"/>
                <c:pt idx="0">
                  <c:v>354</c:v>
                </c:pt>
                <c:pt idx="1">
                  <c:v>292</c:v>
                </c:pt>
                <c:pt idx="2">
                  <c:v>406</c:v>
                </c:pt>
                <c:pt idx="3">
                  <c:v>414</c:v>
                </c:pt>
                <c:pt idx="4">
                  <c:v>463</c:v>
                </c:pt>
                <c:pt idx="5">
                  <c:v>413</c:v>
                </c:pt>
                <c:pt idx="6">
                  <c:v>1012</c:v>
                </c:pt>
                <c:pt idx="7">
                  <c:v>540</c:v>
                </c:pt>
                <c:pt idx="8">
                  <c:v>370</c:v>
                </c:pt>
                <c:pt idx="9">
                  <c:v>1029</c:v>
                </c:pt>
                <c:pt idx="10">
                  <c:v>468</c:v>
                </c:pt>
                <c:pt idx="11">
                  <c:v>745</c:v>
                </c:pt>
                <c:pt idx="12">
                  <c:v>679</c:v>
                </c:pt>
                <c:pt idx="13">
                  <c:v>493</c:v>
                </c:pt>
                <c:pt idx="14">
                  <c:v>790</c:v>
                </c:pt>
                <c:pt idx="15">
                  <c:v>435</c:v>
                </c:pt>
                <c:pt idx="16">
                  <c:v>874</c:v>
                </c:pt>
                <c:pt idx="17">
                  <c:v>770</c:v>
                </c:pt>
                <c:pt idx="18">
                  <c:v>1276</c:v>
                </c:pt>
                <c:pt idx="19">
                  <c:v>1114</c:v>
                </c:pt>
                <c:pt idx="20">
                  <c:v>658</c:v>
                </c:pt>
                <c:pt idx="21">
                  <c:v>1255</c:v>
                </c:pt>
                <c:pt idx="22">
                  <c:v>582</c:v>
                </c:pt>
                <c:pt idx="23">
                  <c:v>1643</c:v>
                </c:pt>
                <c:pt idx="24">
                  <c:v>1242</c:v>
                </c:pt>
                <c:pt idx="25">
                  <c:v>747</c:v>
                </c:pt>
                <c:pt idx="26">
                  <c:v>783</c:v>
                </c:pt>
                <c:pt idx="27">
                  <c:v>1381</c:v>
                </c:pt>
                <c:pt idx="28">
                  <c:v>1156</c:v>
                </c:pt>
                <c:pt idx="29">
                  <c:v>2221</c:v>
                </c:pt>
                <c:pt idx="30">
                  <c:v>1526</c:v>
                </c:pt>
                <c:pt idx="31">
                  <c:v>808</c:v>
                </c:pt>
                <c:pt idx="32">
                  <c:v>710</c:v>
                </c:pt>
                <c:pt idx="33">
                  <c:v>724</c:v>
                </c:pt>
                <c:pt idx="34">
                  <c:v>837</c:v>
                </c:pt>
                <c:pt idx="35">
                  <c:v>2030</c:v>
                </c:pt>
                <c:pt idx="36">
                  <c:v>997</c:v>
                </c:pt>
                <c:pt idx="37">
                  <c:v>1130</c:v>
                </c:pt>
                <c:pt idx="38">
                  <c:v>1748</c:v>
                </c:pt>
                <c:pt idx="39">
                  <c:v>1777</c:v>
                </c:pt>
                <c:pt idx="40">
                  <c:v>1495</c:v>
                </c:pt>
                <c:pt idx="41">
                  <c:v>1700</c:v>
                </c:pt>
                <c:pt idx="42">
                  <c:v>1543</c:v>
                </c:pt>
                <c:pt idx="43">
                  <c:v>1097</c:v>
                </c:pt>
                <c:pt idx="44">
                  <c:v>1746</c:v>
                </c:pt>
                <c:pt idx="45">
                  <c:v>1818</c:v>
                </c:pt>
                <c:pt idx="46">
                  <c:v>2078</c:v>
                </c:pt>
                <c:pt idx="47">
                  <c:v>1428</c:v>
                </c:pt>
                <c:pt idx="48">
                  <c:v>2316</c:v>
                </c:pt>
                <c:pt idx="49">
                  <c:v>1787</c:v>
                </c:pt>
                <c:pt idx="50">
                  <c:v>2189</c:v>
                </c:pt>
              </c:numCache>
            </c:numRef>
          </c:yVal>
          <c:smooth val="0"/>
          <c:extLst>
            <c:ext xmlns:c16="http://schemas.microsoft.com/office/drawing/2014/chart" uri="{C3380CC4-5D6E-409C-BE32-E72D297353CC}">
              <c16:uniqueId val="{00000000-5FAC-E140-A1E4-73344E5AD8EC}"/>
            </c:ext>
          </c:extLst>
        </c:ser>
        <c:dLbls>
          <c:showLegendKey val="0"/>
          <c:showVal val="0"/>
          <c:showCatName val="0"/>
          <c:showSerName val="0"/>
          <c:showPercent val="0"/>
          <c:showBubbleSize val="0"/>
        </c:dLbls>
        <c:axId val="950922448"/>
        <c:axId val="931700400"/>
      </c:scatterChart>
      <c:scatterChart>
        <c:scatterStyle val="smoothMarker"/>
        <c:varyColors val="0"/>
        <c:ser>
          <c:idx val="1"/>
          <c:order val="1"/>
          <c:tx>
            <c:strRef>
              <c:f>CompañiaElectrica!$H$407</c:f>
              <c:strCache>
                <c:ptCount val="1"/>
                <c:pt idx="0">
                  <c:v>y estimado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CompañiaElectrica!$F$408:$F$458</c:f>
              <c:numCache>
                <c:formatCode>General</c:formatCode>
                <c:ptCount val="51"/>
                <c:pt idx="0">
                  <c:v>0.17</c:v>
                </c:pt>
                <c:pt idx="1">
                  <c:v>0.44</c:v>
                </c:pt>
                <c:pt idx="2">
                  <c:v>0.44</c:v>
                </c:pt>
                <c:pt idx="3">
                  <c:v>0.5</c:v>
                </c:pt>
                <c:pt idx="4">
                  <c:v>0.51</c:v>
                </c:pt>
                <c:pt idx="5">
                  <c:v>0.51</c:v>
                </c:pt>
                <c:pt idx="6">
                  <c:v>0.56000000000000005</c:v>
                </c:pt>
                <c:pt idx="7">
                  <c:v>0.56000000000000005</c:v>
                </c:pt>
                <c:pt idx="8">
                  <c:v>0.59</c:v>
                </c:pt>
                <c:pt idx="9">
                  <c:v>0.64</c:v>
                </c:pt>
                <c:pt idx="10">
                  <c:v>0.64</c:v>
                </c:pt>
                <c:pt idx="11">
                  <c:v>0.77</c:v>
                </c:pt>
                <c:pt idx="12">
                  <c:v>0.79</c:v>
                </c:pt>
                <c:pt idx="13">
                  <c:v>0.79</c:v>
                </c:pt>
                <c:pt idx="14">
                  <c:v>0.96</c:v>
                </c:pt>
                <c:pt idx="15">
                  <c:v>1.39</c:v>
                </c:pt>
                <c:pt idx="16">
                  <c:v>1.56</c:v>
                </c:pt>
                <c:pt idx="17">
                  <c:v>1.74</c:v>
                </c:pt>
                <c:pt idx="18">
                  <c:v>1.88</c:v>
                </c:pt>
                <c:pt idx="19">
                  <c:v>1.9</c:v>
                </c:pt>
                <c:pt idx="20">
                  <c:v>2.14</c:v>
                </c:pt>
                <c:pt idx="21">
                  <c:v>2.63</c:v>
                </c:pt>
                <c:pt idx="22">
                  <c:v>2.7</c:v>
                </c:pt>
                <c:pt idx="23">
                  <c:v>3.16</c:v>
                </c:pt>
                <c:pt idx="24">
                  <c:v>3.24</c:v>
                </c:pt>
                <c:pt idx="25">
                  <c:v>3.25</c:v>
                </c:pt>
                <c:pt idx="26">
                  <c:v>3.29</c:v>
                </c:pt>
                <c:pt idx="27">
                  <c:v>3.48</c:v>
                </c:pt>
                <c:pt idx="28">
                  <c:v>3.64</c:v>
                </c:pt>
                <c:pt idx="29">
                  <c:v>3.85</c:v>
                </c:pt>
                <c:pt idx="30">
                  <c:v>3.93</c:v>
                </c:pt>
                <c:pt idx="31">
                  <c:v>3.94</c:v>
                </c:pt>
                <c:pt idx="32">
                  <c:v>4</c:v>
                </c:pt>
                <c:pt idx="33">
                  <c:v>4.0999999999999996</c:v>
                </c:pt>
                <c:pt idx="34">
                  <c:v>4.2</c:v>
                </c:pt>
                <c:pt idx="35">
                  <c:v>4.43</c:v>
                </c:pt>
                <c:pt idx="36">
                  <c:v>4.7300000000000004</c:v>
                </c:pt>
                <c:pt idx="37">
                  <c:v>4.79</c:v>
                </c:pt>
                <c:pt idx="38">
                  <c:v>4.88</c:v>
                </c:pt>
                <c:pt idx="39">
                  <c:v>4.99</c:v>
                </c:pt>
                <c:pt idx="40">
                  <c:v>5.1100000000000003</c:v>
                </c:pt>
                <c:pt idx="41">
                  <c:v>5.21</c:v>
                </c:pt>
                <c:pt idx="42">
                  <c:v>5.28</c:v>
                </c:pt>
                <c:pt idx="43">
                  <c:v>5.34</c:v>
                </c:pt>
                <c:pt idx="44">
                  <c:v>5.71</c:v>
                </c:pt>
                <c:pt idx="45">
                  <c:v>5.84</c:v>
                </c:pt>
                <c:pt idx="46">
                  <c:v>6.85</c:v>
                </c:pt>
                <c:pt idx="47">
                  <c:v>7.58</c:v>
                </c:pt>
                <c:pt idx="48">
                  <c:v>8.19</c:v>
                </c:pt>
                <c:pt idx="49">
                  <c:v>8.33</c:v>
                </c:pt>
                <c:pt idx="50">
                  <c:v>9.5</c:v>
                </c:pt>
              </c:numCache>
            </c:numRef>
          </c:xVal>
          <c:yVal>
            <c:numRef>
              <c:f>CompañiaElectrica!$H$408:$H$458</c:f>
              <c:numCache>
                <c:formatCode>General</c:formatCode>
                <c:ptCount val="51"/>
                <c:pt idx="0">
                  <c:v>246.332861160915</c:v>
                </c:pt>
                <c:pt idx="1">
                  <c:v>485.44273962086083</c:v>
                </c:pt>
                <c:pt idx="2">
                  <c:v>485.44273962086083</c:v>
                </c:pt>
                <c:pt idx="3">
                  <c:v>523.86290382837012</c:v>
                </c:pt>
                <c:pt idx="4">
                  <c:v>529.89323034308472</c:v>
                </c:pt>
                <c:pt idx="5">
                  <c:v>529.89323034308472</c:v>
                </c:pt>
                <c:pt idx="6">
                  <c:v>558.59942656075123</c:v>
                </c:pt>
                <c:pt idx="7">
                  <c:v>558.59942656075123</c:v>
                </c:pt>
                <c:pt idx="8">
                  <c:v>574.74799994291175</c:v>
                </c:pt>
                <c:pt idx="9">
                  <c:v>600.04532096833373</c:v>
                </c:pt>
                <c:pt idx="10">
                  <c:v>600.04532096833373</c:v>
                </c:pt>
                <c:pt idx="11">
                  <c:v>657.71818914797109</c:v>
                </c:pt>
                <c:pt idx="12">
                  <c:v>665.69263985721568</c:v>
                </c:pt>
                <c:pt idx="13">
                  <c:v>665.69263985721568</c:v>
                </c:pt>
                <c:pt idx="14">
                  <c:v>725.67770335092951</c:v>
                </c:pt>
                <c:pt idx="15">
                  <c:v>833.67073960330856</c:v>
                </c:pt>
                <c:pt idx="16">
                  <c:v>864.9884034146877</c:v>
                </c:pt>
                <c:pt idx="17">
                  <c:v>893.37529729884704</c:v>
                </c:pt>
                <c:pt idx="18">
                  <c:v>912.70659720697427</c:v>
                </c:pt>
                <c:pt idx="19">
                  <c:v>915.29771468784554</c:v>
                </c:pt>
                <c:pt idx="20">
                  <c:v>943.53609314563039</c:v>
                </c:pt>
                <c:pt idx="21">
                  <c:v>988.51873649295294</c:v>
                </c:pt>
                <c:pt idx="22">
                  <c:v>993.88378967260246</c:v>
                </c:pt>
                <c:pt idx="23">
                  <c:v>1024.2884285659727</c:v>
                </c:pt>
                <c:pt idx="24">
                  <c:v>1028.8499233367497</c:v>
                </c:pt>
                <c:pt idx="25">
                  <c:v>1029.4070908742015</c:v>
                </c:pt>
                <c:pt idx="26">
                  <c:v>1031.6077738568474</c:v>
                </c:pt>
                <c:pt idx="27">
                  <c:v>1041.4846803551652</c:v>
                </c:pt>
                <c:pt idx="28">
                  <c:v>1049.1300157923172</c:v>
                </c:pt>
                <c:pt idx="29">
                  <c:v>1058.3470155185014</c:v>
                </c:pt>
                <c:pt idx="30">
                  <c:v>1061.6379270920813</c:v>
                </c:pt>
                <c:pt idx="31">
                  <c:v>1062.0412975135287</c:v>
                </c:pt>
                <c:pt idx="32">
                  <c:v>1064.4254095827662</c:v>
                </c:pt>
                <c:pt idx="33">
                  <c:v>1068.2662466374466</c:v>
                </c:pt>
                <c:pt idx="34">
                  <c:v>1071.9500453983433</c:v>
                </c:pt>
                <c:pt idx="35">
                  <c:v>1079.87685801161</c:v>
                </c:pt>
                <c:pt idx="36">
                  <c:v>1089.2054352766784</c:v>
                </c:pt>
                <c:pt idx="37">
                  <c:v>1090.948621098421</c:v>
                </c:pt>
                <c:pt idx="38">
                  <c:v>1093.4930040190418</c:v>
                </c:pt>
                <c:pt idx="39">
                  <c:v>1096.4933360196078</c:v>
                </c:pt>
                <c:pt idx="40">
                  <c:v>1099.6366661860679</c:v>
                </c:pt>
                <c:pt idx="41">
                  <c:v>1102.1584602543146</c:v>
                </c:pt>
                <c:pt idx="42">
                  <c:v>1103.8734625940911</c:v>
                </c:pt>
                <c:pt idx="43">
                  <c:v>1105.3117813838755</c:v>
                </c:pt>
                <c:pt idx="44">
                  <c:v>1113.585633773655</c:v>
                </c:pt>
                <c:pt idx="45">
                  <c:v>1116.2701269855561</c:v>
                </c:pt>
                <c:pt idx="46">
                  <c:v>1133.9738782542054</c:v>
                </c:pt>
                <c:pt idx="47">
                  <c:v>1144.0779574799519</c:v>
                </c:pt>
                <c:pt idx="48">
                  <c:v>1151.2472440544814</c:v>
                </c:pt>
                <c:pt idx="49">
                  <c:v>1152.755864772412</c:v>
                </c:pt>
                <c:pt idx="50">
                  <c:v>1163.7430561497365</c:v>
                </c:pt>
              </c:numCache>
            </c:numRef>
          </c:yVal>
          <c:smooth val="1"/>
          <c:extLst>
            <c:ext xmlns:c16="http://schemas.microsoft.com/office/drawing/2014/chart" uri="{C3380CC4-5D6E-409C-BE32-E72D297353CC}">
              <c16:uniqueId val="{00000001-5FAC-E140-A1E4-73344E5AD8EC}"/>
            </c:ext>
          </c:extLst>
        </c:ser>
        <c:dLbls>
          <c:showLegendKey val="0"/>
          <c:showVal val="0"/>
          <c:showCatName val="0"/>
          <c:showSerName val="0"/>
          <c:showPercent val="0"/>
          <c:showBubbleSize val="0"/>
        </c:dLbls>
        <c:axId val="950922448"/>
        <c:axId val="931700400"/>
      </c:scatterChart>
      <c:valAx>
        <c:axId val="950922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31700400"/>
        <c:crosses val="autoZero"/>
        <c:crossBetween val="midCat"/>
      </c:valAx>
      <c:valAx>
        <c:axId val="93170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50922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diagrama de dispersion</a:t>
            </a:r>
            <a:r>
              <a:rPr lang="es-MX" baseline="0"/>
              <a:t> para </a:t>
            </a:r>
            <a:r>
              <a:rPr lang="es-MX"/>
              <a:t>semanas desde ultima reparacion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FabricaBotellas!$B$2</c:f>
              <c:strCache>
                <c:ptCount val="1"/>
                <c:pt idx="0">
                  <c:v>semanas desde ultima reparacion</c:v>
                </c:pt>
              </c:strCache>
            </c:strRef>
          </c:tx>
          <c:spPr>
            <a:ln w="19050" cap="rnd">
              <a:noFill/>
              <a:round/>
            </a:ln>
            <a:effectLst/>
          </c:spPr>
          <c:marker>
            <c:symbol val="circle"/>
            <c:size val="5"/>
            <c:spPr>
              <a:solidFill>
                <a:schemeClr val="accent1"/>
              </a:solidFill>
              <a:ln w="9525">
                <a:solidFill>
                  <a:schemeClr val="accent1"/>
                </a:solidFill>
              </a:ln>
              <a:effectLst/>
            </c:spPr>
          </c:marker>
          <c:xVal>
            <c:numRef>
              <c:f>FabricaBotellas!$A$3:$A$16</c:f>
              <c:numCache>
                <c:formatCode>General</c:formatCode>
                <c:ptCount val="14"/>
                <c:pt idx="0">
                  <c:v>14.5</c:v>
                </c:pt>
                <c:pt idx="1">
                  <c:v>49.2</c:v>
                </c:pt>
                <c:pt idx="2">
                  <c:v>27.4</c:v>
                </c:pt>
                <c:pt idx="3">
                  <c:v>17.8</c:v>
                </c:pt>
                <c:pt idx="4">
                  <c:v>81.2</c:v>
                </c:pt>
                <c:pt idx="5">
                  <c:v>13</c:v>
                </c:pt>
                <c:pt idx="6">
                  <c:v>22</c:v>
                </c:pt>
                <c:pt idx="7">
                  <c:v>16.8</c:v>
                </c:pt>
                <c:pt idx="8">
                  <c:v>65.599999999999994</c:v>
                </c:pt>
                <c:pt idx="9">
                  <c:v>34.200000000000003</c:v>
                </c:pt>
                <c:pt idx="10">
                  <c:v>66.2</c:v>
                </c:pt>
                <c:pt idx="11">
                  <c:v>16.100000000000001</c:v>
                </c:pt>
                <c:pt idx="12">
                  <c:v>87.4</c:v>
                </c:pt>
                <c:pt idx="13">
                  <c:v>114.5</c:v>
                </c:pt>
              </c:numCache>
            </c:numRef>
          </c:xVal>
          <c:yVal>
            <c:numRef>
              <c:f>FabricaBotellas!$B$3:$B$16</c:f>
              <c:numCache>
                <c:formatCode>General</c:formatCode>
                <c:ptCount val="14"/>
                <c:pt idx="0">
                  <c:v>6</c:v>
                </c:pt>
                <c:pt idx="1">
                  <c:v>13</c:v>
                </c:pt>
                <c:pt idx="2">
                  <c:v>9</c:v>
                </c:pt>
                <c:pt idx="3">
                  <c:v>7</c:v>
                </c:pt>
                <c:pt idx="4">
                  <c:v>15</c:v>
                </c:pt>
                <c:pt idx="5">
                  <c:v>4</c:v>
                </c:pt>
                <c:pt idx="6">
                  <c:v>8</c:v>
                </c:pt>
                <c:pt idx="7">
                  <c:v>10</c:v>
                </c:pt>
                <c:pt idx="8">
                  <c:v>12</c:v>
                </c:pt>
                <c:pt idx="9">
                  <c:v>11</c:v>
                </c:pt>
                <c:pt idx="10">
                  <c:v>14</c:v>
                </c:pt>
                <c:pt idx="11">
                  <c:v>5</c:v>
                </c:pt>
                <c:pt idx="12">
                  <c:v>16</c:v>
                </c:pt>
                <c:pt idx="13">
                  <c:v>17</c:v>
                </c:pt>
              </c:numCache>
            </c:numRef>
          </c:yVal>
          <c:smooth val="0"/>
          <c:extLst>
            <c:ext xmlns:c16="http://schemas.microsoft.com/office/drawing/2014/chart" uri="{C3380CC4-5D6E-409C-BE32-E72D297353CC}">
              <c16:uniqueId val="{00000000-6FF2-D84B-A765-CCDC2DE87283}"/>
            </c:ext>
          </c:extLst>
        </c:ser>
        <c:dLbls>
          <c:showLegendKey val="0"/>
          <c:showVal val="0"/>
          <c:showCatName val="0"/>
          <c:showSerName val="0"/>
          <c:showPercent val="0"/>
          <c:showBubbleSize val="0"/>
        </c:dLbls>
        <c:axId val="1875505135"/>
        <c:axId val="1975731311"/>
      </c:scatterChart>
      <c:valAx>
        <c:axId val="1875505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defecto botellas por 1000 botellas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5731311"/>
        <c:crosses val="autoZero"/>
        <c:crossBetween val="midCat"/>
      </c:valAx>
      <c:valAx>
        <c:axId val="19757313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5505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modelo</a:t>
            </a:r>
            <a:r>
              <a:rPr lang="es-MX" baseline="0"/>
              <a:t> lineal</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FabricaBotellas!$B$2</c:f>
              <c:strCache>
                <c:ptCount val="1"/>
                <c:pt idx="0">
                  <c:v>semanas desde ultima reparacion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FabricaBotellas!$A$3:$A$16</c:f>
              <c:numCache>
                <c:formatCode>General</c:formatCode>
                <c:ptCount val="14"/>
                <c:pt idx="0">
                  <c:v>14.5</c:v>
                </c:pt>
                <c:pt idx="1">
                  <c:v>49.2</c:v>
                </c:pt>
                <c:pt idx="2">
                  <c:v>27.4</c:v>
                </c:pt>
                <c:pt idx="3">
                  <c:v>17.8</c:v>
                </c:pt>
                <c:pt idx="4">
                  <c:v>81.2</c:v>
                </c:pt>
                <c:pt idx="5">
                  <c:v>13</c:v>
                </c:pt>
                <c:pt idx="6">
                  <c:v>22</c:v>
                </c:pt>
                <c:pt idx="7">
                  <c:v>16.8</c:v>
                </c:pt>
                <c:pt idx="8">
                  <c:v>65.599999999999994</c:v>
                </c:pt>
                <c:pt idx="9">
                  <c:v>34.200000000000003</c:v>
                </c:pt>
                <c:pt idx="10">
                  <c:v>66.2</c:v>
                </c:pt>
                <c:pt idx="11">
                  <c:v>16.100000000000001</c:v>
                </c:pt>
                <c:pt idx="12">
                  <c:v>87.4</c:v>
                </c:pt>
                <c:pt idx="13">
                  <c:v>114.5</c:v>
                </c:pt>
              </c:numCache>
            </c:numRef>
          </c:xVal>
          <c:yVal>
            <c:numRef>
              <c:f>FabricaBotellas!$B$3:$B$16</c:f>
              <c:numCache>
                <c:formatCode>General</c:formatCode>
                <c:ptCount val="14"/>
                <c:pt idx="0">
                  <c:v>6</c:v>
                </c:pt>
                <c:pt idx="1">
                  <c:v>13</c:v>
                </c:pt>
                <c:pt idx="2">
                  <c:v>9</c:v>
                </c:pt>
                <c:pt idx="3">
                  <c:v>7</c:v>
                </c:pt>
                <c:pt idx="4">
                  <c:v>15</c:v>
                </c:pt>
                <c:pt idx="5">
                  <c:v>4</c:v>
                </c:pt>
                <c:pt idx="6">
                  <c:v>8</c:v>
                </c:pt>
                <c:pt idx="7">
                  <c:v>10</c:v>
                </c:pt>
                <c:pt idx="8">
                  <c:v>12</c:v>
                </c:pt>
                <c:pt idx="9">
                  <c:v>11</c:v>
                </c:pt>
                <c:pt idx="10">
                  <c:v>14</c:v>
                </c:pt>
                <c:pt idx="11">
                  <c:v>5</c:v>
                </c:pt>
                <c:pt idx="12">
                  <c:v>16</c:v>
                </c:pt>
                <c:pt idx="13">
                  <c:v>17</c:v>
                </c:pt>
              </c:numCache>
            </c:numRef>
          </c:yVal>
          <c:smooth val="0"/>
          <c:extLst>
            <c:ext xmlns:c16="http://schemas.microsoft.com/office/drawing/2014/chart" uri="{C3380CC4-5D6E-409C-BE32-E72D297353CC}">
              <c16:uniqueId val="{00000000-23D4-9A4E-A321-58026D109499}"/>
            </c:ext>
          </c:extLst>
        </c:ser>
        <c:dLbls>
          <c:showLegendKey val="0"/>
          <c:showVal val="0"/>
          <c:showCatName val="0"/>
          <c:showSerName val="0"/>
          <c:showPercent val="0"/>
          <c:showBubbleSize val="0"/>
        </c:dLbls>
        <c:axId val="1875505135"/>
        <c:axId val="1975731311"/>
      </c:scatterChart>
      <c:valAx>
        <c:axId val="1875505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defecto botellas por 1000 botellas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5731311"/>
        <c:crosses val="autoZero"/>
        <c:crossBetween val="midCat"/>
      </c:valAx>
      <c:valAx>
        <c:axId val="19757313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5505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Modelo</a:t>
            </a:r>
            <a:r>
              <a:rPr lang="es-MX" baseline="0"/>
              <a:t> potencia</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FabricaBotellas!$B$2</c:f>
              <c:strCache>
                <c:ptCount val="1"/>
                <c:pt idx="0">
                  <c:v>semanas desde ultima reparacion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0"/>
          </c:trendline>
          <c:xVal>
            <c:numRef>
              <c:f>FabricaBotellas!$A$3:$A$16</c:f>
              <c:numCache>
                <c:formatCode>General</c:formatCode>
                <c:ptCount val="14"/>
                <c:pt idx="0">
                  <c:v>14.5</c:v>
                </c:pt>
                <c:pt idx="1">
                  <c:v>49.2</c:v>
                </c:pt>
                <c:pt idx="2">
                  <c:v>27.4</c:v>
                </c:pt>
                <c:pt idx="3">
                  <c:v>17.8</c:v>
                </c:pt>
                <c:pt idx="4">
                  <c:v>81.2</c:v>
                </c:pt>
                <c:pt idx="5">
                  <c:v>13</c:v>
                </c:pt>
                <c:pt idx="6">
                  <c:v>22</c:v>
                </c:pt>
                <c:pt idx="7">
                  <c:v>16.8</c:v>
                </c:pt>
                <c:pt idx="8">
                  <c:v>65.599999999999994</c:v>
                </c:pt>
                <c:pt idx="9">
                  <c:v>34.200000000000003</c:v>
                </c:pt>
                <c:pt idx="10">
                  <c:v>66.2</c:v>
                </c:pt>
                <c:pt idx="11">
                  <c:v>16.100000000000001</c:v>
                </c:pt>
                <c:pt idx="12">
                  <c:v>87.4</c:v>
                </c:pt>
                <c:pt idx="13">
                  <c:v>114.5</c:v>
                </c:pt>
              </c:numCache>
            </c:numRef>
          </c:xVal>
          <c:yVal>
            <c:numRef>
              <c:f>FabricaBotellas!$B$3:$B$16</c:f>
              <c:numCache>
                <c:formatCode>General</c:formatCode>
                <c:ptCount val="14"/>
                <c:pt idx="0">
                  <c:v>6</c:v>
                </c:pt>
                <c:pt idx="1">
                  <c:v>13</c:v>
                </c:pt>
                <c:pt idx="2">
                  <c:v>9</c:v>
                </c:pt>
                <c:pt idx="3">
                  <c:v>7</c:v>
                </c:pt>
                <c:pt idx="4">
                  <c:v>15</c:v>
                </c:pt>
                <c:pt idx="5">
                  <c:v>4</c:v>
                </c:pt>
                <c:pt idx="6">
                  <c:v>8</c:v>
                </c:pt>
                <c:pt idx="7">
                  <c:v>10</c:v>
                </c:pt>
                <c:pt idx="8">
                  <c:v>12</c:v>
                </c:pt>
                <c:pt idx="9">
                  <c:v>11</c:v>
                </c:pt>
                <c:pt idx="10">
                  <c:v>14</c:v>
                </c:pt>
                <c:pt idx="11">
                  <c:v>5</c:v>
                </c:pt>
                <c:pt idx="12">
                  <c:v>16</c:v>
                </c:pt>
                <c:pt idx="13">
                  <c:v>17</c:v>
                </c:pt>
              </c:numCache>
            </c:numRef>
          </c:yVal>
          <c:smooth val="0"/>
          <c:extLst>
            <c:ext xmlns:c16="http://schemas.microsoft.com/office/drawing/2014/chart" uri="{C3380CC4-5D6E-409C-BE32-E72D297353CC}">
              <c16:uniqueId val="{00000000-5850-AF4B-ABC9-EBAEDEF5EE47}"/>
            </c:ext>
          </c:extLst>
        </c:ser>
        <c:dLbls>
          <c:showLegendKey val="0"/>
          <c:showVal val="0"/>
          <c:showCatName val="0"/>
          <c:showSerName val="0"/>
          <c:showPercent val="0"/>
          <c:showBubbleSize val="0"/>
        </c:dLbls>
        <c:axId val="1875505135"/>
        <c:axId val="1975731311"/>
      </c:scatterChart>
      <c:valAx>
        <c:axId val="1875505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defecto botellas por 1000 botellas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5731311"/>
        <c:crosses val="autoZero"/>
        <c:crossBetween val="midCat"/>
      </c:valAx>
      <c:valAx>
        <c:axId val="19757313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5505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ajuste</a:t>
            </a:r>
            <a:r>
              <a:rPr lang="es-MX" baseline="0"/>
              <a:t> modelo potencia al origen </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FabricaBotellas!$R$105</c:f>
              <c:strCache>
                <c:ptCount val="1"/>
                <c:pt idx="0">
                  <c:v>semanas desde ultima reparacion</c:v>
                </c:pt>
              </c:strCache>
            </c:strRef>
          </c:tx>
          <c:spPr>
            <a:ln w="19050" cap="rnd">
              <a:noFill/>
              <a:round/>
            </a:ln>
            <a:effectLst/>
          </c:spPr>
          <c:marker>
            <c:symbol val="circle"/>
            <c:size val="5"/>
            <c:spPr>
              <a:solidFill>
                <a:schemeClr val="accent1"/>
              </a:solidFill>
              <a:ln w="9525">
                <a:solidFill>
                  <a:schemeClr val="accent1"/>
                </a:solidFill>
              </a:ln>
              <a:effectLst/>
            </c:spPr>
          </c:marker>
          <c:xVal>
            <c:numRef>
              <c:f>FabricaBotellas!$Q$106:$Q$119</c:f>
              <c:numCache>
                <c:formatCode>General</c:formatCode>
                <c:ptCount val="14"/>
                <c:pt idx="0">
                  <c:v>13</c:v>
                </c:pt>
                <c:pt idx="1">
                  <c:v>14.5</c:v>
                </c:pt>
                <c:pt idx="2">
                  <c:v>16.100000000000001</c:v>
                </c:pt>
                <c:pt idx="3">
                  <c:v>16.8</c:v>
                </c:pt>
                <c:pt idx="4">
                  <c:v>17.8</c:v>
                </c:pt>
                <c:pt idx="5">
                  <c:v>22</c:v>
                </c:pt>
                <c:pt idx="6">
                  <c:v>27.4</c:v>
                </c:pt>
                <c:pt idx="7">
                  <c:v>34.200000000000003</c:v>
                </c:pt>
                <c:pt idx="8">
                  <c:v>49.2</c:v>
                </c:pt>
                <c:pt idx="9">
                  <c:v>65.599999999999994</c:v>
                </c:pt>
                <c:pt idx="10">
                  <c:v>66.2</c:v>
                </c:pt>
                <c:pt idx="11">
                  <c:v>81.2</c:v>
                </c:pt>
                <c:pt idx="12">
                  <c:v>87.4</c:v>
                </c:pt>
                <c:pt idx="13">
                  <c:v>114.5</c:v>
                </c:pt>
              </c:numCache>
            </c:numRef>
          </c:xVal>
          <c:yVal>
            <c:numRef>
              <c:f>FabricaBotellas!$R$106:$R$119</c:f>
              <c:numCache>
                <c:formatCode>General</c:formatCode>
                <c:ptCount val="14"/>
                <c:pt idx="0">
                  <c:v>4</c:v>
                </c:pt>
                <c:pt idx="1">
                  <c:v>6</c:v>
                </c:pt>
                <c:pt idx="2">
                  <c:v>5</c:v>
                </c:pt>
                <c:pt idx="3">
                  <c:v>10</c:v>
                </c:pt>
                <c:pt idx="4">
                  <c:v>7</c:v>
                </c:pt>
                <c:pt idx="5">
                  <c:v>8</c:v>
                </c:pt>
                <c:pt idx="6">
                  <c:v>9</c:v>
                </c:pt>
                <c:pt idx="7">
                  <c:v>11</c:v>
                </c:pt>
                <c:pt idx="8">
                  <c:v>13</c:v>
                </c:pt>
                <c:pt idx="9">
                  <c:v>12</c:v>
                </c:pt>
                <c:pt idx="10">
                  <c:v>14</c:v>
                </c:pt>
                <c:pt idx="11">
                  <c:v>15</c:v>
                </c:pt>
                <c:pt idx="12">
                  <c:v>16</c:v>
                </c:pt>
                <c:pt idx="13">
                  <c:v>17</c:v>
                </c:pt>
              </c:numCache>
            </c:numRef>
          </c:yVal>
          <c:smooth val="0"/>
          <c:extLst>
            <c:ext xmlns:c16="http://schemas.microsoft.com/office/drawing/2014/chart" uri="{C3380CC4-5D6E-409C-BE32-E72D297353CC}">
              <c16:uniqueId val="{00000000-9400-764A-8070-3B5343F069C0}"/>
            </c:ext>
          </c:extLst>
        </c:ser>
        <c:dLbls>
          <c:showLegendKey val="0"/>
          <c:showVal val="0"/>
          <c:showCatName val="0"/>
          <c:showSerName val="0"/>
          <c:showPercent val="0"/>
          <c:showBubbleSize val="0"/>
        </c:dLbls>
        <c:axId val="2023640879"/>
        <c:axId val="2022221903"/>
      </c:scatterChart>
      <c:scatterChart>
        <c:scatterStyle val="smoothMarker"/>
        <c:varyColors val="0"/>
        <c:ser>
          <c:idx val="1"/>
          <c:order val="1"/>
          <c:tx>
            <c:strRef>
              <c:f>FabricaBotellas!$S$105</c:f>
              <c:strCache>
                <c:ptCount val="1"/>
                <c:pt idx="0">
                  <c:v>y estimada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FabricaBotellas!$Q$106:$Q$119</c:f>
              <c:numCache>
                <c:formatCode>General</c:formatCode>
                <c:ptCount val="14"/>
                <c:pt idx="0">
                  <c:v>13</c:v>
                </c:pt>
                <c:pt idx="1">
                  <c:v>14.5</c:v>
                </c:pt>
                <c:pt idx="2">
                  <c:v>16.100000000000001</c:v>
                </c:pt>
                <c:pt idx="3">
                  <c:v>16.8</c:v>
                </c:pt>
                <c:pt idx="4">
                  <c:v>17.8</c:v>
                </c:pt>
                <c:pt idx="5">
                  <c:v>22</c:v>
                </c:pt>
                <c:pt idx="6">
                  <c:v>27.4</c:v>
                </c:pt>
                <c:pt idx="7">
                  <c:v>34.200000000000003</c:v>
                </c:pt>
                <c:pt idx="8">
                  <c:v>49.2</c:v>
                </c:pt>
                <c:pt idx="9">
                  <c:v>65.599999999999994</c:v>
                </c:pt>
                <c:pt idx="10">
                  <c:v>66.2</c:v>
                </c:pt>
                <c:pt idx="11">
                  <c:v>81.2</c:v>
                </c:pt>
                <c:pt idx="12">
                  <c:v>87.4</c:v>
                </c:pt>
                <c:pt idx="13">
                  <c:v>114.5</c:v>
                </c:pt>
              </c:numCache>
            </c:numRef>
          </c:xVal>
          <c:yVal>
            <c:numRef>
              <c:f>FabricaBotellas!$S$106:$S$119</c:f>
              <c:numCache>
                <c:formatCode>General</c:formatCode>
                <c:ptCount val="14"/>
                <c:pt idx="0">
                  <c:v>5.1142901595816062</c:v>
                </c:pt>
                <c:pt idx="1">
                  <c:v>5.4822767335788996</c:v>
                </c:pt>
                <c:pt idx="2">
                  <c:v>5.859831309514651</c:v>
                </c:pt>
                <c:pt idx="3">
                  <c:v>6.0206839001074632</c:v>
                </c:pt>
                <c:pt idx="4">
                  <c:v>6.2463080608980537</c:v>
                </c:pt>
                <c:pt idx="5">
                  <c:v>7.1476506366868993</c:v>
                </c:pt>
                <c:pt idx="6">
                  <c:v>8.2190005834277535</c:v>
                </c:pt>
                <c:pt idx="7">
                  <c:v>9.4640644297488965</c:v>
                </c:pt>
                <c:pt idx="8">
                  <c:v>11.928117022022507</c:v>
                </c:pt>
                <c:pt idx="9">
                  <c:v>14.324138976708493</c:v>
                </c:pt>
                <c:pt idx="10">
                  <c:v>14.40736278542609</c:v>
                </c:pt>
                <c:pt idx="11">
                  <c:v>16.40671816465607</c:v>
                </c:pt>
                <c:pt idx="12">
                  <c:v>17.193110695389606</c:v>
                </c:pt>
                <c:pt idx="13">
                  <c:v>20.416763489774489</c:v>
                </c:pt>
              </c:numCache>
            </c:numRef>
          </c:yVal>
          <c:smooth val="1"/>
          <c:extLst>
            <c:ext xmlns:c16="http://schemas.microsoft.com/office/drawing/2014/chart" uri="{C3380CC4-5D6E-409C-BE32-E72D297353CC}">
              <c16:uniqueId val="{00000001-9400-764A-8070-3B5343F069C0}"/>
            </c:ext>
          </c:extLst>
        </c:ser>
        <c:dLbls>
          <c:showLegendKey val="0"/>
          <c:showVal val="0"/>
          <c:showCatName val="0"/>
          <c:showSerName val="0"/>
          <c:showPercent val="0"/>
          <c:showBubbleSize val="0"/>
        </c:dLbls>
        <c:axId val="2023640879"/>
        <c:axId val="2022221903"/>
      </c:scatterChart>
      <c:valAx>
        <c:axId val="2023640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22221903"/>
        <c:crosses val="autoZero"/>
        <c:crossBetween val="midCat"/>
      </c:valAx>
      <c:valAx>
        <c:axId val="202222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23640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'Continuacion fabrica'!$C$24</c:f>
              <c:strCache>
                <c:ptCount val="1"/>
                <c:pt idx="0">
                  <c:v>Residuos</c:v>
                </c:pt>
              </c:strCache>
            </c:strRef>
          </c:tx>
          <c:spPr>
            <a:ln w="19050" cap="rnd">
              <a:noFill/>
              <a:round/>
            </a:ln>
            <a:effectLst/>
          </c:spPr>
          <c:marker>
            <c:symbol val="circle"/>
            <c:size val="5"/>
            <c:spPr>
              <a:solidFill>
                <a:schemeClr val="accent1"/>
              </a:solidFill>
              <a:ln w="9525">
                <a:solidFill>
                  <a:schemeClr val="accent1"/>
                </a:solidFill>
              </a:ln>
              <a:effectLst/>
            </c:spPr>
          </c:marker>
          <c:xVal>
            <c:numRef>
              <c:f>'Continuacion fabrica'!$B$25:$B$38</c:f>
              <c:numCache>
                <c:formatCode>General</c:formatCode>
                <c:ptCount val="14"/>
                <c:pt idx="0">
                  <c:v>1.7015204770112622</c:v>
                </c:pt>
                <c:pt idx="1">
                  <c:v>2.4788983881137181</c:v>
                </c:pt>
                <c:pt idx="2">
                  <c:v>2.1064486181516084</c:v>
                </c:pt>
                <c:pt idx="3">
                  <c:v>1.8319905789539577</c:v>
                </c:pt>
                <c:pt idx="4">
                  <c:v>2.7976908951352257</c:v>
                </c:pt>
                <c:pt idx="5">
                  <c:v>1.6320386135428977</c:v>
                </c:pt>
                <c:pt idx="6">
                  <c:v>1.9667837204293777</c:v>
                </c:pt>
                <c:pt idx="7">
                  <c:v>1.7952008575372218</c:v>
                </c:pt>
                <c:pt idx="8">
                  <c:v>2.661946154456369</c:v>
                </c:pt>
                <c:pt idx="9">
                  <c:v>2.2475019345300145</c:v>
                </c:pt>
                <c:pt idx="10">
                  <c:v>2.6677393804538054</c:v>
                </c:pt>
                <c:pt idx="11">
                  <c:v>1.7681208164023303</c:v>
                </c:pt>
                <c:pt idx="12">
                  <c:v>2.8445087626157277</c:v>
                </c:pt>
                <c:pt idx="13">
                  <c:v>3.0163563031017833</c:v>
                </c:pt>
              </c:numCache>
            </c:numRef>
          </c:xVal>
          <c:yVal>
            <c:numRef>
              <c:f>'Continuacion fabrica'!$C$25:$C$38</c:f>
              <c:numCache>
                <c:formatCode>General</c:formatCode>
                <c:ptCount val="14"/>
                <c:pt idx="0">
                  <c:v>9.0238992216792768E-2</c:v>
                </c:pt>
                <c:pt idx="1">
                  <c:v>8.605096934781864E-2</c:v>
                </c:pt>
                <c:pt idx="2">
                  <c:v>9.0775959184611121E-2</c:v>
                </c:pt>
                <c:pt idx="3">
                  <c:v>0.11391957010135556</c:v>
                </c:pt>
                <c:pt idx="4">
                  <c:v>-8.9640694033015667E-2</c:v>
                </c:pt>
                <c:pt idx="5">
                  <c:v>-0.24574425242300713</c:v>
                </c:pt>
                <c:pt idx="6">
                  <c:v>0.11265782125045809</c:v>
                </c:pt>
                <c:pt idx="7">
                  <c:v>0.5073842354568241</c:v>
                </c:pt>
                <c:pt idx="8">
                  <c:v>-0.1770395046683686</c:v>
                </c:pt>
                <c:pt idx="9">
                  <c:v>0.15039333826835621</c:v>
                </c:pt>
                <c:pt idx="10">
                  <c:v>-2.8682050838547024E-2</c:v>
                </c:pt>
                <c:pt idx="11">
                  <c:v>-0.15868290396823004</c:v>
                </c:pt>
                <c:pt idx="12">
                  <c:v>-7.192004037594657E-2</c:v>
                </c:pt>
                <c:pt idx="13">
                  <c:v>-0.1831429590455671</c:v>
                </c:pt>
              </c:numCache>
            </c:numRef>
          </c:yVal>
          <c:smooth val="0"/>
          <c:extLst>
            <c:ext xmlns:c16="http://schemas.microsoft.com/office/drawing/2014/chart" uri="{C3380CC4-5D6E-409C-BE32-E72D297353CC}">
              <c16:uniqueId val="{00000000-1DCB-2F4F-AEBD-799062ECF970}"/>
            </c:ext>
          </c:extLst>
        </c:ser>
        <c:dLbls>
          <c:showLegendKey val="0"/>
          <c:showVal val="0"/>
          <c:showCatName val="0"/>
          <c:showSerName val="0"/>
          <c:showPercent val="0"/>
          <c:showBubbleSize val="0"/>
        </c:dLbls>
        <c:axId val="2032386623"/>
        <c:axId val="2032388271"/>
      </c:scatterChart>
      <c:valAx>
        <c:axId val="203238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32388271"/>
        <c:crosses val="autoZero"/>
        <c:crossBetween val="midCat"/>
      </c:valAx>
      <c:valAx>
        <c:axId val="203238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323866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Grafico de dispersion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MolinosViento!$B$2</c:f>
              <c:strCache>
                <c:ptCount val="1"/>
                <c:pt idx="0">
                  <c:v>corriente Directa Producida</c:v>
                </c:pt>
              </c:strCache>
            </c:strRef>
          </c:tx>
          <c:spPr>
            <a:ln w="19050" cap="rnd">
              <a:noFill/>
              <a:round/>
            </a:ln>
            <a:effectLst/>
          </c:spPr>
          <c:marker>
            <c:symbol val="circle"/>
            <c:size val="5"/>
            <c:spPr>
              <a:solidFill>
                <a:schemeClr val="accent1"/>
              </a:solidFill>
              <a:ln w="9525">
                <a:solidFill>
                  <a:schemeClr val="accent1"/>
                </a:solidFill>
              </a:ln>
              <a:effectLst/>
            </c:spPr>
          </c:marker>
          <c:xVal>
            <c:numRef>
              <c:f>MolinosViento!$A$3:$A$27</c:f>
              <c:numCache>
                <c:formatCode>General</c:formatCode>
                <c:ptCount val="25"/>
                <c:pt idx="0">
                  <c:v>5</c:v>
                </c:pt>
                <c:pt idx="1">
                  <c:v>6</c:v>
                </c:pt>
                <c:pt idx="2">
                  <c:v>3.4</c:v>
                </c:pt>
                <c:pt idx="3">
                  <c:v>2.7</c:v>
                </c:pt>
                <c:pt idx="4">
                  <c:v>10</c:v>
                </c:pt>
                <c:pt idx="5">
                  <c:v>9.6999999999999993</c:v>
                </c:pt>
                <c:pt idx="6">
                  <c:v>9.5500000000000007</c:v>
                </c:pt>
                <c:pt idx="7">
                  <c:v>3.05</c:v>
                </c:pt>
                <c:pt idx="8">
                  <c:v>8.15</c:v>
                </c:pt>
                <c:pt idx="9">
                  <c:v>6.2</c:v>
                </c:pt>
                <c:pt idx="10">
                  <c:v>2.9</c:v>
                </c:pt>
                <c:pt idx="11">
                  <c:v>6.35</c:v>
                </c:pt>
                <c:pt idx="12">
                  <c:v>4.5999999999999996</c:v>
                </c:pt>
                <c:pt idx="13">
                  <c:v>5.8</c:v>
                </c:pt>
                <c:pt idx="14">
                  <c:v>7.4</c:v>
                </c:pt>
                <c:pt idx="15">
                  <c:v>3.6</c:v>
                </c:pt>
                <c:pt idx="16">
                  <c:v>7.85</c:v>
                </c:pt>
                <c:pt idx="17">
                  <c:v>8.8000000000000007</c:v>
                </c:pt>
                <c:pt idx="18">
                  <c:v>7</c:v>
                </c:pt>
                <c:pt idx="19">
                  <c:v>5.45</c:v>
                </c:pt>
                <c:pt idx="20">
                  <c:v>9.1</c:v>
                </c:pt>
                <c:pt idx="21">
                  <c:v>10.199999999999999</c:v>
                </c:pt>
                <c:pt idx="22">
                  <c:v>4.0999999999999996</c:v>
                </c:pt>
                <c:pt idx="23">
                  <c:v>3.95</c:v>
                </c:pt>
                <c:pt idx="24">
                  <c:v>2.4500000000000002</c:v>
                </c:pt>
              </c:numCache>
            </c:numRef>
          </c:xVal>
          <c:yVal>
            <c:numRef>
              <c:f>MolinosViento!$B$3:$B$27</c:f>
              <c:numCache>
                <c:formatCode>General</c:formatCode>
                <c:ptCount val="25"/>
                <c:pt idx="0">
                  <c:v>1.5820000000000001</c:v>
                </c:pt>
                <c:pt idx="1">
                  <c:v>1.8220000000000001</c:v>
                </c:pt>
                <c:pt idx="2">
                  <c:v>1.0569999999999999</c:v>
                </c:pt>
                <c:pt idx="3">
                  <c:v>0.5</c:v>
                </c:pt>
                <c:pt idx="4">
                  <c:v>2.2360000000000002</c:v>
                </c:pt>
                <c:pt idx="5">
                  <c:v>2.3860000000000001</c:v>
                </c:pt>
                <c:pt idx="6">
                  <c:v>2.294</c:v>
                </c:pt>
                <c:pt idx="7">
                  <c:v>0.55800000000000005</c:v>
                </c:pt>
                <c:pt idx="8">
                  <c:v>2.1659999999999999</c:v>
                </c:pt>
                <c:pt idx="9">
                  <c:v>1.8660000000000001</c:v>
                </c:pt>
                <c:pt idx="10">
                  <c:v>0.65300000000000002</c:v>
                </c:pt>
                <c:pt idx="11">
                  <c:v>1.93</c:v>
                </c:pt>
                <c:pt idx="12">
                  <c:v>1.5620000000000001</c:v>
                </c:pt>
                <c:pt idx="13">
                  <c:v>1.7370000000000001</c:v>
                </c:pt>
                <c:pt idx="14">
                  <c:v>2.0880000000000001</c:v>
                </c:pt>
                <c:pt idx="15">
                  <c:v>1.137</c:v>
                </c:pt>
                <c:pt idx="16">
                  <c:v>2.1789999999999998</c:v>
                </c:pt>
                <c:pt idx="17">
                  <c:v>2.1120000000000001</c:v>
                </c:pt>
                <c:pt idx="18">
                  <c:v>1.8</c:v>
                </c:pt>
                <c:pt idx="19">
                  <c:v>1.5009999999999999</c:v>
                </c:pt>
                <c:pt idx="20">
                  <c:v>2.3029999999999999</c:v>
                </c:pt>
                <c:pt idx="21">
                  <c:v>2.31</c:v>
                </c:pt>
                <c:pt idx="22">
                  <c:v>1.194</c:v>
                </c:pt>
                <c:pt idx="23">
                  <c:v>1.1439999999999999</c:v>
                </c:pt>
                <c:pt idx="24">
                  <c:v>0.123</c:v>
                </c:pt>
              </c:numCache>
            </c:numRef>
          </c:yVal>
          <c:smooth val="0"/>
          <c:extLst>
            <c:ext xmlns:c16="http://schemas.microsoft.com/office/drawing/2014/chart" uri="{C3380CC4-5D6E-409C-BE32-E72D297353CC}">
              <c16:uniqueId val="{00000000-DCFF-C940-A810-9E66064D20E6}"/>
            </c:ext>
          </c:extLst>
        </c:ser>
        <c:dLbls>
          <c:showLegendKey val="0"/>
          <c:showVal val="0"/>
          <c:showCatName val="0"/>
          <c:showSerName val="0"/>
          <c:showPercent val="0"/>
          <c:showBubbleSize val="0"/>
        </c:dLbls>
        <c:axId val="961397776"/>
        <c:axId val="961399424"/>
      </c:scatterChart>
      <c:valAx>
        <c:axId val="96139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61399424"/>
        <c:crosses val="autoZero"/>
        <c:crossBetween val="midCat"/>
      </c:valAx>
      <c:valAx>
        <c:axId val="96139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61397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Modelo</a:t>
            </a:r>
            <a:r>
              <a:rPr lang="en-US" baseline="0"/>
              <a:t> lineal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MolinosViento!$B$2</c:f>
              <c:strCache>
                <c:ptCount val="1"/>
                <c:pt idx="0">
                  <c:v>corriente Directa Producida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MolinosViento!$A$3:$A$27</c:f>
              <c:numCache>
                <c:formatCode>General</c:formatCode>
                <c:ptCount val="25"/>
                <c:pt idx="0">
                  <c:v>5</c:v>
                </c:pt>
                <c:pt idx="1">
                  <c:v>6</c:v>
                </c:pt>
                <c:pt idx="2">
                  <c:v>3.4</c:v>
                </c:pt>
                <c:pt idx="3">
                  <c:v>2.7</c:v>
                </c:pt>
                <c:pt idx="4">
                  <c:v>10</c:v>
                </c:pt>
                <c:pt idx="5">
                  <c:v>9.6999999999999993</c:v>
                </c:pt>
                <c:pt idx="6">
                  <c:v>9.5500000000000007</c:v>
                </c:pt>
                <c:pt idx="7">
                  <c:v>3.05</c:v>
                </c:pt>
                <c:pt idx="8">
                  <c:v>8.15</c:v>
                </c:pt>
                <c:pt idx="9">
                  <c:v>6.2</c:v>
                </c:pt>
                <c:pt idx="10">
                  <c:v>2.9</c:v>
                </c:pt>
                <c:pt idx="11">
                  <c:v>6.35</c:v>
                </c:pt>
                <c:pt idx="12">
                  <c:v>4.5999999999999996</c:v>
                </c:pt>
                <c:pt idx="13">
                  <c:v>5.8</c:v>
                </c:pt>
                <c:pt idx="14">
                  <c:v>7.4</c:v>
                </c:pt>
                <c:pt idx="15">
                  <c:v>3.6</c:v>
                </c:pt>
                <c:pt idx="16">
                  <c:v>7.85</c:v>
                </c:pt>
                <c:pt idx="17">
                  <c:v>8.8000000000000007</c:v>
                </c:pt>
                <c:pt idx="18">
                  <c:v>7</c:v>
                </c:pt>
                <c:pt idx="19">
                  <c:v>5.45</c:v>
                </c:pt>
                <c:pt idx="20">
                  <c:v>9.1</c:v>
                </c:pt>
                <c:pt idx="21">
                  <c:v>10.199999999999999</c:v>
                </c:pt>
                <c:pt idx="22">
                  <c:v>4.0999999999999996</c:v>
                </c:pt>
                <c:pt idx="23">
                  <c:v>3.95</c:v>
                </c:pt>
                <c:pt idx="24">
                  <c:v>2.4500000000000002</c:v>
                </c:pt>
              </c:numCache>
            </c:numRef>
          </c:xVal>
          <c:yVal>
            <c:numRef>
              <c:f>MolinosViento!$B$3:$B$27</c:f>
              <c:numCache>
                <c:formatCode>General</c:formatCode>
                <c:ptCount val="25"/>
                <c:pt idx="0">
                  <c:v>1.5820000000000001</c:v>
                </c:pt>
                <c:pt idx="1">
                  <c:v>1.8220000000000001</c:v>
                </c:pt>
                <c:pt idx="2">
                  <c:v>1.0569999999999999</c:v>
                </c:pt>
                <c:pt idx="3">
                  <c:v>0.5</c:v>
                </c:pt>
                <c:pt idx="4">
                  <c:v>2.2360000000000002</c:v>
                </c:pt>
                <c:pt idx="5">
                  <c:v>2.3860000000000001</c:v>
                </c:pt>
                <c:pt idx="6">
                  <c:v>2.294</c:v>
                </c:pt>
                <c:pt idx="7">
                  <c:v>0.55800000000000005</c:v>
                </c:pt>
                <c:pt idx="8">
                  <c:v>2.1659999999999999</c:v>
                </c:pt>
                <c:pt idx="9">
                  <c:v>1.8660000000000001</c:v>
                </c:pt>
                <c:pt idx="10">
                  <c:v>0.65300000000000002</c:v>
                </c:pt>
                <c:pt idx="11">
                  <c:v>1.93</c:v>
                </c:pt>
                <c:pt idx="12">
                  <c:v>1.5620000000000001</c:v>
                </c:pt>
                <c:pt idx="13">
                  <c:v>1.7370000000000001</c:v>
                </c:pt>
                <c:pt idx="14">
                  <c:v>2.0880000000000001</c:v>
                </c:pt>
                <c:pt idx="15">
                  <c:v>1.137</c:v>
                </c:pt>
                <c:pt idx="16">
                  <c:v>2.1789999999999998</c:v>
                </c:pt>
                <c:pt idx="17">
                  <c:v>2.1120000000000001</c:v>
                </c:pt>
                <c:pt idx="18">
                  <c:v>1.8</c:v>
                </c:pt>
                <c:pt idx="19">
                  <c:v>1.5009999999999999</c:v>
                </c:pt>
                <c:pt idx="20">
                  <c:v>2.3029999999999999</c:v>
                </c:pt>
                <c:pt idx="21">
                  <c:v>2.31</c:v>
                </c:pt>
                <c:pt idx="22">
                  <c:v>1.194</c:v>
                </c:pt>
                <c:pt idx="23">
                  <c:v>1.1439999999999999</c:v>
                </c:pt>
                <c:pt idx="24">
                  <c:v>0.123</c:v>
                </c:pt>
              </c:numCache>
            </c:numRef>
          </c:yVal>
          <c:smooth val="0"/>
          <c:extLst>
            <c:ext xmlns:c16="http://schemas.microsoft.com/office/drawing/2014/chart" uri="{C3380CC4-5D6E-409C-BE32-E72D297353CC}">
              <c16:uniqueId val="{00000000-1EBD-124D-838D-CAABC3570F65}"/>
            </c:ext>
          </c:extLst>
        </c:ser>
        <c:dLbls>
          <c:showLegendKey val="0"/>
          <c:showVal val="0"/>
          <c:showCatName val="0"/>
          <c:showSerName val="0"/>
          <c:showPercent val="0"/>
          <c:showBubbleSize val="0"/>
        </c:dLbls>
        <c:axId val="961397776"/>
        <c:axId val="961399424"/>
      </c:scatterChart>
      <c:valAx>
        <c:axId val="96139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61399424"/>
        <c:crosses val="autoZero"/>
        <c:crossBetween val="midCat"/>
      </c:valAx>
      <c:valAx>
        <c:axId val="96139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61397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Modelo</a:t>
            </a:r>
            <a:r>
              <a:rPr lang="en-US" baseline="0"/>
              <a:t> potencia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MolinosViento!$B$2</c:f>
              <c:strCache>
                <c:ptCount val="1"/>
                <c:pt idx="0">
                  <c:v>corriente Directa Producida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MolinosViento!$A$3:$A$27</c:f>
              <c:numCache>
                <c:formatCode>General</c:formatCode>
                <c:ptCount val="25"/>
                <c:pt idx="0">
                  <c:v>5</c:v>
                </c:pt>
                <c:pt idx="1">
                  <c:v>6</c:v>
                </c:pt>
                <c:pt idx="2">
                  <c:v>3.4</c:v>
                </c:pt>
                <c:pt idx="3">
                  <c:v>2.7</c:v>
                </c:pt>
                <c:pt idx="4">
                  <c:v>10</c:v>
                </c:pt>
                <c:pt idx="5">
                  <c:v>9.6999999999999993</c:v>
                </c:pt>
                <c:pt idx="6">
                  <c:v>9.5500000000000007</c:v>
                </c:pt>
                <c:pt idx="7">
                  <c:v>3.05</c:v>
                </c:pt>
                <c:pt idx="8">
                  <c:v>8.15</c:v>
                </c:pt>
                <c:pt idx="9">
                  <c:v>6.2</c:v>
                </c:pt>
                <c:pt idx="10">
                  <c:v>2.9</c:v>
                </c:pt>
                <c:pt idx="11">
                  <c:v>6.35</c:v>
                </c:pt>
                <c:pt idx="12">
                  <c:v>4.5999999999999996</c:v>
                </c:pt>
                <c:pt idx="13">
                  <c:v>5.8</c:v>
                </c:pt>
                <c:pt idx="14">
                  <c:v>7.4</c:v>
                </c:pt>
                <c:pt idx="15">
                  <c:v>3.6</c:v>
                </c:pt>
                <c:pt idx="16">
                  <c:v>7.85</c:v>
                </c:pt>
                <c:pt idx="17">
                  <c:v>8.8000000000000007</c:v>
                </c:pt>
                <c:pt idx="18">
                  <c:v>7</c:v>
                </c:pt>
                <c:pt idx="19">
                  <c:v>5.45</c:v>
                </c:pt>
                <c:pt idx="20">
                  <c:v>9.1</c:v>
                </c:pt>
                <c:pt idx="21">
                  <c:v>10.199999999999999</c:v>
                </c:pt>
                <c:pt idx="22">
                  <c:v>4.0999999999999996</c:v>
                </c:pt>
                <c:pt idx="23">
                  <c:v>3.95</c:v>
                </c:pt>
                <c:pt idx="24">
                  <c:v>2.4500000000000002</c:v>
                </c:pt>
              </c:numCache>
            </c:numRef>
          </c:xVal>
          <c:yVal>
            <c:numRef>
              <c:f>MolinosViento!$B$3:$B$27</c:f>
              <c:numCache>
                <c:formatCode>General</c:formatCode>
                <c:ptCount val="25"/>
                <c:pt idx="0">
                  <c:v>1.5820000000000001</c:v>
                </c:pt>
                <c:pt idx="1">
                  <c:v>1.8220000000000001</c:v>
                </c:pt>
                <c:pt idx="2">
                  <c:v>1.0569999999999999</c:v>
                </c:pt>
                <c:pt idx="3">
                  <c:v>0.5</c:v>
                </c:pt>
                <c:pt idx="4">
                  <c:v>2.2360000000000002</c:v>
                </c:pt>
                <c:pt idx="5">
                  <c:v>2.3860000000000001</c:v>
                </c:pt>
                <c:pt idx="6">
                  <c:v>2.294</c:v>
                </c:pt>
                <c:pt idx="7">
                  <c:v>0.55800000000000005</c:v>
                </c:pt>
                <c:pt idx="8">
                  <c:v>2.1659999999999999</c:v>
                </c:pt>
                <c:pt idx="9">
                  <c:v>1.8660000000000001</c:v>
                </c:pt>
                <c:pt idx="10">
                  <c:v>0.65300000000000002</c:v>
                </c:pt>
                <c:pt idx="11">
                  <c:v>1.93</c:v>
                </c:pt>
                <c:pt idx="12">
                  <c:v>1.5620000000000001</c:v>
                </c:pt>
                <c:pt idx="13">
                  <c:v>1.7370000000000001</c:v>
                </c:pt>
                <c:pt idx="14">
                  <c:v>2.0880000000000001</c:v>
                </c:pt>
                <c:pt idx="15">
                  <c:v>1.137</c:v>
                </c:pt>
                <c:pt idx="16">
                  <c:v>2.1789999999999998</c:v>
                </c:pt>
                <c:pt idx="17">
                  <c:v>2.1120000000000001</c:v>
                </c:pt>
                <c:pt idx="18">
                  <c:v>1.8</c:v>
                </c:pt>
                <c:pt idx="19">
                  <c:v>1.5009999999999999</c:v>
                </c:pt>
                <c:pt idx="20">
                  <c:v>2.3029999999999999</c:v>
                </c:pt>
                <c:pt idx="21">
                  <c:v>2.31</c:v>
                </c:pt>
                <c:pt idx="22">
                  <c:v>1.194</c:v>
                </c:pt>
                <c:pt idx="23">
                  <c:v>1.1439999999999999</c:v>
                </c:pt>
                <c:pt idx="24">
                  <c:v>0.123</c:v>
                </c:pt>
              </c:numCache>
            </c:numRef>
          </c:yVal>
          <c:smooth val="0"/>
          <c:extLst>
            <c:ext xmlns:c16="http://schemas.microsoft.com/office/drawing/2014/chart" uri="{C3380CC4-5D6E-409C-BE32-E72D297353CC}">
              <c16:uniqueId val="{00000000-896A-284A-986D-A66581823FC2}"/>
            </c:ext>
          </c:extLst>
        </c:ser>
        <c:dLbls>
          <c:showLegendKey val="0"/>
          <c:showVal val="0"/>
          <c:showCatName val="0"/>
          <c:showSerName val="0"/>
          <c:showPercent val="0"/>
          <c:showBubbleSize val="0"/>
        </c:dLbls>
        <c:axId val="961397776"/>
        <c:axId val="961399424"/>
      </c:scatterChart>
      <c:valAx>
        <c:axId val="96139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61399424"/>
        <c:crosses val="autoZero"/>
        <c:crossBetween val="midCat"/>
      </c:valAx>
      <c:valAx>
        <c:axId val="96139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61397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Grafico</a:t>
            </a:r>
            <a:r>
              <a:rPr lang="es-MX" baseline="0"/>
              <a:t> de dispersion para peso</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'PesoPollito PH RLS'!$C$1</c:f>
              <c:strCache>
                <c:ptCount val="1"/>
                <c:pt idx="0">
                  <c:v>y*</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'PesoPollito PH RLS'!$A$2:$A$13</c:f>
              <c:numCache>
                <c:formatCode>General</c:formatCode>
                <c:ptCount val="12"/>
                <c:pt idx="0">
                  <c:v>0</c:v>
                </c:pt>
                <c:pt idx="1">
                  <c:v>2</c:v>
                </c:pt>
                <c:pt idx="2">
                  <c:v>4</c:v>
                </c:pt>
                <c:pt idx="3">
                  <c:v>6</c:v>
                </c:pt>
                <c:pt idx="4">
                  <c:v>8</c:v>
                </c:pt>
                <c:pt idx="5">
                  <c:v>10</c:v>
                </c:pt>
                <c:pt idx="6">
                  <c:v>12</c:v>
                </c:pt>
                <c:pt idx="7">
                  <c:v>14</c:v>
                </c:pt>
                <c:pt idx="8">
                  <c:v>16</c:v>
                </c:pt>
                <c:pt idx="9">
                  <c:v>18</c:v>
                </c:pt>
                <c:pt idx="10">
                  <c:v>20</c:v>
                </c:pt>
                <c:pt idx="11">
                  <c:v>21</c:v>
                </c:pt>
              </c:numCache>
            </c:numRef>
          </c:xVal>
          <c:yVal>
            <c:numRef>
              <c:f>'PesoPollito PH RLS'!$C$2:$C$13</c:f>
              <c:numCache>
                <c:formatCode>General</c:formatCode>
                <c:ptCount val="12"/>
                <c:pt idx="0">
                  <c:v>3.7376696182833684</c:v>
                </c:pt>
                <c:pt idx="1">
                  <c:v>3.9318256327243257</c:v>
                </c:pt>
                <c:pt idx="2">
                  <c:v>4.0775374439057197</c:v>
                </c:pt>
                <c:pt idx="3">
                  <c:v>4.1588830833596715</c:v>
                </c:pt>
                <c:pt idx="4">
                  <c:v>4.3307333402863311</c:v>
                </c:pt>
                <c:pt idx="5">
                  <c:v>4.5325994931532563</c:v>
                </c:pt>
                <c:pt idx="6">
                  <c:v>4.6634390941120669</c:v>
                </c:pt>
                <c:pt idx="7">
                  <c:v>4.8283137373023015</c:v>
                </c:pt>
                <c:pt idx="8">
                  <c:v>5.0039463059454592</c:v>
                </c:pt>
                <c:pt idx="9">
                  <c:v>5.1416635565026603</c:v>
                </c:pt>
                <c:pt idx="10">
                  <c:v>5.2933048247244923</c:v>
                </c:pt>
                <c:pt idx="11">
                  <c:v>5.3230099791384085</c:v>
                </c:pt>
              </c:numCache>
            </c:numRef>
          </c:yVal>
          <c:smooth val="0"/>
          <c:extLst>
            <c:ext xmlns:c16="http://schemas.microsoft.com/office/drawing/2014/chart" uri="{C3380CC4-5D6E-409C-BE32-E72D297353CC}">
              <c16:uniqueId val="{00000001-3664-9A4D-A64A-F07190DB9369}"/>
            </c:ext>
          </c:extLst>
        </c:ser>
        <c:dLbls>
          <c:showLegendKey val="0"/>
          <c:showVal val="0"/>
          <c:showCatName val="0"/>
          <c:showSerName val="0"/>
          <c:showPercent val="0"/>
          <c:showBubbleSize val="0"/>
        </c:dLbls>
        <c:axId val="139166639"/>
        <c:axId val="139168287"/>
      </c:scatterChart>
      <c:valAx>
        <c:axId val="139166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9168287"/>
        <c:crosses val="autoZero"/>
        <c:crossBetween val="midCat"/>
      </c:valAx>
      <c:valAx>
        <c:axId val="13916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Peso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91666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Modelo</a:t>
            </a:r>
            <a:r>
              <a:rPr lang="en-US" baseline="0"/>
              <a:t> logaritmico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MolinosViento!$B$2</c:f>
              <c:strCache>
                <c:ptCount val="1"/>
                <c:pt idx="0">
                  <c:v>corriente Directa Producida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MolinosViento!$A$3:$A$27</c:f>
              <c:numCache>
                <c:formatCode>General</c:formatCode>
                <c:ptCount val="25"/>
                <c:pt idx="0">
                  <c:v>5</c:v>
                </c:pt>
                <c:pt idx="1">
                  <c:v>6</c:v>
                </c:pt>
                <c:pt idx="2">
                  <c:v>3.4</c:v>
                </c:pt>
                <c:pt idx="3">
                  <c:v>2.7</c:v>
                </c:pt>
                <c:pt idx="4">
                  <c:v>10</c:v>
                </c:pt>
                <c:pt idx="5">
                  <c:v>9.6999999999999993</c:v>
                </c:pt>
                <c:pt idx="6">
                  <c:v>9.5500000000000007</c:v>
                </c:pt>
                <c:pt idx="7">
                  <c:v>3.05</c:v>
                </c:pt>
                <c:pt idx="8">
                  <c:v>8.15</c:v>
                </c:pt>
                <c:pt idx="9">
                  <c:v>6.2</c:v>
                </c:pt>
                <c:pt idx="10">
                  <c:v>2.9</c:v>
                </c:pt>
                <c:pt idx="11">
                  <c:v>6.35</c:v>
                </c:pt>
                <c:pt idx="12">
                  <c:v>4.5999999999999996</c:v>
                </c:pt>
                <c:pt idx="13">
                  <c:v>5.8</c:v>
                </c:pt>
                <c:pt idx="14">
                  <c:v>7.4</c:v>
                </c:pt>
                <c:pt idx="15">
                  <c:v>3.6</c:v>
                </c:pt>
                <c:pt idx="16">
                  <c:v>7.85</c:v>
                </c:pt>
                <c:pt idx="17">
                  <c:v>8.8000000000000007</c:v>
                </c:pt>
                <c:pt idx="18">
                  <c:v>7</c:v>
                </c:pt>
                <c:pt idx="19">
                  <c:v>5.45</c:v>
                </c:pt>
                <c:pt idx="20">
                  <c:v>9.1</c:v>
                </c:pt>
                <c:pt idx="21">
                  <c:v>10.199999999999999</c:v>
                </c:pt>
                <c:pt idx="22">
                  <c:v>4.0999999999999996</c:v>
                </c:pt>
                <c:pt idx="23">
                  <c:v>3.95</c:v>
                </c:pt>
                <c:pt idx="24">
                  <c:v>2.4500000000000002</c:v>
                </c:pt>
              </c:numCache>
            </c:numRef>
          </c:xVal>
          <c:yVal>
            <c:numRef>
              <c:f>MolinosViento!$B$3:$B$27</c:f>
              <c:numCache>
                <c:formatCode>General</c:formatCode>
                <c:ptCount val="25"/>
                <c:pt idx="0">
                  <c:v>1.5820000000000001</c:v>
                </c:pt>
                <c:pt idx="1">
                  <c:v>1.8220000000000001</c:v>
                </c:pt>
                <c:pt idx="2">
                  <c:v>1.0569999999999999</c:v>
                </c:pt>
                <c:pt idx="3">
                  <c:v>0.5</c:v>
                </c:pt>
                <c:pt idx="4">
                  <c:v>2.2360000000000002</c:v>
                </c:pt>
                <c:pt idx="5">
                  <c:v>2.3860000000000001</c:v>
                </c:pt>
                <c:pt idx="6">
                  <c:v>2.294</c:v>
                </c:pt>
                <c:pt idx="7">
                  <c:v>0.55800000000000005</c:v>
                </c:pt>
                <c:pt idx="8">
                  <c:v>2.1659999999999999</c:v>
                </c:pt>
                <c:pt idx="9">
                  <c:v>1.8660000000000001</c:v>
                </c:pt>
                <c:pt idx="10">
                  <c:v>0.65300000000000002</c:v>
                </c:pt>
                <c:pt idx="11">
                  <c:v>1.93</c:v>
                </c:pt>
                <c:pt idx="12">
                  <c:v>1.5620000000000001</c:v>
                </c:pt>
                <c:pt idx="13">
                  <c:v>1.7370000000000001</c:v>
                </c:pt>
                <c:pt idx="14">
                  <c:v>2.0880000000000001</c:v>
                </c:pt>
                <c:pt idx="15">
                  <c:v>1.137</c:v>
                </c:pt>
                <c:pt idx="16">
                  <c:v>2.1789999999999998</c:v>
                </c:pt>
                <c:pt idx="17">
                  <c:v>2.1120000000000001</c:v>
                </c:pt>
                <c:pt idx="18">
                  <c:v>1.8</c:v>
                </c:pt>
                <c:pt idx="19">
                  <c:v>1.5009999999999999</c:v>
                </c:pt>
                <c:pt idx="20">
                  <c:v>2.3029999999999999</c:v>
                </c:pt>
                <c:pt idx="21">
                  <c:v>2.31</c:v>
                </c:pt>
                <c:pt idx="22">
                  <c:v>1.194</c:v>
                </c:pt>
                <c:pt idx="23">
                  <c:v>1.1439999999999999</c:v>
                </c:pt>
                <c:pt idx="24">
                  <c:v>0.123</c:v>
                </c:pt>
              </c:numCache>
            </c:numRef>
          </c:yVal>
          <c:smooth val="0"/>
          <c:extLst>
            <c:ext xmlns:c16="http://schemas.microsoft.com/office/drawing/2014/chart" uri="{C3380CC4-5D6E-409C-BE32-E72D297353CC}">
              <c16:uniqueId val="{00000000-5756-FC40-86EC-7771A42D5D0E}"/>
            </c:ext>
          </c:extLst>
        </c:ser>
        <c:dLbls>
          <c:showLegendKey val="0"/>
          <c:showVal val="0"/>
          <c:showCatName val="0"/>
          <c:showSerName val="0"/>
          <c:showPercent val="0"/>
          <c:showBubbleSize val="0"/>
        </c:dLbls>
        <c:axId val="961397776"/>
        <c:axId val="961399424"/>
      </c:scatterChart>
      <c:valAx>
        <c:axId val="96139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61399424"/>
        <c:crosses val="autoZero"/>
        <c:crossBetween val="midCat"/>
      </c:valAx>
      <c:valAx>
        <c:axId val="96139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61397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Modelo exponencial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MolinosViento!$B$2</c:f>
              <c:strCache>
                <c:ptCount val="1"/>
                <c:pt idx="0">
                  <c:v>corriente Directa Producida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xVal>
            <c:numRef>
              <c:f>MolinosViento!$A$3:$A$27</c:f>
              <c:numCache>
                <c:formatCode>General</c:formatCode>
                <c:ptCount val="25"/>
                <c:pt idx="0">
                  <c:v>5</c:v>
                </c:pt>
                <c:pt idx="1">
                  <c:v>6</c:v>
                </c:pt>
                <c:pt idx="2">
                  <c:v>3.4</c:v>
                </c:pt>
                <c:pt idx="3">
                  <c:v>2.7</c:v>
                </c:pt>
                <c:pt idx="4">
                  <c:v>10</c:v>
                </c:pt>
                <c:pt idx="5">
                  <c:v>9.6999999999999993</c:v>
                </c:pt>
                <c:pt idx="6">
                  <c:v>9.5500000000000007</c:v>
                </c:pt>
                <c:pt idx="7">
                  <c:v>3.05</c:v>
                </c:pt>
                <c:pt idx="8">
                  <c:v>8.15</c:v>
                </c:pt>
                <c:pt idx="9">
                  <c:v>6.2</c:v>
                </c:pt>
                <c:pt idx="10">
                  <c:v>2.9</c:v>
                </c:pt>
                <c:pt idx="11">
                  <c:v>6.35</c:v>
                </c:pt>
                <c:pt idx="12">
                  <c:v>4.5999999999999996</c:v>
                </c:pt>
                <c:pt idx="13">
                  <c:v>5.8</c:v>
                </c:pt>
                <c:pt idx="14">
                  <c:v>7.4</c:v>
                </c:pt>
                <c:pt idx="15">
                  <c:v>3.6</c:v>
                </c:pt>
                <c:pt idx="16">
                  <c:v>7.85</c:v>
                </c:pt>
                <c:pt idx="17">
                  <c:v>8.8000000000000007</c:v>
                </c:pt>
                <c:pt idx="18">
                  <c:v>7</c:v>
                </c:pt>
                <c:pt idx="19">
                  <c:v>5.45</c:v>
                </c:pt>
                <c:pt idx="20">
                  <c:v>9.1</c:v>
                </c:pt>
                <c:pt idx="21">
                  <c:v>10.199999999999999</c:v>
                </c:pt>
                <c:pt idx="22">
                  <c:v>4.0999999999999996</c:v>
                </c:pt>
                <c:pt idx="23">
                  <c:v>3.95</c:v>
                </c:pt>
                <c:pt idx="24">
                  <c:v>2.4500000000000002</c:v>
                </c:pt>
              </c:numCache>
            </c:numRef>
          </c:xVal>
          <c:yVal>
            <c:numRef>
              <c:f>MolinosViento!$B$3:$B$27</c:f>
              <c:numCache>
                <c:formatCode>General</c:formatCode>
                <c:ptCount val="25"/>
                <c:pt idx="0">
                  <c:v>1.5820000000000001</c:v>
                </c:pt>
                <c:pt idx="1">
                  <c:v>1.8220000000000001</c:v>
                </c:pt>
                <c:pt idx="2">
                  <c:v>1.0569999999999999</c:v>
                </c:pt>
                <c:pt idx="3">
                  <c:v>0.5</c:v>
                </c:pt>
                <c:pt idx="4">
                  <c:v>2.2360000000000002</c:v>
                </c:pt>
                <c:pt idx="5">
                  <c:v>2.3860000000000001</c:v>
                </c:pt>
                <c:pt idx="6">
                  <c:v>2.294</c:v>
                </c:pt>
                <c:pt idx="7">
                  <c:v>0.55800000000000005</c:v>
                </c:pt>
                <c:pt idx="8">
                  <c:v>2.1659999999999999</c:v>
                </c:pt>
                <c:pt idx="9">
                  <c:v>1.8660000000000001</c:v>
                </c:pt>
                <c:pt idx="10">
                  <c:v>0.65300000000000002</c:v>
                </c:pt>
                <c:pt idx="11">
                  <c:v>1.93</c:v>
                </c:pt>
                <c:pt idx="12">
                  <c:v>1.5620000000000001</c:v>
                </c:pt>
                <c:pt idx="13">
                  <c:v>1.7370000000000001</c:v>
                </c:pt>
                <c:pt idx="14">
                  <c:v>2.0880000000000001</c:v>
                </c:pt>
                <c:pt idx="15">
                  <c:v>1.137</c:v>
                </c:pt>
                <c:pt idx="16">
                  <c:v>2.1789999999999998</c:v>
                </c:pt>
                <c:pt idx="17">
                  <c:v>2.1120000000000001</c:v>
                </c:pt>
                <c:pt idx="18">
                  <c:v>1.8</c:v>
                </c:pt>
                <c:pt idx="19">
                  <c:v>1.5009999999999999</c:v>
                </c:pt>
                <c:pt idx="20">
                  <c:v>2.3029999999999999</c:v>
                </c:pt>
                <c:pt idx="21">
                  <c:v>2.31</c:v>
                </c:pt>
                <c:pt idx="22">
                  <c:v>1.194</c:v>
                </c:pt>
                <c:pt idx="23">
                  <c:v>1.1439999999999999</c:v>
                </c:pt>
                <c:pt idx="24">
                  <c:v>0.123</c:v>
                </c:pt>
              </c:numCache>
            </c:numRef>
          </c:yVal>
          <c:smooth val="0"/>
          <c:extLst>
            <c:ext xmlns:c16="http://schemas.microsoft.com/office/drawing/2014/chart" uri="{C3380CC4-5D6E-409C-BE32-E72D297353CC}">
              <c16:uniqueId val="{00000000-22F3-4B40-912D-60E725764947}"/>
            </c:ext>
          </c:extLst>
        </c:ser>
        <c:dLbls>
          <c:showLegendKey val="0"/>
          <c:showVal val="0"/>
          <c:showCatName val="0"/>
          <c:showSerName val="0"/>
          <c:showPercent val="0"/>
          <c:showBubbleSize val="0"/>
        </c:dLbls>
        <c:axId val="961397776"/>
        <c:axId val="961399424"/>
      </c:scatterChart>
      <c:valAx>
        <c:axId val="96139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61399424"/>
        <c:crosses val="autoZero"/>
        <c:crossBetween val="midCat"/>
      </c:valAx>
      <c:valAx>
        <c:axId val="96139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61397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'molinos viento continuacion'!$R$25</c:f>
              <c:strCache>
                <c:ptCount val="1"/>
                <c:pt idx="0">
                  <c:v>esperados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'molinos viento continuacion'!$N$26:$N$50</c:f>
              <c:numCache>
                <c:formatCode>General</c:formatCode>
                <c:ptCount val="25"/>
                <c:pt idx="0">
                  <c:v>-0.31619223612629399</c:v>
                </c:pt>
                <c:pt idx="1">
                  <c:v>-0.19587759320142384</c:v>
                </c:pt>
                <c:pt idx="2">
                  <c:v>-0.19154114712199855</c:v>
                </c:pt>
                <c:pt idx="3">
                  <c:v>-0.14993339675070017</c:v>
                </c:pt>
                <c:pt idx="4">
                  <c:v>-0.13876687973488622</c:v>
                </c:pt>
                <c:pt idx="5">
                  <c:v>-0.12655059752419584</c:v>
                </c:pt>
                <c:pt idx="6">
                  <c:v>-7.6851093102952683E-2</c:v>
                </c:pt>
                <c:pt idx="7">
                  <c:v>-7.2643840431676043E-2</c:v>
                </c:pt>
                <c:pt idx="8">
                  <c:v>-7.0940355694466328E-2</c:v>
                </c:pt>
                <c:pt idx="9">
                  <c:v>-2.5092136795405784E-2</c:v>
                </c:pt>
                <c:pt idx="10">
                  <c:v>-2.7238475556368158E-3</c:v>
                </c:pt>
                <c:pt idx="11">
                  <c:v>4.7391161507945867E-3</c:v>
                </c:pt>
                <c:pt idx="12">
                  <c:v>2.3947394605963179E-2</c:v>
                </c:pt>
                <c:pt idx="13">
                  <c:v>2.5313462480171189E-2</c:v>
                </c:pt>
                <c:pt idx="14">
                  <c:v>2.8118522879423846E-2</c:v>
                </c:pt>
                <c:pt idx="15">
                  <c:v>7.6876497483920003E-2</c:v>
                </c:pt>
                <c:pt idx="16">
                  <c:v>8.2719605467368673E-2</c:v>
                </c:pt>
                <c:pt idx="17">
                  <c:v>9.0082563767066137E-2</c:v>
                </c:pt>
                <c:pt idx="18">
                  <c:v>0.11139004003658148</c:v>
                </c:pt>
                <c:pt idx="19">
                  <c:v>0.11384573572676371</c:v>
                </c:pt>
                <c:pt idx="20">
                  <c:v>0.13215377251925053</c:v>
                </c:pt>
                <c:pt idx="21">
                  <c:v>0.14152137267344589</c:v>
                </c:pt>
                <c:pt idx="22">
                  <c:v>0.15256906465495113</c:v>
                </c:pt>
                <c:pt idx="23">
                  <c:v>0.15354949244855121</c:v>
                </c:pt>
                <c:pt idx="24">
                  <c:v>0.23028648314537703</c:v>
                </c:pt>
              </c:numCache>
            </c:numRef>
          </c:xVal>
          <c:yVal>
            <c:numRef>
              <c:f>'molinos viento continuacion'!$R$26:$R$50</c:f>
              <c:numCache>
                <c:formatCode>General</c:formatCode>
                <c:ptCount val="25"/>
                <c:pt idx="0">
                  <c:v>-0.27021543910325857</c:v>
                </c:pt>
                <c:pt idx="1">
                  <c:v>-0.2089945081124473</c:v>
                </c:pt>
                <c:pt idx="2">
                  <c:v>-0.1732411585838313</c:v>
                </c:pt>
                <c:pt idx="3">
                  <c:v>-0.14643421170071449</c:v>
                </c:pt>
                <c:pt idx="4">
                  <c:v>-0.1242739149609022</c:v>
                </c:pt>
                <c:pt idx="5">
                  <c:v>-0.10494646274482179</c:v>
                </c:pt>
                <c:pt idx="6">
                  <c:v>-8.749896829233221E-2</c:v>
                </c:pt>
                <c:pt idx="7">
                  <c:v>-7.135895146962315E-2</c:v>
                </c:pt>
                <c:pt idx="8">
                  <c:v>-5.6147913971235891E-2</c:v>
                </c:pt>
                <c:pt idx="9">
                  <c:v>-4.1595630867370913E-2</c:v>
                </c:pt>
                <c:pt idx="10">
                  <c:v>-2.7495590370713256E-2</c:v>
                </c:pt>
                <c:pt idx="11">
                  <c:v>-1.3679319453560731E-2</c:v>
                </c:pt>
                <c:pt idx="12">
                  <c:v>0</c:v>
                </c:pt>
                <c:pt idx="13">
                  <c:v>1.367931945356075E-2</c:v>
                </c:pt>
                <c:pt idx="14">
                  <c:v>2.7495590370713235E-2</c:v>
                </c:pt>
                <c:pt idx="15">
                  <c:v>4.1595630867370913E-2</c:v>
                </c:pt>
                <c:pt idx="16">
                  <c:v>5.6147913971235919E-2</c:v>
                </c:pt>
                <c:pt idx="17">
                  <c:v>7.1358951469623122E-2</c:v>
                </c:pt>
                <c:pt idx="18">
                  <c:v>8.749896829233221E-2</c:v>
                </c:pt>
                <c:pt idx="19">
                  <c:v>0.10494646274482179</c:v>
                </c:pt>
                <c:pt idx="20">
                  <c:v>0.12427391496090218</c:v>
                </c:pt>
                <c:pt idx="21">
                  <c:v>0.14643421170071449</c:v>
                </c:pt>
                <c:pt idx="22">
                  <c:v>0.1732411585838313</c:v>
                </c:pt>
                <c:pt idx="23">
                  <c:v>0.20899450811244738</c:v>
                </c:pt>
                <c:pt idx="24">
                  <c:v>0.27021543910325857</c:v>
                </c:pt>
              </c:numCache>
            </c:numRef>
          </c:yVal>
          <c:smooth val="0"/>
          <c:extLst>
            <c:ext xmlns:c16="http://schemas.microsoft.com/office/drawing/2014/chart" uri="{C3380CC4-5D6E-409C-BE32-E72D297353CC}">
              <c16:uniqueId val="{00000000-184D-2547-8169-45BD6D5C1FA7}"/>
            </c:ext>
          </c:extLst>
        </c:ser>
        <c:dLbls>
          <c:showLegendKey val="0"/>
          <c:showVal val="0"/>
          <c:showCatName val="0"/>
          <c:showSerName val="0"/>
          <c:showPercent val="0"/>
          <c:showBubbleSize val="0"/>
        </c:dLbls>
        <c:axId val="1448227743"/>
        <c:axId val="1448485903"/>
      </c:scatterChart>
      <c:valAx>
        <c:axId val="144822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48485903"/>
        <c:crosses val="autoZero"/>
        <c:crossBetween val="midCat"/>
      </c:valAx>
      <c:valAx>
        <c:axId val="144848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482277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9.4416666666666663E-2"/>
          <c:y val="0.16243073782443862"/>
          <c:w val="0.88258333333333339"/>
          <c:h val="0.77738407699037615"/>
        </c:manualLayout>
      </c:layout>
      <c:scatterChart>
        <c:scatterStyle val="lineMarker"/>
        <c:varyColors val="0"/>
        <c:ser>
          <c:idx val="0"/>
          <c:order val="0"/>
          <c:tx>
            <c:strRef>
              <c:f>'molinos viento continuacion'!$C$24</c:f>
              <c:strCache>
                <c:ptCount val="1"/>
                <c:pt idx="0">
                  <c:v>Residuos</c:v>
                </c:pt>
              </c:strCache>
            </c:strRef>
          </c:tx>
          <c:spPr>
            <a:ln w="19050" cap="rnd">
              <a:noFill/>
              <a:round/>
            </a:ln>
            <a:effectLst/>
          </c:spPr>
          <c:marker>
            <c:symbol val="circle"/>
            <c:size val="5"/>
            <c:spPr>
              <a:solidFill>
                <a:schemeClr val="accent1"/>
              </a:solidFill>
              <a:ln w="9525">
                <a:solidFill>
                  <a:schemeClr val="accent1"/>
                </a:solidFill>
              </a:ln>
              <a:effectLst/>
            </c:spPr>
          </c:marker>
          <c:xVal>
            <c:numRef>
              <c:f>'molinos viento continuacion'!$B$25:$B$49</c:f>
              <c:numCache>
                <c:formatCode>General</c:formatCode>
                <c:ptCount val="25"/>
                <c:pt idx="0">
                  <c:v>1.4498462274807495</c:v>
                </c:pt>
                <c:pt idx="1">
                  <c:v>1.7081542642732364</c:v>
                </c:pt>
                <c:pt idx="2">
                  <c:v>0.90345050755144873</c:v>
                </c:pt>
                <c:pt idx="3">
                  <c:v>0.57685109310295268</c:v>
                </c:pt>
                <c:pt idx="4">
                  <c:v>2.431877593201424</c:v>
                </c:pt>
                <c:pt idx="5">
                  <c:v>2.3887238475556369</c:v>
                </c:pt>
                <c:pt idx="6">
                  <c:v>2.3666438404316761</c:v>
                </c:pt>
                <c:pt idx="7">
                  <c:v>0.7495411471219986</c:v>
                </c:pt>
                <c:pt idx="8">
                  <c:v>2.1420526053940367</c:v>
                </c:pt>
                <c:pt idx="9">
                  <c:v>1.7546099599634186</c:v>
                </c:pt>
                <c:pt idx="10">
                  <c:v>0.67809213679540581</c:v>
                </c:pt>
                <c:pt idx="11">
                  <c:v>1.788478627326554</c:v>
                </c:pt>
                <c:pt idx="12">
                  <c:v>1.331713516854623</c:v>
                </c:pt>
                <c:pt idx="13">
                  <c:v>1.6601235025160801</c:v>
                </c:pt>
                <c:pt idx="14">
                  <c:v>2.0052803945326314</c:v>
                </c:pt>
                <c:pt idx="15">
                  <c:v>0.98443093534504889</c:v>
                </c:pt>
                <c:pt idx="16">
                  <c:v>2.0889174362329337</c:v>
                </c:pt>
                <c:pt idx="17">
                  <c:v>2.2507668797348863</c:v>
                </c:pt>
                <c:pt idx="18">
                  <c:v>1.9265505975241959</c:v>
                </c:pt>
                <c:pt idx="19">
                  <c:v>1.5719403556944662</c:v>
                </c:pt>
                <c:pt idx="20">
                  <c:v>2.2982608838492053</c:v>
                </c:pt>
                <c:pt idx="21">
                  <c:v>2.4599333967507002</c:v>
                </c:pt>
                <c:pt idx="22">
                  <c:v>1.1686865375198288</c:v>
                </c:pt>
                <c:pt idx="23">
                  <c:v>1.1158814771205761</c:v>
                </c:pt>
                <c:pt idx="24">
                  <c:v>0.4391922361262941</c:v>
                </c:pt>
              </c:numCache>
            </c:numRef>
          </c:xVal>
          <c:yVal>
            <c:numRef>
              <c:f>'molinos viento continuacion'!$C$25:$C$49</c:f>
              <c:numCache>
                <c:formatCode>General</c:formatCode>
                <c:ptCount val="25"/>
                <c:pt idx="0">
                  <c:v>0.13215377251925101</c:v>
                </c:pt>
                <c:pt idx="1">
                  <c:v>0.11384573572676371</c:v>
                </c:pt>
                <c:pt idx="2">
                  <c:v>0.15354949244855121</c:v>
                </c:pt>
                <c:pt idx="3">
                  <c:v>-7.6851093102952683E-2</c:v>
                </c:pt>
                <c:pt idx="4">
                  <c:v>-0.19587759320142384</c:v>
                </c:pt>
                <c:pt idx="5">
                  <c:v>-2.7238475556368158E-3</c:v>
                </c:pt>
                <c:pt idx="6">
                  <c:v>-7.2643840431676043E-2</c:v>
                </c:pt>
                <c:pt idx="7">
                  <c:v>-0.19154114712199855</c:v>
                </c:pt>
                <c:pt idx="8">
                  <c:v>2.3947394605963179E-2</c:v>
                </c:pt>
                <c:pt idx="9">
                  <c:v>0.11139004003658148</c:v>
                </c:pt>
                <c:pt idx="10">
                  <c:v>-2.5092136795405784E-2</c:v>
                </c:pt>
                <c:pt idx="11">
                  <c:v>0.14152137267344589</c:v>
                </c:pt>
                <c:pt idx="12">
                  <c:v>0.23028648314537703</c:v>
                </c:pt>
                <c:pt idx="13">
                  <c:v>7.6876497483920003E-2</c:v>
                </c:pt>
                <c:pt idx="14">
                  <c:v>8.2719605467368673E-2</c:v>
                </c:pt>
                <c:pt idx="15">
                  <c:v>0.15256906465495113</c:v>
                </c:pt>
                <c:pt idx="16">
                  <c:v>9.0082563767066137E-2</c:v>
                </c:pt>
                <c:pt idx="17">
                  <c:v>-0.13876687973488622</c:v>
                </c:pt>
                <c:pt idx="18">
                  <c:v>-0.12655059752419584</c:v>
                </c:pt>
                <c:pt idx="19">
                  <c:v>-7.0940355694466328E-2</c:v>
                </c:pt>
                <c:pt idx="20">
                  <c:v>4.7391161507945867E-3</c:v>
                </c:pt>
                <c:pt idx="21">
                  <c:v>-0.14993339675070017</c:v>
                </c:pt>
                <c:pt idx="22">
                  <c:v>2.5313462480171189E-2</c:v>
                </c:pt>
                <c:pt idx="23">
                  <c:v>2.8118522879423846E-2</c:v>
                </c:pt>
                <c:pt idx="24">
                  <c:v>-0.3161922361262941</c:v>
                </c:pt>
              </c:numCache>
            </c:numRef>
          </c:yVal>
          <c:smooth val="0"/>
          <c:extLst>
            <c:ext xmlns:c16="http://schemas.microsoft.com/office/drawing/2014/chart" uri="{C3380CC4-5D6E-409C-BE32-E72D297353CC}">
              <c16:uniqueId val="{00000000-3595-CB49-A7A7-6E9F77214DA8}"/>
            </c:ext>
          </c:extLst>
        </c:ser>
        <c:dLbls>
          <c:showLegendKey val="0"/>
          <c:showVal val="0"/>
          <c:showCatName val="0"/>
          <c:showSerName val="0"/>
          <c:showPercent val="0"/>
          <c:showBubbleSize val="0"/>
        </c:dLbls>
        <c:axId val="1353736751"/>
        <c:axId val="1448594367"/>
      </c:scatterChart>
      <c:valAx>
        <c:axId val="1353736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48594367"/>
        <c:crosses val="autoZero"/>
        <c:crossBetween val="midCat"/>
      </c:valAx>
      <c:valAx>
        <c:axId val="14485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537367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Grafico de dispersion para poblacion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'CensosNL RLS'!$B$2</c:f>
              <c:strCache>
                <c:ptCount val="1"/>
                <c:pt idx="0">
                  <c:v>poblacion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'CensosNL RLS'!$A$3:$A$15</c:f>
              <c:numCache>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2015</c:v>
                </c:pt>
              </c:numCache>
            </c:numRef>
          </c:xVal>
          <c:yVal>
            <c:numRef>
              <c:f>'CensosNL RLS'!$B$3:$B$15</c:f>
              <c:numCache>
                <c:formatCode>General</c:formatCode>
                <c:ptCount val="13"/>
                <c:pt idx="0">
                  <c:v>0.3</c:v>
                </c:pt>
                <c:pt idx="1">
                  <c:v>0.4</c:v>
                </c:pt>
                <c:pt idx="2">
                  <c:v>0.3</c:v>
                </c:pt>
                <c:pt idx="3">
                  <c:v>0.4</c:v>
                </c:pt>
                <c:pt idx="4">
                  <c:v>0.5</c:v>
                </c:pt>
                <c:pt idx="5">
                  <c:v>0.7</c:v>
                </c:pt>
                <c:pt idx="6">
                  <c:v>1.1000000000000001</c:v>
                </c:pt>
                <c:pt idx="7">
                  <c:v>1.7</c:v>
                </c:pt>
                <c:pt idx="8">
                  <c:v>2.5</c:v>
                </c:pt>
                <c:pt idx="9">
                  <c:v>3.1</c:v>
                </c:pt>
                <c:pt idx="10">
                  <c:v>3.8</c:v>
                </c:pt>
                <c:pt idx="11">
                  <c:v>4.5999999999999996</c:v>
                </c:pt>
                <c:pt idx="12">
                  <c:v>5.0999999999999996</c:v>
                </c:pt>
              </c:numCache>
            </c:numRef>
          </c:yVal>
          <c:smooth val="0"/>
          <c:extLst>
            <c:ext xmlns:c16="http://schemas.microsoft.com/office/drawing/2014/chart" uri="{C3380CC4-5D6E-409C-BE32-E72D297353CC}">
              <c16:uniqueId val="{00000000-0A37-BB4B-94DB-2159AD01B8C7}"/>
            </c:ext>
          </c:extLst>
        </c:ser>
        <c:dLbls>
          <c:showLegendKey val="0"/>
          <c:showVal val="0"/>
          <c:showCatName val="0"/>
          <c:showSerName val="0"/>
          <c:showPercent val="0"/>
          <c:showBubbleSize val="0"/>
        </c:dLbls>
        <c:axId val="1203496192"/>
        <c:axId val="1203684672"/>
      </c:scatterChart>
      <c:valAx>
        <c:axId val="120349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03684672"/>
        <c:crosses val="autoZero"/>
        <c:crossBetween val="midCat"/>
      </c:valAx>
      <c:valAx>
        <c:axId val="120368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Habitantes</a:t>
                </a:r>
                <a:r>
                  <a:rPr lang="es-MX" baseline="0"/>
                  <a:t> en millones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03496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Grafico</a:t>
            </a:r>
            <a:r>
              <a:rPr lang="es-MX" baseline="0"/>
              <a:t> de </a:t>
            </a:r>
            <a:r>
              <a:rPr lang="es-MX"/>
              <a:t>Dispersion</a:t>
            </a:r>
            <a:r>
              <a:rPr lang="es-MX" baseline="0"/>
              <a:t> </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PorcentajeFallas!$B$2</c:f>
              <c:strCache>
                <c:ptCount val="1"/>
                <c:pt idx="0">
                  <c:v>PorcientoError</c:v>
                </c:pt>
              </c:strCache>
            </c:strRef>
          </c:tx>
          <c:spPr>
            <a:ln w="19050" cap="rnd">
              <a:noFill/>
              <a:round/>
            </a:ln>
            <a:effectLst/>
          </c:spPr>
          <c:marker>
            <c:symbol val="circle"/>
            <c:size val="5"/>
            <c:spPr>
              <a:solidFill>
                <a:schemeClr val="accent1"/>
              </a:solidFill>
              <a:ln w="9525">
                <a:solidFill>
                  <a:schemeClr val="accent1"/>
                </a:solidFill>
              </a:ln>
              <a:effectLst/>
            </c:spPr>
          </c:marker>
          <c:xVal>
            <c:numRef>
              <c:f>PorcentajeFallas!$A$3:$A$17</c:f>
              <c:numCache>
                <c:formatCode>General</c:formatCode>
                <c:ptCount val="15"/>
                <c:pt idx="0">
                  <c:v>10</c:v>
                </c:pt>
                <c:pt idx="1">
                  <c:v>15</c:v>
                </c:pt>
                <c:pt idx="2">
                  <c:v>18</c:v>
                </c:pt>
                <c:pt idx="3">
                  <c:v>12</c:v>
                </c:pt>
                <c:pt idx="4">
                  <c:v>9</c:v>
                </c:pt>
                <c:pt idx="5">
                  <c:v>8</c:v>
                </c:pt>
                <c:pt idx="6">
                  <c:v>11</c:v>
                </c:pt>
                <c:pt idx="7">
                  <c:v>6</c:v>
                </c:pt>
                <c:pt idx="8">
                  <c:v>18</c:v>
                </c:pt>
                <c:pt idx="9">
                  <c:v>5</c:v>
                </c:pt>
                <c:pt idx="10">
                  <c:v>13</c:v>
                </c:pt>
                <c:pt idx="11">
                  <c:v>19</c:v>
                </c:pt>
                <c:pt idx="12">
                  <c:v>14</c:v>
                </c:pt>
                <c:pt idx="13">
                  <c:v>7</c:v>
                </c:pt>
                <c:pt idx="14">
                  <c:v>16</c:v>
                </c:pt>
              </c:numCache>
            </c:numRef>
          </c:xVal>
          <c:yVal>
            <c:numRef>
              <c:f>PorcentajeFallas!$B$3:$B$17</c:f>
              <c:numCache>
                <c:formatCode>General</c:formatCode>
                <c:ptCount val="15"/>
                <c:pt idx="0">
                  <c:v>0.17</c:v>
                </c:pt>
                <c:pt idx="1">
                  <c:v>0.13</c:v>
                </c:pt>
                <c:pt idx="2">
                  <c:v>0.09</c:v>
                </c:pt>
                <c:pt idx="3">
                  <c:v>0.15</c:v>
                </c:pt>
                <c:pt idx="4">
                  <c:v>0.2</c:v>
                </c:pt>
                <c:pt idx="5">
                  <c:v>0.21</c:v>
                </c:pt>
                <c:pt idx="6">
                  <c:v>0.18</c:v>
                </c:pt>
                <c:pt idx="7">
                  <c:v>0.24</c:v>
                </c:pt>
                <c:pt idx="8">
                  <c:v>0.13</c:v>
                </c:pt>
                <c:pt idx="9">
                  <c:v>0.25</c:v>
                </c:pt>
                <c:pt idx="10">
                  <c:v>0.13</c:v>
                </c:pt>
                <c:pt idx="11">
                  <c:v>0.11</c:v>
                </c:pt>
                <c:pt idx="12">
                  <c:v>0.15</c:v>
                </c:pt>
                <c:pt idx="13">
                  <c:v>0.23</c:v>
                </c:pt>
                <c:pt idx="14">
                  <c:v>0.14000000000000001</c:v>
                </c:pt>
              </c:numCache>
            </c:numRef>
          </c:yVal>
          <c:smooth val="0"/>
          <c:extLst>
            <c:ext xmlns:c16="http://schemas.microsoft.com/office/drawing/2014/chart" uri="{C3380CC4-5D6E-409C-BE32-E72D297353CC}">
              <c16:uniqueId val="{00000000-CED4-2D45-9672-040FA1CED7B5}"/>
            </c:ext>
          </c:extLst>
        </c:ser>
        <c:dLbls>
          <c:showLegendKey val="0"/>
          <c:showVal val="0"/>
          <c:showCatName val="0"/>
          <c:showSerName val="0"/>
          <c:showPercent val="0"/>
          <c:showBubbleSize val="0"/>
        </c:dLbls>
        <c:axId val="1040687039"/>
        <c:axId val="1040688687"/>
      </c:scatterChart>
      <c:valAx>
        <c:axId val="10406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40688687"/>
        <c:crosses val="autoZero"/>
        <c:crossBetween val="midCat"/>
      </c:valAx>
      <c:valAx>
        <c:axId val="104068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406870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Ajuste</a:t>
            </a:r>
            <a:r>
              <a:rPr lang="es-MX" baseline="0"/>
              <a:t> del </a:t>
            </a:r>
            <a:r>
              <a:rPr lang="es-MX"/>
              <a:t>Modelo</a:t>
            </a:r>
            <a:r>
              <a:rPr lang="es-MX" baseline="0"/>
              <a:t> potencia con lineal asociado al origen</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PorcentajeFallas!$X$108</c:f>
              <c:strCache>
                <c:ptCount val="1"/>
                <c:pt idx="0">
                  <c:v>PorcientoError</c:v>
                </c:pt>
              </c:strCache>
            </c:strRef>
          </c:tx>
          <c:spPr>
            <a:ln w="19050" cap="rnd">
              <a:noFill/>
              <a:round/>
            </a:ln>
            <a:effectLst/>
          </c:spPr>
          <c:marker>
            <c:symbol val="circle"/>
            <c:size val="5"/>
            <c:spPr>
              <a:solidFill>
                <a:schemeClr val="accent1"/>
              </a:solidFill>
              <a:ln w="9525">
                <a:solidFill>
                  <a:schemeClr val="accent1"/>
                </a:solidFill>
              </a:ln>
              <a:effectLst/>
            </c:spPr>
          </c:marker>
          <c:xVal>
            <c:numRef>
              <c:f>PorcentajeFallas!$W$109:$W$123</c:f>
              <c:numCache>
                <c:formatCode>General</c:formatCode>
                <c:ptCount val="15"/>
                <c:pt idx="0">
                  <c:v>5</c:v>
                </c:pt>
                <c:pt idx="1">
                  <c:v>6</c:v>
                </c:pt>
                <c:pt idx="2">
                  <c:v>7</c:v>
                </c:pt>
                <c:pt idx="3">
                  <c:v>8</c:v>
                </c:pt>
                <c:pt idx="4">
                  <c:v>9</c:v>
                </c:pt>
                <c:pt idx="5">
                  <c:v>10</c:v>
                </c:pt>
                <c:pt idx="6">
                  <c:v>11</c:v>
                </c:pt>
                <c:pt idx="7">
                  <c:v>12</c:v>
                </c:pt>
                <c:pt idx="8">
                  <c:v>13</c:v>
                </c:pt>
                <c:pt idx="9">
                  <c:v>14</c:v>
                </c:pt>
                <c:pt idx="10">
                  <c:v>15</c:v>
                </c:pt>
                <c:pt idx="11">
                  <c:v>16</c:v>
                </c:pt>
                <c:pt idx="12">
                  <c:v>18</c:v>
                </c:pt>
                <c:pt idx="13">
                  <c:v>18</c:v>
                </c:pt>
                <c:pt idx="14">
                  <c:v>19</c:v>
                </c:pt>
              </c:numCache>
            </c:numRef>
          </c:xVal>
          <c:yVal>
            <c:numRef>
              <c:f>PorcentajeFallas!$X$109:$X$123</c:f>
              <c:numCache>
                <c:formatCode>General</c:formatCode>
                <c:ptCount val="15"/>
                <c:pt idx="0">
                  <c:v>0.25</c:v>
                </c:pt>
                <c:pt idx="1">
                  <c:v>0.24</c:v>
                </c:pt>
                <c:pt idx="2">
                  <c:v>0.23</c:v>
                </c:pt>
                <c:pt idx="3">
                  <c:v>0.21</c:v>
                </c:pt>
                <c:pt idx="4">
                  <c:v>0.2</c:v>
                </c:pt>
                <c:pt idx="5">
                  <c:v>0.17</c:v>
                </c:pt>
                <c:pt idx="6">
                  <c:v>0.18</c:v>
                </c:pt>
                <c:pt idx="7">
                  <c:v>0.15</c:v>
                </c:pt>
                <c:pt idx="8">
                  <c:v>0.13</c:v>
                </c:pt>
                <c:pt idx="9">
                  <c:v>0.15</c:v>
                </c:pt>
                <c:pt idx="10">
                  <c:v>0.13</c:v>
                </c:pt>
                <c:pt idx="11">
                  <c:v>0.14000000000000001</c:v>
                </c:pt>
                <c:pt idx="12">
                  <c:v>0.09</c:v>
                </c:pt>
                <c:pt idx="13">
                  <c:v>0.13</c:v>
                </c:pt>
                <c:pt idx="14">
                  <c:v>0.11</c:v>
                </c:pt>
              </c:numCache>
            </c:numRef>
          </c:yVal>
          <c:smooth val="0"/>
          <c:extLst>
            <c:ext xmlns:c16="http://schemas.microsoft.com/office/drawing/2014/chart" uri="{C3380CC4-5D6E-409C-BE32-E72D297353CC}">
              <c16:uniqueId val="{00000000-CFC3-3D40-A3D3-4C5B79A91E4C}"/>
            </c:ext>
          </c:extLst>
        </c:ser>
        <c:dLbls>
          <c:showLegendKey val="0"/>
          <c:showVal val="0"/>
          <c:showCatName val="0"/>
          <c:showSerName val="0"/>
          <c:showPercent val="0"/>
          <c:showBubbleSize val="0"/>
        </c:dLbls>
        <c:axId val="1046078831"/>
        <c:axId val="1006342383"/>
      </c:scatterChart>
      <c:scatterChart>
        <c:scatterStyle val="smoothMarker"/>
        <c:varyColors val="0"/>
        <c:ser>
          <c:idx val="1"/>
          <c:order val="1"/>
          <c:tx>
            <c:strRef>
              <c:f>PorcentajeFallas!$Y$108</c:f>
              <c:strCache>
                <c:ptCount val="1"/>
                <c:pt idx="0">
                  <c:v>y estimado</c:v>
                </c:pt>
              </c:strCache>
            </c:strRef>
          </c:tx>
          <c:spPr>
            <a:ln w="19050" cap="rnd">
              <a:solidFill>
                <a:schemeClr val="accent2"/>
              </a:solidFill>
              <a:round/>
            </a:ln>
            <a:effectLst/>
          </c:spPr>
          <c:marker>
            <c:symbol val="none"/>
          </c:marker>
          <c:xVal>
            <c:numRef>
              <c:f>PorcentajeFallas!$W$109:$W$123</c:f>
              <c:numCache>
                <c:formatCode>General</c:formatCode>
                <c:ptCount val="15"/>
                <c:pt idx="0">
                  <c:v>5</c:v>
                </c:pt>
                <c:pt idx="1">
                  <c:v>6</c:v>
                </c:pt>
                <c:pt idx="2">
                  <c:v>7</c:v>
                </c:pt>
                <c:pt idx="3">
                  <c:v>8</c:v>
                </c:pt>
                <c:pt idx="4">
                  <c:v>9</c:v>
                </c:pt>
                <c:pt idx="5">
                  <c:v>10</c:v>
                </c:pt>
                <c:pt idx="6">
                  <c:v>11</c:v>
                </c:pt>
                <c:pt idx="7">
                  <c:v>12</c:v>
                </c:pt>
                <c:pt idx="8">
                  <c:v>13</c:v>
                </c:pt>
                <c:pt idx="9">
                  <c:v>14</c:v>
                </c:pt>
                <c:pt idx="10">
                  <c:v>15</c:v>
                </c:pt>
                <c:pt idx="11">
                  <c:v>16</c:v>
                </c:pt>
                <c:pt idx="12">
                  <c:v>18</c:v>
                </c:pt>
                <c:pt idx="13">
                  <c:v>18</c:v>
                </c:pt>
                <c:pt idx="14">
                  <c:v>19</c:v>
                </c:pt>
              </c:numCache>
            </c:numRef>
          </c:xVal>
          <c:yVal>
            <c:numRef>
              <c:f>PorcentajeFallas!$Y$109:$Y$123</c:f>
              <c:numCache>
                <c:formatCode>General</c:formatCode>
                <c:ptCount val="15"/>
                <c:pt idx="0">
                  <c:v>0.29652944789623936</c:v>
                </c:pt>
                <c:pt idx="1">
                  <c:v>0.25838197853555245</c:v>
                </c:pt>
                <c:pt idx="2">
                  <c:v>0.22998382734061101</c:v>
                </c:pt>
                <c:pt idx="3">
                  <c:v>0.20791985760482648</c:v>
                </c:pt>
                <c:pt idx="4">
                  <c:v>0.19022187562292256</c:v>
                </c:pt>
                <c:pt idx="5">
                  <c:v>0.17567089691725937</c:v>
                </c:pt>
                <c:pt idx="6">
                  <c:v>0.16346919202763946</c:v>
                </c:pt>
                <c:pt idx="7">
                  <c:v>0.15307145458443425</c:v>
                </c:pt>
                <c:pt idx="8">
                  <c:v>0.14409150716528613</c:v>
                </c:pt>
                <c:pt idx="9">
                  <c:v>0.13624773361304213</c:v>
                </c:pt>
                <c:pt idx="10">
                  <c:v>0.12932963704883232</c:v>
                </c:pt>
                <c:pt idx="11">
                  <c:v>0.12317652810364252</c:v>
                </c:pt>
                <c:pt idx="12">
                  <c:v>0.11269183462566308</c:v>
                </c:pt>
                <c:pt idx="13">
                  <c:v>0.11269183462566308</c:v>
                </c:pt>
                <c:pt idx="14">
                  <c:v>0.10818253984165099</c:v>
                </c:pt>
              </c:numCache>
            </c:numRef>
          </c:yVal>
          <c:smooth val="1"/>
          <c:extLst>
            <c:ext xmlns:c16="http://schemas.microsoft.com/office/drawing/2014/chart" uri="{C3380CC4-5D6E-409C-BE32-E72D297353CC}">
              <c16:uniqueId val="{00000001-CFC3-3D40-A3D3-4C5B79A91E4C}"/>
            </c:ext>
          </c:extLst>
        </c:ser>
        <c:dLbls>
          <c:showLegendKey val="0"/>
          <c:showVal val="0"/>
          <c:showCatName val="0"/>
          <c:showSerName val="0"/>
          <c:showPercent val="0"/>
          <c:showBubbleSize val="0"/>
        </c:dLbls>
        <c:axId val="1046078831"/>
        <c:axId val="1006342383"/>
      </c:scatterChart>
      <c:valAx>
        <c:axId val="104607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06342383"/>
        <c:crosses val="autoZero"/>
        <c:crossBetween val="midCat"/>
      </c:valAx>
      <c:valAx>
        <c:axId val="100634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460788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'por.fallas pt2'!$C$24</c:f>
              <c:strCache>
                <c:ptCount val="1"/>
                <c:pt idx="0">
                  <c:v>Residuos</c:v>
                </c:pt>
              </c:strCache>
            </c:strRef>
          </c:tx>
          <c:spPr>
            <a:ln w="19050" cap="rnd">
              <a:noFill/>
              <a:round/>
            </a:ln>
            <a:effectLst/>
          </c:spPr>
          <c:marker>
            <c:symbol val="circle"/>
            <c:size val="5"/>
            <c:spPr>
              <a:solidFill>
                <a:schemeClr val="accent1"/>
              </a:solidFill>
              <a:ln w="9525">
                <a:solidFill>
                  <a:schemeClr val="accent1"/>
                </a:solidFill>
              </a:ln>
              <a:effectLst/>
            </c:spPr>
          </c:marker>
          <c:xVal>
            <c:numRef>
              <c:f>'por.fallas pt2'!$B$25:$B$39</c:f>
              <c:numCache>
                <c:formatCode>General</c:formatCode>
                <c:ptCount val="15"/>
                <c:pt idx="0">
                  <c:v>-1.7391429382759114</c:v>
                </c:pt>
                <c:pt idx="1">
                  <c:v>-2.0453908079547132</c:v>
                </c:pt>
                <c:pt idx="2">
                  <c:v>-2.1830983128623274</c:v>
                </c:pt>
                <c:pt idx="3">
                  <c:v>-1.8768504431835253</c:v>
                </c:pt>
                <c:pt idx="4">
                  <c:v>-1.6595641216940866</c:v>
                </c:pt>
                <c:pt idx="5">
                  <c:v>-1.5706025735047231</c:v>
                </c:pt>
                <c:pt idx="6">
                  <c:v>-1.8111307343651164</c:v>
                </c:pt>
                <c:pt idx="7">
                  <c:v>-1.3533162520152842</c:v>
                </c:pt>
                <c:pt idx="8">
                  <c:v>-2.1830983128623274</c:v>
                </c:pt>
                <c:pt idx="9">
                  <c:v>-1.21560874710767</c:v>
                </c:pt>
                <c:pt idx="10">
                  <c:v>-1.9373067148038305</c:v>
                </c:pt>
                <c:pt idx="11">
                  <c:v>-2.223935294892005</c:v>
                </c:pt>
                <c:pt idx="12">
                  <c:v>-1.9932804796098491</c:v>
                </c:pt>
                <c:pt idx="13">
                  <c:v>-1.4697462884416082</c:v>
                </c:pt>
                <c:pt idx="14">
                  <c:v>-2.0941367646729643</c:v>
                </c:pt>
              </c:numCache>
            </c:numRef>
          </c:xVal>
          <c:yVal>
            <c:numRef>
              <c:f>'por.fallas pt2'!$C$25:$C$39</c:f>
              <c:numCache>
                <c:formatCode>General</c:formatCode>
                <c:ptCount val="15"/>
                <c:pt idx="0">
                  <c:v>-3.2813903655963816E-2</c:v>
                </c:pt>
                <c:pt idx="1">
                  <c:v>5.1699794281585554E-3</c:v>
                </c:pt>
                <c:pt idx="2">
                  <c:v>-0.22484729578954488</c:v>
                </c:pt>
                <c:pt idx="3">
                  <c:v>-2.0269541702355953E-2</c:v>
                </c:pt>
                <c:pt idx="4">
                  <c:v>5.0126209259986343E-2</c:v>
                </c:pt>
                <c:pt idx="5">
                  <c:v>9.9548252400547543E-3</c:v>
                </c:pt>
                <c:pt idx="6">
                  <c:v>9.6332306273189783E-2</c:v>
                </c:pt>
                <c:pt idx="7">
                  <c:v>-7.3800103624861668E-2</c:v>
                </c:pt>
                <c:pt idx="8">
                  <c:v>0.14287748433577274</c:v>
                </c:pt>
                <c:pt idx="9">
                  <c:v>-0.1706856140122206</c:v>
                </c:pt>
                <c:pt idx="10">
                  <c:v>-0.10291411372272408</c:v>
                </c:pt>
                <c:pt idx="11">
                  <c:v>1.6660381702284344E-2</c:v>
                </c:pt>
                <c:pt idx="12">
                  <c:v>9.6160494723967815E-2</c:v>
                </c:pt>
                <c:pt idx="13">
                  <c:v>7.0318382666467727E-5</c:v>
                </c:pt>
                <c:pt idx="14">
                  <c:v>0.12802390830013155</c:v>
                </c:pt>
              </c:numCache>
            </c:numRef>
          </c:yVal>
          <c:smooth val="0"/>
          <c:extLst>
            <c:ext xmlns:c16="http://schemas.microsoft.com/office/drawing/2014/chart" uri="{C3380CC4-5D6E-409C-BE32-E72D297353CC}">
              <c16:uniqueId val="{00000000-49E5-8140-B847-DDBBF916BE5F}"/>
            </c:ext>
          </c:extLst>
        </c:ser>
        <c:dLbls>
          <c:showLegendKey val="0"/>
          <c:showVal val="0"/>
          <c:showCatName val="0"/>
          <c:showSerName val="0"/>
          <c:showPercent val="0"/>
          <c:showBubbleSize val="0"/>
        </c:dLbls>
        <c:axId val="1116647423"/>
        <c:axId val="1116649071"/>
      </c:scatterChart>
      <c:valAx>
        <c:axId val="1116647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16649071"/>
        <c:crosses val="autoZero"/>
        <c:crossBetween val="midCat"/>
      </c:valAx>
      <c:valAx>
        <c:axId val="111664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16647423"/>
        <c:crosses val="autoZero"/>
        <c:crossBetween val="midCat"/>
      </c:valAx>
      <c:spPr>
        <a:noFill/>
        <a:ln w="0">
          <a:solidFill>
            <a:schemeClr val="tx1">
              <a:lumMod val="15000"/>
              <a:lumOff val="85000"/>
            </a:schemeClr>
          </a:solidFill>
        </a:ln>
        <a:effectLst/>
      </c:spPr>
    </c:plotArea>
    <c:plotVisOnly val="1"/>
    <c:dispBlanksAs val="gap"/>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Grafico</a:t>
            </a:r>
            <a:r>
              <a:rPr lang="en-US" baseline="0"/>
              <a:t> de dispersion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CompañiaElectrica!$C$2</c:f>
              <c:strCache>
                <c:ptCount val="1"/>
                <c:pt idx="0">
                  <c:v>consumoKw/H</c:v>
                </c:pt>
              </c:strCache>
            </c:strRef>
          </c:tx>
          <c:spPr>
            <a:ln w="19050" cap="rnd">
              <a:noFill/>
              <a:round/>
            </a:ln>
            <a:effectLst/>
          </c:spPr>
          <c:marker>
            <c:symbol val="circle"/>
            <c:size val="5"/>
            <c:spPr>
              <a:solidFill>
                <a:schemeClr val="accent1"/>
              </a:solidFill>
              <a:ln w="9525">
                <a:solidFill>
                  <a:schemeClr val="accent1"/>
                </a:solidFill>
              </a:ln>
              <a:effectLst/>
            </c:spPr>
          </c:marker>
          <c:xVal>
            <c:numRef>
              <c:f>CompañiaElectrica!$B$3:$B$53</c:f>
              <c:numCache>
                <c:formatCode>General</c:formatCode>
                <c:ptCount val="51"/>
                <c:pt idx="0">
                  <c:v>0.79</c:v>
                </c:pt>
                <c:pt idx="1">
                  <c:v>0.44</c:v>
                </c:pt>
                <c:pt idx="2">
                  <c:v>0.56000000000000005</c:v>
                </c:pt>
                <c:pt idx="3">
                  <c:v>0.79</c:v>
                </c:pt>
                <c:pt idx="4">
                  <c:v>2.7</c:v>
                </c:pt>
                <c:pt idx="5">
                  <c:v>3.64</c:v>
                </c:pt>
                <c:pt idx="6">
                  <c:v>4.7300000000000004</c:v>
                </c:pt>
                <c:pt idx="7">
                  <c:v>9.5</c:v>
                </c:pt>
                <c:pt idx="8">
                  <c:v>5.34</c:v>
                </c:pt>
                <c:pt idx="9">
                  <c:v>6.85</c:v>
                </c:pt>
                <c:pt idx="10">
                  <c:v>5.84</c:v>
                </c:pt>
                <c:pt idx="11">
                  <c:v>5.21</c:v>
                </c:pt>
                <c:pt idx="12">
                  <c:v>3.25</c:v>
                </c:pt>
                <c:pt idx="13">
                  <c:v>4.43</c:v>
                </c:pt>
                <c:pt idx="14">
                  <c:v>3.16</c:v>
                </c:pt>
                <c:pt idx="15">
                  <c:v>0.5</c:v>
                </c:pt>
                <c:pt idx="16">
                  <c:v>0.17</c:v>
                </c:pt>
                <c:pt idx="17">
                  <c:v>1.88</c:v>
                </c:pt>
                <c:pt idx="18">
                  <c:v>0.77</c:v>
                </c:pt>
                <c:pt idx="19">
                  <c:v>1.39</c:v>
                </c:pt>
                <c:pt idx="20">
                  <c:v>0.56000000000000005</c:v>
                </c:pt>
                <c:pt idx="21">
                  <c:v>1.56</c:v>
                </c:pt>
                <c:pt idx="22">
                  <c:v>5.28</c:v>
                </c:pt>
                <c:pt idx="23">
                  <c:v>0.64</c:v>
                </c:pt>
                <c:pt idx="24">
                  <c:v>4</c:v>
                </c:pt>
                <c:pt idx="25">
                  <c:v>3.93</c:v>
                </c:pt>
                <c:pt idx="26">
                  <c:v>4.2</c:v>
                </c:pt>
                <c:pt idx="27">
                  <c:v>4.88</c:v>
                </c:pt>
                <c:pt idx="28">
                  <c:v>3.48</c:v>
                </c:pt>
                <c:pt idx="29">
                  <c:v>7.58</c:v>
                </c:pt>
                <c:pt idx="30">
                  <c:v>2.63</c:v>
                </c:pt>
                <c:pt idx="31">
                  <c:v>4.99</c:v>
                </c:pt>
                <c:pt idx="32">
                  <c:v>0.59</c:v>
                </c:pt>
                <c:pt idx="33">
                  <c:v>8.19</c:v>
                </c:pt>
                <c:pt idx="34">
                  <c:v>4.79</c:v>
                </c:pt>
                <c:pt idx="35">
                  <c:v>0.51</c:v>
                </c:pt>
                <c:pt idx="36">
                  <c:v>1.74</c:v>
                </c:pt>
                <c:pt idx="37">
                  <c:v>4.0999999999999996</c:v>
                </c:pt>
                <c:pt idx="38">
                  <c:v>3.94</c:v>
                </c:pt>
                <c:pt idx="39">
                  <c:v>0.96</c:v>
                </c:pt>
                <c:pt idx="40">
                  <c:v>3.29</c:v>
                </c:pt>
                <c:pt idx="41">
                  <c:v>0.44</c:v>
                </c:pt>
                <c:pt idx="42">
                  <c:v>3.24</c:v>
                </c:pt>
                <c:pt idx="43">
                  <c:v>2.14</c:v>
                </c:pt>
                <c:pt idx="44">
                  <c:v>5.71</c:v>
                </c:pt>
                <c:pt idx="45">
                  <c:v>0.64</c:v>
                </c:pt>
                <c:pt idx="46">
                  <c:v>1.9</c:v>
                </c:pt>
                <c:pt idx="47">
                  <c:v>0.51</c:v>
                </c:pt>
                <c:pt idx="48">
                  <c:v>8.33</c:v>
                </c:pt>
                <c:pt idx="49">
                  <c:v>3.85</c:v>
                </c:pt>
                <c:pt idx="50">
                  <c:v>5.1100000000000003</c:v>
                </c:pt>
              </c:numCache>
            </c:numRef>
          </c:xVal>
          <c:yVal>
            <c:numRef>
              <c:f>CompañiaElectrica!$C$3:$C$53</c:f>
              <c:numCache>
                <c:formatCode>General</c:formatCode>
                <c:ptCount val="51"/>
                <c:pt idx="0">
                  <c:v>679</c:v>
                </c:pt>
                <c:pt idx="1">
                  <c:v>292</c:v>
                </c:pt>
                <c:pt idx="2">
                  <c:v>1012</c:v>
                </c:pt>
                <c:pt idx="3">
                  <c:v>493</c:v>
                </c:pt>
                <c:pt idx="4">
                  <c:v>582</c:v>
                </c:pt>
                <c:pt idx="5">
                  <c:v>1156</c:v>
                </c:pt>
                <c:pt idx="6">
                  <c:v>997</c:v>
                </c:pt>
                <c:pt idx="7">
                  <c:v>2189</c:v>
                </c:pt>
                <c:pt idx="8">
                  <c:v>1097</c:v>
                </c:pt>
                <c:pt idx="9">
                  <c:v>2078</c:v>
                </c:pt>
                <c:pt idx="10">
                  <c:v>1818</c:v>
                </c:pt>
                <c:pt idx="11">
                  <c:v>1700</c:v>
                </c:pt>
                <c:pt idx="12">
                  <c:v>747</c:v>
                </c:pt>
                <c:pt idx="13">
                  <c:v>2030</c:v>
                </c:pt>
                <c:pt idx="14">
                  <c:v>1643</c:v>
                </c:pt>
                <c:pt idx="15">
                  <c:v>414</c:v>
                </c:pt>
                <c:pt idx="16">
                  <c:v>354</c:v>
                </c:pt>
                <c:pt idx="17">
                  <c:v>1276</c:v>
                </c:pt>
                <c:pt idx="18">
                  <c:v>745</c:v>
                </c:pt>
                <c:pt idx="19">
                  <c:v>435</c:v>
                </c:pt>
                <c:pt idx="20">
                  <c:v>540</c:v>
                </c:pt>
                <c:pt idx="21">
                  <c:v>874</c:v>
                </c:pt>
                <c:pt idx="22">
                  <c:v>1543</c:v>
                </c:pt>
                <c:pt idx="23">
                  <c:v>1029</c:v>
                </c:pt>
                <c:pt idx="24">
                  <c:v>710</c:v>
                </c:pt>
                <c:pt idx="25">
                  <c:v>1526</c:v>
                </c:pt>
                <c:pt idx="26">
                  <c:v>837</c:v>
                </c:pt>
                <c:pt idx="27">
                  <c:v>1748</c:v>
                </c:pt>
                <c:pt idx="28">
                  <c:v>1381</c:v>
                </c:pt>
                <c:pt idx="29">
                  <c:v>1428</c:v>
                </c:pt>
                <c:pt idx="30">
                  <c:v>1255</c:v>
                </c:pt>
                <c:pt idx="31">
                  <c:v>1777</c:v>
                </c:pt>
                <c:pt idx="32">
                  <c:v>370</c:v>
                </c:pt>
                <c:pt idx="33">
                  <c:v>2316</c:v>
                </c:pt>
                <c:pt idx="34">
                  <c:v>1130</c:v>
                </c:pt>
                <c:pt idx="35">
                  <c:v>463</c:v>
                </c:pt>
                <c:pt idx="36">
                  <c:v>770</c:v>
                </c:pt>
                <c:pt idx="37">
                  <c:v>724</c:v>
                </c:pt>
                <c:pt idx="38">
                  <c:v>808</c:v>
                </c:pt>
                <c:pt idx="39">
                  <c:v>790</c:v>
                </c:pt>
                <c:pt idx="40">
                  <c:v>783</c:v>
                </c:pt>
                <c:pt idx="41">
                  <c:v>406</c:v>
                </c:pt>
                <c:pt idx="42">
                  <c:v>1242</c:v>
                </c:pt>
                <c:pt idx="43">
                  <c:v>658</c:v>
                </c:pt>
                <c:pt idx="44">
                  <c:v>1746</c:v>
                </c:pt>
                <c:pt idx="45">
                  <c:v>468</c:v>
                </c:pt>
                <c:pt idx="46">
                  <c:v>1114</c:v>
                </c:pt>
                <c:pt idx="47">
                  <c:v>413</c:v>
                </c:pt>
                <c:pt idx="48">
                  <c:v>1787</c:v>
                </c:pt>
                <c:pt idx="49">
                  <c:v>2221</c:v>
                </c:pt>
                <c:pt idx="50">
                  <c:v>1495</c:v>
                </c:pt>
              </c:numCache>
            </c:numRef>
          </c:yVal>
          <c:smooth val="0"/>
          <c:extLst>
            <c:ext xmlns:c16="http://schemas.microsoft.com/office/drawing/2014/chart" uri="{C3380CC4-5D6E-409C-BE32-E72D297353CC}">
              <c16:uniqueId val="{00000000-6246-004C-B7BF-68FC5CFCE79A}"/>
            </c:ext>
          </c:extLst>
        </c:ser>
        <c:dLbls>
          <c:showLegendKey val="0"/>
          <c:showVal val="0"/>
          <c:showCatName val="0"/>
          <c:showSerName val="0"/>
          <c:showPercent val="0"/>
          <c:showBubbleSize val="0"/>
        </c:dLbls>
        <c:axId val="888439552"/>
        <c:axId val="888731040"/>
      </c:scatterChart>
      <c:valAx>
        <c:axId val="88843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8731040"/>
        <c:crosses val="autoZero"/>
        <c:crossBetween val="midCat"/>
      </c:valAx>
      <c:valAx>
        <c:axId val="88873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8439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Grafico</a:t>
            </a:r>
            <a:r>
              <a:rPr lang="en-US" baseline="0"/>
              <a:t> de dispersion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CompañiaElectrica!$C$2</c:f>
              <c:strCache>
                <c:ptCount val="1"/>
                <c:pt idx="0">
                  <c:v>consumoKw/H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CompañiaElectrica!$B$3:$B$53</c:f>
              <c:numCache>
                <c:formatCode>General</c:formatCode>
                <c:ptCount val="51"/>
                <c:pt idx="0">
                  <c:v>0.79</c:v>
                </c:pt>
                <c:pt idx="1">
                  <c:v>0.44</c:v>
                </c:pt>
                <c:pt idx="2">
                  <c:v>0.56000000000000005</c:v>
                </c:pt>
                <c:pt idx="3">
                  <c:v>0.79</c:v>
                </c:pt>
                <c:pt idx="4">
                  <c:v>2.7</c:v>
                </c:pt>
                <c:pt idx="5">
                  <c:v>3.64</c:v>
                </c:pt>
                <c:pt idx="6">
                  <c:v>4.7300000000000004</c:v>
                </c:pt>
                <c:pt idx="7">
                  <c:v>9.5</c:v>
                </c:pt>
                <c:pt idx="8">
                  <c:v>5.34</c:v>
                </c:pt>
                <c:pt idx="9">
                  <c:v>6.85</c:v>
                </c:pt>
                <c:pt idx="10">
                  <c:v>5.84</c:v>
                </c:pt>
                <c:pt idx="11">
                  <c:v>5.21</c:v>
                </c:pt>
                <c:pt idx="12">
                  <c:v>3.25</c:v>
                </c:pt>
                <c:pt idx="13">
                  <c:v>4.43</c:v>
                </c:pt>
                <c:pt idx="14">
                  <c:v>3.16</c:v>
                </c:pt>
                <c:pt idx="15">
                  <c:v>0.5</c:v>
                </c:pt>
                <c:pt idx="16">
                  <c:v>0.17</c:v>
                </c:pt>
                <c:pt idx="17">
                  <c:v>1.88</c:v>
                </c:pt>
                <c:pt idx="18">
                  <c:v>0.77</c:v>
                </c:pt>
                <c:pt idx="19">
                  <c:v>1.39</c:v>
                </c:pt>
                <c:pt idx="20">
                  <c:v>0.56000000000000005</c:v>
                </c:pt>
                <c:pt idx="21">
                  <c:v>1.56</c:v>
                </c:pt>
                <c:pt idx="22">
                  <c:v>5.28</c:v>
                </c:pt>
                <c:pt idx="23">
                  <c:v>0.64</c:v>
                </c:pt>
                <c:pt idx="24">
                  <c:v>4</c:v>
                </c:pt>
                <c:pt idx="25">
                  <c:v>3.93</c:v>
                </c:pt>
                <c:pt idx="26">
                  <c:v>4.2</c:v>
                </c:pt>
                <c:pt idx="27">
                  <c:v>4.88</c:v>
                </c:pt>
                <c:pt idx="28">
                  <c:v>3.48</c:v>
                </c:pt>
                <c:pt idx="29">
                  <c:v>7.58</c:v>
                </c:pt>
                <c:pt idx="30">
                  <c:v>2.63</c:v>
                </c:pt>
                <c:pt idx="31">
                  <c:v>4.99</c:v>
                </c:pt>
                <c:pt idx="32">
                  <c:v>0.59</c:v>
                </c:pt>
                <c:pt idx="33">
                  <c:v>8.19</c:v>
                </c:pt>
                <c:pt idx="34">
                  <c:v>4.79</c:v>
                </c:pt>
                <c:pt idx="35">
                  <c:v>0.51</c:v>
                </c:pt>
                <c:pt idx="36">
                  <c:v>1.74</c:v>
                </c:pt>
                <c:pt idx="37">
                  <c:v>4.0999999999999996</c:v>
                </c:pt>
                <c:pt idx="38">
                  <c:v>3.94</c:v>
                </c:pt>
                <c:pt idx="39">
                  <c:v>0.96</c:v>
                </c:pt>
                <c:pt idx="40">
                  <c:v>3.29</c:v>
                </c:pt>
                <c:pt idx="41">
                  <c:v>0.44</c:v>
                </c:pt>
                <c:pt idx="42">
                  <c:v>3.24</c:v>
                </c:pt>
                <c:pt idx="43">
                  <c:v>2.14</c:v>
                </c:pt>
                <c:pt idx="44">
                  <c:v>5.71</c:v>
                </c:pt>
                <c:pt idx="45">
                  <c:v>0.64</c:v>
                </c:pt>
                <c:pt idx="46">
                  <c:v>1.9</c:v>
                </c:pt>
                <c:pt idx="47">
                  <c:v>0.51</c:v>
                </c:pt>
                <c:pt idx="48">
                  <c:v>8.33</c:v>
                </c:pt>
                <c:pt idx="49">
                  <c:v>3.85</c:v>
                </c:pt>
                <c:pt idx="50">
                  <c:v>5.1100000000000003</c:v>
                </c:pt>
              </c:numCache>
            </c:numRef>
          </c:xVal>
          <c:yVal>
            <c:numRef>
              <c:f>CompañiaElectrica!$C$3:$C$53</c:f>
              <c:numCache>
                <c:formatCode>General</c:formatCode>
                <c:ptCount val="51"/>
                <c:pt idx="0">
                  <c:v>679</c:v>
                </c:pt>
                <c:pt idx="1">
                  <c:v>292</c:v>
                </c:pt>
                <c:pt idx="2">
                  <c:v>1012</c:v>
                </c:pt>
                <c:pt idx="3">
                  <c:v>493</c:v>
                </c:pt>
                <c:pt idx="4">
                  <c:v>582</c:v>
                </c:pt>
                <c:pt idx="5">
                  <c:v>1156</c:v>
                </c:pt>
                <c:pt idx="6">
                  <c:v>997</c:v>
                </c:pt>
                <c:pt idx="7">
                  <c:v>2189</c:v>
                </c:pt>
                <c:pt idx="8">
                  <c:v>1097</c:v>
                </c:pt>
                <c:pt idx="9">
                  <c:v>2078</c:v>
                </c:pt>
                <c:pt idx="10">
                  <c:v>1818</c:v>
                </c:pt>
                <c:pt idx="11">
                  <c:v>1700</c:v>
                </c:pt>
                <c:pt idx="12">
                  <c:v>747</c:v>
                </c:pt>
                <c:pt idx="13">
                  <c:v>2030</c:v>
                </c:pt>
                <c:pt idx="14">
                  <c:v>1643</c:v>
                </c:pt>
                <c:pt idx="15">
                  <c:v>414</c:v>
                </c:pt>
                <c:pt idx="16">
                  <c:v>354</c:v>
                </c:pt>
                <c:pt idx="17">
                  <c:v>1276</c:v>
                </c:pt>
                <c:pt idx="18">
                  <c:v>745</c:v>
                </c:pt>
                <c:pt idx="19">
                  <c:v>435</c:v>
                </c:pt>
                <c:pt idx="20">
                  <c:v>540</c:v>
                </c:pt>
                <c:pt idx="21">
                  <c:v>874</c:v>
                </c:pt>
                <c:pt idx="22">
                  <c:v>1543</c:v>
                </c:pt>
                <c:pt idx="23">
                  <c:v>1029</c:v>
                </c:pt>
                <c:pt idx="24">
                  <c:v>710</c:v>
                </c:pt>
                <c:pt idx="25">
                  <c:v>1526</c:v>
                </c:pt>
                <c:pt idx="26">
                  <c:v>837</c:v>
                </c:pt>
                <c:pt idx="27">
                  <c:v>1748</c:v>
                </c:pt>
                <c:pt idx="28">
                  <c:v>1381</c:v>
                </c:pt>
                <c:pt idx="29">
                  <c:v>1428</c:v>
                </c:pt>
                <c:pt idx="30">
                  <c:v>1255</c:v>
                </c:pt>
                <c:pt idx="31">
                  <c:v>1777</c:v>
                </c:pt>
                <c:pt idx="32">
                  <c:v>370</c:v>
                </c:pt>
                <c:pt idx="33">
                  <c:v>2316</c:v>
                </c:pt>
                <c:pt idx="34">
                  <c:v>1130</c:v>
                </c:pt>
                <c:pt idx="35">
                  <c:v>463</c:v>
                </c:pt>
                <c:pt idx="36">
                  <c:v>770</c:v>
                </c:pt>
                <c:pt idx="37">
                  <c:v>724</c:v>
                </c:pt>
                <c:pt idx="38">
                  <c:v>808</c:v>
                </c:pt>
                <c:pt idx="39">
                  <c:v>790</c:v>
                </c:pt>
                <c:pt idx="40">
                  <c:v>783</c:v>
                </c:pt>
                <c:pt idx="41">
                  <c:v>406</c:v>
                </c:pt>
                <c:pt idx="42">
                  <c:v>1242</c:v>
                </c:pt>
                <c:pt idx="43">
                  <c:v>658</c:v>
                </c:pt>
                <c:pt idx="44">
                  <c:v>1746</c:v>
                </c:pt>
                <c:pt idx="45">
                  <c:v>468</c:v>
                </c:pt>
                <c:pt idx="46">
                  <c:v>1114</c:v>
                </c:pt>
                <c:pt idx="47">
                  <c:v>413</c:v>
                </c:pt>
                <c:pt idx="48">
                  <c:v>1787</c:v>
                </c:pt>
                <c:pt idx="49">
                  <c:v>2221</c:v>
                </c:pt>
                <c:pt idx="50">
                  <c:v>1495</c:v>
                </c:pt>
              </c:numCache>
            </c:numRef>
          </c:yVal>
          <c:smooth val="0"/>
          <c:extLst>
            <c:ext xmlns:c16="http://schemas.microsoft.com/office/drawing/2014/chart" uri="{C3380CC4-5D6E-409C-BE32-E72D297353CC}">
              <c16:uniqueId val="{00000000-E9C7-8D4F-BEFA-F0FD8CD2E152}"/>
            </c:ext>
          </c:extLst>
        </c:ser>
        <c:dLbls>
          <c:showLegendKey val="0"/>
          <c:showVal val="0"/>
          <c:showCatName val="0"/>
          <c:showSerName val="0"/>
          <c:showPercent val="0"/>
          <c:showBubbleSize val="0"/>
        </c:dLbls>
        <c:axId val="888439552"/>
        <c:axId val="888731040"/>
      </c:scatterChart>
      <c:valAx>
        <c:axId val="88843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8731040"/>
        <c:crosses val="autoZero"/>
        <c:crossBetween val="midCat"/>
      </c:valAx>
      <c:valAx>
        <c:axId val="88873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8439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Grafico</a:t>
            </a:r>
            <a:r>
              <a:rPr lang="en-US" baseline="0"/>
              <a:t> de dispersion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CompañiaElectrica!$C$2</c:f>
              <c:strCache>
                <c:ptCount val="1"/>
                <c:pt idx="0">
                  <c:v>consumoKw/H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CompañiaElectrica!$B$3:$B$53</c:f>
              <c:numCache>
                <c:formatCode>General</c:formatCode>
                <c:ptCount val="51"/>
                <c:pt idx="0">
                  <c:v>0.79</c:v>
                </c:pt>
                <c:pt idx="1">
                  <c:v>0.44</c:v>
                </c:pt>
                <c:pt idx="2">
                  <c:v>0.56000000000000005</c:v>
                </c:pt>
                <c:pt idx="3">
                  <c:v>0.79</c:v>
                </c:pt>
                <c:pt idx="4">
                  <c:v>2.7</c:v>
                </c:pt>
                <c:pt idx="5">
                  <c:v>3.64</c:v>
                </c:pt>
                <c:pt idx="6">
                  <c:v>4.7300000000000004</c:v>
                </c:pt>
                <c:pt idx="7">
                  <c:v>9.5</c:v>
                </c:pt>
                <c:pt idx="8">
                  <c:v>5.34</c:v>
                </c:pt>
                <c:pt idx="9">
                  <c:v>6.85</c:v>
                </c:pt>
                <c:pt idx="10">
                  <c:v>5.84</c:v>
                </c:pt>
                <c:pt idx="11">
                  <c:v>5.21</c:v>
                </c:pt>
                <c:pt idx="12">
                  <c:v>3.25</c:v>
                </c:pt>
                <c:pt idx="13">
                  <c:v>4.43</c:v>
                </c:pt>
                <c:pt idx="14">
                  <c:v>3.16</c:v>
                </c:pt>
                <c:pt idx="15">
                  <c:v>0.5</c:v>
                </c:pt>
                <c:pt idx="16">
                  <c:v>0.17</c:v>
                </c:pt>
                <c:pt idx="17">
                  <c:v>1.88</c:v>
                </c:pt>
                <c:pt idx="18">
                  <c:v>0.77</c:v>
                </c:pt>
                <c:pt idx="19">
                  <c:v>1.39</c:v>
                </c:pt>
                <c:pt idx="20">
                  <c:v>0.56000000000000005</c:v>
                </c:pt>
                <c:pt idx="21">
                  <c:v>1.56</c:v>
                </c:pt>
                <c:pt idx="22">
                  <c:v>5.28</c:v>
                </c:pt>
                <c:pt idx="23">
                  <c:v>0.64</c:v>
                </c:pt>
                <c:pt idx="24">
                  <c:v>4</c:v>
                </c:pt>
                <c:pt idx="25">
                  <c:v>3.93</c:v>
                </c:pt>
                <c:pt idx="26">
                  <c:v>4.2</c:v>
                </c:pt>
                <c:pt idx="27">
                  <c:v>4.88</c:v>
                </c:pt>
                <c:pt idx="28">
                  <c:v>3.48</c:v>
                </c:pt>
                <c:pt idx="29">
                  <c:v>7.58</c:v>
                </c:pt>
                <c:pt idx="30">
                  <c:v>2.63</c:v>
                </c:pt>
                <c:pt idx="31">
                  <c:v>4.99</c:v>
                </c:pt>
                <c:pt idx="32">
                  <c:v>0.59</c:v>
                </c:pt>
                <c:pt idx="33">
                  <c:v>8.19</c:v>
                </c:pt>
                <c:pt idx="34">
                  <c:v>4.79</c:v>
                </c:pt>
                <c:pt idx="35">
                  <c:v>0.51</c:v>
                </c:pt>
                <c:pt idx="36">
                  <c:v>1.74</c:v>
                </c:pt>
                <c:pt idx="37">
                  <c:v>4.0999999999999996</c:v>
                </c:pt>
                <c:pt idx="38">
                  <c:v>3.94</c:v>
                </c:pt>
                <c:pt idx="39">
                  <c:v>0.96</c:v>
                </c:pt>
                <c:pt idx="40">
                  <c:v>3.29</c:v>
                </c:pt>
                <c:pt idx="41">
                  <c:v>0.44</c:v>
                </c:pt>
                <c:pt idx="42">
                  <c:v>3.24</c:v>
                </c:pt>
                <c:pt idx="43">
                  <c:v>2.14</c:v>
                </c:pt>
                <c:pt idx="44">
                  <c:v>5.71</c:v>
                </c:pt>
                <c:pt idx="45">
                  <c:v>0.64</c:v>
                </c:pt>
                <c:pt idx="46">
                  <c:v>1.9</c:v>
                </c:pt>
                <c:pt idx="47">
                  <c:v>0.51</c:v>
                </c:pt>
                <c:pt idx="48">
                  <c:v>8.33</c:v>
                </c:pt>
                <c:pt idx="49">
                  <c:v>3.85</c:v>
                </c:pt>
                <c:pt idx="50">
                  <c:v>5.1100000000000003</c:v>
                </c:pt>
              </c:numCache>
            </c:numRef>
          </c:xVal>
          <c:yVal>
            <c:numRef>
              <c:f>CompañiaElectrica!$C$3:$C$53</c:f>
              <c:numCache>
                <c:formatCode>General</c:formatCode>
                <c:ptCount val="51"/>
                <c:pt idx="0">
                  <c:v>679</c:v>
                </c:pt>
                <c:pt idx="1">
                  <c:v>292</c:v>
                </c:pt>
                <c:pt idx="2">
                  <c:v>1012</c:v>
                </c:pt>
                <c:pt idx="3">
                  <c:v>493</c:v>
                </c:pt>
                <c:pt idx="4">
                  <c:v>582</c:v>
                </c:pt>
                <c:pt idx="5">
                  <c:v>1156</c:v>
                </c:pt>
                <c:pt idx="6">
                  <c:v>997</c:v>
                </c:pt>
                <c:pt idx="7">
                  <c:v>2189</c:v>
                </c:pt>
                <c:pt idx="8">
                  <c:v>1097</c:v>
                </c:pt>
                <c:pt idx="9">
                  <c:v>2078</c:v>
                </c:pt>
                <c:pt idx="10">
                  <c:v>1818</c:v>
                </c:pt>
                <c:pt idx="11">
                  <c:v>1700</c:v>
                </c:pt>
                <c:pt idx="12">
                  <c:v>747</c:v>
                </c:pt>
                <c:pt idx="13">
                  <c:v>2030</c:v>
                </c:pt>
                <c:pt idx="14">
                  <c:v>1643</c:v>
                </c:pt>
                <c:pt idx="15">
                  <c:v>414</c:v>
                </c:pt>
                <c:pt idx="16">
                  <c:v>354</c:v>
                </c:pt>
                <c:pt idx="17">
                  <c:v>1276</c:v>
                </c:pt>
                <c:pt idx="18">
                  <c:v>745</c:v>
                </c:pt>
                <c:pt idx="19">
                  <c:v>435</c:v>
                </c:pt>
                <c:pt idx="20">
                  <c:v>540</c:v>
                </c:pt>
                <c:pt idx="21">
                  <c:v>874</c:v>
                </c:pt>
                <c:pt idx="22">
                  <c:v>1543</c:v>
                </c:pt>
                <c:pt idx="23">
                  <c:v>1029</c:v>
                </c:pt>
                <c:pt idx="24">
                  <c:v>710</c:v>
                </c:pt>
                <c:pt idx="25">
                  <c:v>1526</c:v>
                </c:pt>
                <c:pt idx="26">
                  <c:v>837</c:v>
                </c:pt>
                <c:pt idx="27">
                  <c:v>1748</c:v>
                </c:pt>
                <c:pt idx="28">
                  <c:v>1381</c:v>
                </c:pt>
                <c:pt idx="29">
                  <c:v>1428</c:v>
                </c:pt>
                <c:pt idx="30">
                  <c:v>1255</c:v>
                </c:pt>
                <c:pt idx="31">
                  <c:v>1777</c:v>
                </c:pt>
                <c:pt idx="32">
                  <c:v>370</c:v>
                </c:pt>
                <c:pt idx="33">
                  <c:v>2316</c:v>
                </c:pt>
                <c:pt idx="34">
                  <c:v>1130</c:v>
                </c:pt>
                <c:pt idx="35">
                  <c:v>463</c:v>
                </c:pt>
                <c:pt idx="36">
                  <c:v>770</c:v>
                </c:pt>
                <c:pt idx="37">
                  <c:v>724</c:v>
                </c:pt>
                <c:pt idx="38">
                  <c:v>808</c:v>
                </c:pt>
                <c:pt idx="39">
                  <c:v>790</c:v>
                </c:pt>
                <c:pt idx="40">
                  <c:v>783</c:v>
                </c:pt>
                <c:pt idx="41">
                  <c:v>406</c:v>
                </c:pt>
                <c:pt idx="42">
                  <c:v>1242</c:v>
                </c:pt>
                <c:pt idx="43">
                  <c:v>658</c:v>
                </c:pt>
                <c:pt idx="44">
                  <c:v>1746</c:v>
                </c:pt>
                <c:pt idx="45">
                  <c:v>468</c:v>
                </c:pt>
                <c:pt idx="46">
                  <c:v>1114</c:v>
                </c:pt>
                <c:pt idx="47">
                  <c:v>413</c:v>
                </c:pt>
                <c:pt idx="48">
                  <c:v>1787</c:v>
                </c:pt>
                <c:pt idx="49">
                  <c:v>2221</c:v>
                </c:pt>
                <c:pt idx="50">
                  <c:v>1495</c:v>
                </c:pt>
              </c:numCache>
            </c:numRef>
          </c:yVal>
          <c:smooth val="0"/>
          <c:extLst>
            <c:ext xmlns:c16="http://schemas.microsoft.com/office/drawing/2014/chart" uri="{C3380CC4-5D6E-409C-BE32-E72D297353CC}">
              <c16:uniqueId val="{00000001-2403-C448-98A1-DB62368C6312}"/>
            </c:ext>
          </c:extLst>
        </c:ser>
        <c:dLbls>
          <c:showLegendKey val="0"/>
          <c:showVal val="0"/>
          <c:showCatName val="0"/>
          <c:showSerName val="0"/>
          <c:showPercent val="0"/>
          <c:showBubbleSize val="0"/>
        </c:dLbls>
        <c:axId val="888439552"/>
        <c:axId val="888731040"/>
      </c:scatterChart>
      <c:valAx>
        <c:axId val="88843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8731040"/>
        <c:crosses val="autoZero"/>
        <c:crossBetween val="midCat"/>
      </c:valAx>
      <c:valAx>
        <c:axId val="88873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8439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Grafico</a:t>
            </a:r>
            <a:r>
              <a:rPr lang="en-US" baseline="0"/>
              <a:t> de dispersion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CompañiaElectrica!$C$2</c:f>
              <c:strCache>
                <c:ptCount val="1"/>
                <c:pt idx="0">
                  <c:v>consumoKw/H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CompañiaElectrica!$B$3:$B$53</c:f>
              <c:numCache>
                <c:formatCode>General</c:formatCode>
                <c:ptCount val="51"/>
                <c:pt idx="0">
                  <c:v>0.79</c:v>
                </c:pt>
                <c:pt idx="1">
                  <c:v>0.44</c:v>
                </c:pt>
                <c:pt idx="2">
                  <c:v>0.56000000000000005</c:v>
                </c:pt>
                <c:pt idx="3">
                  <c:v>0.79</c:v>
                </c:pt>
                <c:pt idx="4">
                  <c:v>2.7</c:v>
                </c:pt>
                <c:pt idx="5">
                  <c:v>3.64</c:v>
                </c:pt>
                <c:pt idx="6">
                  <c:v>4.7300000000000004</c:v>
                </c:pt>
                <c:pt idx="7">
                  <c:v>9.5</c:v>
                </c:pt>
                <c:pt idx="8">
                  <c:v>5.34</c:v>
                </c:pt>
                <c:pt idx="9">
                  <c:v>6.85</c:v>
                </c:pt>
                <c:pt idx="10">
                  <c:v>5.84</c:v>
                </c:pt>
                <c:pt idx="11">
                  <c:v>5.21</c:v>
                </c:pt>
                <c:pt idx="12">
                  <c:v>3.25</c:v>
                </c:pt>
                <c:pt idx="13">
                  <c:v>4.43</c:v>
                </c:pt>
                <c:pt idx="14">
                  <c:v>3.16</c:v>
                </c:pt>
                <c:pt idx="15">
                  <c:v>0.5</c:v>
                </c:pt>
                <c:pt idx="16">
                  <c:v>0.17</c:v>
                </c:pt>
                <c:pt idx="17">
                  <c:v>1.88</c:v>
                </c:pt>
                <c:pt idx="18">
                  <c:v>0.77</c:v>
                </c:pt>
                <c:pt idx="19">
                  <c:v>1.39</c:v>
                </c:pt>
                <c:pt idx="20">
                  <c:v>0.56000000000000005</c:v>
                </c:pt>
                <c:pt idx="21">
                  <c:v>1.56</c:v>
                </c:pt>
                <c:pt idx="22">
                  <c:v>5.28</c:v>
                </c:pt>
                <c:pt idx="23">
                  <c:v>0.64</c:v>
                </c:pt>
                <c:pt idx="24">
                  <c:v>4</c:v>
                </c:pt>
                <c:pt idx="25">
                  <c:v>3.93</c:v>
                </c:pt>
                <c:pt idx="26">
                  <c:v>4.2</c:v>
                </c:pt>
                <c:pt idx="27">
                  <c:v>4.88</c:v>
                </c:pt>
                <c:pt idx="28">
                  <c:v>3.48</c:v>
                </c:pt>
                <c:pt idx="29">
                  <c:v>7.58</c:v>
                </c:pt>
                <c:pt idx="30">
                  <c:v>2.63</c:v>
                </c:pt>
                <c:pt idx="31">
                  <c:v>4.99</c:v>
                </c:pt>
                <c:pt idx="32">
                  <c:v>0.59</c:v>
                </c:pt>
                <c:pt idx="33">
                  <c:v>8.19</c:v>
                </c:pt>
                <c:pt idx="34">
                  <c:v>4.79</c:v>
                </c:pt>
                <c:pt idx="35">
                  <c:v>0.51</c:v>
                </c:pt>
                <c:pt idx="36">
                  <c:v>1.74</c:v>
                </c:pt>
                <c:pt idx="37">
                  <c:v>4.0999999999999996</c:v>
                </c:pt>
                <c:pt idx="38">
                  <c:v>3.94</c:v>
                </c:pt>
                <c:pt idx="39">
                  <c:v>0.96</c:v>
                </c:pt>
                <c:pt idx="40">
                  <c:v>3.29</c:v>
                </c:pt>
                <c:pt idx="41">
                  <c:v>0.44</c:v>
                </c:pt>
                <c:pt idx="42">
                  <c:v>3.24</c:v>
                </c:pt>
                <c:pt idx="43">
                  <c:v>2.14</c:v>
                </c:pt>
                <c:pt idx="44">
                  <c:v>5.71</c:v>
                </c:pt>
                <c:pt idx="45">
                  <c:v>0.64</c:v>
                </c:pt>
                <c:pt idx="46">
                  <c:v>1.9</c:v>
                </c:pt>
                <c:pt idx="47">
                  <c:v>0.51</c:v>
                </c:pt>
                <c:pt idx="48">
                  <c:v>8.33</c:v>
                </c:pt>
                <c:pt idx="49">
                  <c:v>3.85</c:v>
                </c:pt>
                <c:pt idx="50">
                  <c:v>5.1100000000000003</c:v>
                </c:pt>
              </c:numCache>
            </c:numRef>
          </c:xVal>
          <c:yVal>
            <c:numRef>
              <c:f>CompañiaElectrica!$C$3:$C$53</c:f>
              <c:numCache>
                <c:formatCode>General</c:formatCode>
                <c:ptCount val="51"/>
                <c:pt idx="0">
                  <c:v>679</c:v>
                </c:pt>
                <c:pt idx="1">
                  <c:v>292</c:v>
                </c:pt>
                <c:pt idx="2">
                  <c:v>1012</c:v>
                </c:pt>
                <c:pt idx="3">
                  <c:v>493</c:v>
                </c:pt>
                <c:pt idx="4">
                  <c:v>582</c:v>
                </c:pt>
                <c:pt idx="5">
                  <c:v>1156</c:v>
                </c:pt>
                <c:pt idx="6">
                  <c:v>997</c:v>
                </c:pt>
                <c:pt idx="7">
                  <c:v>2189</c:v>
                </c:pt>
                <c:pt idx="8">
                  <c:v>1097</c:v>
                </c:pt>
                <c:pt idx="9">
                  <c:v>2078</c:v>
                </c:pt>
                <c:pt idx="10">
                  <c:v>1818</c:v>
                </c:pt>
                <c:pt idx="11">
                  <c:v>1700</c:v>
                </c:pt>
                <c:pt idx="12">
                  <c:v>747</c:v>
                </c:pt>
                <c:pt idx="13">
                  <c:v>2030</c:v>
                </c:pt>
                <c:pt idx="14">
                  <c:v>1643</c:v>
                </c:pt>
                <c:pt idx="15">
                  <c:v>414</c:v>
                </c:pt>
                <c:pt idx="16">
                  <c:v>354</c:v>
                </c:pt>
                <c:pt idx="17">
                  <c:v>1276</c:v>
                </c:pt>
                <c:pt idx="18">
                  <c:v>745</c:v>
                </c:pt>
                <c:pt idx="19">
                  <c:v>435</c:v>
                </c:pt>
                <c:pt idx="20">
                  <c:v>540</c:v>
                </c:pt>
                <c:pt idx="21">
                  <c:v>874</c:v>
                </c:pt>
                <c:pt idx="22">
                  <c:v>1543</c:v>
                </c:pt>
                <c:pt idx="23">
                  <c:v>1029</c:v>
                </c:pt>
                <c:pt idx="24">
                  <c:v>710</c:v>
                </c:pt>
                <c:pt idx="25">
                  <c:v>1526</c:v>
                </c:pt>
                <c:pt idx="26">
                  <c:v>837</c:v>
                </c:pt>
                <c:pt idx="27">
                  <c:v>1748</c:v>
                </c:pt>
                <c:pt idx="28">
                  <c:v>1381</c:v>
                </c:pt>
                <c:pt idx="29">
                  <c:v>1428</c:v>
                </c:pt>
                <c:pt idx="30">
                  <c:v>1255</c:v>
                </c:pt>
                <c:pt idx="31">
                  <c:v>1777</c:v>
                </c:pt>
                <c:pt idx="32">
                  <c:v>370</c:v>
                </c:pt>
                <c:pt idx="33">
                  <c:v>2316</c:v>
                </c:pt>
                <c:pt idx="34">
                  <c:v>1130</c:v>
                </c:pt>
                <c:pt idx="35">
                  <c:v>463</c:v>
                </c:pt>
                <c:pt idx="36">
                  <c:v>770</c:v>
                </c:pt>
                <c:pt idx="37">
                  <c:v>724</c:v>
                </c:pt>
                <c:pt idx="38">
                  <c:v>808</c:v>
                </c:pt>
                <c:pt idx="39">
                  <c:v>790</c:v>
                </c:pt>
                <c:pt idx="40">
                  <c:v>783</c:v>
                </c:pt>
                <c:pt idx="41">
                  <c:v>406</c:v>
                </c:pt>
                <c:pt idx="42">
                  <c:v>1242</c:v>
                </c:pt>
                <c:pt idx="43">
                  <c:v>658</c:v>
                </c:pt>
                <c:pt idx="44">
                  <c:v>1746</c:v>
                </c:pt>
                <c:pt idx="45">
                  <c:v>468</c:v>
                </c:pt>
                <c:pt idx="46">
                  <c:v>1114</c:v>
                </c:pt>
                <c:pt idx="47">
                  <c:v>413</c:v>
                </c:pt>
                <c:pt idx="48">
                  <c:v>1787</c:v>
                </c:pt>
                <c:pt idx="49">
                  <c:v>2221</c:v>
                </c:pt>
                <c:pt idx="50">
                  <c:v>1495</c:v>
                </c:pt>
              </c:numCache>
            </c:numRef>
          </c:yVal>
          <c:smooth val="0"/>
          <c:extLst>
            <c:ext xmlns:c16="http://schemas.microsoft.com/office/drawing/2014/chart" uri="{C3380CC4-5D6E-409C-BE32-E72D297353CC}">
              <c16:uniqueId val="{00000001-A4A1-1D43-A3CC-F3ABBC91CFEE}"/>
            </c:ext>
          </c:extLst>
        </c:ser>
        <c:dLbls>
          <c:showLegendKey val="0"/>
          <c:showVal val="0"/>
          <c:showCatName val="0"/>
          <c:showSerName val="0"/>
          <c:showPercent val="0"/>
          <c:showBubbleSize val="0"/>
        </c:dLbls>
        <c:axId val="888439552"/>
        <c:axId val="888731040"/>
      </c:scatterChart>
      <c:valAx>
        <c:axId val="88843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8731040"/>
        <c:crosses val="autoZero"/>
        <c:crossBetween val="midCat"/>
      </c:valAx>
      <c:valAx>
        <c:axId val="88873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8439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ustomXml" Target="../ink/ink4.xml"/><Relationship Id="rId3" Type="http://schemas.openxmlformats.org/officeDocument/2006/relationships/image" Target="../media/image1.png"/><Relationship Id="rId7" Type="http://schemas.openxmlformats.org/officeDocument/2006/relationships/image" Target="../media/image3.png"/><Relationship Id="rId12" Type="http://schemas.openxmlformats.org/officeDocument/2006/relationships/chart" Target="../charts/chart2.xml"/><Relationship Id="rId2" Type="http://schemas.openxmlformats.org/officeDocument/2006/relationships/customXml" Target="../ink/ink1.xml"/><Relationship Id="rId1" Type="http://schemas.openxmlformats.org/officeDocument/2006/relationships/chart" Target="../charts/chart1.xml"/><Relationship Id="rId6" Type="http://schemas.openxmlformats.org/officeDocument/2006/relationships/customXml" Target="../ink/ink3.xml"/><Relationship Id="rId11" Type="http://schemas.openxmlformats.org/officeDocument/2006/relationships/image" Target="../media/image5.png"/><Relationship Id="rId5" Type="http://schemas.openxmlformats.org/officeDocument/2006/relationships/image" Target="../media/image2.png"/><Relationship Id="rId10" Type="http://schemas.openxmlformats.org/officeDocument/2006/relationships/customXml" Target="../ink/ink5.xml"/><Relationship Id="rId4" Type="http://schemas.openxmlformats.org/officeDocument/2006/relationships/customXml" Target="../ink/ink2.xml"/><Relationship Id="rId9"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6</xdr:col>
      <xdr:colOff>123265</xdr:colOff>
      <xdr:row>0</xdr:row>
      <xdr:rowOff>55281</xdr:rowOff>
    </xdr:from>
    <xdr:to>
      <xdr:col>11</xdr:col>
      <xdr:colOff>324971</xdr:colOff>
      <xdr:row>14</xdr:row>
      <xdr:rowOff>79187</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155606</xdr:colOff>
      <xdr:row>14</xdr:row>
      <xdr:rowOff>171004</xdr:rowOff>
    </xdr:from>
    <xdr:ext cx="2903552" cy="436530"/>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5438806" y="2897271"/>
          <a:ext cx="2903552" cy="43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Dada la</a:t>
          </a:r>
          <a:r>
            <a:rPr lang="es-MX" sz="1100" baseline="0"/>
            <a:t> grafica se sospecha la relacion directa ,</a:t>
          </a:r>
        </a:p>
        <a:p>
          <a:r>
            <a:rPr lang="es-MX" sz="1100" baseline="0"/>
            <a:t> las variables muestran relacion fuerte y directa</a:t>
          </a:r>
          <a:endParaRPr lang="es-MX" sz="1100"/>
        </a:p>
      </xdr:txBody>
    </xdr:sp>
    <xdr:clientData/>
  </xdr:oneCellAnchor>
  <xdr:oneCellAnchor>
    <xdr:from>
      <xdr:col>6</xdr:col>
      <xdr:colOff>94826</xdr:colOff>
      <xdr:row>18</xdr:row>
      <xdr:rowOff>37253</xdr:rowOff>
    </xdr:from>
    <xdr:ext cx="5465279" cy="33746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8578426" y="3511973"/>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=0, </m:t>
                    </m:r>
                    <m:r>
                      <a:rPr lang="es-ES" sz="1100" b="0" i="1">
                        <a:latin typeface="Cambria Math" panose="02040503050406030204" pitchFamily="18" charset="0"/>
                      </a:rPr>
                      <m:t>𝑙𝑜</m:t>
                    </m:r>
                    <m:r>
                      <a:rPr lang="es-ES" sz="1100" b="0" i="1">
                        <a:latin typeface="Cambria Math" panose="02040503050406030204" pitchFamily="18" charset="0"/>
                      </a:rPr>
                      <m:t> </m:t>
                    </m:r>
                    <m:r>
                      <a:rPr lang="es-ES" sz="1100" b="0" i="1">
                        <a:latin typeface="Cambria Math" panose="02040503050406030204" pitchFamily="18" charset="0"/>
                      </a:rPr>
                      <m:t>𝑐𝑢𝑎𝑙</m:t>
                    </m:r>
                    <m:r>
                      <a:rPr lang="es-ES" sz="1100" b="0" i="1">
                        <a:latin typeface="Cambria Math" panose="02040503050406030204" pitchFamily="18" charset="0"/>
                      </a:rPr>
                      <m:t> </m:t>
                    </m:r>
                    <m:r>
                      <a:rPr lang="es-ES" sz="1100" b="0" i="1">
                        <a:latin typeface="Cambria Math" panose="02040503050406030204" pitchFamily="18" charset="0"/>
                      </a:rPr>
                      <m:t>𝑟𝑒𝑝𝑟𝑒𝑠𝑒𝑛𝑡𝑎𝑟𝑖𝑎</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 0,</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MX" sz="1100"/>
            </a:p>
          </xdr:txBody>
        </xdr:sp>
      </mc:Choice>
      <mc:Fallback xmlns="">
        <xdr:sp macro="" textlink="">
          <xdr:nvSpPr>
            <xdr:cNvPr id="4" name="CuadroTexto 3">
              <a:extLst>
                <a:ext uri="{FF2B5EF4-FFF2-40B4-BE49-F238E27FC236}">
                  <a16:creationId xmlns:a16="http://schemas.microsoft.com/office/drawing/2014/main" id="{FEEF71C7-D4B0-8C12-D70E-5D903DCA0209}"/>
                </a:ext>
              </a:extLst>
            </xdr:cNvPr>
            <xdr:cNvSpPr txBox="1"/>
          </xdr:nvSpPr>
          <xdr:spPr>
            <a:xfrm>
              <a:off x="8578426" y="3511973"/>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𝐻_0:𝑄𝑢𝑒 𝛽_1=0, 𝑙𝑜 𝑐𝑢𝑎𝑙 𝑟𝑒𝑝𝑟𝑒𝑠𝑒𝑛𝑡𝑎𝑟𝑖𝑎 𝑞𝑢𝑒 𝑒𝑙 𝑚𝑜𝑑𝑒𝑙𝑜 𝑑𝑒 𝑟𝑒𝑔𝑟𝑒𝑠𝑖𝑜𝑛 𝑁𝑂 𝑒𝑠 𝑠𝑖𝑔𝑛𝑖𝑓𝑖𝑐𝑎𝑡𝑖𝑣𝑜   </a:t>
              </a:r>
              <a:endParaRPr lang="es-ES" sz="1100" b="0" i="1">
                <a:latin typeface="Cambria Math" panose="02040503050406030204" pitchFamily="18" charset="0"/>
              </a:endParaRPr>
            </a:p>
            <a:p>
              <a:r>
                <a:rPr lang="es-ES" sz="1100" b="0" i="0">
                  <a:latin typeface="Cambria Math" panose="02040503050406030204" pitchFamily="18" charset="0"/>
                </a:rPr>
                <a:t> 𝐻_1:𝑄𝑢𝑒 𝛽_1≠ 0,𝑒𝑙 𝑚𝑜𝑑𝑒𝑙𝑜 𝑑𝑒 𝑟𝑒𝑔𝑟𝑒𝑠𝑖𝑜𝑛  𝑒𝑠 𝑠𝑖𝑔𝑛𝑖𝑓𝑖𝑐𝑎𝑡𝑖𝑣𝑜   </a:t>
              </a:r>
              <a:endParaRPr lang="es-MX" sz="1100"/>
            </a:p>
          </xdr:txBody>
        </xdr:sp>
      </mc:Fallback>
    </mc:AlternateContent>
    <xdr:clientData/>
  </xdr:oneCellAnchor>
  <xdr:oneCellAnchor>
    <xdr:from>
      <xdr:col>1</xdr:col>
      <xdr:colOff>50799</xdr:colOff>
      <xdr:row>36</xdr:row>
      <xdr:rowOff>8465</xdr:rowOff>
    </xdr:from>
    <xdr:ext cx="2054730" cy="172098"/>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2436585" y="6920894"/>
              <a:ext cx="2054730"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s-MX" sz="1100" i="1">
                          <a:latin typeface="Cambria Math" panose="02040503050406030204" pitchFamily="18" charset="0"/>
                        </a:rPr>
                      </m:ctrlPr>
                    </m:accPr>
                    <m:e>
                      <m:r>
                        <a:rPr lang="es-ES" sz="1100" b="0" i="1">
                          <a:latin typeface="Cambria Math" panose="02040503050406030204" pitchFamily="18" charset="0"/>
                        </a:rPr>
                        <m:t>𝑦</m:t>
                      </m:r>
                    </m:e>
                  </m:acc>
                </m:oMath>
              </a14:m>
              <a:r>
                <a:rPr lang="es-MX" sz="1100"/>
                <a:t>= </a:t>
              </a:r>
              <a:r>
                <a:rPr lang="es-MX" sz="1100" baseline="0"/>
                <a:t>24.4654364+</a:t>
              </a:r>
              <a:r>
                <a:rPr lang="es-MX" sz="1100"/>
                <a:t>7.98789896</a:t>
              </a:r>
              <a:r>
                <a:rPr lang="es-MX" sz="1100" baseline="0"/>
                <a:t> tiempo</a:t>
              </a:r>
              <a:endParaRPr lang="es-MX" sz="1100"/>
            </a:p>
          </xdr:txBody>
        </xdr:sp>
      </mc:Choice>
      <mc:Fallback xmlns="">
        <xdr:sp macro="" textlink="">
          <xdr:nvSpPr>
            <xdr:cNvPr id="5" name="CuadroTexto 4">
              <a:extLst>
                <a:ext uri="{FF2B5EF4-FFF2-40B4-BE49-F238E27FC236}">
                  <a16:creationId xmlns:a16="http://schemas.microsoft.com/office/drawing/2014/main" id="{6CBEAA52-3B6F-D499-275C-B731FB30F638}"/>
                </a:ext>
              </a:extLst>
            </xdr:cNvPr>
            <xdr:cNvSpPr txBox="1"/>
          </xdr:nvSpPr>
          <xdr:spPr>
            <a:xfrm>
              <a:off x="2436585" y="6920894"/>
              <a:ext cx="2054730"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𝑦</a:t>
              </a:r>
              <a:r>
                <a:rPr lang="es-MX" sz="1100" b="0" i="0">
                  <a:latin typeface="Cambria Math" panose="02040503050406030204" pitchFamily="18" charset="0"/>
                </a:rPr>
                <a:t> ̂</a:t>
              </a:r>
              <a:r>
                <a:rPr lang="es-MX" sz="1100"/>
                <a:t>= </a:t>
              </a:r>
              <a:r>
                <a:rPr lang="es-MX" sz="1100" baseline="0"/>
                <a:t>24.4654364+</a:t>
              </a:r>
              <a:r>
                <a:rPr lang="es-MX" sz="1100"/>
                <a:t>7.98789896</a:t>
              </a:r>
              <a:r>
                <a:rPr lang="es-MX" sz="1100" baseline="0"/>
                <a:t> tiempo</a:t>
              </a:r>
              <a:endParaRPr lang="es-MX" sz="1100"/>
            </a:p>
          </xdr:txBody>
        </xdr:sp>
      </mc:Fallback>
    </mc:AlternateContent>
    <xdr:clientData/>
  </xdr:oneCellAnchor>
  <xdr:oneCellAnchor>
    <xdr:from>
      <xdr:col>6</xdr:col>
      <xdr:colOff>44752</xdr:colOff>
      <xdr:row>29</xdr:row>
      <xdr:rowOff>40519</xdr:rowOff>
    </xdr:from>
    <xdr:ext cx="1699504" cy="176651"/>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8390466" y="5592233"/>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BFF81E1E-20E3-4F46-87EB-95636FE1D867}"/>
                </a:ext>
              </a:extLst>
            </xdr:cNvPr>
            <xdr:cNvSpPr txBox="1"/>
          </xdr:nvSpPr>
          <xdr:spPr>
            <a:xfrm>
              <a:off x="8390466" y="5592233"/>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45357</xdr:colOff>
      <xdr:row>30</xdr:row>
      <xdr:rowOff>117929</xdr:rowOff>
    </xdr:from>
    <xdr:ext cx="396256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8391071" y="5860143"/>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3E6892-9C25-3746-92F3-96188076F9FF}"/>
                </a:ext>
              </a:extLst>
            </xdr:cNvPr>
            <xdr:cNvSpPr txBox="1"/>
          </xdr:nvSpPr>
          <xdr:spPr>
            <a:xfrm>
              <a:off x="8391071" y="5860143"/>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twoCellAnchor editAs="oneCell">
    <xdr:from>
      <xdr:col>8</xdr:col>
      <xdr:colOff>393620</xdr:colOff>
      <xdr:row>35</xdr:row>
      <xdr:rowOff>173586</xdr:rowOff>
    </xdr:from>
    <xdr:to>
      <xdr:col>10</xdr:col>
      <xdr:colOff>763523</xdr:colOff>
      <xdr:row>44</xdr:row>
      <xdr:rowOff>137406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21" name="Entrada de lápiz 20">
              <a:extLst>
                <a:ext uri="{FF2B5EF4-FFF2-40B4-BE49-F238E27FC236}">
                  <a16:creationId xmlns:a16="http://schemas.microsoft.com/office/drawing/2014/main" id="{00000000-0008-0000-0000-000015000000}"/>
                </a:ext>
              </a:extLst>
            </xdr14:cNvPr>
            <xdr14:cNvContentPartPr/>
          </xdr14:nvContentPartPr>
          <xdr14:nvPr macro=""/>
          <xdr14:xfrm>
            <a:off x="10517334" y="6895515"/>
            <a:ext cx="2129760" cy="1678320"/>
          </xdr14:xfrm>
        </xdr:contentPart>
      </mc:Choice>
      <mc:Fallback xmlns="">
        <xdr:pic>
          <xdr:nvPicPr>
            <xdr:cNvPr id="21" name="Entrada de lápiz 20">
              <a:extLst>
                <a:ext uri="{FF2B5EF4-FFF2-40B4-BE49-F238E27FC236}">
                  <a16:creationId xmlns:a16="http://schemas.microsoft.com/office/drawing/2014/main" id="{7D9763C6-A953-6BEA-64CB-DF028518DF0A}"/>
                </a:ext>
              </a:extLst>
            </xdr:cNvPr>
            <xdr:cNvPicPr/>
          </xdr:nvPicPr>
          <xdr:blipFill>
            <a:blip xmlns:r="http://schemas.openxmlformats.org/officeDocument/2006/relationships" r:embed="rId3"/>
            <a:stretch>
              <a:fillRect/>
            </a:stretch>
          </xdr:blipFill>
          <xdr:spPr>
            <a:xfrm>
              <a:off x="10499208" y="6877245"/>
              <a:ext cx="2165649" cy="1714495"/>
            </a:xfrm>
            <a:prstGeom prst="rect">
              <a:avLst/>
            </a:prstGeom>
          </xdr:spPr>
        </xdr:pic>
      </mc:Fallback>
    </mc:AlternateContent>
    <xdr:clientData/>
  </xdr:twoCellAnchor>
  <xdr:twoCellAnchor editAs="oneCell">
    <xdr:from>
      <xdr:col>10</xdr:col>
      <xdr:colOff>208466</xdr:colOff>
      <xdr:row>43</xdr:row>
      <xdr:rowOff>135016</xdr:rowOff>
    </xdr:from>
    <xdr:to>
      <xdr:col>10</xdr:col>
      <xdr:colOff>208826</xdr:colOff>
      <xdr:row>44</xdr:row>
      <xdr:rowOff>100036</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22" name="Entrada de lápiz 21">
              <a:extLst>
                <a:ext uri="{FF2B5EF4-FFF2-40B4-BE49-F238E27FC236}">
                  <a16:creationId xmlns:a16="http://schemas.microsoft.com/office/drawing/2014/main" id="{00000000-0008-0000-0000-000016000000}"/>
                </a:ext>
              </a:extLst>
            </xdr14:cNvPr>
            <xdr14:cNvContentPartPr/>
          </xdr14:nvContentPartPr>
          <xdr14:nvPr macro=""/>
          <xdr14:xfrm>
            <a:off x="12092037" y="8380945"/>
            <a:ext cx="360" cy="155520"/>
          </xdr14:xfrm>
        </xdr:contentPart>
      </mc:Choice>
      <mc:Fallback xmlns="">
        <xdr:pic>
          <xdr:nvPicPr>
            <xdr:cNvPr id="22" name="Entrada de lápiz 21">
              <a:extLst>
                <a:ext uri="{FF2B5EF4-FFF2-40B4-BE49-F238E27FC236}">
                  <a16:creationId xmlns:a16="http://schemas.microsoft.com/office/drawing/2014/main" id="{A2141FF1-E2B0-D5D3-DA37-503D5D2E3390}"/>
                </a:ext>
              </a:extLst>
            </xdr:cNvPr>
            <xdr:cNvPicPr/>
          </xdr:nvPicPr>
          <xdr:blipFill>
            <a:blip xmlns:r="http://schemas.openxmlformats.org/officeDocument/2006/relationships" r:embed="rId5"/>
            <a:stretch>
              <a:fillRect/>
            </a:stretch>
          </xdr:blipFill>
          <xdr:spPr>
            <a:xfrm>
              <a:off x="12074037" y="8362945"/>
              <a:ext cx="36000" cy="191160"/>
            </a:xfrm>
            <a:prstGeom prst="rect">
              <a:avLst/>
            </a:prstGeom>
          </xdr:spPr>
        </xdr:pic>
      </mc:Fallback>
    </mc:AlternateContent>
    <xdr:clientData/>
  </xdr:twoCellAnchor>
  <xdr:twoCellAnchor editAs="oneCell">
    <xdr:from>
      <xdr:col>10</xdr:col>
      <xdr:colOff>457226</xdr:colOff>
      <xdr:row>42</xdr:row>
      <xdr:rowOff>82660</xdr:rowOff>
    </xdr:from>
    <xdr:to>
      <xdr:col>10</xdr:col>
      <xdr:colOff>667106</xdr:colOff>
      <xdr:row>43</xdr:row>
      <xdr:rowOff>30040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9" name="Entrada de lápiz 28">
              <a:extLst>
                <a:ext uri="{FF2B5EF4-FFF2-40B4-BE49-F238E27FC236}">
                  <a16:creationId xmlns:a16="http://schemas.microsoft.com/office/drawing/2014/main" id="{00000000-0008-0000-0000-00001D000000}"/>
                </a:ext>
              </a:extLst>
            </xdr14:cNvPr>
            <xdr14:cNvContentPartPr/>
          </xdr14:nvContentPartPr>
          <xdr14:nvPr macro=""/>
          <xdr14:xfrm>
            <a:off x="12340797" y="8138089"/>
            <a:ext cx="209880" cy="137880"/>
          </xdr14:xfrm>
        </xdr:contentPart>
      </mc:Choice>
      <mc:Fallback xmlns="">
        <xdr:pic>
          <xdr:nvPicPr>
            <xdr:cNvPr id="29" name="Entrada de lápiz 28">
              <a:extLst>
                <a:ext uri="{FF2B5EF4-FFF2-40B4-BE49-F238E27FC236}">
                  <a16:creationId xmlns:a16="http://schemas.microsoft.com/office/drawing/2014/main" id="{AC39381F-937A-08C7-8104-0E9CECB4991E}"/>
                </a:ext>
              </a:extLst>
            </xdr:cNvPr>
            <xdr:cNvPicPr/>
          </xdr:nvPicPr>
          <xdr:blipFill>
            <a:blip xmlns:r="http://schemas.openxmlformats.org/officeDocument/2006/relationships" r:embed="rId7"/>
            <a:stretch>
              <a:fillRect/>
            </a:stretch>
          </xdr:blipFill>
          <xdr:spPr>
            <a:xfrm>
              <a:off x="12323157" y="8120449"/>
              <a:ext cx="245520" cy="173520"/>
            </a:xfrm>
            <a:prstGeom prst="rect">
              <a:avLst/>
            </a:prstGeom>
          </xdr:spPr>
        </xdr:pic>
      </mc:Fallback>
    </mc:AlternateContent>
    <xdr:clientData/>
  </xdr:twoCellAnchor>
  <xdr:twoCellAnchor editAs="oneCell">
    <xdr:from>
      <xdr:col>10</xdr:col>
      <xdr:colOff>208466</xdr:colOff>
      <xdr:row>43</xdr:row>
      <xdr:rowOff>186280</xdr:rowOff>
    </xdr:from>
    <xdr:to>
      <xdr:col>10</xdr:col>
      <xdr:colOff>781946</xdr:colOff>
      <xdr:row>46</xdr:row>
      <xdr:rowOff>39580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38" name="Entrada de lápiz 37">
              <a:extLst>
                <a:ext uri="{FF2B5EF4-FFF2-40B4-BE49-F238E27FC236}">
                  <a16:creationId xmlns:a16="http://schemas.microsoft.com/office/drawing/2014/main" id="{00000000-0008-0000-0000-000026000000}"/>
                </a:ext>
              </a:extLst>
            </xdr14:cNvPr>
            <xdr14:cNvContentPartPr/>
          </xdr14:nvContentPartPr>
          <xdr14:nvPr macro=""/>
          <xdr14:xfrm>
            <a:off x="12092037" y="8432209"/>
            <a:ext cx="573480" cy="424800"/>
          </xdr14:xfrm>
        </xdr:contentPart>
      </mc:Choice>
      <mc:Fallback xmlns="">
        <xdr:pic>
          <xdr:nvPicPr>
            <xdr:cNvPr id="38" name="Entrada de lápiz 37">
              <a:extLst>
                <a:ext uri="{FF2B5EF4-FFF2-40B4-BE49-F238E27FC236}">
                  <a16:creationId xmlns:a16="http://schemas.microsoft.com/office/drawing/2014/main" id="{220574AD-C4BD-1FBC-F478-C719AA355108}"/>
                </a:ext>
              </a:extLst>
            </xdr:cNvPr>
            <xdr:cNvPicPr/>
          </xdr:nvPicPr>
          <xdr:blipFill>
            <a:blip xmlns:r="http://schemas.openxmlformats.org/officeDocument/2006/relationships" r:embed="rId9"/>
            <a:stretch>
              <a:fillRect/>
            </a:stretch>
          </xdr:blipFill>
          <xdr:spPr>
            <a:xfrm>
              <a:off x="12074037" y="8414569"/>
              <a:ext cx="609120" cy="460440"/>
            </a:xfrm>
            <a:prstGeom prst="rect">
              <a:avLst/>
            </a:prstGeom>
          </xdr:spPr>
        </xdr:pic>
      </mc:Fallback>
    </mc:AlternateContent>
    <xdr:clientData/>
  </xdr:twoCellAnchor>
  <xdr:twoCellAnchor editAs="oneCell">
    <xdr:from>
      <xdr:col>10</xdr:col>
      <xdr:colOff>86786</xdr:colOff>
      <xdr:row>45</xdr:row>
      <xdr:rowOff>52600</xdr:rowOff>
    </xdr:from>
    <xdr:to>
      <xdr:col>10</xdr:col>
      <xdr:colOff>180386</xdr:colOff>
      <xdr:row>46</xdr:row>
      <xdr:rowOff>44620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42" name="Entrada de lápiz 41">
              <a:extLst>
                <a:ext uri="{FF2B5EF4-FFF2-40B4-BE49-F238E27FC236}">
                  <a16:creationId xmlns:a16="http://schemas.microsoft.com/office/drawing/2014/main" id="{00000000-0008-0000-0000-00002A000000}"/>
                </a:ext>
              </a:extLst>
            </xdr14:cNvPr>
            <xdr14:cNvContentPartPr/>
          </xdr14:nvContentPartPr>
          <xdr14:nvPr macro=""/>
          <xdr14:xfrm>
            <a:off x="11970357" y="8679529"/>
            <a:ext cx="93600" cy="182520"/>
          </xdr14:xfrm>
        </xdr:contentPart>
      </mc:Choice>
      <mc:Fallback xmlns="">
        <xdr:pic>
          <xdr:nvPicPr>
            <xdr:cNvPr id="42" name="Entrada de lápiz 41">
              <a:extLst>
                <a:ext uri="{FF2B5EF4-FFF2-40B4-BE49-F238E27FC236}">
                  <a16:creationId xmlns:a16="http://schemas.microsoft.com/office/drawing/2014/main" id="{7F15E295-C685-08B3-9623-06BE053B9D23}"/>
                </a:ext>
              </a:extLst>
            </xdr:cNvPr>
            <xdr:cNvPicPr/>
          </xdr:nvPicPr>
          <xdr:blipFill>
            <a:blip xmlns:r="http://schemas.openxmlformats.org/officeDocument/2006/relationships" r:embed="rId11"/>
            <a:stretch>
              <a:fillRect/>
            </a:stretch>
          </xdr:blipFill>
          <xdr:spPr>
            <a:xfrm>
              <a:off x="11952649" y="8661529"/>
              <a:ext cx="129378" cy="218160"/>
            </a:xfrm>
            <a:prstGeom prst="rect">
              <a:avLst/>
            </a:prstGeom>
          </xdr:spPr>
        </xdr:pic>
      </mc:Fallback>
    </mc:AlternateContent>
    <xdr:clientData/>
  </xdr:twoCellAnchor>
  <xdr:oneCellAnchor>
    <xdr:from>
      <xdr:col>9</xdr:col>
      <xdr:colOff>44751</xdr:colOff>
      <xdr:row>32</xdr:row>
      <xdr:rowOff>176591</xdr:rowOff>
    </xdr:from>
    <xdr:ext cx="2965171" cy="165366"/>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000-00002C000000}"/>
                </a:ext>
              </a:extLst>
            </xdr:cNvPr>
            <xdr:cNvSpPr txBox="1"/>
          </xdr:nvSpPr>
          <xdr:spPr>
            <a:xfrm>
              <a:off x="11048394" y="6317948"/>
              <a:ext cx="2965171"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9.47&lt;</m:t>
                    </m:r>
                    <m:sSub>
                      <m:sSubPr>
                        <m:ctrlPr>
                          <a:rPr lang="es-ES" sz="1100" b="0" i="1">
                            <a:latin typeface="Cambria Math" panose="02040503050406030204" pitchFamily="18" charset="0"/>
                          </a:rPr>
                        </m:ctrlPr>
                      </m:sSubPr>
                      <m:e>
                        <m:r>
                          <a:rPr lang="es-ES" sz="1100" b="0" i="1">
                            <a:latin typeface="Cambria Math" panose="02040503050406030204" pitchFamily="18" charset="0"/>
                          </a:rPr>
                          <m:t>𝐵</m:t>
                        </m:r>
                      </m:e>
                      <m:sub>
                        <m:r>
                          <a:rPr lang="es-ES" sz="1100" b="0" i="1">
                            <a:latin typeface="Cambria Math" panose="02040503050406030204" pitchFamily="18" charset="0"/>
                          </a:rPr>
                          <m:t>0</m:t>
                        </m:r>
                      </m:sub>
                    </m:sSub>
                    <m:r>
                      <a:rPr lang="es-ES" sz="1100" b="0" i="1">
                        <a:latin typeface="Cambria Math" panose="02040503050406030204" pitchFamily="18" charset="0"/>
                      </a:rPr>
                      <m:t>&lt;39.45 , </m:t>
                    </m:r>
                    <m:r>
                      <a:rPr lang="es-ES" sz="1100" b="0" i="1">
                        <a:latin typeface="Cambria Math" panose="02040503050406030204" pitchFamily="18" charset="0"/>
                      </a:rPr>
                      <m:t>𝑆𝑖𝑛</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44" name="CuadroTexto 43">
              <a:extLst>
                <a:ext uri="{FF2B5EF4-FFF2-40B4-BE49-F238E27FC236}">
                  <a16:creationId xmlns:a16="http://schemas.microsoft.com/office/drawing/2014/main" id="{90EC18D0-532A-5E45-8675-3C9C3290771C}"/>
                </a:ext>
              </a:extLst>
            </xdr:cNvPr>
            <xdr:cNvSpPr txBox="1"/>
          </xdr:nvSpPr>
          <xdr:spPr>
            <a:xfrm>
              <a:off x="11048394" y="6317948"/>
              <a:ext cx="2965171"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9.47&lt;𝐵_0&lt;39.45 , 𝑆𝑖𝑛 𝑒𝑣𝑖𝑑𝑒𝑛𝑐𝑖𝑎 𝑑𝑒 𝑟𝑒𝑔𝑟𝑒𝑠𝑖𝑜𝑛 </a:t>
              </a:r>
              <a:endParaRPr lang="es-ES" sz="1100" b="0" i="1">
                <a:latin typeface="Cambria Math" panose="02040503050406030204" pitchFamily="18" charset="0"/>
              </a:endParaRPr>
            </a:p>
          </xdr:txBody>
        </xdr:sp>
      </mc:Fallback>
    </mc:AlternateContent>
    <xdr:clientData/>
  </xdr:oneCellAnchor>
  <xdr:oneCellAnchor>
    <xdr:from>
      <xdr:col>9</xdr:col>
      <xdr:colOff>61080</xdr:colOff>
      <xdr:row>34</xdr:row>
      <xdr:rowOff>20562</xdr:rowOff>
    </xdr:from>
    <xdr:ext cx="3039999" cy="165366"/>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00000000-0008-0000-0000-00002F000000}"/>
                </a:ext>
              </a:extLst>
            </xdr:cNvPr>
            <xdr:cNvSpPr txBox="1"/>
          </xdr:nvSpPr>
          <xdr:spPr>
            <a:xfrm>
              <a:off x="11064723" y="6542919"/>
              <a:ext cx="3039999"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6.821&lt;</m:t>
                    </m:r>
                    <m:sSub>
                      <m:sSubPr>
                        <m:ctrlPr>
                          <a:rPr lang="es-ES" sz="1100" b="0" i="1">
                            <a:latin typeface="Cambria Math" panose="02040503050406030204" pitchFamily="18" charset="0"/>
                          </a:rPr>
                        </m:ctrlPr>
                      </m:sSubPr>
                      <m:e>
                        <m:r>
                          <a:rPr lang="es-ES" sz="1100" b="0" i="1">
                            <a:latin typeface="Cambria Math" panose="02040503050406030204" pitchFamily="18" charset="0"/>
                          </a:rPr>
                          <m:t>𝐵</m:t>
                        </m:r>
                      </m:e>
                      <m:sub>
                        <m:r>
                          <a:rPr lang="es-ES" sz="1100" b="0" i="1">
                            <a:latin typeface="Cambria Math" panose="02040503050406030204" pitchFamily="18" charset="0"/>
                          </a:rPr>
                          <m:t>1</m:t>
                        </m:r>
                      </m:sub>
                    </m:sSub>
                    <m:r>
                      <a:rPr lang="es-ES" sz="1100" b="0" i="1">
                        <a:latin typeface="Cambria Math" panose="02040503050406030204" pitchFamily="18" charset="0"/>
                      </a:rPr>
                      <m:t>&lt;9.154 , </m:t>
                    </m:r>
                    <m:r>
                      <a:rPr lang="es-ES" sz="1100" b="0" i="1">
                        <a:latin typeface="Cambria Math" panose="02040503050406030204" pitchFamily="18" charset="0"/>
                      </a:rPr>
                      <m:t>𝑆𝑖𝑛</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47" name="CuadroTexto 46">
              <a:extLst>
                <a:ext uri="{FF2B5EF4-FFF2-40B4-BE49-F238E27FC236}">
                  <a16:creationId xmlns:a16="http://schemas.microsoft.com/office/drawing/2014/main" id="{91B680BC-28CC-9C4B-8CDD-61EE27C6C52D}"/>
                </a:ext>
              </a:extLst>
            </xdr:cNvPr>
            <xdr:cNvSpPr txBox="1"/>
          </xdr:nvSpPr>
          <xdr:spPr>
            <a:xfrm>
              <a:off x="11064723" y="6542919"/>
              <a:ext cx="3039999"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6.821&lt;𝐵_1&lt;9.154 , 𝑆𝑖𝑛 𝑒𝑣𝑖𝑑𝑒𝑛𝑐𝑖𝑎 𝑑𝑒 𝑟𝑒𝑔𝑟𝑒𝑠𝑖𝑜𝑛 </a:t>
              </a:r>
              <a:endParaRPr lang="es-ES" sz="1100" b="0" i="1">
                <a:latin typeface="Cambria Math" panose="02040503050406030204" pitchFamily="18" charset="0"/>
              </a:endParaRPr>
            </a:p>
          </xdr:txBody>
        </xdr:sp>
      </mc:Fallback>
    </mc:AlternateContent>
    <xdr:clientData/>
  </xdr:oneCellAnchor>
  <xdr:oneCellAnchor>
    <xdr:from>
      <xdr:col>0</xdr:col>
      <xdr:colOff>1681842</xdr:colOff>
      <xdr:row>53</xdr:row>
      <xdr:rowOff>142721</xdr:rowOff>
    </xdr:from>
    <xdr:ext cx="696024" cy="183705"/>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000-000030000000}"/>
                </a:ext>
              </a:extLst>
            </xdr:cNvPr>
            <xdr:cNvSpPr txBox="1"/>
          </xdr:nvSpPr>
          <xdr:spPr>
            <a:xfrm>
              <a:off x="1681842" y="10293650"/>
              <a:ext cx="696024" cy="1837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0">
                        <a:latin typeface="Cambria Math" panose="02040503050406030204" pitchFamily="18" charset="0"/>
                      </a:rPr>
                      <m:t>y</m:t>
                    </m:r>
                    <m:r>
                      <a:rPr lang="es-ES" sz="1100" b="0" i="0">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0</m:t>
                        </m:r>
                      </m:sub>
                    </m:sSub>
                    <m:sSup>
                      <m:sSupPr>
                        <m:ctrlPr>
                          <a:rPr lang="es-ES" sz="1100" b="0" i="1">
                            <a:latin typeface="Cambria Math" panose="02040503050406030204" pitchFamily="18" charset="0"/>
                          </a:rPr>
                        </m:ctrlPr>
                      </m:sSupPr>
                      <m:e>
                        <m:r>
                          <a:rPr lang="es-ES" sz="1100" b="0" i="1">
                            <a:latin typeface="Cambria Math" panose="02040503050406030204" pitchFamily="18" charset="0"/>
                          </a:rPr>
                          <m:t>𝑒</m:t>
                        </m:r>
                      </m:e>
                      <m:sup>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𝑥</m:t>
                        </m:r>
                      </m:sup>
                    </m:sSup>
                  </m:oMath>
                </m:oMathPara>
              </a14:m>
              <a:endParaRPr lang="es-MX" sz="1100"/>
            </a:p>
          </xdr:txBody>
        </xdr:sp>
      </mc:Choice>
      <mc:Fallback xmlns="">
        <xdr:sp macro="" textlink="">
          <xdr:nvSpPr>
            <xdr:cNvPr id="48" name="CuadroTexto 47">
              <a:extLst>
                <a:ext uri="{FF2B5EF4-FFF2-40B4-BE49-F238E27FC236}">
                  <a16:creationId xmlns:a16="http://schemas.microsoft.com/office/drawing/2014/main" id="{24629E90-2A3B-CF47-8E41-F5AD35883E87}"/>
                </a:ext>
              </a:extLst>
            </xdr:cNvPr>
            <xdr:cNvSpPr txBox="1"/>
          </xdr:nvSpPr>
          <xdr:spPr>
            <a:xfrm>
              <a:off x="1681842" y="10293650"/>
              <a:ext cx="696024" cy="1837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y=𝛽_0 𝑒^(𝛽_1 𝑥)</a:t>
              </a:r>
              <a:endParaRPr lang="es-MX" sz="1100"/>
            </a:p>
          </xdr:txBody>
        </xdr:sp>
      </mc:Fallback>
    </mc:AlternateContent>
    <xdr:clientData/>
  </xdr:oneCellAnchor>
  <xdr:oneCellAnchor>
    <xdr:from>
      <xdr:col>0</xdr:col>
      <xdr:colOff>1353457</xdr:colOff>
      <xdr:row>56</xdr:row>
      <xdr:rowOff>4836</xdr:rowOff>
    </xdr:from>
    <xdr:ext cx="1046056" cy="172098"/>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000-000031000000}"/>
                </a:ext>
              </a:extLst>
            </xdr:cNvPr>
            <xdr:cNvSpPr txBox="1"/>
          </xdr:nvSpPr>
          <xdr:spPr>
            <a:xfrm>
              <a:off x="1353457" y="10727265"/>
              <a:ext cx="104605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0">
                        <a:latin typeface="Cambria Math" panose="02040503050406030204" pitchFamily="18" charset="0"/>
                      </a:rPr>
                      <m:t>lny</m:t>
                    </m:r>
                    <m:r>
                      <a:rPr lang="es-ES" sz="1100" b="0" i="0">
                        <a:latin typeface="Cambria Math" panose="02040503050406030204" pitchFamily="18" charset="0"/>
                      </a:rPr>
                      <m:t>=</m:t>
                    </m:r>
                    <m:r>
                      <m:rPr>
                        <m:sty m:val="p"/>
                      </m:rPr>
                      <a:rPr lang="es-ES" sz="1100" b="0" i="0">
                        <a:latin typeface="Cambria Math" panose="02040503050406030204" pitchFamily="18" charset="0"/>
                      </a:rPr>
                      <m:t>ln</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0</m:t>
                        </m:r>
                      </m:sub>
                    </m:sSub>
                    <m:r>
                      <a:rPr lang="es-ES" sz="1100" b="0" i="0">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𝑥</m:t>
                    </m:r>
                  </m:oMath>
                </m:oMathPara>
              </a14:m>
              <a:endParaRPr lang="es-MX" sz="1100"/>
            </a:p>
          </xdr:txBody>
        </xdr:sp>
      </mc:Choice>
      <mc:Fallback xmlns="">
        <xdr:sp macro="" textlink="">
          <xdr:nvSpPr>
            <xdr:cNvPr id="49" name="CuadroTexto 48">
              <a:extLst>
                <a:ext uri="{FF2B5EF4-FFF2-40B4-BE49-F238E27FC236}">
                  <a16:creationId xmlns:a16="http://schemas.microsoft.com/office/drawing/2014/main" id="{614B51EB-F0B8-3941-88CF-2210DDF92CF1}"/>
                </a:ext>
              </a:extLst>
            </xdr:cNvPr>
            <xdr:cNvSpPr txBox="1"/>
          </xdr:nvSpPr>
          <xdr:spPr>
            <a:xfrm>
              <a:off x="1353457" y="10727265"/>
              <a:ext cx="104605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lny=ln𝛽_0+𝛽_1 𝑥</a:t>
              </a:r>
              <a:endParaRPr lang="es-MX" sz="1100"/>
            </a:p>
          </xdr:txBody>
        </xdr:sp>
      </mc:Fallback>
    </mc:AlternateContent>
    <xdr:clientData/>
  </xdr:oneCellAnchor>
  <xdr:oneCellAnchor>
    <xdr:from>
      <xdr:col>0</xdr:col>
      <xdr:colOff>1478642</xdr:colOff>
      <xdr:row>57</xdr:row>
      <xdr:rowOff>30237</xdr:rowOff>
    </xdr:from>
    <xdr:ext cx="879343" cy="172098"/>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00000000-0008-0000-0000-000032000000}"/>
                </a:ext>
              </a:extLst>
            </xdr:cNvPr>
            <xdr:cNvSpPr txBox="1"/>
          </xdr:nvSpPr>
          <xdr:spPr>
            <a:xfrm>
              <a:off x="1478642" y="10943166"/>
              <a:ext cx="879343"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m:rPr>
                            <m:sty m:val="p"/>
                          </m:rPr>
                          <a:rPr lang="es-ES" sz="1100" b="0" i="0">
                            <a:latin typeface="Cambria Math" panose="02040503050406030204" pitchFamily="18" charset="0"/>
                          </a:rPr>
                          <m:t>y</m:t>
                        </m:r>
                      </m:e>
                      <m:sup>
                        <m:r>
                          <a:rPr lang="es-ES" sz="1100" b="0" i="1">
                            <a:latin typeface="Cambria Math" panose="02040503050406030204" pitchFamily="18" charset="0"/>
                          </a:rPr>
                          <m:t>∗</m:t>
                        </m:r>
                      </m:sup>
                    </m:sSup>
                    <m:r>
                      <a:rPr lang="es-ES" sz="1100" b="0" i="0">
                        <a:latin typeface="Cambria Math" panose="02040503050406030204" pitchFamily="18" charset="0"/>
                      </a:rPr>
                      <m:t>=</m:t>
                    </m:r>
                    <m:sSubSup>
                      <m:sSubSupPr>
                        <m:ctrlPr>
                          <a:rPr lang="es-ES" sz="1100" b="0" i="1">
                            <a:latin typeface="Cambria Math" panose="02040503050406030204" pitchFamily="18" charset="0"/>
                          </a:rPr>
                        </m:ctrlPr>
                      </m:sSubSupPr>
                      <m:e>
                        <m:r>
                          <a:rPr lang="es-ES" sz="1100" b="0" i="1">
                            <a:latin typeface="Cambria Math" panose="02040503050406030204" pitchFamily="18" charset="0"/>
                          </a:rPr>
                          <m:t>𝛽</m:t>
                        </m:r>
                      </m:e>
                      <m:sub>
                        <m:r>
                          <a:rPr lang="es-ES" sz="1100" b="0" i="1">
                            <a:latin typeface="Cambria Math" panose="02040503050406030204" pitchFamily="18" charset="0"/>
                          </a:rPr>
                          <m:t>0</m:t>
                        </m:r>
                      </m:sub>
                      <m:sup>
                        <m:r>
                          <a:rPr lang="es-ES" sz="1100" b="0" i="1">
                            <a:latin typeface="Cambria Math" panose="02040503050406030204" pitchFamily="18" charset="0"/>
                          </a:rPr>
                          <m:t>∗</m:t>
                        </m:r>
                      </m:sup>
                    </m:sSubSup>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𝑥</m:t>
                    </m:r>
                  </m:oMath>
                </m:oMathPara>
              </a14:m>
              <a:endParaRPr lang="es-MX" sz="1100"/>
            </a:p>
          </xdr:txBody>
        </xdr:sp>
      </mc:Choice>
      <mc:Fallback xmlns="">
        <xdr:sp macro="" textlink="">
          <xdr:nvSpPr>
            <xdr:cNvPr id="50" name="CuadroTexto 49">
              <a:extLst>
                <a:ext uri="{FF2B5EF4-FFF2-40B4-BE49-F238E27FC236}">
                  <a16:creationId xmlns:a16="http://schemas.microsoft.com/office/drawing/2014/main" id="{8BE8718A-A0B2-9A42-A582-06450ED4C7CC}"/>
                </a:ext>
              </a:extLst>
            </xdr:cNvPr>
            <xdr:cNvSpPr txBox="1"/>
          </xdr:nvSpPr>
          <xdr:spPr>
            <a:xfrm>
              <a:off x="1478642" y="10943166"/>
              <a:ext cx="879343"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y^∗=𝛽_0^∗+𝛽_1 𝑥</a:t>
              </a:r>
              <a:endParaRPr lang="es-MX" sz="1100"/>
            </a:p>
          </xdr:txBody>
        </xdr:sp>
      </mc:Fallback>
    </mc:AlternateContent>
    <xdr:clientData/>
  </xdr:oneCellAnchor>
  <xdr:oneCellAnchor>
    <xdr:from>
      <xdr:col>2</xdr:col>
      <xdr:colOff>19050</xdr:colOff>
      <xdr:row>17</xdr:row>
      <xdr:rowOff>23586</xdr:rowOff>
    </xdr:from>
    <xdr:ext cx="315279" cy="172098"/>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00000000-0008-0000-0000-000033000000}"/>
                </a:ext>
              </a:extLst>
            </xdr:cNvPr>
            <xdr:cNvSpPr txBox="1"/>
          </xdr:nvSpPr>
          <xdr:spPr>
            <a:xfrm>
              <a:off x="3520621" y="3262086"/>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𝑌</m:t>
                    </m:r>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51" name="CuadroTexto 50">
              <a:extLst>
                <a:ext uri="{FF2B5EF4-FFF2-40B4-BE49-F238E27FC236}">
                  <a16:creationId xmlns:a16="http://schemas.microsoft.com/office/drawing/2014/main" id="{3E932D88-533E-5170-C100-C3C108A754BB}"/>
                </a:ext>
              </a:extLst>
            </xdr:cNvPr>
            <xdr:cNvSpPr txBox="1"/>
          </xdr:nvSpPr>
          <xdr:spPr>
            <a:xfrm>
              <a:off x="3520621" y="3262086"/>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2</xdr:col>
      <xdr:colOff>19050</xdr:colOff>
      <xdr:row>59</xdr:row>
      <xdr:rowOff>23586</xdr:rowOff>
    </xdr:from>
    <xdr:ext cx="373307" cy="172098"/>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00000000-0008-0000-0000-000034000000}"/>
                </a:ext>
              </a:extLst>
            </xdr:cNvPr>
            <xdr:cNvSpPr txBox="1"/>
          </xdr:nvSpPr>
          <xdr:spPr>
            <a:xfrm>
              <a:off x="3521661" y="11526389"/>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52" name="CuadroTexto 51">
              <a:extLst>
                <a:ext uri="{FF2B5EF4-FFF2-40B4-BE49-F238E27FC236}">
                  <a16:creationId xmlns:a16="http://schemas.microsoft.com/office/drawing/2014/main" id="{ACE0BAE0-47E6-F143-B1C1-C72E9024AF42}"/>
                </a:ext>
              </a:extLst>
            </xdr:cNvPr>
            <xdr:cNvSpPr txBox="1"/>
          </xdr:nvSpPr>
          <xdr:spPr>
            <a:xfrm>
              <a:off x="3521661" y="11526389"/>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3</xdr:col>
      <xdr:colOff>1605280</xdr:colOff>
      <xdr:row>65</xdr:row>
      <xdr:rowOff>60960</xdr:rowOff>
    </xdr:from>
    <xdr:ext cx="2798650" cy="337465"/>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00000000-0008-0000-0000-000035000000}"/>
                </a:ext>
              </a:extLst>
            </xdr:cNvPr>
            <xdr:cNvSpPr txBox="1"/>
          </xdr:nvSpPr>
          <xdr:spPr>
            <a:xfrm>
              <a:off x="6457331" y="12345768"/>
              <a:ext cx="2798650"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=0,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 0,</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MX" sz="1100"/>
            </a:p>
          </xdr:txBody>
        </xdr:sp>
      </mc:Choice>
      <mc:Fallback xmlns="">
        <xdr:sp macro="" textlink="">
          <xdr:nvSpPr>
            <xdr:cNvPr id="53" name="CuadroTexto 52">
              <a:extLst>
                <a:ext uri="{FF2B5EF4-FFF2-40B4-BE49-F238E27FC236}">
                  <a16:creationId xmlns:a16="http://schemas.microsoft.com/office/drawing/2014/main" id="{3712E142-E4AB-294C-AF65-F1C0669D9DAC}"/>
                </a:ext>
              </a:extLst>
            </xdr:cNvPr>
            <xdr:cNvSpPr txBox="1"/>
          </xdr:nvSpPr>
          <xdr:spPr>
            <a:xfrm>
              <a:off x="6457331" y="12345768"/>
              <a:ext cx="2798650"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𝐻_0:𝑄𝑢𝑒 𝛽_1=0, 𝑚𝑜𝑑𝑒𝑙𝑜 𝑁𝑂  𝑠𝑖𝑔𝑛𝑖𝑓𝑖𝑐𝑎𝑡𝑖𝑣𝑜   </a:t>
              </a:r>
              <a:endParaRPr lang="es-ES" sz="1100" b="0" i="1">
                <a:latin typeface="Cambria Math" panose="02040503050406030204" pitchFamily="18" charset="0"/>
              </a:endParaRPr>
            </a:p>
            <a:p>
              <a:r>
                <a:rPr lang="es-ES" sz="1100" b="0" i="0">
                  <a:latin typeface="Cambria Math" panose="02040503050406030204" pitchFamily="18" charset="0"/>
                </a:rPr>
                <a:t> 𝐻_1:𝑄𝑢𝑒 𝛽_1≠ 0,𝑒𝑙 𝑚𝑜𝑑𝑒𝑙𝑜 𝑒𝑠 𝑠𝑖𝑔𝑛𝑖𝑓𝑖𝑐𝑎𝑡𝑖𝑣𝑜   </a:t>
              </a:r>
              <a:endParaRPr lang="es-MX" sz="1100"/>
            </a:p>
          </xdr:txBody>
        </xdr:sp>
      </mc:Fallback>
    </mc:AlternateContent>
    <xdr:clientData/>
  </xdr:oneCellAnchor>
  <xdr:oneCellAnchor>
    <xdr:from>
      <xdr:col>6</xdr:col>
      <xdr:colOff>0</xdr:colOff>
      <xdr:row>73</xdr:row>
      <xdr:rowOff>0</xdr:rowOff>
    </xdr:from>
    <xdr:ext cx="1699504" cy="176651"/>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00000000-0008-0000-0000-000036000000}"/>
                </a:ext>
              </a:extLst>
            </xdr:cNvPr>
            <xdr:cNvSpPr txBox="1"/>
          </xdr:nvSpPr>
          <xdr:spPr>
            <a:xfrm>
              <a:off x="8483600" y="14291733"/>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4" name="CuadroTexto 53">
              <a:extLst>
                <a:ext uri="{FF2B5EF4-FFF2-40B4-BE49-F238E27FC236}">
                  <a16:creationId xmlns:a16="http://schemas.microsoft.com/office/drawing/2014/main" id="{A0212009-EB92-EA4A-A682-EDE2D31E2082}"/>
                </a:ext>
              </a:extLst>
            </xdr:cNvPr>
            <xdr:cNvSpPr txBox="1"/>
          </xdr:nvSpPr>
          <xdr:spPr>
            <a:xfrm>
              <a:off x="8483600" y="14291733"/>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0</xdr:colOff>
      <xdr:row>74</xdr:row>
      <xdr:rowOff>0</xdr:rowOff>
    </xdr:from>
    <xdr:ext cx="3962560" cy="165366"/>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00000000-0008-0000-0000-000037000000}"/>
                </a:ext>
              </a:extLst>
            </xdr:cNvPr>
            <xdr:cNvSpPr txBox="1"/>
          </xdr:nvSpPr>
          <xdr:spPr>
            <a:xfrm>
              <a:off x="8483600" y="14486467"/>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55" name="CuadroTexto 54">
              <a:extLst>
                <a:ext uri="{FF2B5EF4-FFF2-40B4-BE49-F238E27FC236}">
                  <a16:creationId xmlns:a16="http://schemas.microsoft.com/office/drawing/2014/main" id="{D9AA0096-8B64-D146-8038-79D6AB31F716}"/>
                </a:ext>
              </a:extLst>
            </xdr:cNvPr>
            <xdr:cNvSpPr txBox="1"/>
          </xdr:nvSpPr>
          <xdr:spPr>
            <a:xfrm>
              <a:off x="8483600" y="14486467"/>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oneCellAnchor>
    <xdr:from>
      <xdr:col>9</xdr:col>
      <xdr:colOff>0</xdr:colOff>
      <xdr:row>77</xdr:row>
      <xdr:rowOff>0</xdr:rowOff>
    </xdr:from>
    <xdr:ext cx="3815916" cy="165366"/>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00000000-0008-0000-0000-000038000000}"/>
                </a:ext>
              </a:extLst>
            </xdr:cNvPr>
            <xdr:cNvSpPr txBox="1"/>
          </xdr:nvSpPr>
          <xdr:spPr>
            <a:xfrm>
              <a:off x="11080992" y="15036412"/>
              <a:ext cx="3815916"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3.7141&lt;</m:t>
                    </m:r>
                    <m:sSub>
                      <m:sSubPr>
                        <m:ctrlPr>
                          <a:rPr lang="es-ES" sz="1100" b="0" i="1">
                            <a:latin typeface="Cambria Math" panose="02040503050406030204" pitchFamily="18" charset="0"/>
                          </a:rPr>
                        </m:ctrlPr>
                      </m:sSubPr>
                      <m:e>
                        <m:r>
                          <a:rPr lang="es-ES" sz="1100" b="0" i="1">
                            <a:latin typeface="Cambria Math" panose="02040503050406030204" pitchFamily="18" charset="0"/>
                          </a:rPr>
                          <m:t>𝐵</m:t>
                        </m:r>
                      </m:e>
                      <m:sub>
                        <m:r>
                          <a:rPr lang="es-ES" sz="1100" b="0" i="1">
                            <a:latin typeface="Cambria Math" panose="02040503050406030204" pitchFamily="18" charset="0"/>
                          </a:rPr>
                          <m:t>0</m:t>
                        </m:r>
                      </m:sub>
                    </m:sSub>
                    <m:r>
                      <a:rPr lang="es-ES" sz="1100" b="0" i="1">
                        <a:latin typeface="Cambria Math" panose="02040503050406030204" pitchFamily="18" charset="0"/>
                      </a:rPr>
                      <m:t>&lt;3.7818 , </m:t>
                    </m:r>
                    <m:r>
                      <a:rPr lang="es-ES" sz="1100" b="0" i="1">
                        <a:latin typeface="Cambria Math" panose="02040503050406030204" pitchFamily="18" charset="0"/>
                      </a:rPr>
                      <m:t>𝑆𝑖𝑛</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𝑎𝑙</m:t>
                    </m:r>
                    <m:r>
                      <a:rPr lang="es-ES" sz="1100" b="0" i="1">
                        <a:latin typeface="Cambria Math" panose="02040503050406030204" pitchFamily="18" charset="0"/>
                      </a:rPr>
                      <m:t> </m:t>
                    </m:r>
                    <m:r>
                      <a:rPr lang="es-ES" sz="1100" b="0" i="1">
                        <a:latin typeface="Cambria Math" panose="02040503050406030204" pitchFamily="18" charset="0"/>
                      </a:rPr>
                      <m:t>𝑜𝑟𝑖𝑔𝑒𝑛</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56" name="CuadroTexto 55">
              <a:extLst>
                <a:ext uri="{FF2B5EF4-FFF2-40B4-BE49-F238E27FC236}">
                  <a16:creationId xmlns:a16="http://schemas.microsoft.com/office/drawing/2014/main" id="{04B95A6B-7A2A-3D40-A2F4-4F1300C19FAE}"/>
                </a:ext>
              </a:extLst>
            </xdr:cNvPr>
            <xdr:cNvSpPr txBox="1"/>
          </xdr:nvSpPr>
          <xdr:spPr>
            <a:xfrm>
              <a:off x="11080992" y="15036412"/>
              <a:ext cx="3815916"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3.7141&lt;𝐵_0&lt;3.7818 , 𝑆𝑖𝑛 𝑒𝑣𝑖𝑑𝑒𝑛𝑐𝑖𝑎 𝑑𝑒 𝑟𝑒𝑔𝑟𝑒𝑠𝑖𝑜𝑛 𝑎𝑙 𝑜𝑟𝑖𝑔𝑒𝑛 </a:t>
              </a:r>
              <a:endParaRPr lang="es-ES" sz="1100" b="0" i="1">
                <a:latin typeface="Cambria Math" panose="02040503050406030204" pitchFamily="18" charset="0"/>
              </a:endParaRPr>
            </a:p>
          </xdr:txBody>
        </xdr:sp>
      </mc:Fallback>
    </mc:AlternateContent>
    <xdr:clientData/>
  </xdr:oneCellAnchor>
  <xdr:oneCellAnchor>
    <xdr:from>
      <xdr:col>9</xdr:col>
      <xdr:colOff>16329</xdr:colOff>
      <xdr:row>78</xdr:row>
      <xdr:rowOff>32959</xdr:rowOff>
    </xdr:from>
    <xdr:ext cx="1745221" cy="165366"/>
    <mc:AlternateContent xmlns:mc="http://schemas.openxmlformats.org/markup-compatibility/2006" xmlns:a14="http://schemas.microsoft.com/office/drawing/2010/main">
      <mc:Choice Requires="a14">
        <xdr:sp macro="" textlink="">
          <xdr:nvSpPr>
            <xdr:cNvPr id="57" name="CuadroTexto 56">
              <a:extLst>
                <a:ext uri="{FF2B5EF4-FFF2-40B4-BE49-F238E27FC236}">
                  <a16:creationId xmlns:a16="http://schemas.microsoft.com/office/drawing/2014/main" id="{00000000-0008-0000-0000-000039000000}"/>
                </a:ext>
              </a:extLst>
            </xdr:cNvPr>
            <xdr:cNvSpPr txBox="1"/>
          </xdr:nvSpPr>
          <xdr:spPr>
            <a:xfrm>
              <a:off x="11097321" y="15263264"/>
              <a:ext cx="1745221"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0.074&lt;</m:t>
                    </m:r>
                    <m:sSub>
                      <m:sSubPr>
                        <m:ctrlPr>
                          <a:rPr lang="es-ES" sz="1100" b="0" i="1">
                            <a:latin typeface="Cambria Math" panose="02040503050406030204" pitchFamily="18" charset="0"/>
                          </a:rPr>
                        </m:ctrlPr>
                      </m:sSubPr>
                      <m:e>
                        <m:r>
                          <a:rPr lang="es-ES" sz="1100" b="0" i="1">
                            <a:latin typeface="Cambria Math" panose="02040503050406030204" pitchFamily="18" charset="0"/>
                          </a:rPr>
                          <m:t>𝐵</m:t>
                        </m:r>
                      </m:e>
                      <m:sub>
                        <m:r>
                          <a:rPr lang="es-ES" sz="1100" b="0" i="1">
                            <a:latin typeface="Cambria Math" panose="02040503050406030204" pitchFamily="18" charset="0"/>
                          </a:rPr>
                          <m:t>1</m:t>
                        </m:r>
                      </m:sub>
                    </m:sSub>
                    <m:r>
                      <a:rPr lang="es-ES" sz="1100" b="0" i="1">
                        <a:latin typeface="Cambria Math" panose="02040503050406030204" pitchFamily="18" charset="0"/>
                      </a:rPr>
                      <m:t>&lt;0.079 ,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≠0 </m:t>
                    </m:r>
                  </m:oMath>
                </m:oMathPara>
              </a14:m>
              <a:endParaRPr lang="es-ES" sz="1100" b="0" i="1">
                <a:latin typeface="Cambria Math" panose="02040503050406030204" pitchFamily="18" charset="0"/>
              </a:endParaRPr>
            </a:p>
          </xdr:txBody>
        </xdr:sp>
      </mc:Choice>
      <mc:Fallback xmlns="">
        <xdr:sp macro="" textlink="">
          <xdr:nvSpPr>
            <xdr:cNvPr id="57" name="CuadroTexto 56">
              <a:extLst>
                <a:ext uri="{FF2B5EF4-FFF2-40B4-BE49-F238E27FC236}">
                  <a16:creationId xmlns:a16="http://schemas.microsoft.com/office/drawing/2014/main" id="{631A7725-DF20-D14A-B39C-70B8562F03D3}"/>
                </a:ext>
              </a:extLst>
            </xdr:cNvPr>
            <xdr:cNvSpPr txBox="1"/>
          </xdr:nvSpPr>
          <xdr:spPr>
            <a:xfrm>
              <a:off x="11097321" y="15263264"/>
              <a:ext cx="1745221"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0.074&lt;𝐵_1&lt;0.079 , 𝛽_1≠0 </a:t>
              </a:r>
              <a:endParaRPr lang="es-ES" sz="1100" b="0" i="1">
                <a:latin typeface="Cambria Math" panose="02040503050406030204" pitchFamily="18" charset="0"/>
              </a:endParaRPr>
            </a:p>
          </xdr:txBody>
        </xdr:sp>
      </mc:Fallback>
    </mc:AlternateContent>
    <xdr:clientData/>
  </xdr:oneCellAnchor>
  <xdr:twoCellAnchor>
    <xdr:from>
      <xdr:col>3</xdr:col>
      <xdr:colOff>1116234</xdr:colOff>
      <xdr:row>82</xdr:row>
      <xdr:rowOff>22088</xdr:rowOff>
    </xdr:from>
    <xdr:to>
      <xdr:col>8</xdr:col>
      <xdr:colOff>317200</xdr:colOff>
      <xdr:row>96</xdr:row>
      <xdr:rowOff>45995</xdr:rowOff>
    </xdr:to>
    <xdr:graphicFrame macro="">
      <xdr:nvGraphicFramePr>
        <xdr:cNvPr id="58" name="Gráfico 57">
          <a:extLst>
            <a:ext uri="{FF2B5EF4-FFF2-40B4-BE49-F238E27FC236}">
              <a16:creationId xmlns:a16="http://schemas.microsoft.com/office/drawing/2014/main" id="{00000000-0008-0000-00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0</xdr:col>
      <xdr:colOff>93134</xdr:colOff>
      <xdr:row>79</xdr:row>
      <xdr:rowOff>8467</xdr:rowOff>
    </xdr:from>
    <xdr:ext cx="1411284" cy="172098"/>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00000000-0008-0000-0000-00003B000000}"/>
                </a:ext>
              </a:extLst>
            </xdr:cNvPr>
            <xdr:cNvSpPr txBox="1"/>
          </xdr:nvSpPr>
          <xdr:spPr>
            <a:xfrm>
              <a:off x="93134" y="15494000"/>
              <a:ext cx="141128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s-MX" sz="1100" i="1">
                          <a:latin typeface="Cambria Math" panose="02040503050406030204" pitchFamily="18" charset="0"/>
                        </a:rPr>
                      </m:ctrlPr>
                    </m:accPr>
                    <m:e>
                      <m:r>
                        <a:rPr lang="es-ES" sz="1100" b="0" i="1">
                          <a:latin typeface="Cambria Math" panose="02040503050406030204" pitchFamily="18" charset="0"/>
                        </a:rPr>
                        <m:t>𝑦</m:t>
                      </m:r>
                    </m:e>
                  </m:acc>
                </m:oMath>
              </a14:m>
              <a:r>
                <a:rPr lang="es-MX" sz="1100"/>
                <a:t>= </a:t>
              </a:r>
              <a:r>
                <a:rPr lang="es-MX" sz="1100" baseline="0"/>
                <a:t>3.747+</a:t>
              </a:r>
              <a:r>
                <a:rPr lang="es-MX" sz="1100"/>
                <a:t>0.0766</a:t>
              </a:r>
              <a:r>
                <a:rPr lang="es-MX" sz="1100" baseline="0"/>
                <a:t> tiempo</a:t>
              </a:r>
              <a:endParaRPr lang="es-MX" sz="1100"/>
            </a:p>
          </xdr:txBody>
        </xdr:sp>
      </mc:Choice>
      <mc:Fallback xmlns="">
        <xdr:sp macro="" textlink="">
          <xdr:nvSpPr>
            <xdr:cNvPr id="59" name="CuadroTexto 58">
              <a:extLst>
                <a:ext uri="{FF2B5EF4-FFF2-40B4-BE49-F238E27FC236}">
                  <a16:creationId xmlns:a16="http://schemas.microsoft.com/office/drawing/2014/main" id="{E3468640-6FC0-9242-9AB7-5DF21B8FFB1B}"/>
                </a:ext>
              </a:extLst>
            </xdr:cNvPr>
            <xdr:cNvSpPr txBox="1"/>
          </xdr:nvSpPr>
          <xdr:spPr>
            <a:xfrm>
              <a:off x="93134" y="15494000"/>
              <a:ext cx="141128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𝑦</a:t>
              </a:r>
              <a:r>
                <a:rPr lang="es-MX" sz="1100" b="0" i="0">
                  <a:latin typeface="Cambria Math" panose="02040503050406030204" pitchFamily="18" charset="0"/>
                </a:rPr>
                <a:t> ̂</a:t>
              </a:r>
              <a:r>
                <a:rPr lang="es-MX" sz="1100"/>
                <a:t>= </a:t>
              </a:r>
              <a:r>
                <a:rPr lang="es-MX" sz="1100" baseline="0"/>
                <a:t>3.747+</a:t>
              </a:r>
              <a:r>
                <a:rPr lang="es-MX" sz="1100"/>
                <a:t>0.0766</a:t>
              </a:r>
              <a:r>
                <a:rPr lang="es-MX" sz="1100" baseline="0"/>
                <a:t> tiempo</a:t>
              </a:r>
              <a:endParaRPr lang="es-MX" sz="1100"/>
            </a:p>
          </xdr:txBody>
        </xdr:sp>
      </mc:Fallback>
    </mc:AlternateContent>
    <xdr:clientData/>
  </xdr:oneCellAnchor>
  <xdr:oneCellAnchor>
    <xdr:from>
      <xdr:col>1</xdr:col>
      <xdr:colOff>50801</xdr:colOff>
      <xdr:row>81</xdr:row>
      <xdr:rowOff>8467</xdr:rowOff>
    </xdr:from>
    <xdr:ext cx="1541640" cy="181268"/>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00000000-0008-0000-0000-00003C000000}"/>
                </a:ext>
              </a:extLst>
            </xdr:cNvPr>
            <xdr:cNvSpPr txBox="1"/>
          </xdr:nvSpPr>
          <xdr:spPr>
            <a:xfrm>
              <a:off x="2438401" y="15883467"/>
              <a:ext cx="1541640" cy="181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0">
                        <a:latin typeface="Cambria Math" panose="02040503050406030204" pitchFamily="18" charset="0"/>
                      </a:rPr>
                      <m:t>=42.436+</m:t>
                    </m:r>
                    <m:sSup>
                      <m:sSupPr>
                        <m:ctrlPr>
                          <a:rPr lang="es-ES" sz="1100" b="0" i="1">
                            <a:latin typeface="Cambria Math" panose="02040503050406030204" pitchFamily="18" charset="0"/>
                          </a:rPr>
                        </m:ctrlPr>
                      </m:sSupPr>
                      <m:e>
                        <m:r>
                          <m:rPr>
                            <m:sty m:val="p"/>
                          </m:rPr>
                          <a:rPr lang="es-ES" sz="1100" b="0" i="0">
                            <a:latin typeface="Cambria Math" panose="02040503050406030204" pitchFamily="18" charset="0"/>
                          </a:rPr>
                          <m:t>e</m:t>
                        </m:r>
                      </m:e>
                      <m:sup>
                        <m:r>
                          <a:rPr lang="es-ES" sz="1100" b="0" i="0">
                            <a:latin typeface="Cambria Math" panose="02040503050406030204" pitchFamily="18" charset="0"/>
                          </a:rPr>
                          <m:t>0.0766</m:t>
                        </m:r>
                        <m:r>
                          <a:rPr lang="es-ES" sz="1100" b="0" i="1">
                            <a:latin typeface="Cambria Math" panose="02040503050406030204" pitchFamily="18" charset="0"/>
                          </a:rPr>
                          <m:t> </m:t>
                        </m:r>
                        <m:r>
                          <a:rPr lang="es-ES" sz="1100" b="0" i="1">
                            <a:latin typeface="Cambria Math" panose="02040503050406030204" pitchFamily="18" charset="0"/>
                          </a:rPr>
                          <m:t>𝑡𝑖𝑒𝑚𝑝𝑜</m:t>
                        </m:r>
                      </m:sup>
                    </m:sSup>
                  </m:oMath>
                </m:oMathPara>
              </a14:m>
              <a:endParaRPr lang="es-MX" sz="1100"/>
            </a:p>
          </xdr:txBody>
        </xdr:sp>
      </mc:Choice>
      <mc:Fallback xmlns="">
        <xdr:sp macro="" textlink="">
          <xdr:nvSpPr>
            <xdr:cNvPr id="60" name="CuadroTexto 59">
              <a:extLst>
                <a:ext uri="{FF2B5EF4-FFF2-40B4-BE49-F238E27FC236}">
                  <a16:creationId xmlns:a16="http://schemas.microsoft.com/office/drawing/2014/main" id="{1969F2B0-48C4-354B-8A71-8B13A79B30D9}"/>
                </a:ext>
              </a:extLst>
            </xdr:cNvPr>
            <xdr:cNvSpPr txBox="1"/>
          </xdr:nvSpPr>
          <xdr:spPr>
            <a:xfrm>
              <a:off x="2438401" y="15883467"/>
              <a:ext cx="1541640" cy="181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=42.436+e^(0.0766 𝑡𝑖𝑒𝑚𝑝𝑜)</a:t>
              </a:r>
              <a:endParaRPr lang="es-MX"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9</xdr:col>
      <xdr:colOff>200025</xdr:colOff>
      <xdr:row>2</xdr:row>
      <xdr:rowOff>85725</xdr:rowOff>
    </xdr:from>
    <xdr:to>
      <xdr:col>15</xdr:col>
      <xdr:colOff>552450</xdr:colOff>
      <xdr:row>8</xdr:row>
      <xdr:rowOff>133350</xdr:rowOff>
    </xdr:to>
    <xdr:sp macro="" textlink="">
      <xdr:nvSpPr>
        <xdr:cNvPr id="2" name="CuadroTexto 1">
          <a:extLst>
            <a:ext uri="{FF2B5EF4-FFF2-40B4-BE49-F238E27FC236}">
              <a16:creationId xmlns:a16="http://schemas.microsoft.com/office/drawing/2014/main" id="{00000000-0008-0000-0800-000002000000}"/>
            </a:ext>
          </a:extLst>
        </xdr:cNvPr>
        <xdr:cNvSpPr txBox="1"/>
      </xdr:nvSpPr>
      <xdr:spPr>
        <a:xfrm>
          <a:off x="7058025" y="466725"/>
          <a:ext cx="4924425"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Un estudiante de maestría en administración</a:t>
          </a:r>
          <a:r>
            <a:rPr lang="es-MX" sz="1100" baseline="0"/>
            <a:t> elabora un estudio de compañias que entran a la bolsa de valores por primera vez. Tiene curiosidad por ver si existe o no una relación significativa entre el tamaño de la oferta (en millones de dólares) y el precio por acción ¿Debe el estudiante usar esta ecuación de regresion para pronosticar o debe buscar en otra parte variables explicativas adicionales?</a:t>
          </a:r>
          <a:endParaRPr lang="es-MX"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191809</xdr:colOff>
      <xdr:row>0</xdr:row>
      <xdr:rowOff>585771</xdr:rowOff>
    </xdr:from>
    <xdr:to>
      <xdr:col>12</xdr:col>
      <xdr:colOff>377726</xdr:colOff>
      <xdr:row>15</xdr:row>
      <xdr:rowOff>62322</xdr:rowOff>
    </xdr:to>
    <xdr:graphicFrame macro="">
      <xdr:nvGraphicFramePr>
        <xdr:cNvPr id="2" name="Gráfico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176753</xdr:colOff>
      <xdr:row>16</xdr:row>
      <xdr:rowOff>1</xdr:rowOff>
    </xdr:from>
    <xdr:ext cx="3439275" cy="264431"/>
    <xdr:sp macro="" textlink="">
      <xdr:nvSpPr>
        <xdr:cNvPr id="3" name="CuadroTexto 2">
          <a:extLst>
            <a:ext uri="{FF2B5EF4-FFF2-40B4-BE49-F238E27FC236}">
              <a16:creationId xmlns:a16="http://schemas.microsoft.com/office/drawing/2014/main" id="{00000000-0008-0000-0900-000003000000}"/>
            </a:ext>
          </a:extLst>
        </xdr:cNvPr>
        <xdr:cNvSpPr txBox="1"/>
      </xdr:nvSpPr>
      <xdr:spPr>
        <a:xfrm>
          <a:off x="6494021" y="3456496"/>
          <a:ext cx="3439275"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Por el grafico se</a:t>
          </a:r>
          <a:r>
            <a:rPr lang="es-MX" sz="1100" baseline="0"/>
            <a:t> sospecha que es un modelo exponencial</a:t>
          </a:r>
          <a:endParaRPr lang="es-MX" sz="1100"/>
        </a:p>
      </xdr:txBody>
    </xdr:sp>
    <xdr:clientData/>
  </xdr:oneCellAnchor>
  <xdr:oneCellAnchor>
    <xdr:from>
      <xdr:col>3</xdr:col>
      <xdr:colOff>130339</xdr:colOff>
      <xdr:row>19</xdr:row>
      <xdr:rowOff>3947</xdr:rowOff>
    </xdr:from>
    <xdr:ext cx="315279" cy="172098"/>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900-000005000000}"/>
                </a:ext>
              </a:extLst>
            </xdr:cNvPr>
            <xdr:cNvSpPr txBox="1"/>
          </xdr:nvSpPr>
          <xdr:spPr>
            <a:xfrm>
              <a:off x="2938741" y="4029978"/>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𝑌</m:t>
                    </m:r>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CBBC42CD-ABB3-7642-9B63-932807137455}"/>
                </a:ext>
              </a:extLst>
            </xdr:cNvPr>
            <xdr:cNvSpPr txBox="1"/>
          </xdr:nvSpPr>
          <xdr:spPr>
            <a:xfrm>
              <a:off x="2938741" y="4029978"/>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3</xdr:col>
      <xdr:colOff>210921</xdr:colOff>
      <xdr:row>60</xdr:row>
      <xdr:rowOff>188046</xdr:rowOff>
    </xdr:from>
    <xdr:ext cx="373307" cy="172098"/>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900-000006000000}"/>
                </a:ext>
              </a:extLst>
            </xdr:cNvPr>
            <xdr:cNvSpPr txBox="1"/>
          </xdr:nvSpPr>
          <xdr:spPr>
            <a:xfrm>
              <a:off x="3015885" y="12193658"/>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6" name="CuadroTexto 5">
              <a:extLst>
                <a:ext uri="{FF2B5EF4-FFF2-40B4-BE49-F238E27FC236}">
                  <a16:creationId xmlns:a16="http://schemas.microsoft.com/office/drawing/2014/main" id="{CF123F59-BFE3-6C46-9E52-16A7B840DA0C}"/>
                </a:ext>
              </a:extLst>
            </xdr:cNvPr>
            <xdr:cNvSpPr txBox="1"/>
          </xdr:nvSpPr>
          <xdr:spPr>
            <a:xfrm>
              <a:off x="3015885" y="12193658"/>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3</xdr:col>
      <xdr:colOff>210921</xdr:colOff>
      <xdr:row>105</xdr:row>
      <xdr:rowOff>229</xdr:rowOff>
    </xdr:from>
    <xdr:ext cx="411716" cy="17209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900-000007000000}"/>
                </a:ext>
              </a:extLst>
            </xdr:cNvPr>
            <xdr:cNvSpPr txBox="1"/>
          </xdr:nvSpPr>
          <xdr:spPr>
            <a:xfrm>
              <a:off x="3037118" y="20239736"/>
              <a:ext cx="41171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a:t>
              </a:r>
            </a:p>
          </xdr:txBody>
        </xdr:sp>
      </mc:Choice>
      <mc:Fallback xmlns="">
        <xdr:sp macro="" textlink="">
          <xdr:nvSpPr>
            <xdr:cNvPr id="7" name="CuadroTexto 6">
              <a:extLst>
                <a:ext uri="{FF2B5EF4-FFF2-40B4-BE49-F238E27FC236}">
                  <a16:creationId xmlns:a16="http://schemas.microsoft.com/office/drawing/2014/main" id="{D136B071-B593-5949-A9B8-06027DF43197}"/>
                </a:ext>
              </a:extLst>
            </xdr:cNvPr>
            <xdr:cNvSpPr txBox="1"/>
          </xdr:nvSpPr>
          <xdr:spPr>
            <a:xfrm>
              <a:off x="3037118" y="20239736"/>
              <a:ext cx="41171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r>
                <a:rPr lang="es-MX" sz="1100"/>
                <a:t>*</a:t>
              </a:r>
            </a:p>
          </xdr:txBody>
        </xdr:sp>
      </mc:Fallback>
    </mc:AlternateContent>
    <xdr:clientData/>
  </xdr:oneCellAnchor>
  <xdr:oneCellAnchor>
    <xdr:from>
      <xdr:col>3</xdr:col>
      <xdr:colOff>210921</xdr:colOff>
      <xdr:row>146</xdr:row>
      <xdr:rowOff>188046</xdr:rowOff>
    </xdr:from>
    <xdr:ext cx="353687" cy="172098"/>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900-000008000000}"/>
                </a:ext>
              </a:extLst>
            </xdr:cNvPr>
            <xdr:cNvSpPr txBox="1"/>
          </xdr:nvSpPr>
          <xdr:spPr>
            <a:xfrm>
              <a:off x="3037118" y="20239736"/>
              <a:ext cx="35368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𝑌</m:t>
                  </m:r>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a:t>
              </a:r>
            </a:p>
          </xdr:txBody>
        </xdr:sp>
      </mc:Choice>
      <mc:Fallback xmlns="">
        <xdr:sp macro="" textlink="">
          <xdr:nvSpPr>
            <xdr:cNvPr id="8" name="CuadroTexto 7">
              <a:extLst>
                <a:ext uri="{FF2B5EF4-FFF2-40B4-BE49-F238E27FC236}">
                  <a16:creationId xmlns:a16="http://schemas.microsoft.com/office/drawing/2014/main" id="{B8267ECE-0906-5943-B791-19295B44FFF5}"/>
                </a:ext>
              </a:extLst>
            </xdr:cNvPr>
            <xdr:cNvSpPr txBox="1"/>
          </xdr:nvSpPr>
          <xdr:spPr>
            <a:xfrm>
              <a:off x="3037118" y="20239736"/>
              <a:ext cx="35368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r>
                <a:rPr lang="es-MX" sz="1100"/>
                <a:t>*</a:t>
              </a:r>
            </a:p>
          </xdr:txBody>
        </xdr:sp>
      </mc:Fallback>
    </mc:AlternateContent>
    <xdr:clientData/>
  </xdr:oneCellAnchor>
  <xdr:oneCellAnchor>
    <xdr:from>
      <xdr:col>3</xdr:col>
      <xdr:colOff>210921</xdr:colOff>
      <xdr:row>191</xdr:row>
      <xdr:rowOff>229</xdr:rowOff>
    </xdr:from>
    <xdr:ext cx="975973" cy="258789"/>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900-000009000000}"/>
                </a:ext>
              </a:extLst>
            </xdr:cNvPr>
            <xdr:cNvSpPr txBox="1"/>
          </xdr:nvSpPr>
          <xdr:spPr>
            <a:xfrm>
              <a:off x="4361816" y="37659071"/>
              <a:ext cx="975973" cy="25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1</m:t>
                      </m:r>
                    </m:num>
                    <m:den>
                      <m:r>
                        <a:rPr lang="es-ES" sz="1100" b="0" i="1">
                          <a:latin typeface="Cambria Math" panose="02040503050406030204" pitchFamily="18" charset="0"/>
                        </a:rPr>
                        <m:t>𝑦</m:t>
                      </m:r>
                    </m:den>
                  </m:f>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*=1/x </a:t>
              </a:r>
            </a:p>
          </xdr:txBody>
        </xdr:sp>
      </mc:Choice>
      <mc:Fallback xmlns="">
        <xdr:sp macro="" textlink="">
          <xdr:nvSpPr>
            <xdr:cNvPr id="9" name="CuadroTexto 8">
              <a:extLst>
                <a:ext uri="{FF2B5EF4-FFF2-40B4-BE49-F238E27FC236}">
                  <a16:creationId xmlns:a16="http://schemas.microsoft.com/office/drawing/2014/main" id="{CC68FC04-E55A-154E-A663-DA5953B28641}"/>
                </a:ext>
              </a:extLst>
            </xdr:cNvPr>
            <xdr:cNvSpPr txBox="1"/>
          </xdr:nvSpPr>
          <xdr:spPr>
            <a:xfrm>
              <a:off x="4361816" y="37659071"/>
              <a:ext cx="975973" cy="25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𝑌^∗=1/𝑦</a:t>
              </a:r>
              <a:r>
                <a:rPr lang="es-ES" sz="1100" b="0" i="0">
                  <a:latin typeface="Cambria Math" panose="02040503050406030204" pitchFamily="18" charset="0"/>
                  <a:ea typeface="Cambria Math" panose="02040503050406030204" pitchFamily="18" charset="0"/>
                </a:rPr>
                <a:t>~𝑋</a:t>
              </a:r>
              <a:r>
                <a:rPr lang="es-MX" sz="1100"/>
                <a:t>*=1/x </a:t>
              </a:r>
            </a:p>
          </xdr:txBody>
        </xdr:sp>
      </mc:Fallback>
    </mc:AlternateContent>
    <xdr:clientData/>
  </xdr:oneCellAnchor>
  <xdr:oneCellAnchor>
    <xdr:from>
      <xdr:col>3</xdr:col>
      <xdr:colOff>373210</xdr:colOff>
      <xdr:row>27</xdr:row>
      <xdr:rowOff>22544</xdr:rowOff>
    </xdr:from>
    <xdr:ext cx="5465279" cy="337465"/>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900-00000A000000}"/>
                </a:ext>
              </a:extLst>
            </xdr:cNvPr>
            <xdr:cNvSpPr txBox="1"/>
          </xdr:nvSpPr>
          <xdr:spPr>
            <a:xfrm>
              <a:off x="3198772" y="5530887"/>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=0, </m:t>
                    </m:r>
                    <m:r>
                      <a:rPr lang="es-ES" sz="1100" b="0" i="1">
                        <a:latin typeface="Cambria Math" panose="02040503050406030204" pitchFamily="18" charset="0"/>
                      </a:rPr>
                      <m:t>𝑙𝑜</m:t>
                    </m:r>
                    <m:r>
                      <a:rPr lang="es-ES" sz="1100" b="0" i="1">
                        <a:latin typeface="Cambria Math" panose="02040503050406030204" pitchFamily="18" charset="0"/>
                      </a:rPr>
                      <m:t> </m:t>
                    </m:r>
                    <m:r>
                      <a:rPr lang="es-ES" sz="1100" b="0" i="1">
                        <a:latin typeface="Cambria Math" panose="02040503050406030204" pitchFamily="18" charset="0"/>
                      </a:rPr>
                      <m:t>𝑐𝑢𝑎𝑙</m:t>
                    </m:r>
                    <m:r>
                      <a:rPr lang="es-ES" sz="1100" b="0" i="1">
                        <a:latin typeface="Cambria Math" panose="02040503050406030204" pitchFamily="18" charset="0"/>
                      </a:rPr>
                      <m:t> </m:t>
                    </m:r>
                    <m:r>
                      <a:rPr lang="es-ES" sz="1100" b="0" i="1">
                        <a:latin typeface="Cambria Math" panose="02040503050406030204" pitchFamily="18" charset="0"/>
                      </a:rPr>
                      <m:t>𝑟𝑒𝑝𝑟𝑒𝑠𝑒𝑛𝑡𝑎𝑟𝑖𝑎</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 0,</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MX" sz="1100"/>
            </a:p>
          </xdr:txBody>
        </xdr:sp>
      </mc:Choice>
      <mc:Fallback xmlns="">
        <xdr:sp macro="" textlink="">
          <xdr:nvSpPr>
            <xdr:cNvPr id="10" name="CuadroTexto 9">
              <a:extLst>
                <a:ext uri="{FF2B5EF4-FFF2-40B4-BE49-F238E27FC236}">
                  <a16:creationId xmlns:a16="http://schemas.microsoft.com/office/drawing/2014/main" id="{F7C8A346-E352-444B-AF56-2AFA55F21931}"/>
                </a:ext>
              </a:extLst>
            </xdr:cNvPr>
            <xdr:cNvSpPr txBox="1"/>
          </xdr:nvSpPr>
          <xdr:spPr>
            <a:xfrm>
              <a:off x="3198772" y="5530887"/>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𝐻_0:𝑄𝑢𝑒 𝛽_1=0, 𝑙𝑜 𝑐𝑢𝑎𝑙 𝑟𝑒𝑝𝑟𝑒𝑠𝑒𝑛𝑡𝑎𝑟𝑖𝑎 𝑞𝑢𝑒 𝑒𝑙 𝑚𝑜𝑑𝑒𝑙𝑜 𝑑𝑒 𝑟𝑒𝑔𝑟𝑒𝑠𝑖𝑜𝑛 𝑁𝑂 𝑒𝑠 𝑠𝑖𝑔𝑛𝑖𝑓𝑖𝑐𝑎𝑡𝑖𝑣𝑜   </a:t>
              </a:r>
              <a:endParaRPr lang="es-ES" sz="1100" b="0" i="1">
                <a:latin typeface="Cambria Math" panose="02040503050406030204" pitchFamily="18" charset="0"/>
              </a:endParaRPr>
            </a:p>
            <a:p>
              <a:pPr/>
              <a:r>
                <a:rPr lang="es-ES" sz="1100" b="0" i="0">
                  <a:latin typeface="Cambria Math" panose="02040503050406030204" pitchFamily="18" charset="0"/>
                </a:rPr>
                <a:t> 𝐻_1:𝑄𝑢𝑒 𝛽_1≠ 0,𝑒𝑙 𝑚𝑜𝑑𝑒𝑙𝑜 𝑑𝑒 𝑟𝑒𝑔𝑟𝑒𝑠𝑖𝑜𝑛  𝑒𝑠 𝑠𝑖𝑔𝑛𝑖𝑓𝑖𝑐𝑎𝑡𝑖𝑣𝑜   </a:t>
              </a:r>
              <a:endParaRPr lang="es-MX" sz="1100"/>
            </a:p>
          </xdr:txBody>
        </xdr:sp>
      </mc:Fallback>
    </mc:AlternateContent>
    <xdr:clientData/>
  </xdr:oneCellAnchor>
  <xdr:oneCellAnchor>
    <xdr:from>
      <xdr:col>6</xdr:col>
      <xdr:colOff>82663</xdr:colOff>
      <xdr:row>32</xdr:row>
      <xdr:rowOff>13988</xdr:rowOff>
    </xdr:from>
    <xdr:ext cx="1699504" cy="17665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900-00000B000000}"/>
                </a:ext>
              </a:extLst>
            </xdr:cNvPr>
            <xdr:cNvSpPr txBox="1"/>
          </xdr:nvSpPr>
          <xdr:spPr>
            <a:xfrm>
              <a:off x="6530355" y="6491739"/>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11" name="CuadroTexto 10">
              <a:extLst>
                <a:ext uri="{FF2B5EF4-FFF2-40B4-BE49-F238E27FC236}">
                  <a16:creationId xmlns:a16="http://schemas.microsoft.com/office/drawing/2014/main" id="{FDD26171-7274-1B43-93E3-BB050F2971A9}"/>
                </a:ext>
              </a:extLst>
            </xdr:cNvPr>
            <xdr:cNvSpPr txBox="1"/>
          </xdr:nvSpPr>
          <xdr:spPr>
            <a:xfrm>
              <a:off x="6530355" y="6491739"/>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60723</xdr:colOff>
      <xdr:row>33</xdr:row>
      <xdr:rowOff>128320</xdr:rowOff>
    </xdr:from>
    <xdr:ext cx="3962560" cy="165366"/>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900-00000C000000}"/>
                </a:ext>
              </a:extLst>
            </xdr:cNvPr>
            <xdr:cNvSpPr txBox="1"/>
          </xdr:nvSpPr>
          <xdr:spPr>
            <a:xfrm>
              <a:off x="6508415" y="6793941"/>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12" name="CuadroTexto 11">
              <a:extLst>
                <a:ext uri="{FF2B5EF4-FFF2-40B4-BE49-F238E27FC236}">
                  <a16:creationId xmlns:a16="http://schemas.microsoft.com/office/drawing/2014/main" id="{D3ED2DC6-6042-2F46-BEC7-2D5D3EDA428E}"/>
                </a:ext>
              </a:extLst>
            </xdr:cNvPr>
            <xdr:cNvSpPr txBox="1"/>
          </xdr:nvSpPr>
          <xdr:spPr>
            <a:xfrm>
              <a:off x="6508415" y="6793941"/>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oneCellAnchor>
    <xdr:from>
      <xdr:col>0</xdr:col>
      <xdr:colOff>575734</xdr:colOff>
      <xdr:row>40</xdr:row>
      <xdr:rowOff>25401</xdr:rowOff>
    </xdr:from>
    <xdr:ext cx="1474058" cy="172098"/>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900-00000D000000}"/>
                </a:ext>
              </a:extLst>
            </xdr:cNvPr>
            <xdr:cNvSpPr txBox="1"/>
          </xdr:nvSpPr>
          <xdr:spPr>
            <a:xfrm>
              <a:off x="575734" y="8280401"/>
              <a:ext cx="147405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s-MX" sz="1100" i="1">
                          <a:latin typeface="Cambria Math" panose="02040503050406030204" pitchFamily="18" charset="0"/>
                        </a:rPr>
                      </m:ctrlPr>
                    </m:accPr>
                    <m:e>
                      <m:r>
                        <a:rPr lang="es-ES" sz="1100" b="0" i="1">
                          <a:latin typeface="Cambria Math" panose="02040503050406030204" pitchFamily="18" charset="0"/>
                        </a:rPr>
                        <m:t>𝑦</m:t>
                      </m:r>
                    </m:e>
                  </m:acc>
                </m:oMath>
              </a14:m>
              <a:r>
                <a:rPr lang="es-MX" sz="1100"/>
                <a:t>= </a:t>
              </a:r>
              <a:r>
                <a:rPr lang="es-MX" sz="1100" baseline="0"/>
                <a:t>-81.8374+</a:t>
              </a:r>
              <a:r>
                <a:rPr lang="es-MX" sz="1100"/>
                <a:t>0.04272</a:t>
              </a:r>
              <a:r>
                <a:rPr lang="es-MX" sz="1100" baseline="0"/>
                <a:t> año</a:t>
              </a:r>
              <a:endParaRPr lang="es-MX" sz="1100"/>
            </a:p>
          </xdr:txBody>
        </xdr:sp>
      </mc:Choice>
      <mc:Fallback xmlns="">
        <xdr:sp macro="" textlink="">
          <xdr:nvSpPr>
            <xdr:cNvPr id="13" name="CuadroTexto 12">
              <a:extLst>
                <a:ext uri="{FF2B5EF4-FFF2-40B4-BE49-F238E27FC236}">
                  <a16:creationId xmlns:a16="http://schemas.microsoft.com/office/drawing/2014/main" id="{A7DF0FE6-59A3-D743-9E68-47B366F7E3C1}"/>
                </a:ext>
              </a:extLst>
            </xdr:cNvPr>
            <xdr:cNvSpPr txBox="1"/>
          </xdr:nvSpPr>
          <xdr:spPr>
            <a:xfrm>
              <a:off x="575734" y="8280401"/>
              <a:ext cx="147405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𝑦</a:t>
              </a:r>
              <a:r>
                <a:rPr lang="es-MX" sz="1100" b="0" i="0">
                  <a:latin typeface="Cambria Math" panose="02040503050406030204" pitchFamily="18" charset="0"/>
                </a:rPr>
                <a:t> ̂</a:t>
              </a:r>
              <a:r>
                <a:rPr lang="es-MX" sz="1100"/>
                <a:t>= </a:t>
              </a:r>
              <a:r>
                <a:rPr lang="es-MX" sz="1100" baseline="0"/>
                <a:t>-81.8374+</a:t>
              </a:r>
              <a:r>
                <a:rPr lang="es-MX" sz="1100"/>
                <a:t>0.04272</a:t>
              </a:r>
              <a:r>
                <a:rPr lang="es-MX" sz="1100" baseline="0"/>
                <a:t> año</a:t>
              </a:r>
              <a:endParaRPr lang="es-MX" sz="1100"/>
            </a:p>
          </xdr:txBody>
        </xdr:sp>
      </mc:Fallback>
    </mc:AlternateContent>
    <xdr:clientData/>
  </xdr:oneCellAnchor>
  <xdr:oneCellAnchor>
    <xdr:from>
      <xdr:col>3</xdr:col>
      <xdr:colOff>355600</xdr:colOff>
      <xdr:row>69</xdr:row>
      <xdr:rowOff>186266</xdr:rowOff>
    </xdr:from>
    <xdr:ext cx="5465279" cy="337465"/>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900-00000E000000}"/>
                </a:ext>
              </a:extLst>
            </xdr:cNvPr>
            <xdr:cNvSpPr txBox="1"/>
          </xdr:nvSpPr>
          <xdr:spPr>
            <a:xfrm>
              <a:off x="3191933" y="14113933"/>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=0, </m:t>
                    </m:r>
                    <m:r>
                      <a:rPr lang="es-ES" sz="1100" b="0" i="1">
                        <a:latin typeface="Cambria Math" panose="02040503050406030204" pitchFamily="18" charset="0"/>
                      </a:rPr>
                      <m:t>𝑙𝑜</m:t>
                    </m:r>
                    <m:r>
                      <a:rPr lang="es-ES" sz="1100" b="0" i="1">
                        <a:latin typeface="Cambria Math" panose="02040503050406030204" pitchFamily="18" charset="0"/>
                      </a:rPr>
                      <m:t> </m:t>
                    </m:r>
                    <m:r>
                      <a:rPr lang="es-ES" sz="1100" b="0" i="1">
                        <a:latin typeface="Cambria Math" panose="02040503050406030204" pitchFamily="18" charset="0"/>
                      </a:rPr>
                      <m:t>𝑐𝑢𝑎𝑙</m:t>
                    </m:r>
                    <m:r>
                      <a:rPr lang="es-ES" sz="1100" b="0" i="1">
                        <a:latin typeface="Cambria Math" panose="02040503050406030204" pitchFamily="18" charset="0"/>
                      </a:rPr>
                      <m:t> </m:t>
                    </m:r>
                    <m:r>
                      <a:rPr lang="es-ES" sz="1100" b="0" i="1">
                        <a:latin typeface="Cambria Math" panose="02040503050406030204" pitchFamily="18" charset="0"/>
                      </a:rPr>
                      <m:t>𝑟𝑒𝑝𝑟𝑒𝑠𝑒𝑛𝑡𝑎𝑟𝑖𝑎</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 0,</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MX" sz="1100"/>
            </a:p>
          </xdr:txBody>
        </xdr:sp>
      </mc:Choice>
      <mc:Fallback xmlns="">
        <xdr:sp macro="" textlink="">
          <xdr:nvSpPr>
            <xdr:cNvPr id="14" name="CuadroTexto 13">
              <a:extLst>
                <a:ext uri="{FF2B5EF4-FFF2-40B4-BE49-F238E27FC236}">
                  <a16:creationId xmlns:a16="http://schemas.microsoft.com/office/drawing/2014/main" id="{BA1CA722-0971-B840-B6F0-A8D8CB442E5B}"/>
                </a:ext>
              </a:extLst>
            </xdr:cNvPr>
            <xdr:cNvSpPr txBox="1"/>
          </xdr:nvSpPr>
          <xdr:spPr>
            <a:xfrm>
              <a:off x="3191933" y="14113933"/>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𝐻_0:𝑄𝑢𝑒 𝛽_1=0, 𝑙𝑜 𝑐𝑢𝑎𝑙 𝑟𝑒𝑝𝑟𝑒𝑠𝑒𝑛𝑡𝑎𝑟𝑖𝑎 𝑞𝑢𝑒 𝑒𝑙 𝑚𝑜𝑑𝑒𝑙𝑜 𝑑𝑒 𝑟𝑒𝑔𝑟𝑒𝑠𝑖𝑜𝑛 𝑁𝑂 𝑒𝑠 𝑠𝑖𝑔𝑛𝑖𝑓𝑖𝑐𝑎𝑡𝑖𝑣𝑜   </a:t>
              </a:r>
              <a:endParaRPr lang="es-ES" sz="1100" b="0" i="1">
                <a:latin typeface="Cambria Math" panose="02040503050406030204" pitchFamily="18" charset="0"/>
              </a:endParaRPr>
            </a:p>
            <a:p>
              <a:pPr/>
              <a:r>
                <a:rPr lang="es-ES" sz="1100" b="0" i="0">
                  <a:latin typeface="Cambria Math" panose="02040503050406030204" pitchFamily="18" charset="0"/>
                </a:rPr>
                <a:t> 𝐻_1:𝑄𝑢𝑒 𝛽_1≠ 0,𝑒𝑙 𝑚𝑜𝑑𝑒𝑙𝑜 𝑑𝑒 𝑟𝑒𝑔𝑟𝑒𝑠𝑖𝑜𝑛  𝑒𝑠 𝑠𝑖𝑔𝑛𝑖𝑓𝑖𝑐𝑎𝑡𝑖𝑣𝑜   </a:t>
              </a:r>
              <a:endParaRPr lang="es-MX" sz="1100"/>
            </a:p>
          </xdr:txBody>
        </xdr:sp>
      </mc:Fallback>
    </mc:AlternateContent>
    <xdr:clientData/>
  </xdr:oneCellAnchor>
  <xdr:oneCellAnchor>
    <xdr:from>
      <xdr:col>6</xdr:col>
      <xdr:colOff>65053</xdr:colOff>
      <xdr:row>74</xdr:row>
      <xdr:rowOff>177710</xdr:rowOff>
    </xdr:from>
    <xdr:ext cx="1699504" cy="176651"/>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900-00000F000000}"/>
                </a:ext>
              </a:extLst>
            </xdr:cNvPr>
            <xdr:cNvSpPr txBox="1"/>
          </xdr:nvSpPr>
          <xdr:spPr>
            <a:xfrm>
              <a:off x="6525120" y="15095977"/>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15" name="CuadroTexto 14">
              <a:extLst>
                <a:ext uri="{FF2B5EF4-FFF2-40B4-BE49-F238E27FC236}">
                  <a16:creationId xmlns:a16="http://schemas.microsoft.com/office/drawing/2014/main" id="{912D53F8-3156-E24C-8FC0-B3A18C642F8A}"/>
                </a:ext>
              </a:extLst>
            </xdr:cNvPr>
            <xdr:cNvSpPr txBox="1"/>
          </xdr:nvSpPr>
          <xdr:spPr>
            <a:xfrm>
              <a:off x="6525120" y="15095977"/>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43113</xdr:colOff>
      <xdr:row>76</xdr:row>
      <xdr:rowOff>97310</xdr:rowOff>
    </xdr:from>
    <xdr:ext cx="3962560" cy="165366"/>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900-000010000000}"/>
                </a:ext>
              </a:extLst>
            </xdr:cNvPr>
            <xdr:cNvSpPr txBox="1"/>
          </xdr:nvSpPr>
          <xdr:spPr>
            <a:xfrm>
              <a:off x="6503180" y="15405043"/>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16" name="CuadroTexto 15">
              <a:extLst>
                <a:ext uri="{FF2B5EF4-FFF2-40B4-BE49-F238E27FC236}">
                  <a16:creationId xmlns:a16="http://schemas.microsoft.com/office/drawing/2014/main" id="{919D5661-C21D-DD4B-9510-CD8724A7E16B}"/>
                </a:ext>
              </a:extLst>
            </xdr:cNvPr>
            <xdr:cNvSpPr txBox="1"/>
          </xdr:nvSpPr>
          <xdr:spPr>
            <a:xfrm>
              <a:off x="6503180" y="15405043"/>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oneCellAnchor>
    <xdr:from>
      <xdr:col>1</xdr:col>
      <xdr:colOff>67733</xdr:colOff>
      <xdr:row>82</xdr:row>
      <xdr:rowOff>25400</xdr:rowOff>
    </xdr:from>
    <xdr:ext cx="1831655" cy="172098"/>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900-000011000000}"/>
                </a:ext>
              </a:extLst>
            </xdr:cNvPr>
            <xdr:cNvSpPr txBox="1"/>
          </xdr:nvSpPr>
          <xdr:spPr>
            <a:xfrm>
              <a:off x="2446866" y="16526933"/>
              <a:ext cx="183165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𝑦</m:t>
                  </m:r>
                  <m:r>
                    <a:rPr lang="es-ES" sz="1100" b="0" i="1">
                      <a:latin typeface="Cambria Math" panose="02040503050406030204" pitchFamily="18" charset="0"/>
                    </a:rPr>
                    <m:t> </m:t>
                  </m:r>
                  <m:r>
                    <a:rPr lang="es-ES" sz="1100" b="0" i="1">
                      <a:latin typeface="Cambria Math" panose="02040503050406030204" pitchFamily="18" charset="0"/>
                    </a:rPr>
                    <m:t>𝑒𝑠𝑡𝑖𝑚𝑎𝑑𝑎</m:t>
                  </m:r>
                  <m:r>
                    <a:rPr lang="es-ES" sz="1100" b="0" i="1">
                      <a:latin typeface="Cambria Math" panose="02040503050406030204" pitchFamily="18" charset="0"/>
                    </a:rPr>
                    <m:t> ∗</m:t>
                  </m:r>
                </m:oMath>
              </a14:m>
              <a:r>
                <a:rPr lang="es-MX" sz="1100"/>
                <a:t>= </a:t>
              </a:r>
              <a:r>
                <a:rPr lang="es-MX" sz="1100" baseline="0"/>
                <a:t>0.027x-54.2013</a:t>
              </a:r>
              <a:endParaRPr lang="es-MX" sz="1100"/>
            </a:p>
          </xdr:txBody>
        </xdr:sp>
      </mc:Choice>
      <mc:Fallback xmlns="">
        <xdr:sp macro="" textlink="">
          <xdr:nvSpPr>
            <xdr:cNvPr id="17" name="CuadroTexto 16">
              <a:extLst>
                <a:ext uri="{FF2B5EF4-FFF2-40B4-BE49-F238E27FC236}">
                  <a16:creationId xmlns:a16="http://schemas.microsoft.com/office/drawing/2014/main" id="{CEC2E56D-178E-A74C-95AB-C9D853D45789}"/>
                </a:ext>
              </a:extLst>
            </xdr:cNvPr>
            <xdr:cNvSpPr txBox="1"/>
          </xdr:nvSpPr>
          <xdr:spPr>
            <a:xfrm>
              <a:off x="2446866" y="16526933"/>
              <a:ext cx="183165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𝑦 𝑒𝑠𝑡𝑖𝑚𝑎𝑑𝑎 ∗</a:t>
              </a:r>
              <a:r>
                <a:rPr lang="es-MX" sz="1100"/>
                <a:t>= </a:t>
              </a:r>
              <a:r>
                <a:rPr lang="es-MX" sz="1100" baseline="0"/>
                <a:t>0.027x-54.2013</a:t>
              </a:r>
              <a:endParaRPr lang="es-MX" sz="1100"/>
            </a:p>
          </xdr:txBody>
        </xdr:sp>
      </mc:Fallback>
    </mc:AlternateContent>
    <xdr:clientData/>
  </xdr:oneCellAnchor>
  <xdr:oneCellAnchor>
    <xdr:from>
      <xdr:col>1</xdr:col>
      <xdr:colOff>59266</xdr:colOff>
      <xdr:row>83</xdr:row>
      <xdr:rowOff>16933</xdr:rowOff>
    </xdr:from>
    <xdr:ext cx="3215431" cy="172098"/>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900-000012000000}"/>
                </a:ext>
              </a:extLst>
            </xdr:cNvPr>
            <xdr:cNvSpPr txBox="1"/>
          </xdr:nvSpPr>
          <xdr:spPr>
            <a:xfrm>
              <a:off x="2434266" y="16416933"/>
              <a:ext cx="321543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𝑝𝑜𝑏𝑎𝑙𝑐𝑖𝑜𝑛</m:t>
                    </m:r>
                    <m:r>
                      <a:rPr lang="es-ES" sz="1100" b="0" i="1">
                        <a:latin typeface="Cambria Math" panose="02040503050406030204" pitchFamily="18" charset="0"/>
                      </a:rPr>
                      <m:t> </m:t>
                    </m:r>
                    <m:r>
                      <a:rPr lang="es-ES" sz="1100" b="0" i="1">
                        <a:latin typeface="Cambria Math" panose="02040503050406030204" pitchFamily="18" charset="0"/>
                      </a:rPr>
                      <m:t>𝑒𝑠𝑡𝑖𝑚𝑎𝑑𝑎</m:t>
                    </m:r>
                    <m:r>
                      <a:rPr lang="es-ES" sz="1100" b="0" i="1">
                        <a:latin typeface="Cambria Math" panose="02040503050406030204" pitchFamily="18" charset="0"/>
                      </a:rPr>
                      <m:t>=(2.88</m:t>
                    </m:r>
                    <m:r>
                      <a:rPr lang="es-ES" sz="1100" b="0" i="1">
                        <a:latin typeface="Cambria Math" panose="02040503050406030204" pitchFamily="18" charset="0"/>
                      </a:rPr>
                      <m:t>𝐸</m:t>
                    </m:r>
                    <m:r>
                      <a:rPr lang="es-ES" sz="1100" b="0" i="1">
                        <a:latin typeface="Cambria Math" panose="02040503050406030204" pitchFamily="18" charset="0"/>
                      </a:rPr>
                      <m:t>−24)(</m:t>
                    </m:r>
                    <m:func>
                      <m:funcPr>
                        <m:ctrlPr>
                          <a:rPr lang="es-ES" sz="1100" b="0" i="1">
                            <a:latin typeface="Cambria Math" panose="02040503050406030204" pitchFamily="18" charset="0"/>
                          </a:rPr>
                        </m:ctrlPr>
                      </m:funcPr>
                      <m:fName>
                        <m:r>
                          <m:rPr>
                            <m:sty m:val="p"/>
                          </m:rPr>
                          <a:rPr lang="es-ES" sz="1100" b="0" i="0">
                            <a:latin typeface="Cambria Math" panose="02040503050406030204" pitchFamily="18" charset="0"/>
                          </a:rPr>
                          <m:t>exp</m:t>
                        </m:r>
                      </m:fName>
                      <m:e>
                        <m:d>
                          <m:dPr>
                            <m:ctrlPr>
                              <a:rPr lang="es-ES" sz="1100" b="0" i="1">
                                <a:latin typeface="Cambria Math" panose="02040503050406030204" pitchFamily="18" charset="0"/>
                              </a:rPr>
                            </m:ctrlPr>
                          </m:dPr>
                          <m:e>
                            <m:r>
                              <a:rPr lang="es-ES" sz="1100" b="0" i="0">
                                <a:latin typeface="Cambria Math" panose="02040503050406030204" pitchFamily="18" charset="0"/>
                              </a:rPr>
                              <m:t>0.027</m:t>
                            </m:r>
                            <m:r>
                              <m:rPr>
                                <m:sty m:val="p"/>
                              </m:rPr>
                              <a:rPr lang="es-ES" sz="1100" b="0" i="0">
                                <a:latin typeface="Cambria Math" panose="02040503050406030204" pitchFamily="18" charset="0"/>
                              </a:rPr>
                              <m:t>a</m:t>
                            </m:r>
                            <m:r>
                              <a:rPr lang="es-ES" sz="1100" b="0" i="0">
                                <a:latin typeface="Cambria Math" panose="02040503050406030204" pitchFamily="18" charset="0"/>
                              </a:rPr>
                              <m:t>ñ</m:t>
                            </m:r>
                            <m:r>
                              <m:rPr>
                                <m:sty m:val="p"/>
                              </m:rPr>
                              <a:rPr lang="es-ES" sz="1100" b="0" i="0">
                                <a:latin typeface="Cambria Math" panose="02040503050406030204" pitchFamily="18" charset="0"/>
                              </a:rPr>
                              <m:t>o</m:t>
                            </m:r>
                          </m:e>
                        </m:d>
                      </m:e>
                    </m:func>
                  </m:oMath>
                </m:oMathPara>
              </a14:m>
              <a:endParaRPr lang="es-MX" sz="1100"/>
            </a:p>
          </xdr:txBody>
        </xdr:sp>
      </mc:Choice>
      <mc:Fallback xmlns="">
        <xdr:sp macro="" textlink="">
          <xdr:nvSpPr>
            <xdr:cNvPr id="18" name="CuadroTexto 17">
              <a:extLst>
                <a:ext uri="{FF2B5EF4-FFF2-40B4-BE49-F238E27FC236}">
                  <a16:creationId xmlns:a16="http://schemas.microsoft.com/office/drawing/2014/main" id="{6461EF61-75FA-2442-AF48-7DD61CBE47FB}"/>
                </a:ext>
              </a:extLst>
            </xdr:cNvPr>
            <xdr:cNvSpPr txBox="1"/>
          </xdr:nvSpPr>
          <xdr:spPr>
            <a:xfrm>
              <a:off x="2434266" y="16416933"/>
              <a:ext cx="321543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𝑝𝑜𝑏𝑎𝑙𝑐𝑖𝑜𝑛 𝑒𝑠𝑡𝑖𝑚𝑎𝑑𝑎=(2.88𝐸−24)(exp⁡(0.027año)</a:t>
              </a:r>
              <a:endParaRPr lang="es-MX" sz="1100"/>
            </a:p>
          </xdr:txBody>
        </xdr:sp>
      </mc:Fallback>
    </mc:AlternateContent>
    <xdr:clientData/>
  </xdr:oneCellAnchor>
  <xdr:oneCellAnchor>
    <xdr:from>
      <xdr:col>0</xdr:col>
      <xdr:colOff>2368176</xdr:colOff>
      <xdr:row>127</xdr:row>
      <xdr:rowOff>29882</xdr:rowOff>
    </xdr:from>
    <xdr:ext cx="2764475" cy="17767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900-000013000000}"/>
                </a:ext>
              </a:extLst>
            </xdr:cNvPr>
            <xdr:cNvSpPr txBox="1"/>
          </xdr:nvSpPr>
          <xdr:spPr>
            <a:xfrm>
              <a:off x="2368176" y="25280470"/>
              <a:ext cx="2764475" cy="1776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𝑝𝑜𝑏𝑎𝑙𝑐𝑖𝑜𝑛</m:t>
                    </m:r>
                    <m:r>
                      <a:rPr lang="es-ES" sz="1100" b="0" i="1">
                        <a:latin typeface="Cambria Math" panose="02040503050406030204" pitchFamily="18" charset="0"/>
                      </a:rPr>
                      <m:t> </m:t>
                    </m:r>
                    <m:r>
                      <a:rPr lang="es-ES" sz="1100" b="0" i="1">
                        <a:latin typeface="Cambria Math" panose="02040503050406030204" pitchFamily="18" charset="0"/>
                      </a:rPr>
                      <m:t>𝑒𝑠𝑡𝑖𝑚𝑎𝑑𝑎</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2.5</m:t>
                        </m:r>
                        <m:r>
                          <a:rPr lang="es-ES" sz="1100" b="0" i="1">
                            <a:latin typeface="Cambria Math" panose="02040503050406030204" pitchFamily="18" charset="0"/>
                          </a:rPr>
                          <m:t>𝐸</m:t>
                        </m:r>
                        <m:r>
                          <a:rPr lang="es-ES" sz="1100" b="0" i="1">
                            <a:latin typeface="Cambria Math" panose="02040503050406030204" pitchFamily="18" charset="0"/>
                          </a:rPr>
                          <m:t>−179</m:t>
                        </m:r>
                      </m:e>
                    </m:d>
                    <m:r>
                      <a:rPr lang="es-ES" sz="1100" b="0" i="1">
                        <a:latin typeface="Cambria Math" panose="02040503050406030204" pitchFamily="18" charset="0"/>
                      </a:rPr>
                      <m:t>𝑎</m:t>
                    </m:r>
                    <m:r>
                      <a:rPr lang="es-ES" sz="1100" b="0" i="1">
                        <a:latin typeface="Cambria Math" panose="02040503050406030204" pitchFamily="18" charset="0"/>
                      </a:rPr>
                      <m:t>ñ</m:t>
                    </m:r>
                    <m:sSup>
                      <m:sSupPr>
                        <m:ctrlPr>
                          <a:rPr lang="es-ES" sz="1100" b="0" i="1">
                            <a:latin typeface="Cambria Math" panose="02040503050406030204" pitchFamily="18" charset="0"/>
                          </a:rPr>
                        </m:ctrlPr>
                      </m:sSupPr>
                      <m:e>
                        <m:r>
                          <a:rPr lang="es-ES" sz="1100" b="0" i="1">
                            <a:latin typeface="Cambria Math" panose="02040503050406030204" pitchFamily="18" charset="0"/>
                          </a:rPr>
                          <m:t>𝑜</m:t>
                        </m:r>
                      </m:e>
                      <m:sup>
                        <m:r>
                          <a:rPr lang="es-ES" sz="1100" b="0" i="1">
                            <a:latin typeface="Cambria Math" panose="02040503050406030204" pitchFamily="18" charset="0"/>
                          </a:rPr>
                          <m:t>54.27</m:t>
                        </m:r>
                      </m:sup>
                    </m:sSup>
                  </m:oMath>
                </m:oMathPara>
              </a14:m>
              <a:endParaRPr lang="es-MX" sz="1100"/>
            </a:p>
          </xdr:txBody>
        </xdr:sp>
      </mc:Choice>
      <mc:Fallback xmlns="">
        <xdr:sp macro="" textlink="">
          <xdr:nvSpPr>
            <xdr:cNvPr id="19" name="CuadroTexto 18">
              <a:extLst>
                <a:ext uri="{FF2B5EF4-FFF2-40B4-BE49-F238E27FC236}">
                  <a16:creationId xmlns:a16="http://schemas.microsoft.com/office/drawing/2014/main" id="{20847D61-46E2-E945-9A37-E077FDE3C155}"/>
                </a:ext>
              </a:extLst>
            </xdr:cNvPr>
            <xdr:cNvSpPr txBox="1"/>
          </xdr:nvSpPr>
          <xdr:spPr>
            <a:xfrm>
              <a:off x="2368176" y="25280470"/>
              <a:ext cx="2764475" cy="1776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𝑝𝑜𝑏𝑎𝑙𝑐𝑖𝑜𝑛 𝑒𝑠𝑡𝑖𝑚𝑎𝑑𝑎=(2.5𝐸−179)𝑎ñ𝑜^54.27</a:t>
              </a:r>
              <a:endParaRPr lang="es-MX" sz="1100"/>
            </a:p>
          </xdr:txBody>
        </xdr:sp>
      </mc:Fallback>
    </mc:AlternateContent>
    <xdr:clientData/>
  </xdr:oneCellAnchor>
  <xdr:oneCellAnchor>
    <xdr:from>
      <xdr:col>3</xdr:col>
      <xdr:colOff>936811</xdr:colOff>
      <xdr:row>126</xdr:row>
      <xdr:rowOff>2988</xdr:rowOff>
    </xdr:from>
    <xdr:ext cx="657809" cy="172098"/>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900-000014000000}"/>
                </a:ext>
              </a:extLst>
            </xdr:cNvPr>
            <xdr:cNvSpPr txBox="1"/>
          </xdr:nvSpPr>
          <xdr:spPr>
            <a:xfrm>
              <a:off x="5090458" y="25059341"/>
              <a:ext cx="65780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ES" sz="1100" b="0" i="1">
                            <a:latin typeface="Cambria Math" panose="02040503050406030204" pitchFamily="18" charset="0"/>
                          </a:rPr>
                        </m:ctrlPr>
                      </m:funcPr>
                      <m:fName>
                        <m:r>
                          <m:rPr>
                            <m:sty m:val="p"/>
                          </m:rPr>
                          <a:rPr lang="es-ES" sz="1100" b="0" i="0">
                            <a:latin typeface="Cambria Math" panose="02040503050406030204" pitchFamily="18" charset="0"/>
                          </a:rPr>
                          <m:t>exp</m:t>
                        </m:r>
                        <m:r>
                          <a:rPr lang="es-ES" sz="1100" b="0" i="0">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0</m:t>
                            </m:r>
                          </m:sub>
                        </m:sSub>
                        <m:r>
                          <a:rPr lang="es-ES" sz="1100" b="0" i="1">
                            <a:latin typeface="Cambria Math" panose="02040503050406030204" pitchFamily="18" charset="0"/>
                          </a:rPr>
                          <m:t>)</m:t>
                        </m:r>
                      </m:fName>
                      <m:e>
                        <m:r>
                          <a:rPr lang="es-ES" sz="1100" b="0" i="0">
                            <a:latin typeface="Cambria Math" panose="02040503050406030204" pitchFamily="18" charset="0"/>
                          </a:rPr>
                          <m:t>=</m:t>
                        </m:r>
                      </m:e>
                    </m:func>
                  </m:oMath>
                </m:oMathPara>
              </a14:m>
              <a:endParaRPr lang="es-MX" sz="1100"/>
            </a:p>
          </xdr:txBody>
        </xdr:sp>
      </mc:Choice>
      <mc:Fallback xmlns="">
        <xdr:sp macro="" textlink="">
          <xdr:nvSpPr>
            <xdr:cNvPr id="20" name="CuadroTexto 19">
              <a:extLst>
                <a:ext uri="{FF2B5EF4-FFF2-40B4-BE49-F238E27FC236}">
                  <a16:creationId xmlns:a16="http://schemas.microsoft.com/office/drawing/2014/main" id="{F42E5750-4CF2-5743-8776-95D98C905D8B}"/>
                </a:ext>
              </a:extLst>
            </xdr:cNvPr>
            <xdr:cNvSpPr txBox="1"/>
          </xdr:nvSpPr>
          <xdr:spPr>
            <a:xfrm>
              <a:off x="5090458" y="25059341"/>
              <a:ext cx="65780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〖exp(𝛽_0)〗⁡=</a:t>
              </a:r>
              <a:endParaRPr lang="es-MX" sz="1100"/>
            </a:p>
          </xdr:txBody>
        </xdr:sp>
      </mc:Fallback>
    </mc:AlternateContent>
    <xdr:clientData/>
  </xdr:oneCellAnchor>
  <xdr:oneCellAnchor>
    <xdr:from>
      <xdr:col>8</xdr:col>
      <xdr:colOff>861786</xdr:colOff>
      <xdr:row>118</xdr:row>
      <xdr:rowOff>154214</xdr:rowOff>
    </xdr:from>
    <xdr:ext cx="3421449" cy="436530"/>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900-000015000000}"/>
                </a:ext>
              </a:extLst>
            </xdr:cNvPr>
            <xdr:cNvSpPr txBox="1"/>
          </xdr:nvSpPr>
          <xdr:spPr>
            <a:xfrm>
              <a:off x="10404929" y="23222857"/>
              <a:ext cx="3421449" cy="43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Si hubiera regresion al origen es cuando </a:t>
              </a:r>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0</m:t>
                      </m:r>
                    </m:sub>
                  </m:sSub>
                </m:oMath>
              </a14:m>
              <a:r>
                <a:rPr lang="es-MX" sz="1100" baseline="0"/>
                <a:t>  vale 0 </a:t>
              </a:r>
            </a:p>
            <a:p>
              <a:r>
                <a:rPr lang="es-MX" sz="1100" baseline="0"/>
                <a:t>Cuadno hay regresion al origen </a:t>
              </a:r>
              <a:r>
                <a:rPr lang="es-MX" sz="1100"/>
                <a:t>tiene que tener sentido </a:t>
              </a:r>
            </a:p>
          </xdr:txBody>
        </xdr:sp>
      </mc:Choice>
      <mc:Fallback xmlns="">
        <xdr:sp macro="" textlink="">
          <xdr:nvSpPr>
            <xdr:cNvPr id="21" name="CuadroTexto 20">
              <a:extLst>
                <a:ext uri="{FF2B5EF4-FFF2-40B4-BE49-F238E27FC236}">
                  <a16:creationId xmlns:a16="http://schemas.microsoft.com/office/drawing/2014/main" id="{D7FC62EB-893A-85AD-5457-87F54072F1C2}"/>
                </a:ext>
              </a:extLst>
            </xdr:cNvPr>
            <xdr:cNvSpPr txBox="1"/>
          </xdr:nvSpPr>
          <xdr:spPr>
            <a:xfrm>
              <a:off x="10404929" y="23222857"/>
              <a:ext cx="3421449" cy="43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Si hubiera regresion al origen es cuando </a:t>
              </a:r>
              <a:r>
                <a:rPr lang="es-ES" sz="1100" b="0" i="0">
                  <a:latin typeface="Cambria Math" panose="02040503050406030204" pitchFamily="18" charset="0"/>
                </a:rPr>
                <a:t>𝛽_0</a:t>
              </a:r>
              <a:r>
                <a:rPr lang="es-MX" sz="1100" baseline="0"/>
                <a:t>  vale 0 </a:t>
              </a:r>
            </a:p>
            <a:p>
              <a:r>
                <a:rPr lang="es-MX" sz="1100" baseline="0"/>
                <a:t>Cuadno hay regresion al origen </a:t>
              </a:r>
              <a:r>
                <a:rPr lang="es-MX" sz="1100"/>
                <a:t>tiene que tener sentido </a:t>
              </a:r>
            </a:p>
          </xdr:txBody>
        </xdr:sp>
      </mc:Fallback>
    </mc:AlternateContent>
    <xdr:clientData/>
  </xdr:oneCellAnchor>
  <xdr:oneCellAnchor>
    <xdr:from>
      <xdr:col>1</xdr:col>
      <xdr:colOff>4284</xdr:colOff>
      <xdr:row>169</xdr:row>
      <xdr:rowOff>0</xdr:rowOff>
    </xdr:from>
    <xdr:ext cx="3027239" cy="172098"/>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900-000016000000}"/>
                </a:ext>
              </a:extLst>
            </xdr:cNvPr>
            <xdr:cNvSpPr txBox="1"/>
          </xdr:nvSpPr>
          <xdr:spPr>
            <a:xfrm>
              <a:off x="2377179" y="33374263"/>
              <a:ext cx="302723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𝑝𝑜𝑏𝑎𝑙𝑐𝑖𝑜𝑛</m:t>
                    </m:r>
                    <m:r>
                      <a:rPr lang="es-ES" sz="1100" b="0" i="1">
                        <a:latin typeface="Cambria Math" panose="02040503050406030204" pitchFamily="18" charset="0"/>
                      </a:rPr>
                      <m:t> </m:t>
                    </m:r>
                    <m:r>
                      <a:rPr lang="es-ES" sz="1100" b="0" i="1">
                        <a:latin typeface="Cambria Math" panose="02040503050406030204" pitchFamily="18" charset="0"/>
                      </a:rPr>
                      <m:t>𝑒𝑠𝑡𝑖𝑚𝑎𝑑𝑎</m:t>
                    </m:r>
                    <m:r>
                      <a:rPr lang="es-ES" sz="1100" b="0" i="1">
                        <a:latin typeface="Cambria Math" panose="02040503050406030204" pitchFamily="18" charset="0"/>
                      </a:rPr>
                      <m:t>=83.4146(</m:t>
                    </m:r>
                    <m:r>
                      <a:rPr lang="es-ES" sz="1100" b="0" i="1">
                        <a:latin typeface="Cambria Math" panose="02040503050406030204" pitchFamily="18" charset="0"/>
                      </a:rPr>
                      <m:t>𝑙𝑛𝑎</m:t>
                    </m:r>
                    <m:r>
                      <a:rPr lang="es-ES" sz="1100" b="0" i="1">
                        <a:latin typeface="Cambria Math" panose="02040503050406030204" pitchFamily="18" charset="0"/>
                      </a:rPr>
                      <m:t>ñ</m:t>
                    </m:r>
                    <m:r>
                      <a:rPr lang="es-ES" sz="1100" b="0" i="1">
                        <a:latin typeface="Cambria Math" panose="02040503050406030204" pitchFamily="18" charset="0"/>
                      </a:rPr>
                      <m:t>𝑜</m:t>
                    </m:r>
                    <m:r>
                      <a:rPr lang="es-ES" sz="1100" b="0" i="1">
                        <a:latin typeface="Cambria Math" panose="02040503050406030204" pitchFamily="18" charset="0"/>
                      </a:rPr>
                      <m:t>)−630.42</m:t>
                    </m:r>
                  </m:oMath>
                </m:oMathPara>
              </a14:m>
              <a:endParaRPr lang="es-MX" sz="1100"/>
            </a:p>
          </xdr:txBody>
        </xdr:sp>
      </mc:Choice>
      <mc:Fallback xmlns="">
        <xdr:sp macro="" textlink="">
          <xdr:nvSpPr>
            <xdr:cNvPr id="22" name="CuadroTexto 21">
              <a:extLst>
                <a:ext uri="{FF2B5EF4-FFF2-40B4-BE49-F238E27FC236}">
                  <a16:creationId xmlns:a16="http://schemas.microsoft.com/office/drawing/2014/main" id="{E82A42C6-3549-0644-904F-58F9522201A1}"/>
                </a:ext>
              </a:extLst>
            </xdr:cNvPr>
            <xdr:cNvSpPr txBox="1"/>
          </xdr:nvSpPr>
          <xdr:spPr>
            <a:xfrm>
              <a:off x="2377179" y="33374263"/>
              <a:ext cx="302723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𝑝𝑜𝑏𝑎𝑙𝑐𝑖𝑜𝑛 𝑒𝑠𝑡𝑖𝑚𝑎𝑑𝑎=83.4146(𝑙𝑛𝑎ñ𝑜)−630.42</a:t>
              </a:r>
              <a:endParaRPr lang="es-MX" sz="1100"/>
            </a:p>
          </xdr:txBody>
        </xdr:sp>
      </mc:Fallback>
    </mc:AlternateContent>
    <xdr:clientData/>
  </xdr:oneCellAnchor>
  <xdr:oneCellAnchor>
    <xdr:from>
      <xdr:col>1</xdr:col>
      <xdr:colOff>0</xdr:colOff>
      <xdr:row>212</xdr:row>
      <xdr:rowOff>0</xdr:rowOff>
    </xdr:from>
    <xdr:ext cx="2940870" cy="317010"/>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900-000017000000}"/>
                </a:ext>
              </a:extLst>
            </xdr:cNvPr>
            <xdr:cNvSpPr txBox="1"/>
          </xdr:nvSpPr>
          <xdr:spPr>
            <a:xfrm>
              <a:off x="2372895" y="41769632"/>
              <a:ext cx="2940870" cy="317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𝑝𝑜𝑏𝑎𝑙𝑐𝑖𝑜𝑛</m:t>
                    </m:r>
                    <m:r>
                      <a:rPr lang="es-ES" sz="1100" b="0" i="1">
                        <a:latin typeface="Cambria Math" panose="02040503050406030204" pitchFamily="18" charset="0"/>
                      </a:rPr>
                      <m:t> </m:t>
                    </m:r>
                    <m:r>
                      <a:rPr lang="es-ES" sz="1100" b="0" i="1">
                        <a:latin typeface="Cambria Math" panose="02040503050406030204" pitchFamily="18" charset="0"/>
                      </a:rPr>
                      <m:t>𝑒𝑠𝑡𝑖𝑚𝑎𝑑𝑎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𝑎</m:t>
                        </m:r>
                        <m:r>
                          <a:rPr lang="es-ES" sz="1100" b="0" i="1">
                            <a:latin typeface="Cambria Math" panose="02040503050406030204" pitchFamily="18" charset="0"/>
                          </a:rPr>
                          <m:t>ñ</m:t>
                        </m:r>
                        <m:r>
                          <a:rPr lang="es-ES" sz="1100" b="0" i="1">
                            <a:latin typeface="Cambria Math" panose="02040503050406030204" pitchFamily="18" charset="0"/>
                          </a:rPr>
                          <m:t>𝑜</m:t>
                        </m:r>
                      </m:num>
                      <m:den>
                        <m:r>
                          <a:rPr lang="es-ES" sz="1100" b="0" i="1">
                            <a:latin typeface="Cambria Math" panose="02040503050406030204" pitchFamily="18" charset="0"/>
                          </a:rPr>
                          <m:t>114539.97−57.086</m:t>
                        </m:r>
                        <m:r>
                          <a:rPr lang="es-ES" sz="1100" b="0" i="1">
                            <a:latin typeface="Cambria Math" panose="02040503050406030204" pitchFamily="18" charset="0"/>
                          </a:rPr>
                          <m:t>𝑎</m:t>
                        </m:r>
                        <m:r>
                          <a:rPr lang="es-ES" sz="1100" b="0" i="1">
                            <a:latin typeface="Cambria Math" panose="02040503050406030204" pitchFamily="18" charset="0"/>
                          </a:rPr>
                          <m:t>ñ</m:t>
                        </m:r>
                        <m:r>
                          <a:rPr lang="es-ES" sz="1100" b="0" i="1">
                            <a:latin typeface="Cambria Math" panose="02040503050406030204" pitchFamily="18" charset="0"/>
                          </a:rPr>
                          <m:t>𝑜</m:t>
                        </m:r>
                      </m:den>
                    </m:f>
                  </m:oMath>
                </m:oMathPara>
              </a14:m>
              <a:endParaRPr lang="es-MX" sz="1100"/>
            </a:p>
          </xdr:txBody>
        </xdr:sp>
      </mc:Choice>
      <mc:Fallback xmlns="">
        <xdr:sp macro="" textlink="">
          <xdr:nvSpPr>
            <xdr:cNvPr id="23" name="CuadroTexto 22">
              <a:extLst>
                <a:ext uri="{FF2B5EF4-FFF2-40B4-BE49-F238E27FC236}">
                  <a16:creationId xmlns:a16="http://schemas.microsoft.com/office/drawing/2014/main" id="{25AA278C-FB72-EC40-8B31-50322B1072A8}"/>
                </a:ext>
              </a:extLst>
            </xdr:cNvPr>
            <xdr:cNvSpPr txBox="1"/>
          </xdr:nvSpPr>
          <xdr:spPr>
            <a:xfrm>
              <a:off x="2372895" y="41769632"/>
              <a:ext cx="2940870" cy="317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𝑝𝑜𝑏𝑎𝑙𝑐𝑖𝑜𝑛 𝑒𝑠𝑡𝑖𝑚𝑎𝑑𝑎=𝑎ñ𝑜/(114539.97−57.086𝑎ñ𝑜)</a:t>
              </a:r>
              <a:endParaRPr lang="es-MX" sz="1100"/>
            </a:p>
          </xdr:txBody>
        </xdr:sp>
      </mc:Fallback>
    </mc:AlternateContent>
    <xdr:clientData/>
  </xdr:oneCellAnchor>
  <xdr:oneCellAnchor>
    <xdr:from>
      <xdr:col>16</xdr:col>
      <xdr:colOff>25400</xdr:colOff>
      <xdr:row>1</xdr:row>
      <xdr:rowOff>8465</xdr:rowOff>
    </xdr:from>
    <xdr:ext cx="868828" cy="337593"/>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900-000004000000}"/>
                </a:ext>
              </a:extLst>
            </xdr:cNvPr>
            <xdr:cNvSpPr txBox="1"/>
          </xdr:nvSpPr>
          <xdr:spPr>
            <a:xfrm>
              <a:off x="16637000" y="618065"/>
              <a:ext cx="868828"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𝐵</m:t>
                        </m:r>
                      </m:e>
                      <m:sub>
                        <m:r>
                          <a:rPr lang="es-ES" sz="1100" b="0" i="1">
                            <a:latin typeface="Cambria Math" panose="02040503050406030204" pitchFamily="18" charset="0"/>
                          </a:rPr>
                          <m:t>1</m:t>
                        </m:r>
                      </m:sub>
                    </m:sSub>
                    <m:r>
                      <a:rPr lang="es-ES" sz="1100" b="0" i="1">
                        <a:latin typeface="Cambria Math" panose="02040503050406030204" pitchFamily="18" charset="0"/>
                      </a:rPr>
                      <m:t>=0 </m:t>
                    </m:r>
                    <m:r>
                      <a:rPr lang="es-ES" sz="1100" b="0" i="1">
                        <a:latin typeface="Cambria Math" panose="02040503050406030204" pitchFamily="18" charset="0"/>
                      </a:rPr>
                      <m:t>𝑣𝑠</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𝑎</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𝐵</m:t>
                        </m:r>
                      </m:e>
                      <m:sub>
                        <m:r>
                          <a:rPr lang="es-ES" sz="1100" b="0" i="1">
                            <a:latin typeface="Cambria Math" panose="02040503050406030204" pitchFamily="18" charset="0"/>
                          </a:rPr>
                          <m:t>1</m:t>
                        </m:r>
                      </m:sub>
                    </m:sSub>
                    <m:r>
                      <a:rPr lang="es-ES" sz="1100" b="0" i="1">
                        <a:latin typeface="Cambria Math" panose="02040503050406030204" pitchFamily="18" charset="0"/>
                      </a:rPr>
                      <m:t>≠0</m:t>
                    </m:r>
                  </m:oMath>
                </m:oMathPara>
              </a14:m>
              <a:endParaRPr lang="es-MX" sz="1100"/>
            </a:p>
          </xdr:txBody>
        </xdr:sp>
      </mc:Choice>
      <mc:Fallback xmlns="">
        <xdr:sp macro="" textlink="">
          <xdr:nvSpPr>
            <xdr:cNvPr id="4" name="CuadroTexto 3">
              <a:extLst>
                <a:ext uri="{FF2B5EF4-FFF2-40B4-BE49-F238E27FC236}">
                  <a16:creationId xmlns:a16="http://schemas.microsoft.com/office/drawing/2014/main" id="{1D3A137E-AD69-F3F1-0240-19B51B5CA8DB}"/>
                </a:ext>
              </a:extLst>
            </xdr:cNvPr>
            <xdr:cNvSpPr txBox="1"/>
          </xdr:nvSpPr>
          <xdr:spPr>
            <a:xfrm>
              <a:off x="16637000" y="618065"/>
              <a:ext cx="868828"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𝐻_0:𝐵_1=0 𝑣𝑠 </a:t>
              </a:r>
              <a:endParaRPr lang="es-ES" sz="1100" b="0" i="1">
                <a:latin typeface="Cambria Math" panose="02040503050406030204" pitchFamily="18" charset="0"/>
              </a:endParaRPr>
            </a:p>
            <a:p>
              <a:r>
                <a:rPr lang="es-ES" sz="1100" b="0" i="0">
                  <a:latin typeface="Cambria Math" panose="02040503050406030204" pitchFamily="18" charset="0"/>
                </a:rPr>
                <a:t>𝐻_𝑎:𝐵_1≠0</a:t>
              </a:r>
              <a:endParaRPr lang="es-MX" sz="1100"/>
            </a:p>
          </xdr:txBody>
        </xdr:sp>
      </mc:Fallback>
    </mc:AlternateContent>
    <xdr:clientData/>
  </xdr:oneCellAnchor>
  <xdr:oneCellAnchor>
    <xdr:from>
      <xdr:col>17</xdr:col>
      <xdr:colOff>311980</xdr:colOff>
      <xdr:row>3</xdr:row>
      <xdr:rowOff>29256</xdr:rowOff>
    </xdr:from>
    <xdr:ext cx="365421" cy="220135"/>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900-000018000000}"/>
                </a:ext>
              </a:extLst>
            </xdr:cNvPr>
            <xdr:cNvSpPr txBox="1"/>
          </xdr:nvSpPr>
          <xdr:spPr>
            <a:xfrm>
              <a:off x="22239575" y="1025965"/>
              <a:ext cx="365421" cy="220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𝑅</m:t>
                        </m:r>
                      </m:e>
                      <m:sup>
                        <m:r>
                          <a:rPr lang="es-ES" sz="1100" b="0" i="1">
                            <a:latin typeface="Cambria Math" panose="02040503050406030204" pitchFamily="18" charset="0"/>
                          </a:rPr>
                          <m:t>2</m:t>
                        </m:r>
                      </m:sup>
                    </m:sSup>
                    <m:r>
                      <a:rPr lang="es-ES" sz="1100" b="0" i="0">
                        <a:latin typeface="Cambria Math" panose="02040503050406030204" pitchFamily="18" charset="0"/>
                      </a:rPr>
                      <m:t> %</m:t>
                    </m:r>
                  </m:oMath>
                </m:oMathPara>
              </a14:m>
              <a:endParaRPr lang="es-ES" sz="1100" b="0"/>
            </a:p>
            <a:p>
              <a:endParaRPr lang="es-ES" sz="1100" b="0"/>
            </a:p>
          </xdr:txBody>
        </xdr:sp>
      </mc:Choice>
      <mc:Fallback xmlns="">
        <xdr:sp macro="" textlink="">
          <xdr:nvSpPr>
            <xdr:cNvPr id="24" name="CuadroTexto 23">
              <a:extLst>
                <a:ext uri="{FF2B5EF4-FFF2-40B4-BE49-F238E27FC236}">
                  <a16:creationId xmlns:a16="http://schemas.microsoft.com/office/drawing/2014/main" id="{00000000-0008-0000-0900-000018000000}"/>
                </a:ext>
              </a:extLst>
            </xdr:cNvPr>
            <xdr:cNvSpPr txBox="1"/>
          </xdr:nvSpPr>
          <xdr:spPr>
            <a:xfrm>
              <a:off x="22239575" y="1025965"/>
              <a:ext cx="365421" cy="220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𝑅^2  %</a:t>
              </a:r>
              <a:endParaRPr lang="es-ES" sz="1100" b="0"/>
            </a:p>
            <a:p>
              <a:endParaRPr lang="es-ES" sz="1100" b="0"/>
            </a:p>
          </xdr:txBody>
        </xdr:sp>
      </mc:Fallback>
    </mc:AlternateContent>
    <xdr:clientData/>
  </xdr:oneCellAnchor>
  <xdr:oneCellAnchor>
    <xdr:from>
      <xdr:col>14</xdr:col>
      <xdr:colOff>76200</xdr:colOff>
      <xdr:row>4</xdr:row>
      <xdr:rowOff>16934</xdr:rowOff>
    </xdr:from>
    <xdr:ext cx="1474058" cy="172098"/>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900-000019000000}"/>
                </a:ext>
              </a:extLst>
            </xdr:cNvPr>
            <xdr:cNvSpPr txBox="1"/>
          </xdr:nvSpPr>
          <xdr:spPr>
            <a:xfrm>
              <a:off x="14926733" y="1422401"/>
              <a:ext cx="147405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s-MX" sz="1100" i="1">
                          <a:latin typeface="Cambria Math" panose="02040503050406030204" pitchFamily="18" charset="0"/>
                        </a:rPr>
                      </m:ctrlPr>
                    </m:accPr>
                    <m:e>
                      <m:r>
                        <a:rPr lang="es-ES" sz="1100" b="0" i="1">
                          <a:latin typeface="Cambria Math" panose="02040503050406030204" pitchFamily="18" charset="0"/>
                        </a:rPr>
                        <m:t>𝑦</m:t>
                      </m:r>
                    </m:e>
                  </m:acc>
                </m:oMath>
              </a14:m>
              <a:r>
                <a:rPr lang="es-MX" sz="1100"/>
                <a:t>= </a:t>
              </a:r>
              <a:r>
                <a:rPr lang="es-MX" sz="1100" baseline="0"/>
                <a:t>-81.8374+</a:t>
              </a:r>
              <a:r>
                <a:rPr lang="es-MX" sz="1100"/>
                <a:t>0.04272</a:t>
              </a:r>
              <a:r>
                <a:rPr lang="es-MX" sz="1100" baseline="0"/>
                <a:t> año</a:t>
              </a:r>
              <a:endParaRPr lang="es-MX" sz="1100"/>
            </a:p>
          </xdr:txBody>
        </xdr:sp>
      </mc:Choice>
      <mc:Fallback xmlns="">
        <xdr:sp macro="" textlink="">
          <xdr:nvSpPr>
            <xdr:cNvPr id="25" name="CuadroTexto 24">
              <a:extLst>
                <a:ext uri="{FF2B5EF4-FFF2-40B4-BE49-F238E27FC236}">
                  <a16:creationId xmlns:a16="http://schemas.microsoft.com/office/drawing/2014/main" id="{EF31B6A5-BD32-1547-BA10-7F6859153EC5}"/>
                </a:ext>
              </a:extLst>
            </xdr:cNvPr>
            <xdr:cNvSpPr txBox="1"/>
          </xdr:nvSpPr>
          <xdr:spPr>
            <a:xfrm>
              <a:off x="14926733" y="1422401"/>
              <a:ext cx="147405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𝑦</a:t>
              </a:r>
              <a:r>
                <a:rPr lang="es-MX" sz="1100" b="0" i="0">
                  <a:latin typeface="Cambria Math" panose="02040503050406030204" pitchFamily="18" charset="0"/>
                </a:rPr>
                <a:t> ̂</a:t>
              </a:r>
              <a:r>
                <a:rPr lang="es-MX" sz="1100"/>
                <a:t>= </a:t>
              </a:r>
              <a:r>
                <a:rPr lang="es-MX" sz="1100" baseline="0"/>
                <a:t>-81.8374+</a:t>
              </a:r>
              <a:r>
                <a:rPr lang="es-MX" sz="1100"/>
                <a:t>0.04272</a:t>
              </a:r>
              <a:r>
                <a:rPr lang="es-MX" sz="1100" baseline="0"/>
                <a:t> año</a:t>
              </a:r>
              <a:endParaRPr lang="es-MX" sz="1100"/>
            </a:p>
          </xdr:txBody>
        </xdr:sp>
      </mc:Fallback>
    </mc:AlternateContent>
    <xdr:clientData/>
  </xdr:oneCellAnchor>
  <xdr:oneCellAnchor>
    <xdr:from>
      <xdr:col>15</xdr:col>
      <xdr:colOff>0</xdr:colOff>
      <xdr:row>4</xdr:row>
      <xdr:rowOff>186267</xdr:rowOff>
    </xdr:from>
    <xdr:ext cx="1831655" cy="172098"/>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900-00001A000000}"/>
                </a:ext>
              </a:extLst>
            </xdr:cNvPr>
            <xdr:cNvSpPr txBox="1"/>
          </xdr:nvSpPr>
          <xdr:spPr>
            <a:xfrm>
              <a:off x="16569267" y="1591734"/>
              <a:ext cx="183165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𝑦</m:t>
                  </m:r>
                  <m:r>
                    <a:rPr lang="es-ES" sz="1100" b="0" i="1">
                      <a:latin typeface="Cambria Math" panose="02040503050406030204" pitchFamily="18" charset="0"/>
                    </a:rPr>
                    <m:t> </m:t>
                  </m:r>
                  <m:r>
                    <a:rPr lang="es-ES" sz="1100" b="0" i="1">
                      <a:latin typeface="Cambria Math" panose="02040503050406030204" pitchFamily="18" charset="0"/>
                    </a:rPr>
                    <m:t>𝑒𝑠𝑡𝑖𝑚𝑎𝑑𝑎</m:t>
                  </m:r>
                  <m:r>
                    <a:rPr lang="es-ES" sz="1100" b="0" i="1">
                      <a:latin typeface="Cambria Math" panose="02040503050406030204" pitchFamily="18" charset="0"/>
                    </a:rPr>
                    <m:t> ∗</m:t>
                  </m:r>
                </m:oMath>
              </a14:m>
              <a:r>
                <a:rPr lang="es-MX" sz="1100"/>
                <a:t>= </a:t>
              </a:r>
              <a:r>
                <a:rPr lang="es-MX" sz="1100" baseline="0"/>
                <a:t>0.027x-54.2013</a:t>
              </a:r>
              <a:endParaRPr lang="es-MX" sz="1100"/>
            </a:p>
          </xdr:txBody>
        </xdr:sp>
      </mc:Choice>
      <mc:Fallback xmlns="">
        <xdr:sp macro="" textlink="">
          <xdr:nvSpPr>
            <xdr:cNvPr id="26" name="CuadroTexto 25">
              <a:extLst>
                <a:ext uri="{FF2B5EF4-FFF2-40B4-BE49-F238E27FC236}">
                  <a16:creationId xmlns:a16="http://schemas.microsoft.com/office/drawing/2014/main" id="{07DE6C7D-F10C-BF44-A4AE-117214BF7643}"/>
                </a:ext>
              </a:extLst>
            </xdr:cNvPr>
            <xdr:cNvSpPr txBox="1"/>
          </xdr:nvSpPr>
          <xdr:spPr>
            <a:xfrm>
              <a:off x="16569267" y="1591734"/>
              <a:ext cx="183165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𝑦 𝑒𝑠𝑡𝑖𝑚𝑎𝑑𝑎 ∗</a:t>
              </a:r>
              <a:r>
                <a:rPr lang="es-MX" sz="1100"/>
                <a:t>= </a:t>
              </a:r>
              <a:r>
                <a:rPr lang="es-MX" sz="1100" baseline="0"/>
                <a:t>0.027x-54.2013</a:t>
              </a:r>
              <a:endParaRPr lang="es-MX" sz="1100"/>
            </a:p>
          </xdr:txBody>
        </xdr:sp>
      </mc:Fallback>
    </mc:AlternateContent>
    <xdr:clientData/>
  </xdr:oneCellAnchor>
  <xdr:oneCellAnchor>
    <xdr:from>
      <xdr:col>13</xdr:col>
      <xdr:colOff>846666</xdr:colOff>
      <xdr:row>5</xdr:row>
      <xdr:rowOff>42334</xdr:rowOff>
    </xdr:from>
    <xdr:ext cx="3215431" cy="172098"/>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900-00001B000000}"/>
                </a:ext>
              </a:extLst>
            </xdr:cNvPr>
            <xdr:cNvSpPr txBox="1"/>
          </xdr:nvSpPr>
          <xdr:spPr>
            <a:xfrm>
              <a:off x="14816666" y="1642534"/>
              <a:ext cx="321543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𝑝𝑜𝑏𝑎𝑙𝑐𝑖𝑜𝑛</m:t>
                    </m:r>
                    <m:r>
                      <a:rPr lang="es-ES" sz="1100" b="0" i="1">
                        <a:latin typeface="Cambria Math" panose="02040503050406030204" pitchFamily="18" charset="0"/>
                      </a:rPr>
                      <m:t> </m:t>
                    </m:r>
                    <m:r>
                      <a:rPr lang="es-ES" sz="1100" b="0" i="1">
                        <a:latin typeface="Cambria Math" panose="02040503050406030204" pitchFamily="18" charset="0"/>
                      </a:rPr>
                      <m:t>𝑒𝑠𝑡𝑖𝑚𝑎𝑑𝑎</m:t>
                    </m:r>
                    <m:r>
                      <a:rPr lang="es-ES" sz="1100" b="0" i="1">
                        <a:latin typeface="Cambria Math" panose="02040503050406030204" pitchFamily="18" charset="0"/>
                      </a:rPr>
                      <m:t>=(2.88</m:t>
                    </m:r>
                    <m:r>
                      <a:rPr lang="es-ES" sz="1100" b="0" i="1">
                        <a:latin typeface="Cambria Math" panose="02040503050406030204" pitchFamily="18" charset="0"/>
                      </a:rPr>
                      <m:t>𝐸</m:t>
                    </m:r>
                    <m:r>
                      <a:rPr lang="es-ES" sz="1100" b="0" i="1">
                        <a:latin typeface="Cambria Math" panose="02040503050406030204" pitchFamily="18" charset="0"/>
                      </a:rPr>
                      <m:t>−24)(</m:t>
                    </m:r>
                    <m:func>
                      <m:funcPr>
                        <m:ctrlPr>
                          <a:rPr lang="es-ES" sz="1100" b="0" i="1">
                            <a:latin typeface="Cambria Math" panose="02040503050406030204" pitchFamily="18" charset="0"/>
                          </a:rPr>
                        </m:ctrlPr>
                      </m:funcPr>
                      <m:fName>
                        <m:r>
                          <m:rPr>
                            <m:sty m:val="p"/>
                          </m:rPr>
                          <a:rPr lang="es-ES" sz="1100" b="0" i="0">
                            <a:latin typeface="Cambria Math" panose="02040503050406030204" pitchFamily="18" charset="0"/>
                          </a:rPr>
                          <m:t>exp</m:t>
                        </m:r>
                      </m:fName>
                      <m:e>
                        <m:d>
                          <m:dPr>
                            <m:ctrlPr>
                              <a:rPr lang="es-ES" sz="1100" b="0" i="1">
                                <a:latin typeface="Cambria Math" panose="02040503050406030204" pitchFamily="18" charset="0"/>
                              </a:rPr>
                            </m:ctrlPr>
                          </m:dPr>
                          <m:e>
                            <m:r>
                              <a:rPr lang="es-ES" sz="1100" b="0" i="0">
                                <a:latin typeface="Cambria Math" panose="02040503050406030204" pitchFamily="18" charset="0"/>
                              </a:rPr>
                              <m:t>0.027</m:t>
                            </m:r>
                            <m:r>
                              <m:rPr>
                                <m:sty m:val="p"/>
                              </m:rPr>
                              <a:rPr lang="es-ES" sz="1100" b="0" i="0">
                                <a:latin typeface="Cambria Math" panose="02040503050406030204" pitchFamily="18" charset="0"/>
                              </a:rPr>
                              <m:t>a</m:t>
                            </m:r>
                            <m:r>
                              <a:rPr lang="es-ES" sz="1100" b="0" i="0">
                                <a:latin typeface="Cambria Math" panose="02040503050406030204" pitchFamily="18" charset="0"/>
                              </a:rPr>
                              <m:t>ñ</m:t>
                            </m:r>
                            <m:r>
                              <m:rPr>
                                <m:sty m:val="p"/>
                              </m:rPr>
                              <a:rPr lang="es-ES" sz="1100" b="0" i="0">
                                <a:latin typeface="Cambria Math" panose="02040503050406030204" pitchFamily="18" charset="0"/>
                              </a:rPr>
                              <m:t>o</m:t>
                            </m:r>
                          </m:e>
                        </m:d>
                      </m:e>
                    </m:func>
                  </m:oMath>
                </m:oMathPara>
              </a14:m>
              <a:endParaRPr lang="es-MX" sz="1100"/>
            </a:p>
          </xdr:txBody>
        </xdr:sp>
      </mc:Choice>
      <mc:Fallback xmlns="">
        <xdr:sp macro="" textlink="">
          <xdr:nvSpPr>
            <xdr:cNvPr id="27" name="CuadroTexto 26">
              <a:extLst>
                <a:ext uri="{FF2B5EF4-FFF2-40B4-BE49-F238E27FC236}">
                  <a16:creationId xmlns:a16="http://schemas.microsoft.com/office/drawing/2014/main" id="{F0749229-3CF3-AD40-9D8F-8EB0B59FA13F}"/>
                </a:ext>
              </a:extLst>
            </xdr:cNvPr>
            <xdr:cNvSpPr txBox="1"/>
          </xdr:nvSpPr>
          <xdr:spPr>
            <a:xfrm>
              <a:off x="14816666" y="1642534"/>
              <a:ext cx="321543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𝑝𝑜𝑏𝑎𝑙𝑐𝑖𝑜𝑛 𝑒𝑠𝑡𝑖𝑚𝑎𝑑𝑎=(2.88𝐸−24)(exp⁡(0.027año)</a:t>
              </a:r>
              <a:endParaRPr lang="es-MX" sz="1100"/>
            </a:p>
          </xdr:txBody>
        </xdr:sp>
      </mc:Fallback>
    </mc:AlternateContent>
    <xdr:clientData/>
  </xdr:oneCellAnchor>
  <xdr:oneCellAnchor>
    <xdr:from>
      <xdr:col>14</xdr:col>
      <xdr:colOff>0</xdr:colOff>
      <xdr:row>6</xdr:row>
      <xdr:rowOff>0</xdr:rowOff>
    </xdr:from>
    <xdr:ext cx="2764475" cy="17767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900-00001C000000}"/>
                </a:ext>
              </a:extLst>
            </xdr:cNvPr>
            <xdr:cNvSpPr txBox="1"/>
          </xdr:nvSpPr>
          <xdr:spPr>
            <a:xfrm>
              <a:off x="14850533" y="1794933"/>
              <a:ext cx="2764475" cy="1776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𝑝𝑜𝑏𝑎𝑙𝑐𝑖𝑜𝑛</m:t>
                    </m:r>
                    <m:r>
                      <a:rPr lang="es-ES" sz="1100" b="0" i="1">
                        <a:latin typeface="Cambria Math" panose="02040503050406030204" pitchFamily="18" charset="0"/>
                      </a:rPr>
                      <m:t> </m:t>
                    </m:r>
                    <m:r>
                      <a:rPr lang="es-ES" sz="1100" b="0" i="1">
                        <a:latin typeface="Cambria Math" panose="02040503050406030204" pitchFamily="18" charset="0"/>
                      </a:rPr>
                      <m:t>𝑒𝑠𝑡𝑖𝑚𝑎𝑑𝑎</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2.5</m:t>
                        </m:r>
                        <m:r>
                          <a:rPr lang="es-ES" sz="1100" b="0" i="1">
                            <a:latin typeface="Cambria Math" panose="02040503050406030204" pitchFamily="18" charset="0"/>
                          </a:rPr>
                          <m:t>𝐸</m:t>
                        </m:r>
                        <m:r>
                          <a:rPr lang="es-ES" sz="1100" b="0" i="1">
                            <a:latin typeface="Cambria Math" panose="02040503050406030204" pitchFamily="18" charset="0"/>
                          </a:rPr>
                          <m:t>−179</m:t>
                        </m:r>
                      </m:e>
                    </m:d>
                    <m:r>
                      <a:rPr lang="es-ES" sz="1100" b="0" i="1">
                        <a:latin typeface="Cambria Math" panose="02040503050406030204" pitchFamily="18" charset="0"/>
                      </a:rPr>
                      <m:t>𝑎</m:t>
                    </m:r>
                    <m:r>
                      <a:rPr lang="es-ES" sz="1100" b="0" i="1">
                        <a:latin typeface="Cambria Math" panose="02040503050406030204" pitchFamily="18" charset="0"/>
                      </a:rPr>
                      <m:t>ñ</m:t>
                    </m:r>
                    <m:sSup>
                      <m:sSupPr>
                        <m:ctrlPr>
                          <a:rPr lang="es-ES" sz="1100" b="0" i="1">
                            <a:latin typeface="Cambria Math" panose="02040503050406030204" pitchFamily="18" charset="0"/>
                          </a:rPr>
                        </m:ctrlPr>
                      </m:sSupPr>
                      <m:e>
                        <m:r>
                          <a:rPr lang="es-ES" sz="1100" b="0" i="1">
                            <a:latin typeface="Cambria Math" panose="02040503050406030204" pitchFamily="18" charset="0"/>
                          </a:rPr>
                          <m:t>𝑜</m:t>
                        </m:r>
                      </m:e>
                      <m:sup>
                        <m:r>
                          <a:rPr lang="es-ES" sz="1100" b="0" i="1">
                            <a:latin typeface="Cambria Math" panose="02040503050406030204" pitchFamily="18" charset="0"/>
                          </a:rPr>
                          <m:t>54.27</m:t>
                        </m:r>
                      </m:sup>
                    </m:sSup>
                  </m:oMath>
                </m:oMathPara>
              </a14:m>
              <a:endParaRPr lang="es-MX" sz="1100"/>
            </a:p>
          </xdr:txBody>
        </xdr:sp>
      </mc:Choice>
      <mc:Fallback xmlns="">
        <xdr:sp macro="" textlink="">
          <xdr:nvSpPr>
            <xdr:cNvPr id="28" name="CuadroTexto 27">
              <a:extLst>
                <a:ext uri="{FF2B5EF4-FFF2-40B4-BE49-F238E27FC236}">
                  <a16:creationId xmlns:a16="http://schemas.microsoft.com/office/drawing/2014/main" id="{110C3138-3F58-A147-AE8C-CFEBB14E1223}"/>
                </a:ext>
              </a:extLst>
            </xdr:cNvPr>
            <xdr:cNvSpPr txBox="1"/>
          </xdr:nvSpPr>
          <xdr:spPr>
            <a:xfrm>
              <a:off x="14850533" y="1794933"/>
              <a:ext cx="2764475" cy="1776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𝑝𝑜𝑏𝑎𝑙𝑐𝑖𝑜𝑛 𝑒𝑠𝑡𝑖𝑚𝑎𝑑𝑎=(2.5𝐸−179)𝑎ñ𝑜^54.27</a:t>
              </a:r>
              <a:endParaRPr lang="es-MX" sz="1100"/>
            </a:p>
          </xdr:txBody>
        </xdr:sp>
      </mc:Fallback>
    </mc:AlternateContent>
    <xdr:clientData/>
  </xdr:oneCellAnchor>
  <xdr:oneCellAnchor>
    <xdr:from>
      <xdr:col>14</xdr:col>
      <xdr:colOff>0</xdr:colOff>
      <xdr:row>7</xdr:row>
      <xdr:rowOff>0</xdr:rowOff>
    </xdr:from>
    <xdr:ext cx="3027239" cy="172098"/>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900-00001D000000}"/>
                </a:ext>
              </a:extLst>
            </xdr:cNvPr>
            <xdr:cNvSpPr txBox="1"/>
          </xdr:nvSpPr>
          <xdr:spPr>
            <a:xfrm>
              <a:off x="14850533" y="1989667"/>
              <a:ext cx="302723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𝑝𝑜𝑏𝑎𝑙𝑐𝑖𝑜𝑛</m:t>
                    </m:r>
                    <m:r>
                      <a:rPr lang="es-ES" sz="1100" b="0" i="1">
                        <a:latin typeface="Cambria Math" panose="02040503050406030204" pitchFamily="18" charset="0"/>
                      </a:rPr>
                      <m:t> </m:t>
                    </m:r>
                    <m:r>
                      <a:rPr lang="es-ES" sz="1100" b="0" i="1">
                        <a:latin typeface="Cambria Math" panose="02040503050406030204" pitchFamily="18" charset="0"/>
                      </a:rPr>
                      <m:t>𝑒𝑠𝑡𝑖𝑚𝑎𝑑𝑎</m:t>
                    </m:r>
                    <m:r>
                      <a:rPr lang="es-ES" sz="1100" b="0" i="1">
                        <a:latin typeface="Cambria Math" panose="02040503050406030204" pitchFamily="18" charset="0"/>
                      </a:rPr>
                      <m:t>=83.4146(</m:t>
                    </m:r>
                    <m:r>
                      <a:rPr lang="es-ES" sz="1100" b="0" i="1">
                        <a:latin typeface="Cambria Math" panose="02040503050406030204" pitchFamily="18" charset="0"/>
                      </a:rPr>
                      <m:t>𝑙𝑛𝑎</m:t>
                    </m:r>
                    <m:r>
                      <a:rPr lang="es-ES" sz="1100" b="0" i="1">
                        <a:latin typeface="Cambria Math" panose="02040503050406030204" pitchFamily="18" charset="0"/>
                      </a:rPr>
                      <m:t>ñ</m:t>
                    </m:r>
                    <m:r>
                      <a:rPr lang="es-ES" sz="1100" b="0" i="1">
                        <a:latin typeface="Cambria Math" panose="02040503050406030204" pitchFamily="18" charset="0"/>
                      </a:rPr>
                      <m:t>𝑜</m:t>
                    </m:r>
                    <m:r>
                      <a:rPr lang="es-ES" sz="1100" b="0" i="1">
                        <a:latin typeface="Cambria Math" panose="02040503050406030204" pitchFamily="18" charset="0"/>
                      </a:rPr>
                      <m:t>)−630.42</m:t>
                    </m:r>
                  </m:oMath>
                </m:oMathPara>
              </a14:m>
              <a:endParaRPr lang="es-MX" sz="1100"/>
            </a:p>
          </xdr:txBody>
        </xdr:sp>
      </mc:Choice>
      <mc:Fallback xmlns="">
        <xdr:sp macro="" textlink="">
          <xdr:nvSpPr>
            <xdr:cNvPr id="29" name="CuadroTexto 28">
              <a:extLst>
                <a:ext uri="{FF2B5EF4-FFF2-40B4-BE49-F238E27FC236}">
                  <a16:creationId xmlns:a16="http://schemas.microsoft.com/office/drawing/2014/main" id="{6D57D4CA-4A8A-1A46-9368-90992D9A115A}"/>
                </a:ext>
              </a:extLst>
            </xdr:cNvPr>
            <xdr:cNvSpPr txBox="1"/>
          </xdr:nvSpPr>
          <xdr:spPr>
            <a:xfrm>
              <a:off x="14850533" y="1989667"/>
              <a:ext cx="302723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𝑝𝑜𝑏𝑎𝑙𝑐𝑖𝑜𝑛 𝑒𝑠𝑡𝑖𝑚𝑎𝑑𝑎=83.4146(𝑙𝑛𝑎ñ𝑜)−630.42</a:t>
              </a:r>
              <a:endParaRPr lang="es-MX" sz="1100"/>
            </a:p>
          </xdr:txBody>
        </xdr:sp>
      </mc:Fallback>
    </mc:AlternateContent>
    <xdr:clientData/>
  </xdr:oneCellAnchor>
  <xdr:oneCellAnchor>
    <xdr:from>
      <xdr:col>14</xdr:col>
      <xdr:colOff>0</xdr:colOff>
      <xdr:row>8</xdr:row>
      <xdr:rowOff>0</xdr:rowOff>
    </xdr:from>
    <xdr:ext cx="2940870" cy="317010"/>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00000000-0008-0000-0900-00001E000000}"/>
                </a:ext>
              </a:extLst>
            </xdr:cNvPr>
            <xdr:cNvSpPr txBox="1"/>
          </xdr:nvSpPr>
          <xdr:spPr>
            <a:xfrm>
              <a:off x="14850533" y="2184400"/>
              <a:ext cx="2940870" cy="317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𝑝𝑜𝑏𝑎𝑙𝑐𝑖𝑜𝑛</m:t>
                    </m:r>
                    <m:r>
                      <a:rPr lang="es-ES" sz="1100" b="0" i="1">
                        <a:latin typeface="Cambria Math" panose="02040503050406030204" pitchFamily="18" charset="0"/>
                      </a:rPr>
                      <m:t> </m:t>
                    </m:r>
                    <m:r>
                      <a:rPr lang="es-ES" sz="1100" b="0" i="1">
                        <a:latin typeface="Cambria Math" panose="02040503050406030204" pitchFamily="18" charset="0"/>
                      </a:rPr>
                      <m:t>𝑒𝑠𝑡𝑖𝑚𝑎𝑑𝑎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𝑎</m:t>
                        </m:r>
                        <m:r>
                          <a:rPr lang="es-ES" sz="1100" b="0" i="1">
                            <a:latin typeface="Cambria Math" panose="02040503050406030204" pitchFamily="18" charset="0"/>
                          </a:rPr>
                          <m:t>ñ</m:t>
                        </m:r>
                        <m:r>
                          <a:rPr lang="es-ES" sz="1100" b="0" i="1">
                            <a:latin typeface="Cambria Math" panose="02040503050406030204" pitchFamily="18" charset="0"/>
                          </a:rPr>
                          <m:t>𝑜</m:t>
                        </m:r>
                      </m:num>
                      <m:den>
                        <m:r>
                          <a:rPr lang="es-ES" sz="1100" b="0" i="1">
                            <a:latin typeface="Cambria Math" panose="02040503050406030204" pitchFamily="18" charset="0"/>
                          </a:rPr>
                          <m:t>114539.97−57.086</m:t>
                        </m:r>
                        <m:r>
                          <a:rPr lang="es-ES" sz="1100" b="0" i="1">
                            <a:latin typeface="Cambria Math" panose="02040503050406030204" pitchFamily="18" charset="0"/>
                          </a:rPr>
                          <m:t>𝑎</m:t>
                        </m:r>
                        <m:r>
                          <a:rPr lang="es-ES" sz="1100" b="0" i="1">
                            <a:latin typeface="Cambria Math" panose="02040503050406030204" pitchFamily="18" charset="0"/>
                          </a:rPr>
                          <m:t>ñ</m:t>
                        </m:r>
                        <m:r>
                          <a:rPr lang="es-ES" sz="1100" b="0" i="1">
                            <a:latin typeface="Cambria Math" panose="02040503050406030204" pitchFamily="18" charset="0"/>
                          </a:rPr>
                          <m:t>𝑜</m:t>
                        </m:r>
                      </m:den>
                    </m:f>
                  </m:oMath>
                </m:oMathPara>
              </a14:m>
              <a:endParaRPr lang="es-MX" sz="1100"/>
            </a:p>
          </xdr:txBody>
        </xdr:sp>
      </mc:Choice>
      <mc:Fallback xmlns="">
        <xdr:sp macro="" textlink="">
          <xdr:nvSpPr>
            <xdr:cNvPr id="30" name="CuadroTexto 29">
              <a:extLst>
                <a:ext uri="{FF2B5EF4-FFF2-40B4-BE49-F238E27FC236}">
                  <a16:creationId xmlns:a16="http://schemas.microsoft.com/office/drawing/2014/main" id="{454D1372-1856-474E-9BF7-EEA287519C80}"/>
                </a:ext>
              </a:extLst>
            </xdr:cNvPr>
            <xdr:cNvSpPr txBox="1"/>
          </xdr:nvSpPr>
          <xdr:spPr>
            <a:xfrm>
              <a:off x="14850533" y="2184400"/>
              <a:ext cx="2940870" cy="317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𝑝𝑜𝑏𝑎𝑙𝑐𝑖𝑜𝑛 𝑒𝑠𝑡𝑖𝑚𝑎𝑑𝑎=𝑎ñ𝑜/(114539.97−57.086𝑎ñ𝑜)</a:t>
              </a:r>
              <a:endParaRPr lang="es-MX" sz="1100"/>
            </a:p>
          </xdr:txBody>
        </xdr:sp>
      </mc:Fallback>
    </mc:AlternateContent>
    <xdr:clientData/>
  </xdr:oneCellAnchor>
  <xdr:oneCellAnchor>
    <xdr:from>
      <xdr:col>16</xdr:col>
      <xdr:colOff>50800</xdr:colOff>
      <xdr:row>4</xdr:row>
      <xdr:rowOff>16931</xdr:rowOff>
    </xdr:from>
    <xdr:ext cx="1182375" cy="165366"/>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900-00001F000000}"/>
                </a:ext>
              </a:extLst>
            </xdr:cNvPr>
            <xdr:cNvSpPr txBox="1"/>
          </xdr:nvSpPr>
          <xdr:spPr>
            <a:xfrm>
              <a:off x="20582467" y="1422398"/>
              <a:ext cx="1182375"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𝐸𝑃</m:t>
                    </m:r>
                    <m:r>
                      <a:rPr lang="es-ES" sz="1100" b="0" i="1">
                        <a:latin typeface="Cambria Math" panose="02040503050406030204" pitchFamily="18" charset="0"/>
                      </a:rPr>
                      <m:t>=79.17&gt;4.84</m:t>
                    </m:r>
                  </m:oMath>
                </m:oMathPara>
              </a14:m>
              <a:endParaRPr lang="es-ES" sz="1100" b="0" i="1">
                <a:latin typeface="Cambria Math" panose="02040503050406030204" pitchFamily="18" charset="0"/>
              </a:endParaRPr>
            </a:p>
          </xdr:txBody>
        </xdr:sp>
      </mc:Choice>
      <mc:Fallback xmlns="">
        <xdr:sp macro="" textlink="">
          <xdr:nvSpPr>
            <xdr:cNvPr id="31" name="CuadroTexto 30">
              <a:extLst>
                <a:ext uri="{FF2B5EF4-FFF2-40B4-BE49-F238E27FC236}">
                  <a16:creationId xmlns:a16="http://schemas.microsoft.com/office/drawing/2014/main" id="{5E482B66-8DA0-3240-A232-63150E44AC0D}"/>
                </a:ext>
              </a:extLst>
            </xdr:cNvPr>
            <xdr:cNvSpPr txBox="1"/>
          </xdr:nvSpPr>
          <xdr:spPr>
            <a:xfrm>
              <a:off x="20582467" y="1422398"/>
              <a:ext cx="1182375"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𝐸𝑃=79.17&gt;4.84</a:t>
              </a:r>
              <a:endParaRPr lang="es-ES" sz="1100" b="0" i="1">
                <a:latin typeface="Cambria Math" panose="02040503050406030204" pitchFamily="18" charset="0"/>
              </a:endParaRPr>
            </a:p>
          </xdr:txBody>
        </xdr:sp>
      </mc:Fallback>
    </mc:AlternateContent>
    <xdr:clientData/>
  </xdr:oneCellAnchor>
</xdr:wsDr>
</file>

<file path=xl/drawings/drawing12.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501650</xdr:colOff>
      <xdr:row>7</xdr:row>
      <xdr:rowOff>88900</xdr:rowOff>
    </xdr:to>
    <xdr:sp macro="" textlink="">
      <xdr:nvSpPr>
        <xdr:cNvPr id="2" name="CuadroTexto 1">
          <a:extLst>
            <a:ext uri="{FF2B5EF4-FFF2-40B4-BE49-F238E27FC236}">
              <a16:creationId xmlns:a16="http://schemas.microsoft.com/office/drawing/2014/main" id="{00000000-0008-0000-0A00-000002000000}"/>
            </a:ext>
          </a:extLst>
        </xdr:cNvPr>
        <xdr:cNvSpPr txBox="1"/>
      </xdr:nvSpPr>
      <xdr:spPr>
        <a:xfrm>
          <a:off x="6858000" y="190500"/>
          <a:ext cx="507365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a:t>
          </a:r>
          <a:r>
            <a:rPr lang="es-MX" sz="1100" baseline="0"/>
            <a:t> costos de los viajes de negocios varian mucho entre las ciudades más importantes de Estados Unidos, como se muestra en la tabla. Un interventos corporativo intenta establecer tasas de viáticos que tomen en cuenta esta variación ¿Debe el interventor considerar los costos tanto de renta de autos como de hoteles, o los costos de hoteles proporcionan suficiente información para calcular las tasas? Ajuste una regresión usando los costos de la renta de autos para explicar los costos de los hoteles </a:t>
          </a:r>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789923</xdr:colOff>
      <xdr:row>0</xdr:row>
      <xdr:rowOff>130032</xdr:rowOff>
    </xdr:from>
    <xdr:to>
      <xdr:col>12</xdr:col>
      <xdr:colOff>106769</xdr:colOff>
      <xdr:row>14</xdr:row>
      <xdr:rowOff>161029</xdr:rowOff>
    </xdr:to>
    <xdr:graphicFrame macro="">
      <xdr:nvGraphicFramePr>
        <xdr:cNvPr id="2" name="Gráfico 1">
          <a:extLst>
            <a:ext uri="{FF2B5EF4-FFF2-40B4-BE49-F238E27FC236}">
              <a16:creationId xmlns:a16="http://schemas.microsoft.com/office/drawing/2014/main" id="{5975AC78-6C5F-47C5-AAF1-09A3C6F3A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130339</xdr:colOff>
      <xdr:row>21</xdr:row>
      <xdr:rowOff>3947</xdr:rowOff>
    </xdr:from>
    <xdr:ext cx="315279" cy="172098"/>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EEE4F636-8244-3443-8386-4F03771FD25F}"/>
                </a:ext>
              </a:extLst>
            </xdr:cNvPr>
            <xdr:cNvSpPr txBox="1"/>
          </xdr:nvSpPr>
          <xdr:spPr>
            <a:xfrm>
              <a:off x="5540539" y="5528447"/>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𝑌</m:t>
                    </m:r>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3" name="CuadroTexto 2">
              <a:extLst>
                <a:ext uri="{FF2B5EF4-FFF2-40B4-BE49-F238E27FC236}">
                  <a16:creationId xmlns:a16="http://schemas.microsoft.com/office/drawing/2014/main" id="{EEE4F636-8244-3443-8386-4F03771FD25F}"/>
                </a:ext>
              </a:extLst>
            </xdr:cNvPr>
            <xdr:cNvSpPr txBox="1"/>
          </xdr:nvSpPr>
          <xdr:spPr>
            <a:xfrm>
              <a:off x="5540539" y="5528447"/>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3</xdr:col>
      <xdr:colOff>210921</xdr:colOff>
      <xdr:row>44</xdr:row>
      <xdr:rowOff>188046</xdr:rowOff>
    </xdr:from>
    <xdr:ext cx="353687" cy="172098"/>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2D587785-EBFF-5D46-B98B-C83224EFDA0B}"/>
                </a:ext>
              </a:extLst>
            </xdr:cNvPr>
            <xdr:cNvSpPr txBox="1"/>
          </xdr:nvSpPr>
          <xdr:spPr>
            <a:xfrm>
              <a:off x="5621121" y="26299246"/>
              <a:ext cx="35368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𝑌</m:t>
                  </m:r>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a:t>
              </a:r>
            </a:p>
          </xdr:txBody>
        </xdr:sp>
      </mc:Choice>
      <mc:Fallback xmlns="">
        <xdr:sp macro="" textlink="">
          <xdr:nvSpPr>
            <xdr:cNvPr id="5" name="CuadroTexto 4">
              <a:extLst>
                <a:ext uri="{FF2B5EF4-FFF2-40B4-BE49-F238E27FC236}">
                  <a16:creationId xmlns:a16="http://schemas.microsoft.com/office/drawing/2014/main" id="{2D587785-EBFF-5D46-B98B-C83224EFDA0B}"/>
                </a:ext>
              </a:extLst>
            </xdr:cNvPr>
            <xdr:cNvSpPr txBox="1"/>
          </xdr:nvSpPr>
          <xdr:spPr>
            <a:xfrm>
              <a:off x="5621121" y="26299246"/>
              <a:ext cx="35368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r>
                <a:rPr lang="es-MX" sz="1100"/>
                <a:t>*</a:t>
              </a:r>
            </a:p>
          </xdr:txBody>
        </xdr:sp>
      </mc:Fallback>
    </mc:AlternateContent>
    <xdr:clientData/>
  </xdr:oneCellAnchor>
  <xdr:oneCellAnchor>
    <xdr:from>
      <xdr:col>3</xdr:col>
      <xdr:colOff>210921</xdr:colOff>
      <xdr:row>68</xdr:row>
      <xdr:rowOff>188046</xdr:rowOff>
    </xdr:from>
    <xdr:ext cx="373307" cy="172098"/>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8E659975-AE9C-F549-8AA4-9F04E3202D9F}"/>
                </a:ext>
              </a:extLst>
            </xdr:cNvPr>
            <xdr:cNvSpPr txBox="1"/>
          </xdr:nvSpPr>
          <xdr:spPr>
            <a:xfrm>
              <a:off x="5621121" y="36497346"/>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6" name="CuadroTexto 5">
              <a:extLst>
                <a:ext uri="{FF2B5EF4-FFF2-40B4-BE49-F238E27FC236}">
                  <a16:creationId xmlns:a16="http://schemas.microsoft.com/office/drawing/2014/main" id="{8E659975-AE9C-F549-8AA4-9F04E3202D9F}"/>
                </a:ext>
              </a:extLst>
            </xdr:cNvPr>
            <xdr:cNvSpPr txBox="1"/>
          </xdr:nvSpPr>
          <xdr:spPr>
            <a:xfrm>
              <a:off x="5621121" y="36497346"/>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3</xdr:col>
      <xdr:colOff>210921</xdr:colOff>
      <xdr:row>93</xdr:row>
      <xdr:rowOff>229</xdr:rowOff>
    </xdr:from>
    <xdr:ext cx="411716" cy="17209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9ABB7371-E25E-8747-BD97-014D94FF6215}"/>
                </a:ext>
              </a:extLst>
            </xdr:cNvPr>
            <xdr:cNvSpPr txBox="1"/>
          </xdr:nvSpPr>
          <xdr:spPr>
            <a:xfrm>
              <a:off x="5621121" y="15913329"/>
              <a:ext cx="41171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a:t>
              </a:r>
            </a:p>
          </xdr:txBody>
        </xdr:sp>
      </mc:Choice>
      <mc:Fallback xmlns="">
        <xdr:sp macro="" textlink="">
          <xdr:nvSpPr>
            <xdr:cNvPr id="7" name="CuadroTexto 6">
              <a:extLst>
                <a:ext uri="{FF2B5EF4-FFF2-40B4-BE49-F238E27FC236}">
                  <a16:creationId xmlns:a16="http://schemas.microsoft.com/office/drawing/2014/main" id="{9ABB7371-E25E-8747-BD97-014D94FF6215}"/>
                </a:ext>
              </a:extLst>
            </xdr:cNvPr>
            <xdr:cNvSpPr txBox="1"/>
          </xdr:nvSpPr>
          <xdr:spPr>
            <a:xfrm>
              <a:off x="5621121" y="15913329"/>
              <a:ext cx="41171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r>
                <a:rPr lang="es-MX" sz="1100"/>
                <a:t>*</a:t>
              </a:r>
            </a:p>
          </xdr:txBody>
        </xdr:sp>
      </mc:Fallback>
    </mc:AlternateContent>
    <xdr:clientData/>
  </xdr:oneCellAnchor>
  <xdr:oneCellAnchor>
    <xdr:from>
      <xdr:col>3</xdr:col>
      <xdr:colOff>210921</xdr:colOff>
      <xdr:row>116</xdr:row>
      <xdr:rowOff>229</xdr:rowOff>
    </xdr:from>
    <xdr:ext cx="975973" cy="258789"/>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26D3E36B-2AB2-8D43-BC87-AA9C50A8F5D9}"/>
                </a:ext>
              </a:extLst>
            </xdr:cNvPr>
            <xdr:cNvSpPr txBox="1"/>
          </xdr:nvSpPr>
          <xdr:spPr>
            <a:xfrm>
              <a:off x="5621121" y="46888629"/>
              <a:ext cx="975973" cy="25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1</m:t>
                      </m:r>
                    </m:num>
                    <m:den>
                      <m:r>
                        <a:rPr lang="es-ES" sz="1100" b="0" i="1">
                          <a:latin typeface="Cambria Math" panose="02040503050406030204" pitchFamily="18" charset="0"/>
                        </a:rPr>
                        <m:t>𝑦</m:t>
                      </m:r>
                    </m:den>
                  </m:f>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*=1/x </a:t>
              </a:r>
            </a:p>
          </xdr:txBody>
        </xdr:sp>
      </mc:Choice>
      <mc:Fallback xmlns="">
        <xdr:sp macro="" textlink="">
          <xdr:nvSpPr>
            <xdr:cNvPr id="8" name="CuadroTexto 7">
              <a:extLst>
                <a:ext uri="{FF2B5EF4-FFF2-40B4-BE49-F238E27FC236}">
                  <a16:creationId xmlns:a16="http://schemas.microsoft.com/office/drawing/2014/main" id="{26D3E36B-2AB2-8D43-BC87-AA9C50A8F5D9}"/>
                </a:ext>
              </a:extLst>
            </xdr:cNvPr>
            <xdr:cNvSpPr txBox="1"/>
          </xdr:nvSpPr>
          <xdr:spPr>
            <a:xfrm>
              <a:off x="5621121" y="46888629"/>
              <a:ext cx="975973" cy="25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𝑌^∗=1/𝑦</a:t>
              </a:r>
              <a:r>
                <a:rPr lang="es-ES" sz="1100" b="0" i="0">
                  <a:latin typeface="Cambria Math" panose="02040503050406030204" pitchFamily="18" charset="0"/>
                  <a:ea typeface="Cambria Math" panose="02040503050406030204" pitchFamily="18" charset="0"/>
                </a:rPr>
                <a:t>~𝑋</a:t>
              </a:r>
              <a:r>
                <a:rPr lang="es-MX" sz="1100"/>
                <a:t>*=1/x </a:t>
              </a:r>
            </a:p>
          </xdr:txBody>
        </xdr:sp>
      </mc:Fallback>
    </mc:AlternateContent>
    <xdr:clientData/>
  </xdr:oneCellAnchor>
  <xdr:oneCellAnchor>
    <xdr:from>
      <xdr:col>6</xdr:col>
      <xdr:colOff>40103</xdr:colOff>
      <xdr:row>35</xdr:row>
      <xdr:rowOff>10981</xdr:rowOff>
    </xdr:from>
    <xdr:ext cx="1699504" cy="17665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7BDAB33E-95B5-0F41-8913-2F0C9F6E4B1B}"/>
                </a:ext>
              </a:extLst>
            </xdr:cNvPr>
            <xdr:cNvSpPr txBox="1"/>
          </xdr:nvSpPr>
          <xdr:spPr>
            <a:xfrm>
              <a:off x="8384003" y="824058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11" name="CuadroTexto 10">
              <a:extLst>
                <a:ext uri="{FF2B5EF4-FFF2-40B4-BE49-F238E27FC236}">
                  <a16:creationId xmlns:a16="http://schemas.microsoft.com/office/drawing/2014/main" id="{7BDAB33E-95B5-0F41-8913-2F0C9F6E4B1B}"/>
                </a:ext>
              </a:extLst>
            </xdr:cNvPr>
            <xdr:cNvSpPr txBox="1"/>
          </xdr:nvSpPr>
          <xdr:spPr>
            <a:xfrm>
              <a:off x="8384003" y="824058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85796</xdr:colOff>
      <xdr:row>36</xdr:row>
      <xdr:rowOff>125315</xdr:rowOff>
    </xdr:from>
    <xdr:ext cx="3962560" cy="165366"/>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DB329AD-3DC4-E149-BE65-46D25C246102}"/>
                </a:ext>
              </a:extLst>
            </xdr:cNvPr>
            <xdr:cNvSpPr txBox="1"/>
          </xdr:nvSpPr>
          <xdr:spPr>
            <a:xfrm>
              <a:off x="8429696" y="854541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12" name="CuadroTexto 11">
              <a:extLst>
                <a:ext uri="{FF2B5EF4-FFF2-40B4-BE49-F238E27FC236}">
                  <a16:creationId xmlns:a16="http://schemas.microsoft.com/office/drawing/2014/main" id="{0DB329AD-3DC4-E149-BE65-46D25C246102}"/>
                </a:ext>
              </a:extLst>
            </xdr:cNvPr>
            <xdr:cNvSpPr txBox="1"/>
          </xdr:nvSpPr>
          <xdr:spPr>
            <a:xfrm>
              <a:off x="8429696" y="854541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oneCellAnchor>
    <xdr:from>
      <xdr:col>6</xdr:col>
      <xdr:colOff>40103</xdr:colOff>
      <xdr:row>59</xdr:row>
      <xdr:rowOff>10981</xdr:rowOff>
    </xdr:from>
    <xdr:ext cx="1699504" cy="176651"/>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D58B953B-2F85-874D-AB6E-300DBE5E8CF3}"/>
                </a:ext>
              </a:extLst>
            </xdr:cNvPr>
            <xdr:cNvSpPr txBox="1"/>
          </xdr:nvSpPr>
          <xdr:spPr>
            <a:xfrm>
              <a:off x="7070823" y="679786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17" name="CuadroTexto 16">
              <a:extLst>
                <a:ext uri="{FF2B5EF4-FFF2-40B4-BE49-F238E27FC236}">
                  <a16:creationId xmlns:a16="http://schemas.microsoft.com/office/drawing/2014/main" id="{D58B953B-2F85-874D-AB6E-300DBE5E8CF3}"/>
                </a:ext>
              </a:extLst>
            </xdr:cNvPr>
            <xdr:cNvSpPr txBox="1"/>
          </xdr:nvSpPr>
          <xdr:spPr>
            <a:xfrm>
              <a:off x="7070823" y="679786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85796</xdr:colOff>
      <xdr:row>60</xdr:row>
      <xdr:rowOff>125315</xdr:rowOff>
    </xdr:from>
    <xdr:ext cx="3962560" cy="165366"/>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4E2BC2B3-8878-214D-8AA0-9B2BCEC8BA25}"/>
                </a:ext>
              </a:extLst>
            </xdr:cNvPr>
            <xdr:cNvSpPr txBox="1"/>
          </xdr:nvSpPr>
          <xdr:spPr>
            <a:xfrm>
              <a:off x="7116516" y="710523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18" name="CuadroTexto 17">
              <a:extLst>
                <a:ext uri="{FF2B5EF4-FFF2-40B4-BE49-F238E27FC236}">
                  <a16:creationId xmlns:a16="http://schemas.microsoft.com/office/drawing/2014/main" id="{4E2BC2B3-8878-214D-8AA0-9B2BCEC8BA25}"/>
                </a:ext>
              </a:extLst>
            </xdr:cNvPr>
            <xdr:cNvSpPr txBox="1"/>
          </xdr:nvSpPr>
          <xdr:spPr>
            <a:xfrm>
              <a:off x="7116516" y="710523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oneCellAnchor>
    <xdr:from>
      <xdr:col>6</xdr:col>
      <xdr:colOff>40103</xdr:colOff>
      <xdr:row>83</xdr:row>
      <xdr:rowOff>10981</xdr:rowOff>
    </xdr:from>
    <xdr:ext cx="1699504" cy="176651"/>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F10D34C1-7D60-B943-A549-CABB7F21E7CF}"/>
                </a:ext>
              </a:extLst>
            </xdr:cNvPr>
            <xdr:cNvSpPr txBox="1"/>
          </xdr:nvSpPr>
          <xdr:spPr>
            <a:xfrm>
              <a:off x="7084491" y="1141357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19" name="CuadroTexto 18">
              <a:extLst>
                <a:ext uri="{FF2B5EF4-FFF2-40B4-BE49-F238E27FC236}">
                  <a16:creationId xmlns:a16="http://schemas.microsoft.com/office/drawing/2014/main" id="{F10D34C1-7D60-B943-A549-CABB7F21E7CF}"/>
                </a:ext>
              </a:extLst>
            </xdr:cNvPr>
            <xdr:cNvSpPr txBox="1"/>
          </xdr:nvSpPr>
          <xdr:spPr>
            <a:xfrm>
              <a:off x="7084491" y="1141357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85796</xdr:colOff>
      <xdr:row>84</xdr:row>
      <xdr:rowOff>125315</xdr:rowOff>
    </xdr:from>
    <xdr:ext cx="3962560" cy="165366"/>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7029B464-E659-7A48-A37D-FF90D2B40CC9}"/>
                </a:ext>
              </a:extLst>
            </xdr:cNvPr>
            <xdr:cNvSpPr txBox="1"/>
          </xdr:nvSpPr>
          <xdr:spPr>
            <a:xfrm>
              <a:off x="7130184" y="1171977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20" name="CuadroTexto 19">
              <a:extLst>
                <a:ext uri="{FF2B5EF4-FFF2-40B4-BE49-F238E27FC236}">
                  <a16:creationId xmlns:a16="http://schemas.microsoft.com/office/drawing/2014/main" id="{7029B464-E659-7A48-A37D-FF90D2B40CC9}"/>
                </a:ext>
              </a:extLst>
            </xdr:cNvPr>
            <xdr:cNvSpPr txBox="1"/>
          </xdr:nvSpPr>
          <xdr:spPr>
            <a:xfrm>
              <a:off x="7130184" y="1171977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oneCellAnchor>
    <xdr:from>
      <xdr:col>16</xdr:col>
      <xdr:colOff>40103</xdr:colOff>
      <xdr:row>107</xdr:row>
      <xdr:rowOff>10981</xdr:rowOff>
    </xdr:from>
    <xdr:ext cx="1699504" cy="176651"/>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D25D1AB9-28E1-784C-8EFC-7383CC242019}"/>
                </a:ext>
              </a:extLst>
            </xdr:cNvPr>
            <xdr:cNvSpPr txBox="1"/>
          </xdr:nvSpPr>
          <xdr:spPr>
            <a:xfrm>
              <a:off x="7111902" y="16073283"/>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21" name="CuadroTexto 20">
              <a:extLst>
                <a:ext uri="{FF2B5EF4-FFF2-40B4-BE49-F238E27FC236}">
                  <a16:creationId xmlns:a16="http://schemas.microsoft.com/office/drawing/2014/main" id="{D25D1AB9-28E1-784C-8EFC-7383CC242019}"/>
                </a:ext>
              </a:extLst>
            </xdr:cNvPr>
            <xdr:cNvSpPr txBox="1"/>
          </xdr:nvSpPr>
          <xdr:spPr>
            <a:xfrm>
              <a:off x="7111902" y="16073283"/>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16</xdr:col>
      <xdr:colOff>85796</xdr:colOff>
      <xdr:row>108</xdr:row>
      <xdr:rowOff>125315</xdr:rowOff>
    </xdr:from>
    <xdr:ext cx="3962560" cy="165366"/>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E74CCC71-9B24-2941-9D20-6D85BAC8A95E}"/>
                </a:ext>
              </a:extLst>
            </xdr:cNvPr>
            <xdr:cNvSpPr txBox="1"/>
          </xdr:nvSpPr>
          <xdr:spPr>
            <a:xfrm>
              <a:off x="7157595" y="16379488"/>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22" name="CuadroTexto 21">
              <a:extLst>
                <a:ext uri="{FF2B5EF4-FFF2-40B4-BE49-F238E27FC236}">
                  <a16:creationId xmlns:a16="http://schemas.microsoft.com/office/drawing/2014/main" id="{E74CCC71-9B24-2941-9D20-6D85BAC8A95E}"/>
                </a:ext>
              </a:extLst>
            </xdr:cNvPr>
            <xdr:cNvSpPr txBox="1"/>
          </xdr:nvSpPr>
          <xdr:spPr>
            <a:xfrm>
              <a:off x="7157595" y="16379488"/>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twoCellAnchor>
    <xdr:from>
      <xdr:col>25</xdr:col>
      <xdr:colOff>365760</xdr:colOff>
      <xdr:row>107</xdr:row>
      <xdr:rowOff>30480</xdr:rowOff>
    </xdr:from>
    <xdr:to>
      <xdr:col>30</xdr:col>
      <xdr:colOff>568960</xdr:colOff>
      <xdr:row>121</xdr:row>
      <xdr:rowOff>30480</xdr:rowOff>
    </xdr:to>
    <xdr:graphicFrame macro="">
      <xdr:nvGraphicFramePr>
        <xdr:cNvPr id="24" name="Gráfico 23">
          <a:extLst>
            <a:ext uri="{FF2B5EF4-FFF2-40B4-BE49-F238E27FC236}">
              <a16:creationId xmlns:a16="http://schemas.microsoft.com/office/drawing/2014/main" id="{44AB71CE-10EF-D7EB-75BC-8EAA4D7FF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11</xdr:col>
      <xdr:colOff>0</xdr:colOff>
      <xdr:row>23</xdr:row>
      <xdr:rowOff>0</xdr:rowOff>
    </xdr:from>
    <xdr:ext cx="4540795" cy="33746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C836B4E5-7FCE-3244-BCDD-F8D7027436C2}"/>
                </a:ext>
              </a:extLst>
            </xdr:cNvPr>
            <xdr:cNvSpPr txBox="1"/>
          </xdr:nvSpPr>
          <xdr:spPr>
            <a:xfrm>
              <a:off x="9127067" y="4538133"/>
              <a:ext cx="4540795"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m:t>
                    </m:r>
                    <m:r>
                      <a:rPr lang="es-ES" sz="1100" b="0" i="1">
                        <a:latin typeface="Cambria Math" panose="02040503050406030204" pitchFamily="18" charset="0"/>
                      </a:rPr>
                      <m:t>𝑐𝑒𝑟𝑜</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m:t>
                    </m:r>
                    <m:r>
                      <a:rPr lang="es-ES" sz="1100" b="0" i="1">
                        <a:latin typeface="Cambria Math" panose="02040503050406030204" pitchFamily="18" charset="0"/>
                      </a:rPr>
                      <m:t>𝑐𝑒𝑟𝑜</m:t>
                    </m:r>
                  </m:oMath>
                </m:oMathPara>
              </a14:m>
              <a:endParaRPr lang="es-MX" sz="1100"/>
            </a:p>
          </xdr:txBody>
        </xdr:sp>
      </mc:Choice>
      <mc:Fallback xmlns="">
        <xdr:sp macro="" textlink="">
          <xdr:nvSpPr>
            <xdr:cNvPr id="2" name="CuadroTexto 1">
              <a:extLst>
                <a:ext uri="{FF2B5EF4-FFF2-40B4-BE49-F238E27FC236}">
                  <a16:creationId xmlns:a16="http://schemas.microsoft.com/office/drawing/2014/main" id="{C836B4E5-7FCE-3244-BCDD-F8D7027436C2}"/>
                </a:ext>
              </a:extLst>
            </xdr:cNvPr>
            <xdr:cNvSpPr txBox="1"/>
          </xdr:nvSpPr>
          <xdr:spPr>
            <a:xfrm>
              <a:off x="9127067" y="4538133"/>
              <a:ext cx="4540795"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𝐻_0:𝑙𝑜𝑠 𝑟𝑒𝑠𝑖𝑑𝑢𝑎𝑙𝑒𝑠 𝑝𝑟𝑜𝑣𝑖𝑒𝑛𝑒𝑛 𝑑𝑒 𝑑𝑖𝑠𝑡𝑟𝑖𝑏𝑢𝑐𝑖𝑜𝑛 𝑛𝑜𝑟𝑚𝑎𝑙 𝑐𝑜𝑛 𝑚𝑒𝑑𝑖𝑎 𝑐𝑒𝑟𝑜</a:t>
              </a:r>
              <a:endParaRPr lang="es-ES" sz="1100" b="0" i="1">
                <a:latin typeface="Cambria Math" panose="02040503050406030204" pitchFamily="18" charset="0"/>
              </a:endParaRPr>
            </a:p>
            <a:p>
              <a:pPr/>
              <a:r>
                <a:rPr lang="es-ES" sz="1100" b="0" i="0">
                  <a:latin typeface="Cambria Math" panose="02040503050406030204" pitchFamily="18" charset="0"/>
                </a:rPr>
                <a:t> 𝐻_1:𝑙𝑜𝑠 𝑟𝑒𝑠𝑖𝑑𝑢𝑎𝑙𝑒𝑠 𝑁𝑂 𝑝𝑟𝑜𝑣𝑖𝑒𝑛𝑒𝑛 𝑑𝑒 𝑑𝑖𝑠𝑡𝑟𝑖𝑏𝑢𝑐𝑖𝑜𝑛 𝑛𝑜𝑟𝑚𝑎𝑙 𝑐𝑜𝑛 𝑚𝑒𝑑𝑖𝑎 𝑐𝑒𝑟𝑜</a:t>
              </a:r>
              <a:endParaRPr lang="es-MX" sz="1100"/>
            </a:p>
          </xdr:txBody>
        </xdr:sp>
      </mc:Fallback>
    </mc:AlternateContent>
    <xdr:clientData/>
  </xdr:oneCellAnchor>
  <xdr:oneCellAnchor>
    <xdr:from>
      <xdr:col>9</xdr:col>
      <xdr:colOff>0</xdr:colOff>
      <xdr:row>45</xdr:row>
      <xdr:rowOff>0</xdr:rowOff>
    </xdr:from>
    <xdr:ext cx="2334421" cy="33746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D2453620-E9AC-EF4E-B95C-270DD510368F}"/>
                </a:ext>
              </a:extLst>
            </xdr:cNvPr>
            <xdr:cNvSpPr txBox="1"/>
          </xdr:nvSpPr>
          <xdr:spPr>
            <a:xfrm>
              <a:off x="9618133" y="8873067"/>
              <a:ext cx="2334421"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𝑖𝑛𝑐𝑜𝑟𝑟𝑒𝑙𝑎𝑐𝑖𝑜𝑛𝑎𝑑𝑜𝑠</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𝑐𝑜𝑟𝑟𝑒𝑙𝑎𝑐𝑖𝑜𝑛𝑎𝑑𝑜𝑠</m:t>
                    </m:r>
                  </m:oMath>
                </m:oMathPara>
              </a14:m>
              <a:endParaRPr lang="es-MX" sz="1100"/>
            </a:p>
          </xdr:txBody>
        </xdr:sp>
      </mc:Choice>
      <mc:Fallback xmlns="">
        <xdr:sp macro="" textlink="">
          <xdr:nvSpPr>
            <xdr:cNvPr id="3" name="CuadroTexto 2">
              <a:extLst>
                <a:ext uri="{FF2B5EF4-FFF2-40B4-BE49-F238E27FC236}">
                  <a16:creationId xmlns:a16="http://schemas.microsoft.com/office/drawing/2014/main" id="{D2453620-E9AC-EF4E-B95C-270DD510368F}"/>
                </a:ext>
              </a:extLst>
            </xdr:cNvPr>
            <xdr:cNvSpPr txBox="1"/>
          </xdr:nvSpPr>
          <xdr:spPr>
            <a:xfrm>
              <a:off x="9618133" y="8873067"/>
              <a:ext cx="2334421"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𝐻_0:𝑙𝑜𝑠 𝑟𝑒𝑠𝑖𝑑𝑢𝑎𝑙𝑒𝑠 𝑖𝑛𝑐𝑜𝑟𝑟𝑒𝑙𝑎𝑐𝑖𝑜𝑛𝑎𝑑𝑜𝑠</a:t>
              </a:r>
              <a:endParaRPr lang="es-ES" sz="1100" b="0" i="1">
                <a:latin typeface="Cambria Math" panose="02040503050406030204" pitchFamily="18" charset="0"/>
              </a:endParaRPr>
            </a:p>
            <a:p>
              <a:pPr/>
              <a:r>
                <a:rPr lang="es-ES" sz="1100" b="0" i="0">
                  <a:latin typeface="Cambria Math" panose="02040503050406030204" pitchFamily="18" charset="0"/>
                </a:rPr>
                <a:t> 𝐻_1:𝑙𝑜𝑠 𝑟𝑒𝑠𝑖𝑑𝑢𝑎𝑙𝑒𝑠 𝑐𝑜𝑟𝑟𝑒𝑙𝑎𝑐𝑖𝑜𝑛𝑎𝑑𝑜𝑠</a:t>
              </a:r>
              <a:endParaRPr lang="es-MX" sz="1100"/>
            </a:p>
          </xdr:txBody>
        </xdr:sp>
      </mc:Fallback>
    </mc:AlternateContent>
    <xdr:clientData/>
  </xdr:oneCellAnchor>
  <xdr:twoCellAnchor>
    <xdr:from>
      <xdr:col>5</xdr:col>
      <xdr:colOff>895754</xdr:colOff>
      <xdr:row>68</xdr:row>
      <xdr:rowOff>161857</xdr:rowOff>
    </xdr:from>
    <xdr:to>
      <xdr:col>11</xdr:col>
      <xdr:colOff>374244</xdr:colOff>
      <xdr:row>83</xdr:row>
      <xdr:rowOff>67823</xdr:rowOff>
    </xdr:to>
    <xdr:graphicFrame macro="">
      <xdr:nvGraphicFramePr>
        <xdr:cNvPr id="4" name="Gráfico 3">
          <a:extLst>
            <a:ext uri="{FF2B5EF4-FFF2-40B4-BE49-F238E27FC236}">
              <a16:creationId xmlns:a16="http://schemas.microsoft.com/office/drawing/2014/main" id="{EAF5381E-6543-4B9B-2431-83FAD9569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437699</xdr:colOff>
      <xdr:row>1</xdr:row>
      <xdr:rowOff>176890</xdr:rowOff>
    </xdr:from>
    <xdr:to>
      <xdr:col>16</xdr:col>
      <xdr:colOff>748955</xdr:colOff>
      <xdr:row>20</xdr:row>
      <xdr:rowOff>153863</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130339</xdr:colOff>
      <xdr:row>55</xdr:row>
      <xdr:rowOff>3947</xdr:rowOff>
    </xdr:from>
    <xdr:ext cx="315279" cy="17209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200-000004000000}"/>
                </a:ext>
              </a:extLst>
            </xdr:cNvPr>
            <xdr:cNvSpPr txBox="1"/>
          </xdr:nvSpPr>
          <xdr:spPr>
            <a:xfrm>
              <a:off x="4283239" y="4055247"/>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𝑌</m:t>
                    </m:r>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4" name="CuadroTexto 3">
              <a:extLst>
                <a:ext uri="{FF2B5EF4-FFF2-40B4-BE49-F238E27FC236}">
                  <a16:creationId xmlns:a16="http://schemas.microsoft.com/office/drawing/2014/main" id="{BE6CDD55-ABA9-824D-BA48-CF5F4EFFE88B}"/>
                </a:ext>
              </a:extLst>
            </xdr:cNvPr>
            <xdr:cNvSpPr txBox="1"/>
          </xdr:nvSpPr>
          <xdr:spPr>
            <a:xfrm>
              <a:off x="4283239" y="4055247"/>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3</xdr:col>
      <xdr:colOff>210921</xdr:colOff>
      <xdr:row>136</xdr:row>
      <xdr:rowOff>229</xdr:rowOff>
    </xdr:from>
    <xdr:ext cx="411716" cy="172098"/>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4363821" y="20637729"/>
              <a:ext cx="41171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a:t>
              </a:r>
            </a:p>
          </xdr:txBody>
        </xdr:sp>
      </mc:Choice>
      <mc:Fallback xmlns="">
        <xdr:sp macro="" textlink="">
          <xdr:nvSpPr>
            <xdr:cNvPr id="5" name="CuadroTexto 4">
              <a:extLst>
                <a:ext uri="{FF2B5EF4-FFF2-40B4-BE49-F238E27FC236}">
                  <a16:creationId xmlns:a16="http://schemas.microsoft.com/office/drawing/2014/main" id="{F6CF23E0-1566-CC4E-9413-D5E26D1BEADD}"/>
                </a:ext>
              </a:extLst>
            </xdr:cNvPr>
            <xdr:cNvSpPr txBox="1"/>
          </xdr:nvSpPr>
          <xdr:spPr>
            <a:xfrm>
              <a:off x="4363821" y="20637729"/>
              <a:ext cx="41171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r>
                <a:rPr lang="es-MX" sz="1100"/>
                <a:t>*</a:t>
              </a:r>
            </a:p>
          </xdr:txBody>
        </xdr:sp>
      </mc:Fallback>
    </mc:AlternateContent>
    <xdr:clientData/>
  </xdr:oneCellAnchor>
  <xdr:oneCellAnchor>
    <xdr:from>
      <xdr:col>3</xdr:col>
      <xdr:colOff>210921</xdr:colOff>
      <xdr:row>215</xdr:row>
      <xdr:rowOff>188046</xdr:rowOff>
    </xdr:from>
    <xdr:ext cx="353687" cy="172098"/>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4363821" y="28737646"/>
              <a:ext cx="35368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𝑌</m:t>
                  </m:r>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a:t>
              </a:r>
            </a:p>
          </xdr:txBody>
        </xdr:sp>
      </mc:Choice>
      <mc:Fallback xmlns="">
        <xdr:sp macro="" textlink="">
          <xdr:nvSpPr>
            <xdr:cNvPr id="6" name="CuadroTexto 5">
              <a:extLst>
                <a:ext uri="{FF2B5EF4-FFF2-40B4-BE49-F238E27FC236}">
                  <a16:creationId xmlns:a16="http://schemas.microsoft.com/office/drawing/2014/main" id="{7A4BA437-8C8C-5846-BCA6-AA632B8D5C4F}"/>
                </a:ext>
              </a:extLst>
            </xdr:cNvPr>
            <xdr:cNvSpPr txBox="1"/>
          </xdr:nvSpPr>
          <xdr:spPr>
            <a:xfrm>
              <a:off x="4363821" y="28737646"/>
              <a:ext cx="35368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r>
                <a:rPr lang="es-MX" sz="1100"/>
                <a:t>*</a:t>
              </a:r>
            </a:p>
          </xdr:txBody>
        </xdr:sp>
      </mc:Fallback>
    </mc:AlternateContent>
    <xdr:clientData/>
  </xdr:oneCellAnchor>
  <xdr:oneCellAnchor>
    <xdr:from>
      <xdr:col>3</xdr:col>
      <xdr:colOff>210921</xdr:colOff>
      <xdr:row>297</xdr:row>
      <xdr:rowOff>188046</xdr:rowOff>
    </xdr:from>
    <xdr:ext cx="373307" cy="17209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200-000007000000}"/>
                </a:ext>
              </a:extLst>
            </xdr:cNvPr>
            <xdr:cNvSpPr txBox="1"/>
          </xdr:nvSpPr>
          <xdr:spPr>
            <a:xfrm>
              <a:off x="4363821" y="12151446"/>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7" name="CuadroTexto 6">
              <a:extLst>
                <a:ext uri="{FF2B5EF4-FFF2-40B4-BE49-F238E27FC236}">
                  <a16:creationId xmlns:a16="http://schemas.microsoft.com/office/drawing/2014/main" id="{41019506-6811-6543-B0BA-9086CCD4091D}"/>
                </a:ext>
              </a:extLst>
            </xdr:cNvPr>
            <xdr:cNvSpPr txBox="1"/>
          </xdr:nvSpPr>
          <xdr:spPr>
            <a:xfrm>
              <a:off x="4363821" y="12151446"/>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3</xdr:col>
      <xdr:colOff>210921</xdr:colOff>
      <xdr:row>379</xdr:row>
      <xdr:rowOff>229</xdr:rowOff>
    </xdr:from>
    <xdr:ext cx="975973" cy="258789"/>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200-000008000000}"/>
                </a:ext>
              </a:extLst>
            </xdr:cNvPr>
            <xdr:cNvSpPr txBox="1"/>
          </xdr:nvSpPr>
          <xdr:spPr>
            <a:xfrm>
              <a:off x="4363821" y="37236629"/>
              <a:ext cx="975973" cy="25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1</m:t>
                      </m:r>
                    </m:num>
                    <m:den>
                      <m:r>
                        <a:rPr lang="es-ES" sz="1100" b="0" i="1">
                          <a:latin typeface="Cambria Math" panose="02040503050406030204" pitchFamily="18" charset="0"/>
                        </a:rPr>
                        <m:t>𝑦</m:t>
                      </m:r>
                    </m:den>
                  </m:f>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*=1/x </a:t>
              </a:r>
            </a:p>
          </xdr:txBody>
        </xdr:sp>
      </mc:Choice>
      <mc:Fallback xmlns="">
        <xdr:sp macro="" textlink="">
          <xdr:nvSpPr>
            <xdr:cNvPr id="8" name="CuadroTexto 7">
              <a:extLst>
                <a:ext uri="{FF2B5EF4-FFF2-40B4-BE49-F238E27FC236}">
                  <a16:creationId xmlns:a16="http://schemas.microsoft.com/office/drawing/2014/main" id="{1961D599-5EB9-DC44-A871-17F74762AFDA}"/>
                </a:ext>
              </a:extLst>
            </xdr:cNvPr>
            <xdr:cNvSpPr txBox="1"/>
          </xdr:nvSpPr>
          <xdr:spPr>
            <a:xfrm>
              <a:off x="4363821" y="37236629"/>
              <a:ext cx="975973" cy="25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𝑌^∗=1/𝑦</a:t>
              </a:r>
              <a:r>
                <a:rPr lang="es-ES" sz="1100" b="0" i="0">
                  <a:latin typeface="Cambria Math" panose="02040503050406030204" pitchFamily="18" charset="0"/>
                  <a:ea typeface="Cambria Math" panose="02040503050406030204" pitchFamily="18" charset="0"/>
                </a:rPr>
                <a:t>~𝑋</a:t>
              </a:r>
              <a:r>
                <a:rPr lang="es-MX" sz="1100"/>
                <a:t>*=1/x </a:t>
              </a:r>
            </a:p>
          </xdr:txBody>
        </xdr:sp>
      </mc:Fallback>
    </mc:AlternateContent>
    <xdr:clientData/>
  </xdr:oneCellAnchor>
  <xdr:oneCellAnchor>
    <xdr:from>
      <xdr:col>2</xdr:col>
      <xdr:colOff>300591</xdr:colOff>
      <xdr:row>63</xdr:row>
      <xdr:rowOff>172841</xdr:rowOff>
    </xdr:from>
    <xdr:ext cx="5465279" cy="337465"/>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3246390" y="12023669"/>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=0, </m:t>
                    </m:r>
                    <m:r>
                      <a:rPr lang="es-ES" sz="1100" b="0" i="1">
                        <a:latin typeface="Cambria Math" panose="02040503050406030204" pitchFamily="18" charset="0"/>
                      </a:rPr>
                      <m:t>𝑙𝑜</m:t>
                    </m:r>
                    <m:r>
                      <a:rPr lang="es-ES" sz="1100" b="0" i="1">
                        <a:latin typeface="Cambria Math" panose="02040503050406030204" pitchFamily="18" charset="0"/>
                      </a:rPr>
                      <m:t> </m:t>
                    </m:r>
                    <m:r>
                      <a:rPr lang="es-ES" sz="1100" b="0" i="1">
                        <a:latin typeface="Cambria Math" panose="02040503050406030204" pitchFamily="18" charset="0"/>
                      </a:rPr>
                      <m:t>𝑐𝑢𝑎𝑙</m:t>
                    </m:r>
                    <m:r>
                      <a:rPr lang="es-ES" sz="1100" b="0" i="1">
                        <a:latin typeface="Cambria Math" panose="02040503050406030204" pitchFamily="18" charset="0"/>
                      </a:rPr>
                      <m:t> </m:t>
                    </m:r>
                    <m:r>
                      <a:rPr lang="es-ES" sz="1100" b="0" i="1">
                        <a:latin typeface="Cambria Math" panose="02040503050406030204" pitchFamily="18" charset="0"/>
                      </a:rPr>
                      <m:t>𝑟𝑒𝑝𝑟𝑒𝑠𝑒𝑛𝑡𝑎𝑟𝑖𝑎</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 0,</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MX" sz="1100"/>
            </a:p>
          </xdr:txBody>
        </xdr:sp>
      </mc:Choice>
      <mc:Fallback xmlns="">
        <xdr:sp macro="" textlink="">
          <xdr:nvSpPr>
            <xdr:cNvPr id="9" name="CuadroTexto 8">
              <a:extLst>
                <a:ext uri="{FF2B5EF4-FFF2-40B4-BE49-F238E27FC236}">
                  <a16:creationId xmlns:a16="http://schemas.microsoft.com/office/drawing/2014/main" id="{7DC75D23-D576-7C40-B686-ABA01FD6DAC6}"/>
                </a:ext>
              </a:extLst>
            </xdr:cNvPr>
            <xdr:cNvSpPr txBox="1"/>
          </xdr:nvSpPr>
          <xdr:spPr>
            <a:xfrm>
              <a:off x="3246390" y="12023669"/>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𝐻_0:𝑄𝑢𝑒 𝛽_1=0, 𝑙𝑜 𝑐𝑢𝑎𝑙 𝑟𝑒𝑝𝑟𝑒𝑠𝑒𝑛𝑡𝑎𝑟𝑖𝑎 𝑞𝑢𝑒 𝑒𝑙 𝑚𝑜𝑑𝑒𝑙𝑜 𝑑𝑒 𝑟𝑒𝑔𝑟𝑒𝑠𝑖𝑜𝑛 𝑁𝑂 𝑒𝑠 𝑠𝑖𝑔𝑛𝑖𝑓𝑖𝑐𝑎𝑡𝑖𝑣𝑜   </a:t>
              </a:r>
              <a:endParaRPr lang="es-ES" sz="1100" b="0" i="1">
                <a:latin typeface="Cambria Math" panose="02040503050406030204" pitchFamily="18" charset="0"/>
              </a:endParaRPr>
            </a:p>
            <a:p>
              <a:pPr/>
              <a:r>
                <a:rPr lang="es-ES" sz="1100" b="0" i="0">
                  <a:latin typeface="Cambria Math" panose="02040503050406030204" pitchFamily="18" charset="0"/>
                </a:rPr>
                <a:t> 𝐻_1:𝑄𝑢𝑒 𝛽_1≠ 0,𝑒𝑙 𝑚𝑜𝑑𝑒𝑙𝑜 𝑑𝑒 𝑟𝑒𝑔𝑟𝑒𝑠𝑖𝑜𝑛  𝑒𝑠 𝑠𝑖𝑔𝑛𝑖𝑓𝑖𝑐𝑎𝑡𝑖𝑣𝑜   </a:t>
              </a:r>
              <a:endParaRPr lang="es-MX" sz="1100"/>
            </a:p>
          </xdr:txBody>
        </xdr:sp>
      </mc:Fallback>
    </mc:AlternateContent>
    <xdr:clientData/>
  </xdr:oneCellAnchor>
  <xdr:oneCellAnchor>
    <xdr:from>
      <xdr:col>6</xdr:col>
      <xdr:colOff>40103</xdr:colOff>
      <xdr:row>69</xdr:row>
      <xdr:rowOff>10981</xdr:rowOff>
    </xdr:from>
    <xdr:ext cx="1699504" cy="176651"/>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200-00000A000000}"/>
                </a:ext>
              </a:extLst>
            </xdr:cNvPr>
            <xdr:cNvSpPr txBox="1"/>
          </xdr:nvSpPr>
          <xdr:spPr>
            <a:xfrm>
              <a:off x="6675665" y="13019088"/>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10" name="CuadroTexto 9">
              <a:extLst>
                <a:ext uri="{FF2B5EF4-FFF2-40B4-BE49-F238E27FC236}">
                  <a16:creationId xmlns:a16="http://schemas.microsoft.com/office/drawing/2014/main" id="{AFEDC465-A163-3446-B995-C6FC30388A85}"/>
                </a:ext>
              </a:extLst>
            </xdr:cNvPr>
            <xdr:cNvSpPr txBox="1"/>
          </xdr:nvSpPr>
          <xdr:spPr>
            <a:xfrm>
              <a:off x="6675665" y="13019088"/>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85796</xdr:colOff>
      <xdr:row>70</xdr:row>
      <xdr:rowOff>125315</xdr:rowOff>
    </xdr:from>
    <xdr:ext cx="3962560" cy="165366"/>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200-00000B000000}"/>
                </a:ext>
              </a:extLst>
            </xdr:cNvPr>
            <xdr:cNvSpPr txBox="1"/>
          </xdr:nvSpPr>
          <xdr:spPr>
            <a:xfrm>
              <a:off x="6548518" y="13321291"/>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11" name="CuadroTexto 10">
              <a:extLst>
                <a:ext uri="{FF2B5EF4-FFF2-40B4-BE49-F238E27FC236}">
                  <a16:creationId xmlns:a16="http://schemas.microsoft.com/office/drawing/2014/main" id="{7D308FC0-57F8-5543-B815-C07949B3CA30}"/>
                </a:ext>
              </a:extLst>
            </xdr:cNvPr>
            <xdr:cNvSpPr txBox="1"/>
          </xdr:nvSpPr>
          <xdr:spPr>
            <a:xfrm>
              <a:off x="6548518" y="13321291"/>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oneCellAnchor>
    <xdr:from>
      <xdr:col>1</xdr:col>
      <xdr:colOff>0</xdr:colOff>
      <xdr:row>77</xdr:row>
      <xdr:rowOff>0</xdr:rowOff>
    </xdr:from>
    <xdr:ext cx="1632178" cy="172098"/>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200-00000D000000}"/>
                </a:ext>
              </a:extLst>
            </xdr:cNvPr>
            <xdr:cNvSpPr txBox="1"/>
          </xdr:nvSpPr>
          <xdr:spPr>
            <a:xfrm>
              <a:off x="2066568" y="14556154"/>
              <a:ext cx="163217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1</m:t>
                    </m:r>
                    <m:r>
                      <a:rPr lang="es-ES" sz="1100" b="0" i="1">
                        <a:latin typeface="Cambria Math" panose="02040503050406030204" pitchFamily="18" charset="0"/>
                      </a:rPr>
                      <m:t>92.05</m:t>
                    </m:r>
                    <m:r>
                      <a:rPr lang="es-ES" sz="1100" b="0" i="1">
                        <a:latin typeface="Cambria Math" panose="02040503050406030204" pitchFamily="18" charset="0"/>
                      </a:rPr>
                      <m:t>𝑑𝑒𝑚𝑎𝑛𝑑𝑎</m:t>
                    </m:r>
                    <m:r>
                      <a:rPr lang="es-ES" sz="1100" b="0" i="1">
                        <a:latin typeface="Cambria Math" panose="02040503050406030204" pitchFamily="18" charset="0"/>
                      </a:rPr>
                      <m:t>+475.98</m:t>
                    </m:r>
                  </m:oMath>
                </m:oMathPara>
              </a14:m>
              <a:endParaRPr lang="es-MX" sz="1100"/>
            </a:p>
          </xdr:txBody>
        </xdr:sp>
      </mc:Choice>
      <mc:Fallback xmlns="">
        <xdr:sp macro="" textlink="">
          <xdr:nvSpPr>
            <xdr:cNvPr id="13" name="CuadroTexto 12">
              <a:extLst>
                <a:ext uri="{FF2B5EF4-FFF2-40B4-BE49-F238E27FC236}">
                  <a16:creationId xmlns:a16="http://schemas.microsoft.com/office/drawing/2014/main" id="{3A07727F-DB02-0D4F-85F1-7BC3FC71DBE8}"/>
                </a:ext>
              </a:extLst>
            </xdr:cNvPr>
            <xdr:cNvSpPr txBox="1"/>
          </xdr:nvSpPr>
          <xdr:spPr>
            <a:xfrm>
              <a:off x="2066568" y="14556154"/>
              <a:ext cx="163217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1</a:t>
              </a:r>
              <a:r>
                <a:rPr lang="es-ES" sz="1100" b="0" i="0">
                  <a:latin typeface="Cambria Math" panose="02040503050406030204" pitchFamily="18" charset="0"/>
                </a:rPr>
                <a:t>92.05𝑑𝑒𝑚𝑎𝑛𝑑𝑎+475.98</a:t>
              </a:r>
              <a:endParaRPr lang="es-MX" sz="1100"/>
            </a:p>
          </xdr:txBody>
        </xdr:sp>
      </mc:Fallback>
    </mc:AlternateContent>
    <xdr:clientData/>
  </xdr:oneCellAnchor>
  <xdr:oneCellAnchor>
    <xdr:from>
      <xdr:col>6</xdr:col>
      <xdr:colOff>40103</xdr:colOff>
      <xdr:row>149</xdr:row>
      <xdr:rowOff>10981</xdr:rowOff>
    </xdr:from>
    <xdr:ext cx="1699504" cy="176651"/>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200-00000E000000}"/>
                </a:ext>
              </a:extLst>
            </xdr:cNvPr>
            <xdr:cNvSpPr txBox="1"/>
          </xdr:nvSpPr>
          <xdr:spPr>
            <a:xfrm>
              <a:off x="6675665" y="13019088"/>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14" name="CuadroTexto 13">
              <a:extLst>
                <a:ext uri="{FF2B5EF4-FFF2-40B4-BE49-F238E27FC236}">
                  <a16:creationId xmlns:a16="http://schemas.microsoft.com/office/drawing/2014/main" id="{F5521EAB-FA58-8340-AC18-43B85504068C}"/>
                </a:ext>
              </a:extLst>
            </xdr:cNvPr>
            <xdr:cNvSpPr txBox="1"/>
          </xdr:nvSpPr>
          <xdr:spPr>
            <a:xfrm>
              <a:off x="6675665" y="13019088"/>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85796</xdr:colOff>
      <xdr:row>150</xdr:row>
      <xdr:rowOff>125315</xdr:rowOff>
    </xdr:from>
    <xdr:ext cx="3962560" cy="165366"/>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6721358" y="13321291"/>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15" name="CuadroTexto 14">
              <a:extLst>
                <a:ext uri="{FF2B5EF4-FFF2-40B4-BE49-F238E27FC236}">
                  <a16:creationId xmlns:a16="http://schemas.microsoft.com/office/drawing/2014/main" id="{06CD43A5-3377-DC44-8C6A-A0E73140ACDC}"/>
                </a:ext>
              </a:extLst>
            </xdr:cNvPr>
            <xdr:cNvSpPr txBox="1"/>
          </xdr:nvSpPr>
          <xdr:spPr>
            <a:xfrm>
              <a:off x="6721358" y="13321291"/>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oneCellAnchor>
    <xdr:from>
      <xdr:col>1</xdr:col>
      <xdr:colOff>19990</xdr:colOff>
      <xdr:row>157</xdr:row>
      <xdr:rowOff>8718</xdr:rowOff>
    </xdr:from>
    <xdr:ext cx="1938671" cy="172098"/>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200-000010000000}"/>
                </a:ext>
              </a:extLst>
            </xdr:cNvPr>
            <xdr:cNvSpPr txBox="1"/>
          </xdr:nvSpPr>
          <xdr:spPr>
            <a:xfrm>
              <a:off x="2086558" y="29714694"/>
              <a:ext cx="193867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𝑦</m:t>
                        </m:r>
                      </m:e>
                      <m:sup>
                        <m:r>
                          <a:rPr lang="es-ES" sz="1100" b="0" i="1">
                            <a:latin typeface="Cambria Math" panose="02040503050406030204" pitchFamily="18" charset="0"/>
                          </a:rPr>
                          <m:t>∗</m:t>
                        </m:r>
                      </m:sup>
                    </m:sSup>
                    <m:r>
                      <a:rPr lang="es-ES" sz="1100" b="0" i="1">
                        <a:latin typeface="Cambria Math" panose="02040503050406030204" pitchFamily="18" charset="0"/>
                      </a:rPr>
                      <m:t>𝑒𝑠𝑡𝑖𝑚𝑎𝑑𝑜</m:t>
                    </m:r>
                    <m:r>
                      <a:rPr lang="es-ES" sz="1100" b="0" i="1">
                        <a:latin typeface="Cambria Math" panose="02040503050406030204" pitchFamily="18" charset="0"/>
                      </a:rPr>
                      <m:t>=6.49+0.4611</m:t>
                    </m:r>
                    <m:sSup>
                      <m:sSupPr>
                        <m:ctrlPr>
                          <a:rPr lang="es-ES" sz="1100" b="0" i="1">
                            <a:latin typeface="Cambria Math" panose="02040503050406030204" pitchFamily="18" charset="0"/>
                          </a:rPr>
                        </m:ctrlPr>
                      </m:sSupPr>
                      <m:e>
                        <m:r>
                          <a:rPr lang="es-ES" sz="1100" b="0" i="1">
                            <a:latin typeface="Cambria Math" panose="02040503050406030204" pitchFamily="18" charset="0"/>
                          </a:rPr>
                          <m:t>𝑥</m:t>
                        </m:r>
                      </m:e>
                      <m:sup>
                        <m:r>
                          <a:rPr lang="es-ES" sz="1100" b="0" i="1">
                            <a:latin typeface="Cambria Math" panose="02040503050406030204" pitchFamily="18" charset="0"/>
                          </a:rPr>
                          <m:t>∗</m:t>
                        </m:r>
                      </m:sup>
                    </m:sSup>
                  </m:oMath>
                </m:oMathPara>
              </a14:m>
              <a:endParaRPr lang="es-MX" sz="1100"/>
            </a:p>
          </xdr:txBody>
        </xdr:sp>
      </mc:Choice>
      <mc:Fallback xmlns="">
        <xdr:sp macro="" textlink="">
          <xdr:nvSpPr>
            <xdr:cNvPr id="16" name="CuadroTexto 15">
              <a:extLst>
                <a:ext uri="{FF2B5EF4-FFF2-40B4-BE49-F238E27FC236}">
                  <a16:creationId xmlns:a16="http://schemas.microsoft.com/office/drawing/2014/main" id="{5B243D53-6385-20B3-405C-C2D61A5BDD25}"/>
                </a:ext>
              </a:extLst>
            </xdr:cNvPr>
            <xdr:cNvSpPr txBox="1"/>
          </xdr:nvSpPr>
          <xdr:spPr>
            <a:xfrm>
              <a:off x="2086558" y="29714694"/>
              <a:ext cx="193867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𝑦^∗ 𝑒𝑠𝑡𝑖𝑚𝑎𝑑𝑜=6.49+0.4611𝑥^∗</a:t>
              </a:r>
              <a:endParaRPr lang="es-MX" sz="1100"/>
            </a:p>
          </xdr:txBody>
        </xdr:sp>
      </mc:Fallback>
    </mc:AlternateContent>
    <xdr:clientData/>
  </xdr:oneCellAnchor>
  <xdr:oneCellAnchor>
    <xdr:from>
      <xdr:col>0</xdr:col>
      <xdr:colOff>2028994</xdr:colOff>
      <xdr:row>158</xdr:row>
      <xdr:rowOff>15030</xdr:rowOff>
    </xdr:from>
    <xdr:ext cx="2797689" cy="347403"/>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200-000011000000}"/>
                </a:ext>
              </a:extLst>
            </xdr:cNvPr>
            <xdr:cNvSpPr txBox="1"/>
          </xdr:nvSpPr>
          <xdr:spPr>
            <a:xfrm>
              <a:off x="2028994" y="30415156"/>
              <a:ext cx="2797689" cy="347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𝑐𝑜𝑛𝑠𝑢𝑚𝑜</m:t>
                    </m:r>
                    <m:r>
                      <a:rPr lang="es-ES" sz="1100" b="0" i="1">
                        <a:latin typeface="Cambria Math" panose="02040503050406030204" pitchFamily="18" charset="0"/>
                      </a:rPr>
                      <m:t> </m:t>
                    </m:r>
                    <m:r>
                      <a:rPr lang="es-ES" sz="1100" b="0" i="1">
                        <a:latin typeface="Cambria Math" panose="02040503050406030204" pitchFamily="18" charset="0"/>
                      </a:rPr>
                      <m:t>𝑒𝑠𝑡𝑖𝑚𝑎𝑑𝑜</m:t>
                    </m:r>
                    <m:r>
                      <a:rPr lang="es-ES" sz="1100" b="0" i="1">
                        <a:latin typeface="Cambria Math" panose="02040503050406030204" pitchFamily="18" charset="0"/>
                      </a:rPr>
                      <m:t>=</m:t>
                    </m:r>
                    <m:sSup>
                      <m:sSupPr>
                        <m:ctrlPr>
                          <a:rPr lang="es-ES" sz="1100" b="0" i="1">
                            <a:latin typeface="Cambria Math" panose="02040503050406030204" pitchFamily="18" charset="0"/>
                          </a:rPr>
                        </m:ctrlPr>
                      </m:sSupPr>
                      <m:e>
                        <m:d>
                          <m:dPr>
                            <m:ctrlPr>
                              <a:rPr lang="es-ES" sz="1100" b="0" i="1">
                                <a:latin typeface="Cambria Math" panose="02040503050406030204" pitchFamily="18" charset="0"/>
                              </a:rPr>
                            </m:ctrlPr>
                          </m:dPr>
                          <m:e>
                            <m:r>
                              <a:rPr lang="es-ES" sz="1100" b="0" i="1">
                                <a:latin typeface="Cambria Math" panose="02040503050406030204" pitchFamily="18" charset="0"/>
                              </a:rPr>
                              <m:t>659.41</m:t>
                            </m:r>
                            <m:r>
                              <a:rPr lang="es-ES" sz="1100" b="0" i="1">
                                <a:latin typeface="Cambria Math" panose="02040503050406030204" pitchFamily="18" charset="0"/>
                              </a:rPr>
                              <m:t>𝑑𝑒𝑚𝑎𝑛𝑑𝑎</m:t>
                            </m:r>
                          </m:e>
                        </m:d>
                      </m:e>
                      <m:sup>
                        <m:r>
                          <a:rPr lang="es-ES" sz="1100" b="0" i="1">
                            <a:latin typeface="Cambria Math" panose="02040503050406030204" pitchFamily="18" charset="0"/>
                          </a:rPr>
                          <m:t>0.461</m:t>
                        </m:r>
                      </m:sup>
                    </m:sSup>
                  </m:oMath>
                </m:oMathPara>
              </a14:m>
              <a:endParaRPr lang="es-ES" sz="1100" b="0"/>
            </a:p>
            <a:p>
              <a:endParaRPr lang="es-MX" sz="1100"/>
            </a:p>
          </xdr:txBody>
        </xdr:sp>
      </mc:Choice>
      <mc:Fallback xmlns="">
        <xdr:sp macro="" textlink="">
          <xdr:nvSpPr>
            <xdr:cNvPr id="17" name="CuadroTexto 16">
              <a:extLst>
                <a:ext uri="{FF2B5EF4-FFF2-40B4-BE49-F238E27FC236}">
                  <a16:creationId xmlns:a16="http://schemas.microsoft.com/office/drawing/2014/main" id="{12C040EB-94A0-AF4C-9F3A-2DF232112168}"/>
                </a:ext>
              </a:extLst>
            </xdr:cNvPr>
            <xdr:cNvSpPr txBox="1"/>
          </xdr:nvSpPr>
          <xdr:spPr>
            <a:xfrm>
              <a:off x="2028994" y="30415156"/>
              <a:ext cx="2797689" cy="347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𝑐𝑜𝑛𝑠𝑢𝑚𝑜 𝑒𝑠𝑡𝑖𝑚𝑎𝑑𝑜=(659.41𝑑𝑒𝑚𝑎𝑛𝑑𝑎)^0.461</a:t>
              </a:r>
              <a:endParaRPr lang="es-ES" sz="1100" b="0"/>
            </a:p>
            <a:p>
              <a:pPr/>
              <a:endParaRPr lang="es-MX" sz="1100"/>
            </a:p>
          </xdr:txBody>
        </xdr:sp>
      </mc:Fallback>
    </mc:AlternateContent>
    <xdr:clientData/>
  </xdr:oneCellAnchor>
  <xdr:oneCellAnchor>
    <xdr:from>
      <xdr:col>3</xdr:col>
      <xdr:colOff>879230</xdr:colOff>
      <xdr:row>156</xdr:row>
      <xdr:rowOff>187869</xdr:rowOff>
    </xdr:from>
    <xdr:ext cx="657809" cy="172098"/>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200-000012000000}"/>
                </a:ext>
              </a:extLst>
            </xdr:cNvPr>
            <xdr:cNvSpPr txBox="1"/>
          </xdr:nvSpPr>
          <xdr:spPr>
            <a:xfrm>
              <a:off x="4704260" y="29705976"/>
              <a:ext cx="65780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ES" sz="1100" b="0" i="1">
                            <a:latin typeface="Cambria Math" panose="02040503050406030204" pitchFamily="18" charset="0"/>
                          </a:rPr>
                        </m:ctrlPr>
                      </m:funcPr>
                      <m:fName>
                        <m:r>
                          <m:rPr>
                            <m:sty m:val="p"/>
                          </m:rPr>
                          <a:rPr lang="es-ES" sz="1100" b="0" i="0">
                            <a:latin typeface="Cambria Math" panose="02040503050406030204" pitchFamily="18" charset="0"/>
                          </a:rPr>
                          <m:t>exp</m:t>
                        </m:r>
                        <m:r>
                          <a:rPr lang="es-ES" sz="1100" b="0" i="0">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0</m:t>
                            </m:r>
                          </m:sub>
                        </m:sSub>
                        <m:r>
                          <a:rPr lang="es-ES" sz="1100" b="0" i="1">
                            <a:latin typeface="Cambria Math" panose="02040503050406030204" pitchFamily="18" charset="0"/>
                          </a:rPr>
                          <m:t>)</m:t>
                        </m:r>
                      </m:fName>
                      <m:e>
                        <m:r>
                          <a:rPr lang="es-ES" sz="1100" b="0" i="0">
                            <a:latin typeface="Cambria Math" panose="02040503050406030204" pitchFamily="18" charset="0"/>
                          </a:rPr>
                          <m:t>=</m:t>
                        </m:r>
                      </m:e>
                    </m:func>
                  </m:oMath>
                </m:oMathPara>
              </a14:m>
              <a:endParaRPr lang="es-MX" sz="1100"/>
            </a:p>
          </xdr:txBody>
        </xdr:sp>
      </mc:Choice>
      <mc:Fallback xmlns="">
        <xdr:sp macro="" textlink="">
          <xdr:nvSpPr>
            <xdr:cNvPr id="18" name="CuadroTexto 17">
              <a:extLst>
                <a:ext uri="{FF2B5EF4-FFF2-40B4-BE49-F238E27FC236}">
                  <a16:creationId xmlns:a16="http://schemas.microsoft.com/office/drawing/2014/main" id="{4AB3010B-C22F-DD4B-A54D-8DCD39215DCB}"/>
                </a:ext>
              </a:extLst>
            </xdr:cNvPr>
            <xdr:cNvSpPr txBox="1"/>
          </xdr:nvSpPr>
          <xdr:spPr>
            <a:xfrm>
              <a:off x="4704260" y="29705976"/>
              <a:ext cx="65780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〖exp(𝛽_0)〗⁡=</a:t>
              </a:r>
              <a:endParaRPr lang="es-MX" sz="1100"/>
            </a:p>
          </xdr:txBody>
        </xdr:sp>
      </mc:Fallback>
    </mc:AlternateContent>
    <xdr:clientData/>
  </xdr:oneCellAnchor>
  <xdr:oneCellAnchor>
    <xdr:from>
      <xdr:col>6</xdr:col>
      <xdr:colOff>0</xdr:colOff>
      <xdr:row>231</xdr:row>
      <xdr:rowOff>0</xdr:rowOff>
    </xdr:from>
    <xdr:ext cx="3962560" cy="165366"/>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200-000013000000}"/>
                </a:ext>
              </a:extLst>
            </xdr:cNvPr>
            <xdr:cNvSpPr txBox="1"/>
          </xdr:nvSpPr>
          <xdr:spPr>
            <a:xfrm>
              <a:off x="6620213" y="44035674"/>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19" name="CuadroTexto 18">
              <a:extLst>
                <a:ext uri="{FF2B5EF4-FFF2-40B4-BE49-F238E27FC236}">
                  <a16:creationId xmlns:a16="http://schemas.microsoft.com/office/drawing/2014/main" id="{2EBA8E7D-E9E0-3240-9CDD-A764E5DDF9DD}"/>
                </a:ext>
              </a:extLst>
            </xdr:cNvPr>
            <xdr:cNvSpPr txBox="1"/>
          </xdr:nvSpPr>
          <xdr:spPr>
            <a:xfrm>
              <a:off x="6620213" y="44035674"/>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oneCellAnchor>
    <xdr:from>
      <xdr:col>1</xdr:col>
      <xdr:colOff>0</xdr:colOff>
      <xdr:row>237</xdr:row>
      <xdr:rowOff>0</xdr:rowOff>
    </xdr:from>
    <xdr:ext cx="2065758" cy="172098"/>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200-000014000000}"/>
                </a:ext>
              </a:extLst>
            </xdr:cNvPr>
            <xdr:cNvSpPr txBox="1"/>
          </xdr:nvSpPr>
          <xdr:spPr>
            <a:xfrm>
              <a:off x="2068286" y="45037829"/>
              <a:ext cx="206575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𝑦</m:t>
                    </m:r>
                    <m:r>
                      <a:rPr lang="es-ES" sz="1100" b="0" i="1">
                        <a:latin typeface="Cambria Math" panose="02040503050406030204" pitchFamily="18" charset="0"/>
                      </a:rPr>
                      <m:t> </m:t>
                    </m:r>
                    <m:r>
                      <a:rPr lang="es-ES" sz="1100" b="0" i="1">
                        <a:latin typeface="Cambria Math" panose="02040503050406030204" pitchFamily="18" charset="0"/>
                      </a:rPr>
                      <m:t>𝑒𝑠𝑡𝑖𝑚𝑎𝑑𝑜</m:t>
                    </m:r>
                    <m:r>
                      <a:rPr lang="es-ES" sz="1100" b="0" i="1">
                        <a:latin typeface="Cambria Math" panose="02040503050406030204" pitchFamily="18" charset="0"/>
                      </a:rPr>
                      <m:t>=754.05+436.19</m:t>
                    </m:r>
                    <m:sSup>
                      <m:sSupPr>
                        <m:ctrlPr>
                          <a:rPr lang="es-ES" sz="1100" b="0" i="1">
                            <a:latin typeface="Cambria Math" panose="02040503050406030204" pitchFamily="18" charset="0"/>
                          </a:rPr>
                        </m:ctrlPr>
                      </m:sSupPr>
                      <m:e>
                        <m:r>
                          <a:rPr lang="es-ES" sz="1100" b="0" i="1">
                            <a:latin typeface="Cambria Math" panose="02040503050406030204" pitchFamily="18" charset="0"/>
                          </a:rPr>
                          <m:t>𝑥</m:t>
                        </m:r>
                      </m:e>
                      <m:sup>
                        <m:r>
                          <a:rPr lang="es-ES" sz="1100" b="0" i="1">
                            <a:latin typeface="Cambria Math" panose="02040503050406030204" pitchFamily="18" charset="0"/>
                          </a:rPr>
                          <m:t>∗</m:t>
                        </m:r>
                      </m:sup>
                    </m:sSup>
                  </m:oMath>
                </m:oMathPara>
              </a14:m>
              <a:endParaRPr lang="es-MX" sz="1100"/>
            </a:p>
          </xdr:txBody>
        </xdr:sp>
      </mc:Choice>
      <mc:Fallback xmlns="">
        <xdr:sp macro="" textlink="">
          <xdr:nvSpPr>
            <xdr:cNvPr id="20" name="CuadroTexto 19">
              <a:extLst>
                <a:ext uri="{FF2B5EF4-FFF2-40B4-BE49-F238E27FC236}">
                  <a16:creationId xmlns:a16="http://schemas.microsoft.com/office/drawing/2014/main" id="{358184DA-5B53-E247-8F27-1198DD7567D4}"/>
                </a:ext>
              </a:extLst>
            </xdr:cNvPr>
            <xdr:cNvSpPr txBox="1"/>
          </xdr:nvSpPr>
          <xdr:spPr>
            <a:xfrm>
              <a:off x="2068286" y="45037829"/>
              <a:ext cx="206575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𝑦 𝑒𝑠𝑡𝑖𝑚𝑎𝑑𝑜=754.05+436.19𝑥^∗</a:t>
              </a:r>
              <a:endParaRPr lang="es-MX" sz="1100"/>
            </a:p>
          </xdr:txBody>
        </xdr:sp>
      </mc:Fallback>
    </mc:AlternateContent>
    <xdr:clientData/>
  </xdr:oneCellAnchor>
  <xdr:oneCellAnchor>
    <xdr:from>
      <xdr:col>1</xdr:col>
      <xdr:colOff>0</xdr:colOff>
      <xdr:row>238</xdr:row>
      <xdr:rowOff>0</xdr:rowOff>
    </xdr:from>
    <xdr:ext cx="3247940" cy="34419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200-000015000000}"/>
                </a:ext>
              </a:extLst>
            </xdr:cNvPr>
            <xdr:cNvSpPr txBox="1"/>
          </xdr:nvSpPr>
          <xdr:spPr>
            <a:xfrm>
              <a:off x="2068286" y="45226514"/>
              <a:ext cx="3247940" cy="344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𝑐𝑜𝑛𝑠𝑢𝑚𝑜</m:t>
                    </m:r>
                    <m:r>
                      <a:rPr lang="es-ES" sz="1100" b="0" i="1">
                        <a:latin typeface="Cambria Math" panose="02040503050406030204" pitchFamily="18" charset="0"/>
                      </a:rPr>
                      <m:t> </m:t>
                    </m:r>
                    <m:r>
                      <a:rPr lang="es-ES" sz="1100" b="0" i="1">
                        <a:latin typeface="Cambria Math" panose="02040503050406030204" pitchFamily="18" charset="0"/>
                      </a:rPr>
                      <m:t>𝑒𝑠𝑡𝑖𝑚𝑎𝑑𝑜</m:t>
                    </m:r>
                    <m:r>
                      <a:rPr lang="es-ES" sz="1100" b="0" i="1">
                        <a:latin typeface="Cambria Math" panose="02040503050406030204" pitchFamily="18" charset="0"/>
                      </a:rPr>
                      <m:t>=754.05+436.19</m:t>
                    </m:r>
                    <m:r>
                      <a:rPr lang="es-ES" sz="1100" b="0" i="1">
                        <a:latin typeface="Cambria Math" panose="02040503050406030204" pitchFamily="18" charset="0"/>
                      </a:rPr>
                      <m:t>𝑙𝑛</m:t>
                    </m:r>
                    <m:d>
                      <m:dPr>
                        <m:ctrlPr>
                          <a:rPr lang="es-ES" sz="1100" b="0" i="1">
                            <a:latin typeface="Cambria Math" panose="02040503050406030204" pitchFamily="18" charset="0"/>
                          </a:rPr>
                        </m:ctrlPr>
                      </m:dPr>
                      <m:e>
                        <m:r>
                          <a:rPr lang="es-ES" sz="1100" b="0" i="1">
                            <a:latin typeface="Cambria Math" panose="02040503050406030204" pitchFamily="18" charset="0"/>
                          </a:rPr>
                          <m:t>𝑑𝑒𝑚𝑎𝑛𝑑𝑎</m:t>
                        </m:r>
                      </m:e>
                    </m:d>
                  </m:oMath>
                </m:oMathPara>
              </a14:m>
              <a:endParaRPr lang="es-ES" sz="1100" b="0"/>
            </a:p>
            <a:p>
              <a:endParaRPr lang="es-MX" sz="1100"/>
            </a:p>
          </xdr:txBody>
        </xdr:sp>
      </mc:Choice>
      <mc:Fallback xmlns="">
        <xdr:sp macro="" textlink="">
          <xdr:nvSpPr>
            <xdr:cNvPr id="21" name="CuadroTexto 20">
              <a:extLst>
                <a:ext uri="{FF2B5EF4-FFF2-40B4-BE49-F238E27FC236}">
                  <a16:creationId xmlns:a16="http://schemas.microsoft.com/office/drawing/2014/main" id="{48C96722-62B5-5C48-924C-BA0E7ED80C81}"/>
                </a:ext>
              </a:extLst>
            </xdr:cNvPr>
            <xdr:cNvSpPr txBox="1"/>
          </xdr:nvSpPr>
          <xdr:spPr>
            <a:xfrm>
              <a:off x="2068286" y="45226514"/>
              <a:ext cx="3247940" cy="344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𝑐𝑜𝑛𝑠𝑢𝑚𝑜 𝑒𝑠𝑡𝑖𝑚𝑎𝑑𝑜=754.05+436.19𝑙𝑛(𝑑𝑒𝑚𝑎𝑛𝑑𝑎)</a:t>
              </a:r>
              <a:endParaRPr lang="es-ES" sz="1100" b="0"/>
            </a:p>
            <a:p>
              <a:pPr/>
              <a:endParaRPr lang="es-MX" sz="1100"/>
            </a:p>
          </xdr:txBody>
        </xdr:sp>
      </mc:Fallback>
    </mc:AlternateContent>
    <xdr:clientData/>
  </xdr:oneCellAnchor>
  <xdr:oneCellAnchor>
    <xdr:from>
      <xdr:col>1</xdr:col>
      <xdr:colOff>0</xdr:colOff>
      <xdr:row>318</xdr:row>
      <xdr:rowOff>188685</xdr:rowOff>
    </xdr:from>
    <xdr:ext cx="1832489" cy="172098"/>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200-000016000000}"/>
                </a:ext>
              </a:extLst>
            </xdr:cNvPr>
            <xdr:cNvSpPr txBox="1"/>
          </xdr:nvSpPr>
          <xdr:spPr>
            <a:xfrm>
              <a:off x="2068286" y="60626171"/>
              <a:ext cx="183248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𝑦</m:t>
                        </m:r>
                      </m:e>
                      <m:sup>
                        <m:r>
                          <a:rPr lang="es-ES" sz="1100" b="0" i="1">
                            <a:latin typeface="Cambria Math" panose="02040503050406030204" pitchFamily="18" charset="0"/>
                          </a:rPr>
                          <m:t>∗</m:t>
                        </m:r>
                      </m:sup>
                    </m:sSup>
                    <m:r>
                      <a:rPr lang="es-ES" sz="1100" b="0" i="1">
                        <a:latin typeface="Cambria Math" panose="02040503050406030204" pitchFamily="18" charset="0"/>
                      </a:rPr>
                      <m:t> </m:t>
                    </m:r>
                    <m:r>
                      <a:rPr lang="es-ES" sz="1100" b="0" i="1">
                        <a:latin typeface="Cambria Math" panose="02040503050406030204" pitchFamily="18" charset="0"/>
                      </a:rPr>
                      <m:t>𝑒𝑠𝑡𝑖𝑚𝑎𝑑𝑜</m:t>
                    </m:r>
                    <m:r>
                      <a:rPr lang="es-ES" sz="1100" b="0" i="1">
                        <a:latin typeface="Cambria Math" panose="02040503050406030204" pitchFamily="18" charset="0"/>
                      </a:rPr>
                      <m:t>=6.248+0.18</m:t>
                    </m:r>
                    <m:r>
                      <a:rPr lang="es-ES" sz="1100" b="0" i="1">
                        <a:latin typeface="Cambria Math" panose="02040503050406030204" pitchFamily="18" charset="0"/>
                      </a:rPr>
                      <m:t>𝑥</m:t>
                    </m:r>
                  </m:oMath>
                </m:oMathPara>
              </a14:m>
              <a:endParaRPr lang="es-MX" sz="1100"/>
            </a:p>
          </xdr:txBody>
        </xdr:sp>
      </mc:Choice>
      <mc:Fallback xmlns="">
        <xdr:sp macro="" textlink="">
          <xdr:nvSpPr>
            <xdr:cNvPr id="22" name="CuadroTexto 21">
              <a:extLst>
                <a:ext uri="{FF2B5EF4-FFF2-40B4-BE49-F238E27FC236}">
                  <a16:creationId xmlns:a16="http://schemas.microsoft.com/office/drawing/2014/main" id="{58E359A8-36B3-6B49-9E5D-93E847AF1829}"/>
                </a:ext>
              </a:extLst>
            </xdr:cNvPr>
            <xdr:cNvSpPr txBox="1"/>
          </xdr:nvSpPr>
          <xdr:spPr>
            <a:xfrm>
              <a:off x="2068286" y="60626171"/>
              <a:ext cx="183248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𝑦^∗  𝑒𝑠𝑡𝑖𝑚𝑎𝑑𝑜=6.248+0.18𝑥</a:t>
              </a:r>
              <a:endParaRPr lang="es-MX" sz="1100"/>
            </a:p>
          </xdr:txBody>
        </xdr:sp>
      </mc:Fallback>
    </mc:AlternateContent>
    <xdr:clientData/>
  </xdr:oneCellAnchor>
  <xdr:oneCellAnchor>
    <xdr:from>
      <xdr:col>1</xdr:col>
      <xdr:colOff>319314</xdr:colOff>
      <xdr:row>320</xdr:row>
      <xdr:rowOff>7257</xdr:rowOff>
    </xdr:from>
    <xdr:ext cx="1363386" cy="172098"/>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200-000017000000}"/>
                </a:ext>
              </a:extLst>
            </xdr:cNvPr>
            <xdr:cNvSpPr txBox="1"/>
          </xdr:nvSpPr>
          <xdr:spPr>
            <a:xfrm>
              <a:off x="2387600" y="60822114"/>
              <a:ext cx="136338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𝑐𝑜𝑛𝑠𝑢𝑚𝑜</m:t>
                    </m:r>
                    <m:r>
                      <a:rPr lang="es-ES" sz="1100" b="0" i="1">
                        <a:latin typeface="Cambria Math" panose="02040503050406030204" pitchFamily="18" charset="0"/>
                      </a:rPr>
                      <m:t> </m:t>
                    </m:r>
                    <m:r>
                      <a:rPr lang="es-ES" sz="1100" b="0" i="1">
                        <a:latin typeface="Cambria Math" panose="02040503050406030204" pitchFamily="18" charset="0"/>
                      </a:rPr>
                      <m:t>𝑒𝑠𝑡𝑖𝑚𝑎𝑑𝑜</m:t>
                    </m:r>
                    <m:r>
                      <a:rPr lang="es-ES" sz="1100" b="0" i="1">
                        <a:latin typeface="Cambria Math" panose="02040503050406030204" pitchFamily="18" charset="0"/>
                      </a:rPr>
                      <m:t>=</m:t>
                    </m:r>
                  </m:oMath>
                </m:oMathPara>
              </a14:m>
              <a:endParaRPr lang="es-MX" sz="1100"/>
            </a:p>
          </xdr:txBody>
        </xdr:sp>
      </mc:Choice>
      <mc:Fallback xmlns="">
        <xdr:sp macro="" textlink="">
          <xdr:nvSpPr>
            <xdr:cNvPr id="23" name="CuadroTexto 22">
              <a:extLst>
                <a:ext uri="{FF2B5EF4-FFF2-40B4-BE49-F238E27FC236}">
                  <a16:creationId xmlns:a16="http://schemas.microsoft.com/office/drawing/2014/main" id="{040DDF54-A1C4-574D-8FE5-ECD61CB1C9AC}"/>
                </a:ext>
              </a:extLst>
            </xdr:cNvPr>
            <xdr:cNvSpPr txBox="1"/>
          </xdr:nvSpPr>
          <xdr:spPr>
            <a:xfrm>
              <a:off x="2387600" y="60822114"/>
              <a:ext cx="136338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𝑐𝑜𝑛𝑠𝑢𝑚𝑜 𝑒𝑠𝑡𝑖𝑚𝑎𝑑𝑜=</a:t>
              </a:r>
              <a:endParaRPr lang="es-MX" sz="1100"/>
            </a:p>
          </xdr:txBody>
        </xdr:sp>
      </mc:Fallback>
    </mc:AlternateContent>
    <xdr:clientData/>
  </xdr:oneCellAnchor>
  <xdr:oneCellAnchor>
    <xdr:from>
      <xdr:col>2</xdr:col>
      <xdr:colOff>290286</xdr:colOff>
      <xdr:row>401</xdr:row>
      <xdr:rowOff>14515</xdr:rowOff>
    </xdr:from>
    <xdr:ext cx="1710340" cy="324191"/>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200-000018000000}"/>
                </a:ext>
              </a:extLst>
            </xdr:cNvPr>
            <xdr:cNvSpPr txBox="1"/>
          </xdr:nvSpPr>
          <xdr:spPr>
            <a:xfrm>
              <a:off x="3236686" y="76229029"/>
              <a:ext cx="1710340" cy="324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ES" sz="1100" b="0" i="1">
                            <a:latin typeface="Cambria Math" panose="02040503050406030204" pitchFamily="18" charset="0"/>
                          </a:rPr>
                        </m:ctrlPr>
                      </m:fPr>
                      <m:num>
                        <m:r>
                          <a:rPr lang="es-ES" sz="1100" b="0" i="1">
                            <a:latin typeface="Cambria Math" panose="02040503050406030204" pitchFamily="18" charset="0"/>
                          </a:rPr>
                          <m:t>𝑑𝑒𝑚𝑎𝑛𝑑𝑎</m:t>
                        </m:r>
                      </m:num>
                      <m:den>
                        <m:r>
                          <a:rPr lang="es-ES" sz="1100" b="0" i="1">
                            <a:latin typeface="Cambria Math" panose="02040503050406030204" pitchFamily="18" charset="0"/>
                          </a:rPr>
                          <m:t>0.00055+0.0008</m:t>
                        </m:r>
                        <m:r>
                          <a:rPr lang="es-ES" sz="1100" b="0" i="1">
                            <a:latin typeface="Cambria Math" panose="02040503050406030204" pitchFamily="18" charset="0"/>
                          </a:rPr>
                          <m:t>𝑑𝑒𝑚𝑎𝑛𝑑𝑎</m:t>
                        </m:r>
                      </m:den>
                    </m:f>
                  </m:oMath>
                </m:oMathPara>
              </a14:m>
              <a:endParaRPr lang="es-MX" sz="1100"/>
            </a:p>
          </xdr:txBody>
        </xdr:sp>
      </mc:Choice>
      <mc:Fallback xmlns="">
        <xdr:sp macro="" textlink="">
          <xdr:nvSpPr>
            <xdr:cNvPr id="24" name="CuadroTexto 23">
              <a:extLst>
                <a:ext uri="{FF2B5EF4-FFF2-40B4-BE49-F238E27FC236}">
                  <a16:creationId xmlns:a16="http://schemas.microsoft.com/office/drawing/2014/main" id="{6D298446-C1D8-DE49-A2E2-888CEF450F70}"/>
                </a:ext>
              </a:extLst>
            </xdr:cNvPr>
            <xdr:cNvSpPr txBox="1"/>
          </xdr:nvSpPr>
          <xdr:spPr>
            <a:xfrm>
              <a:off x="3236686" y="76229029"/>
              <a:ext cx="1710340" cy="324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𝑑𝑒𝑚𝑎𝑛𝑑𝑎/(0.00055+0.0008𝑑𝑒𝑚𝑎𝑛𝑑𝑎)</a:t>
              </a:r>
              <a:endParaRPr lang="es-MX" sz="1100"/>
            </a:p>
          </xdr:txBody>
        </xdr:sp>
      </mc:Fallback>
    </mc:AlternateContent>
    <xdr:clientData/>
  </xdr:oneCellAnchor>
  <xdr:twoCellAnchor>
    <xdr:from>
      <xdr:col>4</xdr:col>
      <xdr:colOff>84666</xdr:colOff>
      <xdr:row>79</xdr:row>
      <xdr:rowOff>16932</xdr:rowOff>
    </xdr:from>
    <xdr:to>
      <xdr:col>10</xdr:col>
      <xdr:colOff>158856</xdr:colOff>
      <xdr:row>97</xdr:row>
      <xdr:rowOff>166878</xdr:rowOff>
    </xdr:to>
    <xdr:graphicFrame macro="">
      <xdr:nvGraphicFramePr>
        <xdr:cNvPr id="25" name="Gráfico 24">
          <a:extLst>
            <a:ext uri="{FF2B5EF4-FFF2-40B4-BE49-F238E27FC236}">
              <a16:creationId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163</xdr:row>
      <xdr:rowOff>0</xdr:rowOff>
    </xdr:from>
    <xdr:to>
      <xdr:col>11</xdr:col>
      <xdr:colOff>91122</xdr:colOff>
      <xdr:row>181</xdr:row>
      <xdr:rowOff>166879</xdr:rowOff>
    </xdr:to>
    <xdr:graphicFrame macro="">
      <xdr:nvGraphicFramePr>
        <xdr:cNvPr id="26" name="Gráfico 25">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243</xdr:row>
      <xdr:rowOff>0</xdr:rowOff>
    </xdr:from>
    <xdr:to>
      <xdr:col>10</xdr:col>
      <xdr:colOff>78422</xdr:colOff>
      <xdr:row>261</xdr:row>
      <xdr:rowOff>166879</xdr:rowOff>
    </xdr:to>
    <xdr:graphicFrame macro="">
      <xdr:nvGraphicFramePr>
        <xdr:cNvPr id="29" name="Gráfico 28">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326</xdr:row>
      <xdr:rowOff>0</xdr:rowOff>
    </xdr:from>
    <xdr:to>
      <xdr:col>10</xdr:col>
      <xdr:colOff>74004</xdr:colOff>
      <xdr:row>344</xdr:row>
      <xdr:rowOff>172357</xdr:rowOff>
    </xdr:to>
    <xdr:graphicFrame macro="">
      <xdr:nvGraphicFramePr>
        <xdr:cNvPr id="31" name="Gráfico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456660</xdr:colOff>
      <xdr:row>434</xdr:row>
      <xdr:rowOff>159606</xdr:rowOff>
    </xdr:from>
    <xdr:to>
      <xdr:col>14</xdr:col>
      <xdr:colOff>349250</xdr:colOff>
      <xdr:row>451</xdr:row>
      <xdr:rowOff>38100</xdr:rowOff>
    </xdr:to>
    <xdr:graphicFrame macro="">
      <xdr:nvGraphicFramePr>
        <xdr:cNvPr id="33" name="Gráfico 32">
          <a:extLst>
            <a:ext uri="{FF2B5EF4-FFF2-40B4-BE49-F238E27FC236}">
              <a16:creationId xmlns:a16="http://schemas.microsoft.com/office/drawing/2014/main" id="{00000000-0008-0000-02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646546</xdr:colOff>
      <xdr:row>0</xdr:row>
      <xdr:rowOff>94672</xdr:rowOff>
    </xdr:from>
    <xdr:to>
      <xdr:col>12</xdr:col>
      <xdr:colOff>831273</xdr:colOff>
      <xdr:row>14</xdr:row>
      <xdr:rowOff>143933</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130339</xdr:colOff>
      <xdr:row>18</xdr:row>
      <xdr:rowOff>3947</xdr:rowOff>
    </xdr:from>
    <xdr:ext cx="315279" cy="172098"/>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300-000003000000}"/>
                </a:ext>
              </a:extLst>
            </xdr:cNvPr>
            <xdr:cNvSpPr txBox="1"/>
          </xdr:nvSpPr>
          <xdr:spPr>
            <a:xfrm>
              <a:off x="5540539" y="5528447"/>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𝑌</m:t>
                    </m:r>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3" name="CuadroTexto 2">
              <a:extLst>
                <a:ext uri="{FF2B5EF4-FFF2-40B4-BE49-F238E27FC236}">
                  <a16:creationId xmlns:a16="http://schemas.microsoft.com/office/drawing/2014/main" id="{2D68C826-7365-D54B-8CB2-C544861AB220}"/>
                </a:ext>
              </a:extLst>
            </xdr:cNvPr>
            <xdr:cNvSpPr txBox="1"/>
          </xdr:nvSpPr>
          <xdr:spPr>
            <a:xfrm>
              <a:off x="5540539" y="5528447"/>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3</xdr:col>
      <xdr:colOff>20320</xdr:colOff>
      <xdr:row>25</xdr:row>
      <xdr:rowOff>91440</xdr:rowOff>
    </xdr:from>
    <xdr:ext cx="5465279" cy="33746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300-000004000000}"/>
                </a:ext>
              </a:extLst>
            </xdr:cNvPr>
            <xdr:cNvSpPr txBox="1"/>
          </xdr:nvSpPr>
          <xdr:spPr>
            <a:xfrm>
              <a:off x="5588000" y="4927600"/>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=0, </m:t>
                    </m:r>
                    <m:r>
                      <a:rPr lang="es-ES" sz="1100" b="0" i="1">
                        <a:latin typeface="Cambria Math" panose="02040503050406030204" pitchFamily="18" charset="0"/>
                      </a:rPr>
                      <m:t>𝑙𝑜</m:t>
                    </m:r>
                    <m:r>
                      <a:rPr lang="es-ES" sz="1100" b="0" i="1">
                        <a:latin typeface="Cambria Math" panose="02040503050406030204" pitchFamily="18" charset="0"/>
                      </a:rPr>
                      <m:t> </m:t>
                    </m:r>
                    <m:r>
                      <a:rPr lang="es-ES" sz="1100" b="0" i="1">
                        <a:latin typeface="Cambria Math" panose="02040503050406030204" pitchFamily="18" charset="0"/>
                      </a:rPr>
                      <m:t>𝑐𝑢𝑎𝑙</m:t>
                    </m:r>
                    <m:r>
                      <a:rPr lang="es-ES" sz="1100" b="0" i="1">
                        <a:latin typeface="Cambria Math" panose="02040503050406030204" pitchFamily="18" charset="0"/>
                      </a:rPr>
                      <m:t> </m:t>
                    </m:r>
                    <m:r>
                      <a:rPr lang="es-ES" sz="1100" b="0" i="1">
                        <a:latin typeface="Cambria Math" panose="02040503050406030204" pitchFamily="18" charset="0"/>
                      </a:rPr>
                      <m:t>𝑟𝑒𝑝𝑟𝑒𝑠𝑒𝑛𝑡𝑎𝑟𝑖𝑎</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 0,</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MX" sz="1100"/>
            </a:p>
          </xdr:txBody>
        </xdr:sp>
      </mc:Choice>
      <mc:Fallback xmlns="">
        <xdr:sp macro="" textlink="">
          <xdr:nvSpPr>
            <xdr:cNvPr id="4" name="CuadroTexto 3">
              <a:extLst>
                <a:ext uri="{FF2B5EF4-FFF2-40B4-BE49-F238E27FC236}">
                  <a16:creationId xmlns:a16="http://schemas.microsoft.com/office/drawing/2014/main" id="{F4A6B701-C96A-DA4A-835A-0639AB0A88C8}"/>
                </a:ext>
              </a:extLst>
            </xdr:cNvPr>
            <xdr:cNvSpPr txBox="1"/>
          </xdr:nvSpPr>
          <xdr:spPr>
            <a:xfrm>
              <a:off x="5588000" y="4927600"/>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𝐻_0:𝑄𝑢𝑒 𝛽_1=0, 𝑙𝑜 𝑐𝑢𝑎𝑙 𝑟𝑒𝑝𝑟𝑒𝑠𝑒𝑛𝑡𝑎𝑟𝑖𝑎 𝑞𝑢𝑒 𝑒𝑙 𝑚𝑜𝑑𝑒𝑙𝑜 𝑑𝑒 𝑟𝑒𝑔𝑟𝑒𝑠𝑖𝑜𝑛 𝑁𝑂 𝑒𝑠 𝑠𝑖𝑔𝑛𝑖𝑓𝑖𝑐𝑎𝑡𝑖𝑣𝑜   </a:t>
              </a:r>
              <a:endParaRPr lang="es-ES" sz="1100" b="0" i="1">
                <a:latin typeface="Cambria Math" panose="02040503050406030204" pitchFamily="18" charset="0"/>
              </a:endParaRPr>
            </a:p>
            <a:p>
              <a:pPr/>
              <a:r>
                <a:rPr lang="es-ES" sz="1100" b="0" i="0">
                  <a:latin typeface="Cambria Math" panose="02040503050406030204" pitchFamily="18" charset="0"/>
                </a:rPr>
                <a:t> 𝐻_1:𝑄𝑢𝑒 𝛽_1≠ 0,𝑒𝑙 𝑚𝑜𝑑𝑒𝑙𝑜 𝑑𝑒 𝑟𝑒𝑔𝑟𝑒𝑠𝑖𝑜𝑛  𝑒𝑠 𝑠𝑖𝑔𝑛𝑖𝑓𝑖𝑐𝑎𝑡𝑖𝑣𝑜   </a:t>
              </a:r>
              <a:endParaRPr lang="es-MX" sz="1100"/>
            </a:p>
          </xdr:txBody>
        </xdr:sp>
      </mc:Fallback>
    </mc:AlternateContent>
    <xdr:clientData/>
  </xdr:oneCellAnchor>
  <xdr:oneCellAnchor>
    <xdr:from>
      <xdr:col>6</xdr:col>
      <xdr:colOff>40103</xdr:colOff>
      <xdr:row>32</xdr:row>
      <xdr:rowOff>10981</xdr:rowOff>
    </xdr:from>
    <xdr:ext cx="1699504" cy="176651"/>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300-000007000000}"/>
                </a:ext>
              </a:extLst>
            </xdr:cNvPr>
            <xdr:cNvSpPr txBox="1"/>
          </xdr:nvSpPr>
          <xdr:spPr>
            <a:xfrm>
              <a:off x="8384003" y="824058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58E8718F-B36F-3349-9C1B-78752D5FB50A}"/>
                </a:ext>
              </a:extLst>
            </xdr:cNvPr>
            <xdr:cNvSpPr txBox="1"/>
          </xdr:nvSpPr>
          <xdr:spPr>
            <a:xfrm>
              <a:off x="8384003" y="824058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85796</xdr:colOff>
      <xdr:row>33</xdr:row>
      <xdr:rowOff>125315</xdr:rowOff>
    </xdr:from>
    <xdr:ext cx="3962560" cy="165366"/>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300-000008000000}"/>
                </a:ext>
              </a:extLst>
            </xdr:cNvPr>
            <xdr:cNvSpPr txBox="1"/>
          </xdr:nvSpPr>
          <xdr:spPr>
            <a:xfrm>
              <a:off x="8429696" y="854541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8" name="CuadroTexto 7">
              <a:extLst>
                <a:ext uri="{FF2B5EF4-FFF2-40B4-BE49-F238E27FC236}">
                  <a16:creationId xmlns:a16="http://schemas.microsoft.com/office/drawing/2014/main" id="{419D3E23-8F1F-C34B-B135-F1D39C0F2951}"/>
                </a:ext>
              </a:extLst>
            </xdr:cNvPr>
            <xdr:cNvSpPr txBox="1"/>
          </xdr:nvSpPr>
          <xdr:spPr>
            <a:xfrm>
              <a:off x="8429696" y="854541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oneCellAnchor>
    <xdr:from>
      <xdr:col>1</xdr:col>
      <xdr:colOff>0</xdr:colOff>
      <xdr:row>40</xdr:row>
      <xdr:rowOff>0</xdr:rowOff>
    </xdr:from>
    <xdr:ext cx="1458797" cy="17209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300-000009000000}"/>
                </a:ext>
              </a:extLst>
            </xdr:cNvPr>
            <xdr:cNvSpPr txBox="1"/>
          </xdr:nvSpPr>
          <xdr:spPr>
            <a:xfrm>
              <a:off x="2398889" y="7814028"/>
              <a:ext cx="145879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0</m:t>
                    </m:r>
                    <m:r>
                      <a:rPr lang="es-ES" sz="1100" b="0" i="1">
                        <a:latin typeface="Cambria Math" panose="02040503050406030204" pitchFamily="18" charset="0"/>
                      </a:rPr>
                      <m:t>.1173</m:t>
                    </m:r>
                    <m:r>
                      <a:rPr lang="es-ES" sz="1100" b="0" i="1">
                        <a:latin typeface="Cambria Math" panose="02040503050406030204" pitchFamily="18" charset="0"/>
                      </a:rPr>
                      <m:t>𝑑𝑒𝑓𝑒𝑐𝑡𝑜</m:t>
                    </m:r>
                    <m:r>
                      <a:rPr lang="es-ES" sz="1100" b="0" i="1">
                        <a:latin typeface="Cambria Math" panose="02040503050406030204" pitchFamily="18" charset="0"/>
                      </a:rPr>
                      <m:t>+5.254</m:t>
                    </m:r>
                  </m:oMath>
                </m:oMathPara>
              </a14:m>
              <a:endParaRPr lang="es-MX" sz="1100"/>
            </a:p>
          </xdr:txBody>
        </xdr:sp>
      </mc:Choice>
      <mc:Fallback xmlns="">
        <xdr:sp macro="" textlink="">
          <xdr:nvSpPr>
            <xdr:cNvPr id="9" name="CuadroTexto 8">
              <a:extLst>
                <a:ext uri="{FF2B5EF4-FFF2-40B4-BE49-F238E27FC236}">
                  <a16:creationId xmlns:a16="http://schemas.microsoft.com/office/drawing/2014/main" id="{B5422881-31C7-5C45-8F99-F04BCBA9DE2C}"/>
                </a:ext>
              </a:extLst>
            </xdr:cNvPr>
            <xdr:cNvSpPr txBox="1"/>
          </xdr:nvSpPr>
          <xdr:spPr>
            <a:xfrm>
              <a:off x="2398889" y="7814028"/>
              <a:ext cx="145879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i="0">
                  <a:latin typeface="Cambria Math" panose="02040503050406030204" pitchFamily="18" charset="0"/>
                </a:rPr>
                <a:t>0</a:t>
              </a:r>
              <a:r>
                <a:rPr lang="es-ES" sz="1100" b="0" i="0">
                  <a:latin typeface="Cambria Math" panose="02040503050406030204" pitchFamily="18" charset="0"/>
                </a:rPr>
                <a:t>.1173𝑑𝑒𝑓𝑒𝑐𝑡𝑜+5.254</a:t>
              </a:r>
              <a:endParaRPr lang="es-MX" sz="1100"/>
            </a:p>
          </xdr:txBody>
        </xdr:sp>
      </mc:Fallback>
    </mc:AlternateContent>
    <xdr:clientData/>
  </xdr:oneCellAnchor>
  <xdr:twoCellAnchor>
    <xdr:from>
      <xdr:col>2</xdr:col>
      <xdr:colOff>0</xdr:colOff>
      <xdr:row>40</xdr:row>
      <xdr:rowOff>0</xdr:rowOff>
    </xdr:from>
    <xdr:to>
      <xdr:col>7</xdr:col>
      <xdr:colOff>184728</xdr:colOff>
      <xdr:row>54</xdr:row>
      <xdr:rowOff>49261</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210921</xdr:colOff>
      <xdr:row>55</xdr:row>
      <xdr:rowOff>188046</xdr:rowOff>
    </xdr:from>
    <xdr:ext cx="373307" cy="172098"/>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300-00000B000000}"/>
                </a:ext>
              </a:extLst>
            </xdr:cNvPr>
            <xdr:cNvSpPr txBox="1"/>
          </xdr:nvSpPr>
          <xdr:spPr>
            <a:xfrm>
              <a:off x="4363821" y="12151446"/>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11" name="CuadroTexto 10">
              <a:extLst>
                <a:ext uri="{FF2B5EF4-FFF2-40B4-BE49-F238E27FC236}">
                  <a16:creationId xmlns:a16="http://schemas.microsoft.com/office/drawing/2014/main" id="{2416CCD9-3576-F94D-9F32-CE97E7595BE2}"/>
                </a:ext>
              </a:extLst>
            </xdr:cNvPr>
            <xdr:cNvSpPr txBox="1"/>
          </xdr:nvSpPr>
          <xdr:spPr>
            <a:xfrm>
              <a:off x="4363821" y="12151446"/>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1</xdr:col>
      <xdr:colOff>67733</xdr:colOff>
      <xdr:row>77</xdr:row>
      <xdr:rowOff>25400</xdr:rowOff>
    </xdr:from>
    <xdr:ext cx="1676421" cy="172098"/>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300-00000E000000}"/>
                </a:ext>
              </a:extLst>
            </xdr:cNvPr>
            <xdr:cNvSpPr txBox="1"/>
          </xdr:nvSpPr>
          <xdr:spPr>
            <a:xfrm>
              <a:off x="2464634" y="14701949"/>
              <a:ext cx="167642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𝑦</m:t>
                  </m:r>
                  <m:r>
                    <a:rPr lang="es-ES" sz="1100" b="0" i="1">
                      <a:latin typeface="Cambria Math" panose="02040503050406030204" pitchFamily="18" charset="0"/>
                    </a:rPr>
                    <m:t>∗</m:t>
                  </m:r>
                  <m:r>
                    <a:rPr lang="es-ES" sz="1100" b="0" i="1">
                      <a:latin typeface="Cambria Math" panose="02040503050406030204" pitchFamily="18" charset="0"/>
                    </a:rPr>
                    <m:t>𝑒𝑠𝑡𝑖𝑚𝑎𝑑𝑎</m:t>
                  </m:r>
                  <m:r>
                    <a:rPr lang="es-ES" sz="1100" b="0" i="1">
                      <a:latin typeface="Cambria Math" panose="02040503050406030204" pitchFamily="18" charset="0"/>
                    </a:rPr>
                    <m:t> </m:t>
                  </m:r>
                </m:oMath>
              </a14:m>
              <a:r>
                <a:rPr lang="es-MX" sz="1100"/>
                <a:t>= </a:t>
              </a:r>
              <a:r>
                <a:rPr lang="es-MX" sz="1100" baseline="0"/>
                <a:t>0.011x+ 1.74</a:t>
              </a:r>
              <a:endParaRPr lang="es-MX" sz="1100"/>
            </a:p>
          </xdr:txBody>
        </xdr:sp>
      </mc:Choice>
      <mc:Fallback xmlns="">
        <xdr:sp macro="" textlink="">
          <xdr:nvSpPr>
            <xdr:cNvPr id="14" name="CuadroTexto 13">
              <a:extLst>
                <a:ext uri="{FF2B5EF4-FFF2-40B4-BE49-F238E27FC236}">
                  <a16:creationId xmlns:a16="http://schemas.microsoft.com/office/drawing/2014/main" id="{F70F9559-EC7D-2848-93F9-38F6D49C92FF}"/>
                </a:ext>
              </a:extLst>
            </xdr:cNvPr>
            <xdr:cNvSpPr txBox="1"/>
          </xdr:nvSpPr>
          <xdr:spPr>
            <a:xfrm>
              <a:off x="2464634" y="14701949"/>
              <a:ext cx="1676421"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𝑦∗𝑒𝑠𝑡𝑖𝑚𝑎𝑑𝑎 </a:t>
              </a:r>
              <a:r>
                <a:rPr lang="es-MX" sz="1100"/>
                <a:t>= </a:t>
              </a:r>
              <a:r>
                <a:rPr lang="es-MX" sz="1100" baseline="0"/>
                <a:t>0.011x+ 1.74</a:t>
              </a:r>
              <a:endParaRPr lang="es-MX" sz="1100"/>
            </a:p>
          </xdr:txBody>
        </xdr:sp>
      </mc:Fallback>
    </mc:AlternateContent>
    <xdr:clientData/>
  </xdr:oneCellAnchor>
  <xdr:oneCellAnchor>
    <xdr:from>
      <xdr:col>1</xdr:col>
      <xdr:colOff>59266</xdr:colOff>
      <xdr:row>78</xdr:row>
      <xdr:rowOff>16933</xdr:rowOff>
    </xdr:from>
    <xdr:ext cx="3310458" cy="172098"/>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300-00000F000000}"/>
                </a:ext>
              </a:extLst>
            </xdr:cNvPr>
            <xdr:cNvSpPr txBox="1"/>
          </xdr:nvSpPr>
          <xdr:spPr>
            <a:xfrm>
              <a:off x="2459786" y="15080748"/>
              <a:ext cx="331045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𝑠𝑒𝑚𝑎𝑛𝑎𝑠</m:t>
                    </m:r>
                    <m:r>
                      <a:rPr lang="es-ES" sz="1100" b="0" i="1">
                        <a:latin typeface="Cambria Math" panose="02040503050406030204" pitchFamily="18" charset="0"/>
                      </a:rPr>
                      <m:t> </m:t>
                    </m:r>
                    <m:r>
                      <a:rPr lang="es-ES" sz="1100" b="0" i="1">
                        <a:latin typeface="Cambria Math" panose="02040503050406030204" pitchFamily="18" charset="0"/>
                      </a:rPr>
                      <m:t>𝑒𝑠𝑡𝑖𝑚𝑎𝑑𝑎𝑠</m:t>
                    </m:r>
                    <m:r>
                      <a:rPr lang="es-ES" sz="1100" b="0" i="1">
                        <a:latin typeface="Cambria Math" panose="02040503050406030204" pitchFamily="18" charset="0"/>
                      </a:rPr>
                      <m:t>=(5.7306)(</m:t>
                    </m:r>
                    <m:func>
                      <m:funcPr>
                        <m:ctrlPr>
                          <a:rPr lang="es-ES" sz="1100" b="0" i="1">
                            <a:latin typeface="Cambria Math" panose="02040503050406030204" pitchFamily="18" charset="0"/>
                          </a:rPr>
                        </m:ctrlPr>
                      </m:funcPr>
                      <m:fName>
                        <m:r>
                          <m:rPr>
                            <m:sty m:val="p"/>
                          </m:rPr>
                          <a:rPr lang="es-ES" sz="1100" b="0" i="0">
                            <a:latin typeface="Cambria Math" panose="02040503050406030204" pitchFamily="18" charset="0"/>
                          </a:rPr>
                          <m:t>exp</m:t>
                        </m:r>
                      </m:fName>
                      <m:e>
                        <m:d>
                          <m:dPr>
                            <m:ctrlPr>
                              <a:rPr lang="es-ES" sz="1100" b="0" i="1">
                                <a:latin typeface="Cambria Math" panose="02040503050406030204" pitchFamily="18" charset="0"/>
                              </a:rPr>
                            </m:ctrlPr>
                          </m:dPr>
                          <m:e>
                            <m:r>
                              <a:rPr lang="es-ES" sz="1100" b="0" i="0">
                                <a:latin typeface="Cambria Math" panose="02040503050406030204" pitchFamily="18" charset="0"/>
                              </a:rPr>
                              <m:t>0.0116</m:t>
                            </m:r>
                            <m:r>
                              <a:rPr lang="es-ES" sz="1100" b="0" i="1">
                                <a:latin typeface="Cambria Math" panose="02040503050406030204" pitchFamily="18" charset="0"/>
                              </a:rPr>
                              <m:t>𝑑𝑒𝑓𝑒𝑐𝑡𝑜</m:t>
                            </m:r>
                          </m:e>
                        </m:d>
                      </m:e>
                    </m:func>
                  </m:oMath>
                </m:oMathPara>
              </a14:m>
              <a:endParaRPr lang="es-MX" sz="1100"/>
            </a:p>
          </xdr:txBody>
        </xdr:sp>
      </mc:Choice>
      <mc:Fallback xmlns="">
        <xdr:sp macro="" textlink="">
          <xdr:nvSpPr>
            <xdr:cNvPr id="15" name="CuadroTexto 14">
              <a:extLst>
                <a:ext uri="{FF2B5EF4-FFF2-40B4-BE49-F238E27FC236}">
                  <a16:creationId xmlns:a16="http://schemas.microsoft.com/office/drawing/2014/main" id="{86A79B08-A1BF-7F4F-B93D-0A2221200BC9}"/>
                </a:ext>
              </a:extLst>
            </xdr:cNvPr>
            <xdr:cNvSpPr txBox="1"/>
          </xdr:nvSpPr>
          <xdr:spPr>
            <a:xfrm>
              <a:off x="2459786" y="15080748"/>
              <a:ext cx="3310458"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𝑠𝑒𝑚𝑎𝑛𝑎𝑠 𝑒𝑠𝑡𝑖𝑚𝑎𝑑𝑎𝑠=(5.7306)(exp⁡(0.0116𝑑𝑒𝑓𝑒𝑐𝑡𝑜)</a:t>
              </a:r>
              <a:endParaRPr lang="es-MX" sz="1100"/>
            </a:p>
          </xdr:txBody>
        </xdr:sp>
      </mc:Fallback>
    </mc:AlternateContent>
    <xdr:clientData/>
  </xdr:oneCellAnchor>
  <xdr:oneCellAnchor>
    <xdr:from>
      <xdr:col>3</xdr:col>
      <xdr:colOff>210921</xdr:colOff>
      <xdr:row>80</xdr:row>
      <xdr:rowOff>188046</xdr:rowOff>
    </xdr:from>
    <xdr:ext cx="353687" cy="172098"/>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300-000010000000}"/>
                </a:ext>
              </a:extLst>
            </xdr:cNvPr>
            <xdr:cNvSpPr txBox="1"/>
          </xdr:nvSpPr>
          <xdr:spPr>
            <a:xfrm>
              <a:off x="5621121" y="26299246"/>
              <a:ext cx="35368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𝑌</m:t>
                  </m:r>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a:t>
              </a:r>
            </a:p>
          </xdr:txBody>
        </xdr:sp>
      </mc:Choice>
      <mc:Fallback xmlns="">
        <xdr:sp macro="" textlink="">
          <xdr:nvSpPr>
            <xdr:cNvPr id="16" name="CuadroTexto 15">
              <a:extLst>
                <a:ext uri="{FF2B5EF4-FFF2-40B4-BE49-F238E27FC236}">
                  <a16:creationId xmlns:a16="http://schemas.microsoft.com/office/drawing/2014/main" id="{19117029-1381-7149-BEAF-70F1A59DE932}"/>
                </a:ext>
              </a:extLst>
            </xdr:cNvPr>
            <xdr:cNvSpPr txBox="1"/>
          </xdr:nvSpPr>
          <xdr:spPr>
            <a:xfrm>
              <a:off x="5621121" y="26299246"/>
              <a:ext cx="35368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r>
                <a:rPr lang="es-MX" sz="1100"/>
                <a:t>*</a:t>
              </a:r>
            </a:p>
          </xdr:txBody>
        </xdr:sp>
      </mc:Fallback>
    </mc:AlternateContent>
    <xdr:clientData/>
  </xdr:oneCellAnchor>
  <xdr:oneCellAnchor>
    <xdr:from>
      <xdr:col>1</xdr:col>
      <xdr:colOff>0</xdr:colOff>
      <xdr:row>102</xdr:row>
      <xdr:rowOff>0</xdr:rowOff>
    </xdr:from>
    <xdr:ext cx="1987724" cy="172098"/>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300-000011000000}"/>
                </a:ext>
              </a:extLst>
            </xdr:cNvPr>
            <xdr:cNvSpPr txBox="1"/>
          </xdr:nvSpPr>
          <xdr:spPr>
            <a:xfrm>
              <a:off x="2400520" y="19732717"/>
              <a:ext cx="198772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𝑦</m:t>
                    </m:r>
                    <m:r>
                      <a:rPr lang="es-ES" sz="1100" b="0" i="1">
                        <a:latin typeface="Cambria Math" panose="02040503050406030204" pitchFamily="18" charset="0"/>
                      </a:rPr>
                      <m:t> </m:t>
                    </m:r>
                    <m:r>
                      <a:rPr lang="es-ES" sz="1100" b="0" i="1">
                        <a:latin typeface="Cambria Math" panose="02040503050406030204" pitchFamily="18" charset="0"/>
                      </a:rPr>
                      <m:t>𝑒𝑠𝑡𝑖𝑚𝑎𝑑𝑜</m:t>
                    </m:r>
                    <m:r>
                      <a:rPr lang="es-ES" sz="1100" b="0" i="1">
                        <a:latin typeface="Cambria Math" panose="02040503050406030204" pitchFamily="18" charset="0"/>
                      </a:rPr>
                      <m:t>=5.266</m:t>
                    </m:r>
                    <m:sSup>
                      <m:sSupPr>
                        <m:ctrlPr>
                          <a:rPr lang="es-ES" sz="1100" b="0" i="1">
                            <a:latin typeface="Cambria Math" panose="02040503050406030204" pitchFamily="18" charset="0"/>
                          </a:rPr>
                        </m:ctrlPr>
                      </m:sSupPr>
                      <m:e>
                        <m:r>
                          <a:rPr lang="es-ES" sz="1100" b="0" i="1">
                            <a:latin typeface="Cambria Math" panose="02040503050406030204" pitchFamily="18" charset="0"/>
                          </a:rPr>
                          <m:t>𝑥</m:t>
                        </m:r>
                      </m:e>
                      <m:sup>
                        <m:r>
                          <a:rPr lang="es-ES" sz="1100" b="0" i="1">
                            <a:latin typeface="Cambria Math" panose="02040503050406030204" pitchFamily="18" charset="0"/>
                          </a:rPr>
                          <m:t>∗</m:t>
                        </m:r>
                      </m:sup>
                    </m:sSup>
                    <m:r>
                      <a:rPr lang="es-ES" sz="1100" b="0" i="1">
                        <a:latin typeface="Cambria Math" panose="02040503050406030204" pitchFamily="18" charset="0"/>
                      </a:rPr>
                      <m:t>−8.1319</m:t>
                    </m:r>
                  </m:oMath>
                </m:oMathPara>
              </a14:m>
              <a:endParaRPr lang="es-MX" sz="1100"/>
            </a:p>
          </xdr:txBody>
        </xdr:sp>
      </mc:Choice>
      <mc:Fallback xmlns="">
        <xdr:sp macro="" textlink="">
          <xdr:nvSpPr>
            <xdr:cNvPr id="17" name="CuadroTexto 16">
              <a:extLst>
                <a:ext uri="{FF2B5EF4-FFF2-40B4-BE49-F238E27FC236}">
                  <a16:creationId xmlns:a16="http://schemas.microsoft.com/office/drawing/2014/main" id="{CA7B05A6-11BA-C045-B9A9-CF1F5EF62D46}"/>
                </a:ext>
              </a:extLst>
            </xdr:cNvPr>
            <xdr:cNvSpPr txBox="1"/>
          </xdr:nvSpPr>
          <xdr:spPr>
            <a:xfrm>
              <a:off x="2400520" y="19732717"/>
              <a:ext cx="198772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𝑦 𝑒𝑠𝑡𝑖𝑚𝑎𝑑𝑜=5.266𝑥^∗−8.1319</a:t>
              </a:r>
              <a:endParaRPr lang="es-MX" sz="1100"/>
            </a:p>
          </xdr:txBody>
        </xdr:sp>
      </mc:Fallback>
    </mc:AlternateContent>
    <xdr:clientData/>
  </xdr:oneCellAnchor>
  <xdr:oneCellAnchor>
    <xdr:from>
      <xdr:col>0</xdr:col>
      <xdr:colOff>2400366</xdr:colOff>
      <xdr:row>103</xdr:row>
      <xdr:rowOff>0</xdr:rowOff>
    </xdr:from>
    <xdr:ext cx="3153748" cy="34419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300-000012000000}"/>
                </a:ext>
              </a:extLst>
            </xdr:cNvPr>
            <xdr:cNvSpPr txBox="1"/>
          </xdr:nvSpPr>
          <xdr:spPr>
            <a:xfrm>
              <a:off x="2400366" y="20100576"/>
              <a:ext cx="3153748" cy="344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𝑠𝑒𝑚𝑎𝑛𝑎𝑠</m:t>
                    </m:r>
                    <m:r>
                      <a:rPr lang="es-ES" sz="1100" b="0" i="1">
                        <a:latin typeface="Cambria Math" panose="02040503050406030204" pitchFamily="18" charset="0"/>
                      </a:rPr>
                      <m:t> </m:t>
                    </m:r>
                    <m:r>
                      <a:rPr lang="es-ES" sz="1100" b="0" i="1">
                        <a:latin typeface="Cambria Math" panose="02040503050406030204" pitchFamily="18" charset="0"/>
                      </a:rPr>
                      <m:t>𝑒𝑠𝑡𝑖𝑚𝑎𝑑𝑎𝑠</m:t>
                    </m:r>
                    <m:r>
                      <a:rPr lang="es-ES" sz="1100" b="0" i="1">
                        <a:latin typeface="Cambria Math" panose="02040503050406030204" pitchFamily="18" charset="0"/>
                      </a:rPr>
                      <m:t>=−8.13+5.266</m:t>
                    </m:r>
                    <m:r>
                      <a:rPr lang="es-ES" sz="1100" b="0" i="1">
                        <a:latin typeface="Cambria Math" panose="02040503050406030204" pitchFamily="18" charset="0"/>
                      </a:rPr>
                      <m:t>𝑙𝑛</m:t>
                    </m:r>
                    <m:d>
                      <m:dPr>
                        <m:ctrlPr>
                          <a:rPr lang="es-ES" sz="1100" b="0" i="1">
                            <a:latin typeface="Cambria Math" panose="02040503050406030204" pitchFamily="18" charset="0"/>
                          </a:rPr>
                        </m:ctrlPr>
                      </m:dPr>
                      <m:e>
                        <m:r>
                          <a:rPr lang="es-ES" sz="1100" b="0" i="1">
                            <a:latin typeface="Cambria Math" panose="02040503050406030204" pitchFamily="18" charset="0"/>
                          </a:rPr>
                          <m:t>𝑑𝑒𝑓𝑒𝑐𝑡𝑜𝑠</m:t>
                        </m:r>
                      </m:e>
                    </m:d>
                  </m:oMath>
                </m:oMathPara>
              </a14:m>
              <a:endParaRPr lang="es-ES" sz="1100" b="0"/>
            </a:p>
            <a:p>
              <a:endParaRPr lang="es-MX" sz="1100"/>
            </a:p>
          </xdr:txBody>
        </xdr:sp>
      </mc:Choice>
      <mc:Fallback xmlns="">
        <xdr:sp macro="" textlink="">
          <xdr:nvSpPr>
            <xdr:cNvPr id="18" name="CuadroTexto 17">
              <a:extLst>
                <a:ext uri="{FF2B5EF4-FFF2-40B4-BE49-F238E27FC236}">
                  <a16:creationId xmlns:a16="http://schemas.microsoft.com/office/drawing/2014/main" id="{BD60CBAB-2B59-824F-866F-636F7A31F205}"/>
                </a:ext>
              </a:extLst>
            </xdr:cNvPr>
            <xdr:cNvSpPr txBox="1"/>
          </xdr:nvSpPr>
          <xdr:spPr>
            <a:xfrm>
              <a:off x="2400366" y="20100576"/>
              <a:ext cx="3153748" cy="344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𝑠𝑒𝑚𝑎𝑛𝑎𝑠 𝑒𝑠𝑡𝑖𝑚𝑎𝑑𝑎𝑠=−8.13+5.266𝑙𝑛(𝑑𝑒𝑓𝑒𝑐𝑡𝑜𝑠)</a:t>
              </a:r>
              <a:endParaRPr lang="es-ES" sz="1100" b="0"/>
            </a:p>
            <a:p>
              <a:endParaRPr lang="es-MX" sz="1100"/>
            </a:p>
          </xdr:txBody>
        </xdr:sp>
      </mc:Fallback>
    </mc:AlternateContent>
    <xdr:clientData/>
  </xdr:oneCellAnchor>
  <xdr:oneCellAnchor>
    <xdr:from>
      <xdr:col>3</xdr:col>
      <xdr:colOff>210921</xdr:colOff>
      <xdr:row>106</xdr:row>
      <xdr:rowOff>229</xdr:rowOff>
    </xdr:from>
    <xdr:ext cx="411716" cy="172098"/>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300-000013000000}"/>
                </a:ext>
              </a:extLst>
            </xdr:cNvPr>
            <xdr:cNvSpPr txBox="1"/>
          </xdr:nvSpPr>
          <xdr:spPr>
            <a:xfrm>
              <a:off x="4109821" y="26009829"/>
              <a:ext cx="41171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a:t>
              </a:r>
            </a:p>
          </xdr:txBody>
        </xdr:sp>
      </mc:Choice>
      <mc:Fallback xmlns="">
        <xdr:sp macro="" textlink="">
          <xdr:nvSpPr>
            <xdr:cNvPr id="19" name="CuadroTexto 18">
              <a:extLst>
                <a:ext uri="{FF2B5EF4-FFF2-40B4-BE49-F238E27FC236}">
                  <a16:creationId xmlns:a16="http://schemas.microsoft.com/office/drawing/2014/main" id="{175F32A6-0AA1-7F45-8E14-158579237D5D}"/>
                </a:ext>
              </a:extLst>
            </xdr:cNvPr>
            <xdr:cNvSpPr txBox="1"/>
          </xdr:nvSpPr>
          <xdr:spPr>
            <a:xfrm>
              <a:off x="4109821" y="26009829"/>
              <a:ext cx="41171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r>
                <a:rPr lang="es-MX" sz="1100"/>
                <a:t>*</a:t>
              </a:r>
            </a:p>
          </xdr:txBody>
        </xdr:sp>
      </mc:Fallback>
    </mc:AlternateContent>
    <xdr:clientData/>
  </xdr:oneCellAnchor>
  <xdr:oneCellAnchor>
    <xdr:from>
      <xdr:col>11</xdr:col>
      <xdr:colOff>537116</xdr:colOff>
      <xdr:row>128</xdr:row>
      <xdr:rowOff>183629</xdr:rowOff>
    </xdr:from>
    <xdr:ext cx="1507336" cy="172098"/>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300-000017000000}"/>
                </a:ext>
              </a:extLst>
            </xdr:cNvPr>
            <xdr:cNvSpPr txBox="1"/>
          </xdr:nvSpPr>
          <xdr:spPr>
            <a:xfrm>
              <a:off x="13107835" y="24960036"/>
              <a:ext cx="15073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𝑦</m:t>
                        </m:r>
                      </m:e>
                      <m:sup>
                        <m:r>
                          <a:rPr lang="es-ES" sz="1100" b="0" i="1">
                            <a:latin typeface="Cambria Math" panose="02040503050406030204" pitchFamily="18" charset="0"/>
                          </a:rPr>
                          <m:t>∗</m:t>
                        </m:r>
                      </m:sup>
                    </m:sSup>
                    <m:r>
                      <a:rPr lang="es-ES" sz="1100" b="0" i="1">
                        <a:latin typeface="Cambria Math" panose="02040503050406030204" pitchFamily="18" charset="0"/>
                      </a:rPr>
                      <m:t>𝑒𝑠𝑡𝑖𝑚𝑎𝑑𝑜</m:t>
                    </m:r>
                    <m:r>
                      <a:rPr lang="es-ES" sz="1100" b="0" i="1">
                        <a:latin typeface="Cambria Math" panose="02040503050406030204" pitchFamily="18" charset="0"/>
                      </a:rPr>
                      <m:t>=0.6362</m:t>
                    </m:r>
                    <m:sSup>
                      <m:sSupPr>
                        <m:ctrlPr>
                          <a:rPr lang="es-ES" sz="1100" b="0" i="1">
                            <a:latin typeface="Cambria Math" panose="02040503050406030204" pitchFamily="18" charset="0"/>
                          </a:rPr>
                        </m:ctrlPr>
                      </m:sSupPr>
                      <m:e>
                        <m:r>
                          <a:rPr lang="es-ES" sz="1100" b="0" i="1">
                            <a:latin typeface="Cambria Math" panose="02040503050406030204" pitchFamily="18" charset="0"/>
                          </a:rPr>
                          <m:t>𝑥</m:t>
                        </m:r>
                      </m:e>
                      <m:sup>
                        <m:r>
                          <a:rPr lang="es-ES" sz="1100" b="0" i="1">
                            <a:latin typeface="Cambria Math" panose="02040503050406030204" pitchFamily="18" charset="0"/>
                          </a:rPr>
                          <m:t>∗</m:t>
                        </m:r>
                      </m:sup>
                    </m:sSup>
                  </m:oMath>
                </m:oMathPara>
              </a14:m>
              <a:endParaRPr lang="es-MX" sz="1100"/>
            </a:p>
          </xdr:txBody>
        </xdr:sp>
      </mc:Choice>
      <mc:Fallback xmlns="">
        <xdr:sp macro="" textlink="">
          <xdr:nvSpPr>
            <xdr:cNvPr id="23" name="CuadroTexto 22">
              <a:extLst>
                <a:ext uri="{FF2B5EF4-FFF2-40B4-BE49-F238E27FC236}">
                  <a16:creationId xmlns:a16="http://schemas.microsoft.com/office/drawing/2014/main" id="{D516C834-5D54-9245-A12F-9FAA0C2F28F1}"/>
                </a:ext>
              </a:extLst>
            </xdr:cNvPr>
            <xdr:cNvSpPr txBox="1"/>
          </xdr:nvSpPr>
          <xdr:spPr>
            <a:xfrm>
              <a:off x="13107835" y="24960036"/>
              <a:ext cx="15073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𝑦^∗ 𝑒𝑠𝑡𝑖𝑚𝑎𝑑𝑜=0.6362𝑥^∗</a:t>
              </a:r>
              <a:endParaRPr lang="es-MX" sz="1100"/>
            </a:p>
          </xdr:txBody>
        </xdr:sp>
      </mc:Fallback>
    </mc:AlternateContent>
    <xdr:clientData/>
  </xdr:oneCellAnchor>
  <xdr:oneCellAnchor>
    <xdr:from>
      <xdr:col>10</xdr:col>
      <xdr:colOff>873294</xdr:colOff>
      <xdr:row>130</xdr:row>
      <xdr:rowOff>15030</xdr:rowOff>
    </xdr:from>
    <xdr:ext cx="2493118" cy="347403"/>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300-000018000000}"/>
                </a:ext>
              </a:extLst>
            </xdr:cNvPr>
            <xdr:cNvSpPr txBox="1"/>
          </xdr:nvSpPr>
          <xdr:spPr>
            <a:xfrm>
              <a:off x="12569462" y="25171677"/>
              <a:ext cx="2493118" cy="347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𝑠𝑒𝑚𝑎𝑛𝑎𝑠</m:t>
                    </m:r>
                    <m:r>
                      <a:rPr lang="es-ES" sz="1100" b="0" i="1">
                        <a:latin typeface="Cambria Math" panose="02040503050406030204" pitchFamily="18" charset="0"/>
                      </a:rPr>
                      <m:t> </m:t>
                    </m:r>
                    <m:r>
                      <a:rPr lang="es-ES" sz="1100" b="0" i="1">
                        <a:latin typeface="Cambria Math" panose="02040503050406030204" pitchFamily="18" charset="0"/>
                      </a:rPr>
                      <m:t>𝑒𝑠𝑡𝑖𝑚𝑎𝑑𝑎𝑠</m:t>
                    </m:r>
                    <m:r>
                      <a:rPr lang="es-ES" sz="1100" b="0" i="1">
                        <a:latin typeface="Cambria Math" panose="02040503050406030204" pitchFamily="18" charset="0"/>
                      </a:rPr>
                      <m:t>=</m:t>
                    </m:r>
                    <m:sSup>
                      <m:sSupPr>
                        <m:ctrlPr>
                          <a:rPr lang="es-ES" sz="1100" b="0" i="1">
                            <a:latin typeface="Cambria Math" panose="02040503050406030204" pitchFamily="18" charset="0"/>
                          </a:rPr>
                        </m:ctrlPr>
                      </m:sSupPr>
                      <m:e>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𝑑𝑒𝑓𝑒𝑐𝑡𝑜𝑠</m:t>
                            </m:r>
                          </m:e>
                        </m:d>
                      </m:e>
                      <m:sup>
                        <m:r>
                          <a:rPr lang="es-ES" sz="1100" b="0" i="1">
                            <a:latin typeface="Cambria Math" panose="02040503050406030204" pitchFamily="18" charset="0"/>
                          </a:rPr>
                          <m:t>0.636</m:t>
                        </m:r>
                      </m:sup>
                    </m:sSup>
                  </m:oMath>
                </m:oMathPara>
              </a14:m>
              <a:endParaRPr lang="es-ES" sz="1100" b="0"/>
            </a:p>
            <a:p>
              <a:endParaRPr lang="es-MX" sz="1100"/>
            </a:p>
          </xdr:txBody>
        </xdr:sp>
      </mc:Choice>
      <mc:Fallback xmlns="">
        <xdr:sp macro="" textlink="">
          <xdr:nvSpPr>
            <xdr:cNvPr id="24" name="CuadroTexto 23">
              <a:extLst>
                <a:ext uri="{FF2B5EF4-FFF2-40B4-BE49-F238E27FC236}">
                  <a16:creationId xmlns:a16="http://schemas.microsoft.com/office/drawing/2014/main" id="{B7B4558C-D665-B34B-91A8-7149C1F5F3F4}"/>
                </a:ext>
              </a:extLst>
            </xdr:cNvPr>
            <xdr:cNvSpPr txBox="1"/>
          </xdr:nvSpPr>
          <xdr:spPr>
            <a:xfrm>
              <a:off x="12569462" y="25171677"/>
              <a:ext cx="2493118" cy="347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𝑠𝑒𝑚𝑎𝑛𝑎𝑠 𝑒𝑠𝑡𝑖𝑚𝑎𝑑𝑎𝑠=(1𝑑𝑒𝑓𝑒𝑐𝑡𝑜𝑠)^0.636</a:t>
              </a:r>
              <a:endParaRPr lang="es-ES" sz="1100" b="0"/>
            </a:p>
            <a:p>
              <a:endParaRPr lang="es-MX" sz="1100"/>
            </a:p>
          </xdr:txBody>
        </xdr:sp>
      </mc:Fallback>
    </mc:AlternateContent>
    <xdr:clientData/>
  </xdr:oneCellAnchor>
  <xdr:oneCellAnchor>
    <xdr:from>
      <xdr:col>13</xdr:col>
      <xdr:colOff>879230</xdr:colOff>
      <xdr:row>128</xdr:row>
      <xdr:rowOff>187869</xdr:rowOff>
    </xdr:from>
    <xdr:ext cx="657809" cy="172098"/>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300-000019000000}"/>
                </a:ext>
              </a:extLst>
            </xdr:cNvPr>
            <xdr:cNvSpPr txBox="1"/>
          </xdr:nvSpPr>
          <xdr:spPr>
            <a:xfrm>
              <a:off x="6452066" y="24336824"/>
              <a:ext cx="65780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ES" sz="1100" b="0" i="1">
                            <a:latin typeface="Cambria Math" panose="02040503050406030204" pitchFamily="18" charset="0"/>
                          </a:rPr>
                        </m:ctrlPr>
                      </m:funcPr>
                      <m:fName>
                        <m:r>
                          <m:rPr>
                            <m:sty m:val="p"/>
                          </m:rPr>
                          <a:rPr lang="es-ES" sz="1100" b="0" i="0">
                            <a:latin typeface="Cambria Math" panose="02040503050406030204" pitchFamily="18" charset="0"/>
                          </a:rPr>
                          <m:t>exp</m:t>
                        </m:r>
                        <m:r>
                          <a:rPr lang="es-ES" sz="1100" b="0" i="0">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0</m:t>
                            </m:r>
                          </m:sub>
                        </m:sSub>
                        <m:r>
                          <a:rPr lang="es-ES" sz="1100" b="0" i="1">
                            <a:latin typeface="Cambria Math" panose="02040503050406030204" pitchFamily="18" charset="0"/>
                          </a:rPr>
                          <m:t>)</m:t>
                        </m:r>
                      </m:fName>
                      <m:e>
                        <m:r>
                          <a:rPr lang="es-ES" sz="1100" b="0" i="0">
                            <a:latin typeface="Cambria Math" panose="02040503050406030204" pitchFamily="18" charset="0"/>
                          </a:rPr>
                          <m:t>=</m:t>
                        </m:r>
                      </m:e>
                    </m:func>
                  </m:oMath>
                </m:oMathPara>
              </a14:m>
              <a:endParaRPr lang="es-MX" sz="1100"/>
            </a:p>
          </xdr:txBody>
        </xdr:sp>
      </mc:Choice>
      <mc:Fallback xmlns="">
        <xdr:sp macro="" textlink="">
          <xdr:nvSpPr>
            <xdr:cNvPr id="25" name="CuadroTexto 24">
              <a:extLst>
                <a:ext uri="{FF2B5EF4-FFF2-40B4-BE49-F238E27FC236}">
                  <a16:creationId xmlns:a16="http://schemas.microsoft.com/office/drawing/2014/main" id="{53C79DB1-30C7-EB46-A1B8-781408F10206}"/>
                </a:ext>
              </a:extLst>
            </xdr:cNvPr>
            <xdr:cNvSpPr txBox="1"/>
          </xdr:nvSpPr>
          <xdr:spPr>
            <a:xfrm>
              <a:off x="6452066" y="24336824"/>
              <a:ext cx="65780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〖exp(𝛽_0)〗⁡=</a:t>
              </a:r>
              <a:endParaRPr lang="es-MX" sz="1100"/>
            </a:p>
          </xdr:txBody>
        </xdr:sp>
      </mc:Fallback>
    </mc:AlternateContent>
    <xdr:clientData/>
  </xdr:oneCellAnchor>
  <xdr:oneCellAnchor>
    <xdr:from>
      <xdr:col>3</xdr:col>
      <xdr:colOff>210921</xdr:colOff>
      <xdr:row>128</xdr:row>
      <xdr:rowOff>229</xdr:rowOff>
    </xdr:from>
    <xdr:ext cx="975973" cy="25878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300-00001A000000}"/>
                </a:ext>
              </a:extLst>
            </xdr:cNvPr>
            <xdr:cNvSpPr txBox="1"/>
          </xdr:nvSpPr>
          <xdr:spPr>
            <a:xfrm>
              <a:off x="5621121" y="46888629"/>
              <a:ext cx="975973" cy="25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1</m:t>
                      </m:r>
                    </m:num>
                    <m:den>
                      <m:r>
                        <a:rPr lang="es-ES" sz="1100" b="0" i="1">
                          <a:latin typeface="Cambria Math" panose="02040503050406030204" pitchFamily="18" charset="0"/>
                        </a:rPr>
                        <m:t>𝑦</m:t>
                      </m:r>
                    </m:den>
                  </m:f>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*=1/x </a:t>
              </a:r>
            </a:p>
          </xdr:txBody>
        </xdr:sp>
      </mc:Choice>
      <mc:Fallback xmlns="">
        <xdr:sp macro="" textlink="">
          <xdr:nvSpPr>
            <xdr:cNvPr id="26" name="CuadroTexto 25">
              <a:extLst>
                <a:ext uri="{FF2B5EF4-FFF2-40B4-BE49-F238E27FC236}">
                  <a16:creationId xmlns:a16="http://schemas.microsoft.com/office/drawing/2014/main" id="{971647AC-1B46-1B4F-A19F-1ECE1BDC79A5}"/>
                </a:ext>
              </a:extLst>
            </xdr:cNvPr>
            <xdr:cNvSpPr txBox="1"/>
          </xdr:nvSpPr>
          <xdr:spPr>
            <a:xfrm>
              <a:off x="5621121" y="46888629"/>
              <a:ext cx="975973" cy="25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𝑌^∗=1/𝑦</a:t>
              </a:r>
              <a:r>
                <a:rPr lang="es-ES" sz="1100" b="0" i="0">
                  <a:latin typeface="Cambria Math" panose="02040503050406030204" pitchFamily="18" charset="0"/>
                  <a:ea typeface="Cambria Math" panose="02040503050406030204" pitchFamily="18" charset="0"/>
                </a:rPr>
                <a:t>~𝑋</a:t>
              </a:r>
              <a:r>
                <a:rPr lang="es-MX" sz="1100"/>
                <a:t>*=1/x </a:t>
              </a:r>
            </a:p>
          </xdr:txBody>
        </xdr:sp>
      </mc:Fallback>
    </mc:AlternateContent>
    <xdr:clientData/>
  </xdr:oneCellAnchor>
  <xdr:oneCellAnchor>
    <xdr:from>
      <xdr:col>1</xdr:col>
      <xdr:colOff>1746554</xdr:colOff>
      <xdr:row>150</xdr:row>
      <xdr:rowOff>48381</xdr:rowOff>
    </xdr:from>
    <xdr:ext cx="1445652" cy="351506"/>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300-00001B000000}"/>
                </a:ext>
              </a:extLst>
            </xdr:cNvPr>
            <xdr:cNvSpPr txBox="1"/>
          </xdr:nvSpPr>
          <xdr:spPr>
            <a:xfrm>
              <a:off x="4151087" y="29554714"/>
              <a:ext cx="1445652" cy="351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ES" sz="1100" b="0" i="1">
                            <a:latin typeface="Cambria Math" panose="02040503050406030204" pitchFamily="18" charset="0"/>
                          </a:rPr>
                        </m:ctrlPr>
                      </m:fPr>
                      <m:num>
                        <m:r>
                          <a:rPr lang="es-ES" sz="1100" b="0" i="1">
                            <a:latin typeface="Cambria Math" panose="02040503050406030204" pitchFamily="18" charset="0"/>
                          </a:rPr>
                          <m:t>𝑑𝑒𝑓𝑒𝑐𝑡𝑜𝑠</m:t>
                        </m:r>
                      </m:num>
                      <m:den>
                        <m:r>
                          <a:rPr lang="es-ES" sz="1100" b="0" i="1">
                            <a:latin typeface="Cambria Math" panose="02040503050406030204" pitchFamily="18" charset="0"/>
                          </a:rPr>
                          <m:t>0.036+2.126</m:t>
                        </m:r>
                        <m:r>
                          <a:rPr lang="es-ES" sz="1100" b="0" i="1">
                            <a:latin typeface="Cambria Math" panose="02040503050406030204" pitchFamily="18" charset="0"/>
                          </a:rPr>
                          <m:t>𝑑𝑒𝑓𝑒𝑐𝑡𝑜𝑠</m:t>
                        </m:r>
                      </m:den>
                    </m:f>
                  </m:oMath>
                </m:oMathPara>
              </a14:m>
              <a:endParaRPr lang="es-MX" sz="1100"/>
            </a:p>
          </xdr:txBody>
        </xdr:sp>
      </mc:Choice>
      <mc:Fallback xmlns="">
        <xdr:sp macro="" textlink="">
          <xdr:nvSpPr>
            <xdr:cNvPr id="27" name="CuadroTexto 26">
              <a:extLst>
                <a:ext uri="{FF2B5EF4-FFF2-40B4-BE49-F238E27FC236}">
                  <a16:creationId xmlns:a16="http://schemas.microsoft.com/office/drawing/2014/main" id="{5059B41B-E3DC-954A-B734-4C33C1F7B291}"/>
                </a:ext>
              </a:extLst>
            </xdr:cNvPr>
            <xdr:cNvSpPr txBox="1"/>
          </xdr:nvSpPr>
          <xdr:spPr>
            <a:xfrm>
              <a:off x="4151087" y="29554714"/>
              <a:ext cx="1445652" cy="351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𝑑𝑒𝑓𝑒𝑐𝑡𝑜𝑠/(0.036+2.126𝑑𝑒𝑓𝑒𝑐𝑡𝑜𝑠)</a:t>
              </a:r>
              <a:endParaRPr lang="es-MX" sz="1100"/>
            </a:p>
          </xdr:txBody>
        </xdr:sp>
      </mc:Fallback>
    </mc:AlternateContent>
    <xdr:clientData/>
  </xdr:oneCellAnchor>
  <xdr:twoCellAnchor>
    <xdr:from>
      <xdr:col>4</xdr:col>
      <xdr:colOff>469531</xdr:colOff>
      <xdr:row>103</xdr:row>
      <xdr:rowOff>27425</xdr:rowOff>
    </xdr:from>
    <xdr:to>
      <xdr:col>9</xdr:col>
      <xdr:colOff>654258</xdr:colOff>
      <xdr:row>117</xdr:row>
      <xdr:rowOff>34352</xdr:rowOff>
    </xdr:to>
    <xdr:graphicFrame macro="">
      <xdr:nvGraphicFramePr>
        <xdr:cNvPr id="28" name="Gráfico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694267</xdr:colOff>
      <xdr:row>104</xdr:row>
      <xdr:rowOff>16934</xdr:rowOff>
    </xdr:from>
    <xdr:to>
      <xdr:col>24</xdr:col>
      <xdr:colOff>863600</xdr:colOff>
      <xdr:row>118</xdr:row>
      <xdr:rowOff>84667</xdr:rowOff>
    </xdr:to>
    <xdr:graphicFrame macro="">
      <xdr:nvGraphicFramePr>
        <xdr:cNvPr id="29" name="Gráfico 28">
          <a:extLst>
            <a:ext uri="{FF2B5EF4-FFF2-40B4-BE49-F238E27FC236}">
              <a16:creationId xmlns:a16="http://schemas.microsoft.com/office/drawing/2014/main" id="{00000000-0008-0000-03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7</xdr:col>
      <xdr:colOff>825095</xdr:colOff>
      <xdr:row>24</xdr:row>
      <xdr:rowOff>0</xdr:rowOff>
    </xdr:from>
    <xdr:ext cx="4540795" cy="33746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6600764" y="4715987"/>
              <a:ext cx="4540795"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m:t>
                    </m:r>
                    <m:r>
                      <a:rPr lang="es-ES" sz="1100" b="0" i="1">
                        <a:latin typeface="Cambria Math" panose="02040503050406030204" pitchFamily="18" charset="0"/>
                      </a:rPr>
                      <m:t>𝑐𝑒𝑟𝑜</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m:t>
                    </m:r>
                    <m:r>
                      <a:rPr lang="es-ES" sz="1100" b="0" i="1">
                        <a:latin typeface="Cambria Math" panose="02040503050406030204" pitchFamily="18" charset="0"/>
                      </a:rPr>
                      <m:t>𝑐𝑒𝑟𝑜</m:t>
                    </m:r>
                  </m:oMath>
                </m:oMathPara>
              </a14:m>
              <a:endParaRPr lang="es-MX" sz="1100"/>
            </a:p>
          </xdr:txBody>
        </xdr:sp>
      </mc:Choice>
      <mc:Fallback xmlns="">
        <xdr:sp macro="" textlink="">
          <xdr:nvSpPr>
            <xdr:cNvPr id="2" name="CuadroTexto 1">
              <a:extLst>
                <a:ext uri="{FF2B5EF4-FFF2-40B4-BE49-F238E27FC236}">
                  <a16:creationId xmlns:a16="http://schemas.microsoft.com/office/drawing/2014/main" id="{45E764E4-65E3-F74F-AC63-4963A35574C8}"/>
                </a:ext>
              </a:extLst>
            </xdr:cNvPr>
            <xdr:cNvSpPr txBox="1"/>
          </xdr:nvSpPr>
          <xdr:spPr>
            <a:xfrm>
              <a:off x="6600764" y="4715987"/>
              <a:ext cx="4540795"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𝐻_0:𝑙𝑜𝑠 𝑟𝑒𝑠𝑖𝑑𝑢𝑎𝑙𝑒𝑠 𝑝𝑟𝑜𝑣𝑖𝑒𝑛𝑒𝑛 𝑑𝑒 𝑑𝑖𝑠𝑡𝑟𝑖𝑏𝑢𝑐𝑖𝑜𝑛 𝑛𝑜𝑟𝑚𝑎𝑙 𝑐𝑜𝑛 𝑚𝑒𝑑𝑖𝑎 𝑐𝑒𝑟𝑜</a:t>
              </a:r>
              <a:endParaRPr lang="es-ES" sz="1100" b="0" i="1">
                <a:latin typeface="Cambria Math" panose="02040503050406030204" pitchFamily="18" charset="0"/>
              </a:endParaRPr>
            </a:p>
            <a:p>
              <a:pPr/>
              <a:r>
                <a:rPr lang="es-ES" sz="1100" b="0" i="0">
                  <a:latin typeface="Cambria Math" panose="02040503050406030204" pitchFamily="18" charset="0"/>
                </a:rPr>
                <a:t> 𝐻_1:𝑙𝑜𝑠 𝑟𝑒𝑠𝑖𝑑𝑢𝑎𝑙𝑒𝑠 𝑁𝑂 𝑝𝑟𝑜𝑣𝑖𝑒𝑛𝑒𝑛 𝑑𝑒 𝑑𝑖𝑠𝑡𝑟𝑖𝑏𝑢𝑐𝑖𝑜𝑛 𝑛𝑜𝑟𝑚𝑎𝑙 𝑐𝑜𝑛 𝑚𝑒𝑑𝑖𝑎 𝑐𝑒𝑟𝑜</a:t>
              </a:r>
              <a:endParaRPr lang="es-MX" sz="1100"/>
            </a:p>
          </xdr:txBody>
        </xdr:sp>
      </mc:Fallback>
    </mc:AlternateContent>
    <xdr:clientData/>
  </xdr:oneCellAnchor>
  <xdr:twoCellAnchor>
    <xdr:from>
      <xdr:col>4</xdr:col>
      <xdr:colOff>38100</xdr:colOff>
      <xdr:row>48</xdr:row>
      <xdr:rowOff>146050</xdr:rowOff>
    </xdr:from>
    <xdr:to>
      <xdr:col>9</xdr:col>
      <xdr:colOff>482600</xdr:colOff>
      <xdr:row>63</xdr:row>
      <xdr:rowOff>31750</xdr:rowOff>
    </xdr:to>
    <xdr:graphicFrame macro="">
      <xdr:nvGraphicFramePr>
        <xdr:cNvPr id="3" name="Gráfico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77304</xdr:colOff>
      <xdr:row>68</xdr:row>
      <xdr:rowOff>180655</xdr:rowOff>
    </xdr:from>
    <xdr:ext cx="2617704" cy="33746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400-000004000000}"/>
                </a:ext>
              </a:extLst>
            </xdr:cNvPr>
            <xdr:cNvSpPr txBox="1"/>
          </xdr:nvSpPr>
          <xdr:spPr>
            <a:xfrm>
              <a:off x="7719391" y="13068394"/>
              <a:ext cx="2617704"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𝑠𝑜𝑛</m:t>
                    </m:r>
                    <m:r>
                      <a:rPr lang="es-ES" sz="1100" b="0" i="1">
                        <a:latin typeface="Cambria Math" panose="02040503050406030204" pitchFamily="18" charset="0"/>
                      </a:rPr>
                      <m:t> </m:t>
                    </m:r>
                    <m:r>
                      <a:rPr lang="es-ES" sz="1100" b="0" i="1">
                        <a:latin typeface="Cambria Math" panose="02040503050406030204" pitchFamily="18" charset="0"/>
                      </a:rPr>
                      <m:t>𝑖𝑛𝑐𝑜𝑟𝑟𝑒𝑙𝑎𝑐𝑖𝑜𝑛𝑎𝑑𝑜𝑠</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𝑠𝑜𝑛</m:t>
                    </m:r>
                    <m:r>
                      <a:rPr lang="es-ES" sz="1100" b="0" i="1">
                        <a:latin typeface="Cambria Math" panose="02040503050406030204" pitchFamily="18" charset="0"/>
                      </a:rPr>
                      <m:t> </m:t>
                    </m:r>
                    <m:r>
                      <a:rPr lang="es-ES" sz="1100" b="0" i="1">
                        <a:latin typeface="Cambria Math" panose="02040503050406030204" pitchFamily="18" charset="0"/>
                      </a:rPr>
                      <m:t>𝑐𝑜𝑟𝑟𝑒𝑙𝑎𝑐𝑖𝑜𝑛𝑎𝑑𝑜𝑠</m:t>
                    </m:r>
                  </m:oMath>
                </m:oMathPara>
              </a14:m>
              <a:endParaRPr lang="es-MX" sz="1100"/>
            </a:p>
          </xdr:txBody>
        </xdr:sp>
      </mc:Choice>
      <mc:Fallback xmlns="">
        <xdr:sp macro="" textlink="">
          <xdr:nvSpPr>
            <xdr:cNvPr id="4" name="CuadroTexto 3">
              <a:extLst>
                <a:ext uri="{FF2B5EF4-FFF2-40B4-BE49-F238E27FC236}">
                  <a16:creationId xmlns:a16="http://schemas.microsoft.com/office/drawing/2014/main" id="{72520CEA-C770-FC47-9DCF-472A1A0C9C7C}"/>
                </a:ext>
              </a:extLst>
            </xdr:cNvPr>
            <xdr:cNvSpPr txBox="1"/>
          </xdr:nvSpPr>
          <xdr:spPr>
            <a:xfrm>
              <a:off x="7719391" y="13068394"/>
              <a:ext cx="2617704"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𝐻_0:𝑙𝑜𝑠 𝑟𝑒𝑠𝑖𝑑𝑢𝑎𝑙𝑒𝑠 𝑠𝑜𝑛 𝑖𝑛𝑐𝑜𝑟𝑟𝑒𝑙𝑎𝑐𝑖𝑜𝑛𝑎𝑑𝑜𝑠</a:t>
              </a:r>
              <a:endParaRPr lang="es-ES" sz="1100" b="0" i="1">
                <a:latin typeface="Cambria Math" panose="02040503050406030204" pitchFamily="18" charset="0"/>
              </a:endParaRPr>
            </a:p>
            <a:p>
              <a:pPr/>
              <a:r>
                <a:rPr lang="es-ES" sz="1100" b="0" i="0">
                  <a:latin typeface="Cambria Math" panose="02040503050406030204" pitchFamily="18" charset="0"/>
                </a:rPr>
                <a:t> 𝐻_1:𝑙𝑜𝑠 𝑟𝑒𝑠𝑖𝑑𝑢𝑎𝑙𝑒𝑠 𝑠𝑜𝑛 𝑐𝑜𝑟𝑟𝑒𝑙𝑎𝑐𝑖𝑜𝑛𝑎𝑑𝑜𝑠</a:t>
              </a:r>
              <a:endParaRPr lang="es-MX"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7</xdr:col>
      <xdr:colOff>151655</xdr:colOff>
      <xdr:row>0</xdr:row>
      <xdr:rowOff>168445</xdr:rowOff>
    </xdr:from>
    <xdr:to>
      <xdr:col>13</xdr:col>
      <xdr:colOff>693977</xdr:colOff>
      <xdr:row>19</xdr:row>
      <xdr:rowOff>60960</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130339</xdr:colOff>
      <xdr:row>29</xdr:row>
      <xdr:rowOff>3947</xdr:rowOff>
    </xdr:from>
    <xdr:ext cx="315279" cy="172098"/>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500-000003000000}"/>
                </a:ext>
              </a:extLst>
            </xdr:cNvPr>
            <xdr:cNvSpPr txBox="1"/>
          </xdr:nvSpPr>
          <xdr:spPr>
            <a:xfrm>
              <a:off x="4029239" y="10481447"/>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𝑌</m:t>
                    </m:r>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3" name="CuadroTexto 2">
              <a:extLst>
                <a:ext uri="{FF2B5EF4-FFF2-40B4-BE49-F238E27FC236}">
                  <a16:creationId xmlns:a16="http://schemas.microsoft.com/office/drawing/2014/main" id="{D3B89C52-A6E1-274C-8F22-4B6A71C18411}"/>
                </a:ext>
              </a:extLst>
            </xdr:cNvPr>
            <xdr:cNvSpPr txBox="1"/>
          </xdr:nvSpPr>
          <xdr:spPr>
            <a:xfrm>
              <a:off x="4029239" y="10481447"/>
              <a:ext cx="31527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3</xdr:col>
      <xdr:colOff>210921</xdr:colOff>
      <xdr:row>83</xdr:row>
      <xdr:rowOff>229</xdr:rowOff>
    </xdr:from>
    <xdr:ext cx="411716" cy="17209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500-000004000000}"/>
                </a:ext>
              </a:extLst>
            </xdr:cNvPr>
            <xdr:cNvSpPr txBox="1"/>
          </xdr:nvSpPr>
          <xdr:spPr>
            <a:xfrm>
              <a:off x="4109821" y="26009829"/>
              <a:ext cx="41171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a:t>
              </a:r>
            </a:p>
          </xdr:txBody>
        </xdr:sp>
      </mc:Choice>
      <mc:Fallback xmlns="">
        <xdr:sp macro="" textlink="">
          <xdr:nvSpPr>
            <xdr:cNvPr id="4" name="CuadroTexto 3">
              <a:extLst>
                <a:ext uri="{FF2B5EF4-FFF2-40B4-BE49-F238E27FC236}">
                  <a16:creationId xmlns:a16="http://schemas.microsoft.com/office/drawing/2014/main" id="{16A67656-A796-214B-989C-E00430515D25}"/>
                </a:ext>
              </a:extLst>
            </xdr:cNvPr>
            <xdr:cNvSpPr txBox="1"/>
          </xdr:nvSpPr>
          <xdr:spPr>
            <a:xfrm>
              <a:off x="4109821" y="26009829"/>
              <a:ext cx="41171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r>
                <a:rPr lang="es-MX" sz="1100"/>
                <a:t>*</a:t>
              </a:r>
            </a:p>
          </xdr:txBody>
        </xdr:sp>
      </mc:Fallback>
    </mc:AlternateContent>
    <xdr:clientData/>
  </xdr:oneCellAnchor>
  <xdr:oneCellAnchor>
    <xdr:from>
      <xdr:col>3</xdr:col>
      <xdr:colOff>210921</xdr:colOff>
      <xdr:row>136</xdr:row>
      <xdr:rowOff>188046</xdr:rowOff>
    </xdr:from>
    <xdr:ext cx="353687" cy="172098"/>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500-000005000000}"/>
                </a:ext>
              </a:extLst>
            </xdr:cNvPr>
            <xdr:cNvSpPr txBox="1"/>
          </xdr:nvSpPr>
          <xdr:spPr>
            <a:xfrm>
              <a:off x="4109821" y="41348746"/>
              <a:ext cx="35368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𝑌</m:t>
                  </m:r>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a:t>
              </a:r>
            </a:p>
          </xdr:txBody>
        </xdr:sp>
      </mc:Choice>
      <mc:Fallback xmlns="">
        <xdr:sp macro="" textlink="">
          <xdr:nvSpPr>
            <xdr:cNvPr id="5" name="CuadroTexto 4">
              <a:extLst>
                <a:ext uri="{FF2B5EF4-FFF2-40B4-BE49-F238E27FC236}">
                  <a16:creationId xmlns:a16="http://schemas.microsoft.com/office/drawing/2014/main" id="{44921385-3C81-A94D-8EC4-0E3058E67453}"/>
                </a:ext>
              </a:extLst>
            </xdr:cNvPr>
            <xdr:cNvSpPr txBox="1"/>
          </xdr:nvSpPr>
          <xdr:spPr>
            <a:xfrm>
              <a:off x="4109821" y="41348746"/>
              <a:ext cx="35368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r>
                <a:rPr lang="es-MX" sz="1100"/>
                <a:t>*</a:t>
              </a:r>
            </a:p>
          </xdr:txBody>
        </xdr:sp>
      </mc:Fallback>
    </mc:AlternateContent>
    <xdr:clientData/>
  </xdr:oneCellAnchor>
  <xdr:oneCellAnchor>
    <xdr:from>
      <xdr:col>3</xdr:col>
      <xdr:colOff>210921</xdr:colOff>
      <xdr:row>189</xdr:row>
      <xdr:rowOff>188046</xdr:rowOff>
    </xdr:from>
    <xdr:ext cx="373307" cy="172098"/>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500-000006000000}"/>
                </a:ext>
              </a:extLst>
            </xdr:cNvPr>
            <xdr:cNvSpPr txBox="1"/>
          </xdr:nvSpPr>
          <xdr:spPr>
            <a:xfrm>
              <a:off x="4109821" y="57071346"/>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m:oMathPara>
              </a14:m>
              <a:endParaRPr lang="es-MX" sz="1100"/>
            </a:p>
          </xdr:txBody>
        </xdr:sp>
      </mc:Choice>
      <mc:Fallback xmlns="">
        <xdr:sp macro="" textlink="">
          <xdr:nvSpPr>
            <xdr:cNvPr id="6" name="CuadroTexto 5">
              <a:extLst>
                <a:ext uri="{FF2B5EF4-FFF2-40B4-BE49-F238E27FC236}">
                  <a16:creationId xmlns:a16="http://schemas.microsoft.com/office/drawing/2014/main" id="{E79989BF-F2D9-8D49-97EC-626D3B86B516}"/>
                </a:ext>
              </a:extLst>
            </xdr:cNvPr>
            <xdr:cNvSpPr txBox="1"/>
          </xdr:nvSpPr>
          <xdr:spPr>
            <a:xfrm>
              <a:off x="4109821" y="57071346"/>
              <a:ext cx="373307"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𝑌^∗</a:t>
              </a:r>
              <a:r>
                <a:rPr lang="es-ES" sz="1100" b="0" i="0">
                  <a:latin typeface="Cambria Math" panose="02040503050406030204" pitchFamily="18" charset="0"/>
                  <a:ea typeface="Cambria Math" panose="02040503050406030204" pitchFamily="18" charset="0"/>
                </a:rPr>
                <a:t>~𝑋</a:t>
              </a:r>
              <a:endParaRPr lang="es-MX" sz="1100"/>
            </a:p>
          </xdr:txBody>
        </xdr:sp>
      </mc:Fallback>
    </mc:AlternateContent>
    <xdr:clientData/>
  </xdr:oneCellAnchor>
  <xdr:oneCellAnchor>
    <xdr:from>
      <xdr:col>3</xdr:col>
      <xdr:colOff>210921</xdr:colOff>
      <xdr:row>244</xdr:row>
      <xdr:rowOff>229</xdr:rowOff>
    </xdr:from>
    <xdr:ext cx="975973" cy="258789"/>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500-000007000000}"/>
                </a:ext>
              </a:extLst>
            </xdr:cNvPr>
            <xdr:cNvSpPr txBox="1"/>
          </xdr:nvSpPr>
          <xdr:spPr>
            <a:xfrm>
              <a:off x="4109821" y="72606129"/>
              <a:ext cx="975973" cy="25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𝑌</m:t>
                      </m:r>
                    </m:e>
                    <m:sup>
                      <m:r>
                        <a:rPr lang="es-ES" sz="1100" b="0" i="1">
                          <a:latin typeface="Cambria Math" panose="02040503050406030204" pitchFamily="18" charset="0"/>
                        </a:rPr>
                        <m:t>∗</m:t>
                      </m:r>
                    </m:sup>
                  </m:sSup>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1</m:t>
                      </m:r>
                    </m:num>
                    <m:den>
                      <m:r>
                        <a:rPr lang="es-ES" sz="1100" b="0" i="1">
                          <a:latin typeface="Cambria Math" panose="02040503050406030204" pitchFamily="18" charset="0"/>
                        </a:rPr>
                        <m:t>𝑦</m:t>
                      </m:r>
                    </m:den>
                  </m:f>
                  <m:r>
                    <a:rPr lang="es-ES"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𝑋</m:t>
                  </m:r>
                </m:oMath>
              </a14:m>
              <a:r>
                <a:rPr lang="es-MX" sz="1100"/>
                <a:t>*=1/x </a:t>
              </a:r>
            </a:p>
          </xdr:txBody>
        </xdr:sp>
      </mc:Choice>
      <mc:Fallback xmlns="">
        <xdr:sp macro="" textlink="">
          <xdr:nvSpPr>
            <xdr:cNvPr id="7" name="CuadroTexto 6">
              <a:extLst>
                <a:ext uri="{FF2B5EF4-FFF2-40B4-BE49-F238E27FC236}">
                  <a16:creationId xmlns:a16="http://schemas.microsoft.com/office/drawing/2014/main" id="{37D5FF18-F0EF-5D4D-B322-9D80BF2FADB8}"/>
                </a:ext>
              </a:extLst>
            </xdr:cNvPr>
            <xdr:cNvSpPr txBox="1"/>
          </xdr:nvSpPr>
          <xdr:spPr>
            <a:xfrm>
              <a:off x="4109821" y="72606129"/>
              <a:ext cx="975973" cy="25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𝑌^∗=1/𝑦</a:t>
              </a:r>
              <a:r>
                <a:rPr lang="es-ES" sz="1100" b="0" i="0">
                  <a:latin typeface="Cambria Math" panose="02040503050406030204" pitchFamily="18" charset="0"/>
                  <a:ea typeface="Cambria Math" panose="02040503050406030204" pitchFamily="18" charset="0"/>
                </a:rPr>
                <a:t>~𝑋</a:t>
              </a:r>
              <a:r>
                <a:rPr lang="es-MX" sz="1100"/>
                <a:t>*=1/x </a:t>
              </a:r>
            </a:p>
          </xdr:txBody>
        </xdr:sp>
      </mc:Fallback>
    </mc:AlternateContent>
    <xdr:clientData/>
  </xdr:oneCellAnchor>
  <xdr:oneCellAnchor>
    <xdr:from>
      <xdr:col>3</xdr:col>
      <xdr:colOff>0</xdr:colOff>
      <xdr:row>37</xdr:row>
      <xdr:rowOff>0</xdr:rowOff>
    </xdr:from>
    <xdr:ext cx="5465279" cy="337465"/>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500-000008000000}"/>
                </a:ext>
              </a:extLst>
            </xdr:cNvPr>
            <xdr:cNvSpPr txBox="1"/>
          </xdr:nvSpPr>
          <xdr:spPr>
            <a:xfrm>
              <a:off x="4236720" y="7152640"/>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=0, </m:t>
                    </m:r>
                    <m:r>
                      <a:rPr lang="es-ES" sz="1100" b="0" i="1">
                        <a:latin typeface="Cambria Math" panose="02040503050406030204" pitchFamily="18" charset="0"/>
                      </a:rPr>
                      <m:t>𝑙𝑜</m:t>
                    </m:r>
                    <m:r>
                      <a:rPr lang="es-ES" sz="1100" b="0" i="1">
                        <a:latin typeface="Cambria Math" panose="02040503050406030204" pitchFamily="18" charset="0"/>
                      </a:rPr>
                      <m:t> </m:t>
                    </m:r>
                    <m:r>
                      <a:rPr lang="es-ES" sz="1100" b="0" i="1">
                        <a:latin typeface="Cambria Math" panose="02040503050406030204" pitchFamily="18" charset="0"/>
                      </a:rPr>
                      <m:t>𝑐𝑢𝑎𝑙</m:t>
                    </m:r>
                    <m:r>
                      <a:rPr lang="es-ES" sz="1100" b="0" i="1">
                        <a:latin typeface="Cambria Math" panose="02040503050406030204" pitchFamily="18" charset="0"/>
                      </a:rPr>
                      <m:t> </m:t>
                    </m:r>
                    <m:r>
                      <a:rPr lang="es-ES" sz="1100" b="0" i="1">
                        <a:latin typeface="Cambria Math" panose="02040503050406030204" pitchFamily="18" charset="0"/>
                      </a:rPr>
                      <m:t>𝑟𝑒𝑝𝑟𝑒𝑠𝑒𝑛𝑡𝑎𝑟𝑖𝑎</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 0,</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MX" sz="1100"/>
            </a:p>
          </xdr:txBody>
        </xdr:sp>
      </mc:Choice>
      <mc:Fallback xmlns="">
        <xdr:sp macro="" textlink="">
          <xdr:nvSpPr>
            <xdr:cNvPr id="8" name="CuadroTexto 7">
              <a:extLst>
                <a:ext uri="{FF2B5EF4-FFF2-40B4-BE49-F238E27FC236}">
                  <a16:creationId xmlns:a16="http://schemas.microsoft.com/office/drawing/2014/main" id="{B12FED72-BC68-0B48-80F4-EA0C59251665}"/>
                </a:ext>
              </a:extLst>
            </xdr:cNvPr>
            <xdr:cNvSpPr txBox="1"/>
          </xdr:nvSpPr>
          <xdr:spPr>
            <a:xfrm>
              <a:off x="4236720" y="7152640"/>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𝐻_0:𝑄𝑢𝑒 𝛽_1=0, 𝑙𝑜 𝑐𝑢𝑎𝑙 𝑟𝑒𝑝𝑟𝑒𝑠𝑒𝑛𝑡𝑎𝑟𝑖𝑎 𝑞𝑢𝑒 𝑒𝑙 𝑚𝑜𝑑𝑒𝑙𝑜 𝑑𝑒 𝑟𝑒𝑔𝑟𝑒𝑠𝑖𝑜𝑛 𝑁𝑂 𝑒𝑠 𝑠𝑖𝑔𝑛𝑖𝑓𝑖𝑐𝑎𝑡𝑖𝑣𝑜   </a:t>
              </a:r>
              <a:endParaRPr lang="es-ES" sz="1100" b="0" i="1">
                <a:latin typeface="Cambria Math" panose="02040503050406030204" pitchFamily="18" charset="0"/>
              </a:endParaRPr>
            </a:p>
            <a:p>
              <a:pPr/>
              <a:r>
                <a:rPr lang="es-ES" sz="1100" b="0" i="0">
                  <a:latin typeface="Cambria Math" panose="02040503050406030204" pitchFamily="18" charset="0"/>
                </a:rPr>
                <a:t> 𝐻_1:𝑄𝑢𝑒 𝛽_1≠ 0,𝑒𝑙 𝑚𝑜𝑑𝑒𝑙𝑜 𝑑𝑒 𝑟𝑒𝑔𝑟𝑒𝑠𝑖𝑜𝑛  𝑒𝑠 𝑠𝑖𝑔𝑛𝑖𝑓𝑖𝑐𝑎𝑡𝑖𝑣𝑜   </a:t>
              </a:r>
              <a:endParaRPr lang="es-MX" sz="1100"/>
            </a:p>
          </xdr:txBody>
        </xdr:sp>
      </mc:Fallback>
    </mc:AlternateContent>
    <xdr:clientData/>
  </xdr:oneCellAnchor>
  <xdr:oneCellAnchor>
    <xdr:from>
      <xdr:col>6</xdr:col>
      <xdr:colOff>40103</xdr:colOff>
      <xdr:row>43</xdr:row>
      <xdr:rowOff>10981</xdr:rowOff>
    </xdr:from>
    <xdr:ext cx="1699504" cy="176651"/>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500-000009000000}"/>
                </a:ext>
              </a:extLst>
            </xdr:cNvPr>
            <xdr:cNvSpPr txBox="1"/>
          </xdr:nvSpPr>
          <xdr:spPr>
            <a:xfrm>
              <a:off x="6771103" y="1319358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9" name="CuadroTexto 8">
              <a:extLst>
                <a:ext uri="{FF2B5EF4-FFF2-40B4-BE49-F238E27FC236}">
                  <a16:creationId xmlns:a16="http://schemas.microsoft.com/office/drawing/2014/main" id="{0499C904-3711-854F-BE3D-4506D742499F}"/>
                </a:ext>
              </a:extLst>
            </xdr:cNvPr>
            <xdr:cNvSpPr txBox="1"/>
          </xdr:nvSpPr>
          <xdr:spPr>
            <a:xfrm>
              <a:off x="6771103" y="1319358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85796</xdr:colOff>
      <xdr:row>44</xdr:row>
      <xdr:rowOff>125315</xdr:rowOff>
    </xdr:from>
    <xdr:ext cx="3962560" cy="165366"/>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500-00000A000000}"/>
                </a:ext>
              </a:extLst>
            </xdr:cNvPr>
            <xdr:cNvSpPr txBox="1"/>
          </xdr:nvSpPr>
          <xdr:spPr>
            <a:xfrm>
              <a:off x="6816796" y="1349841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10" name="CuadroTexto 9">
              <a:extLst>
                <a:ext uri="{FF2B5EF4-FFF2-40B4-BE49-F238E27FC236}">
                  <a16:creationId xmlns:a16="http://schemas.microsoft.com/office/drawing/2014/main" id="{BEB3AD82-B28E-6444-AF06-029CA45EBAB7}"/>
                </a:ext>
              </a:extLst>
            </xdr:cNvPr>
            <xdr:cNvSpPr txBox="1"/>
          </xdr:nvSpPr>
          <xdr:spPr>
            <a:xfrm>
              <a:off x="6816796" y="1349841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twoCellAnchor>
    <xdr:from>
      <xdr:col>4</xdr:col>
      <xdr:colOff>0</xdr:colOff>
      <xdr:row>54</xdr:row>
      <xdr:rowOff>0</xdr:rowOff>
    </xdr:from>
    <xdr:to>
      <xdr:col>10</xdr:col>
      <xdr:colOff>237522</xdr:colOff>
      <xdr:row>72</xdr:row>
      <xdr:rowOff>75395</xdr:rowOff>
    </xdr:to>
    <xdr:graphicFrame macro="">
      <xdr:nvGraphicFramePr>
        <xdr:cNvPr id="11" name="Gráfico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0</xdr:colOff>
      <xdr:row>51</xdr:row>
      <xdr:rowOff>0</xdr:rowOff>
    </xdr:from>
    <xdr:ext cx="1583447"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500-00000D000000}"/>
                </a:ext>
              </a:extLst>
            </xdr:cNvPr>
            <xdr:cNvSpPr txBox="1"/>
          </xdr:nvSpPr>
          <xdr:spPr>
            <a:xfrm>
              <a:off x="2227239" y="9724030"/>
              <a:ext cx="158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i="1">
                        <a:latin typeface="Cambria Math" panose="02040503050406030204" pitchFamily="18" charset="0"/>
                      </a:rPr>
                      <m:t>0</m:t>
                    </m:r>
                    <m:r>
                      <a:rPr lang="es-ES" sz="1100" b="0" i="1">
                        <a:latin typeface="Cambria Math" panose="02040503050406030204" pitchFamily="18" charset="0"/>
                      </a:rPr>
                      <m:t>.241</m:t>
                    </m:r>
                    <m:r>
                      <a:rPr lang="es-ES" sz="1100" b="0" i="1">
                        <a:latin typeface="Cambria Math" panose="02040503050406030204" pitchFamily="18" charset="0"/>
                      </a:rPr>
                      <m:t>𝑣𝑒𝑙𝑜𝑐𝑖𝑑𝑎𝑑</m:t>
                    </m:r>
                    <m:r>
                      <a:rPr lang="es-ES" sz="1100" b="0" i="1">
                        <a:latin typeface="Cambria Math" panose="02040503050406030204" pitchFamily="18" charset="0"/>
                      </a:rPr>
                      <m:t>+0.1308</m:t>
                    </m:r>
                  </m:oMath>
                </m:oMathPara>
              </a14:m>
              <a:endParaRPr lang="es-MX" sz="1100"/>
            </a:p>
          </xdr:txBody>
        </xdr:sp>
      </mc:Choice>
      <mc:Fallback xmlns="">
        <xdr:sp macro="" textlink="">
          <xdr:nvSpPr>
            <xdr:cNvPr id="13" name="CuadroTexto 12">
              <a:extLst>
                <a:ext uri="{FF2B5EF4-FFF2-40B4-BE49-F238E27FC236}">
                  <a16:creationId xmlns:a16="http://schemas.microsoft.com/office/drawing/2014/main" id="{13C0FF9D-CC6C-DD4C-BCF4-CF9B67A41DDD}"/>
                </a:ext>
              </a:extLst>
            </xdr:cNvPr>
            <xdr:cNvSpPr txBox="1"/>
          </xdr:nvSpPr>
          <xdr:spPr>
            <a:xfrm>
              <a:off x="2227239" y="9724030"/>
              <a:ext cx="158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i="0">
                  <a:latin typeface="Cambria Math" panose="02040503050406030204" pitchFamily="18" charset="0"/>
                </a:rPr>
                <a:t>0</a:t>
              </a:r>
              <a:r>
                <a:rPr lang="es-ES" sz="1100" b="0" i="0">
                  <a:latin typeface="Cambria Math" panose="02040503050406030204" pitchFamily="18" charset="0"/>
                </a:rPr>
                <a:t>.241𝑣𝑒𝑙𝑜𝑐𝑖𝑑𝑎𝑑+0.1308</a:t>
              </a:r>
              <a:endParaRPr lang="es-MX" sz="1100"/>
            </a:p>
          </xdr:txBody>
        </xdr:sp>
      </mc:Fallback>
    </mc:AlternateContent>
    <xdr:clientData/>
  </xdr:oneCellAnchor>
  <xdr:oneCellAnchor>
    <xdr:from>
      <xdr:col>1</xdr:col>
      <xdr:colOff>19990</xdr:colOff>
      <xdr:row>104</xdr:row>
      <xdr:rowOff>8718</xdr:rowOff>
    </xdr:from>
    <xdr:ext cx="1938608" cy="172227"/>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500-00000E000000}"/>
                </a:ext>
              </a:extLst>
            </xdr:cNvPr>
            <xdr:cNvSpPr txBox="1"/>
          </xdr:nvSpPr>
          <xdr:spPr>
            <a:xfrm>
              <a:off x="2246723" y="20379518"/>
              <a:ext cx="1938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b="0" i="1">
                            <a:latin typeface="Cambria Math" panose="02040503050406030204" pitchFamily="18" charset="0"/>
                          </a:rPr>
                        </m:ctrlPr>
                      </m:sSupPr>
                      <m:e>
                        <m:r>
                          <a:rPr lang="es-ES" sz="1100" b="0" i="1">
                            <a:latin typeface="Cambria Math" panose="02040503050406030204" pitchFamily="18" charset="0"/>
                          </a:rPr>
                          <m:t>𝑦</m:t>
                        </m:r>
                      </m:e>
                      <m:sup>
                        <m:r>
                          <a:rPr lang="es-ES" sz="1100" b="0" i="1">
                            <a:latin typeface="Cambria Math" panose="02040503050406030204" pitchFamily="18" charset="0"/>
                          </a:rPr>
                          <m:t>∗</m:t>
                        </m:r>
                      </m:sup>
                    </m:sSup>
                    <m:r>
                      <a:rPr lang="es-ES" sz="1100" b="0" i="1">
                        <a:latin typeface="Cambria Math" panose="02040503050406030204" pitchFamily="18" charset="0"/>
                      </a:rPr>
                      <m:t>𝑒𝑠𝑡𝑖𝑚𝑎𝑑𝑜</m:t>
                    </m:r>
                    <m:r>
                      <a:rPr lang="es-ES" sz="1100" b="0" i="1">
                        <a:latin typeface="Cambria Math" panose="02040503050406030204" pitchFamily="18" charset="0"/>
                      </a:rPr>
                      <m:t>=1.287</m:t>
                    </m:r>
                    <m:sSup>
                      <m:sSupPr>
                        <m:ctrlPr>
                          <a:rPr lang="es-ES" sz="1100" b="0" i="1">
                            <a:latin typeface="Cambria Math" panose="02040503050406030204" pitchFamily="18" charset="0"/>
                          </a:rPr>
                        </m:ctrlPr>
                      </m:sSupPr>
                      <m:e>
                        <m:r>
                          <a:rPr lang="es-ES" sz="1100" b="0" i="1">
                            <a:latin typeface="Cambria Math" panose="02040503050406030204" pitchFamily="18" charset="0"/>
                          </a:rPr>
                          <m:t>𝑥</m:t>
                        </m:r>
                      </m:e>
                      <m:sup>
                        <m:r>
                          <a:rPr lang="es-ES" sz="1100" b="0" i="1">
                            <a:latin typeface="Cambria Math" panose="02040503050406030204" pitchFamily="18" charset="0"/>
                          </a:rPr>
                          <m:t>∗</m:t>
                        </m:r>
                      </m:sup>
                    </m:sSup>
                    <m:r>
                      <a:rPr lang="es-ES" sz="1100" b="0" i="1">
                        <a:latin typeface="Cambria Math" panose="02040503050406030204" pitchFamily="18" charset="0"/>
                      </a:rPr>
                      <m:t>−1.887</m:t>
                    </m:r>
                  </m:oMath>
                </m:oMathPara>
              </a14:m>
              <a:endParaRPr lang="es-MX" sz="1100"/>
            </a:p>
          </xdr:txBody>
        </xdr:sp>
      </mc:Choice>
      <mc:Fallback xmlns="">
        <xdr:sp macro="" textlink="">
          <xdr:nvSpPr>
            <xdr:cNvPr id="14" name="CuadroTexto 13">
              <a:extLst>
                <a:ext uri="{FF2B5EF4-FFF2-40B4-BE49-F238E27FC236}">
                  <a16:creationId xmlns:a16="http://schemas.microsoft.com/office/drawing/2014/main" id="{BE23A568-BFD6-4D4F-A989-22FF8149FD7F}"/>
                </a:ext>
              </a:extLst>
            </xdr:cNvPr>
            <xdr:cNvSpPr txBox="1"/>
          </xdr:nvSpPr>
          <xdr:spPr>
            <a:xfrm>
              <a:off x="2246723" y="20379518"/>
              <a:ext cx="1938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𝑦^∗ 𝑒𝑠𝑡𝑖𝑚𝑎𝑑𝑜=1.287𝑥^∗−1.887</a:t>
              </a:r>
              <a:endParaRPr lang="es-MX" sz="1100"/>
            </a:p>
          </xdr:txBody>
        </xdr:sp>
      </mc:Fallback>
    </mc:AlternateContent>
    <xdr:clientData/>
  </xdr:oneCellAnchor>
  <xdr:oneCellAnchor>
    <xdr:from>
      <xdr:col>0</xdr:col>
      <xdr:colOff>2028994</xdr:colOff>
      <xdr:row>105</xdr:row>
      <xdr:rowOff>15030</xdr:rowOff>
    </xdr:from>
    <xdr:ext cx="3441135" cy="347596"/>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500-00000F000000}"/>
                </a:ext>
              </a:extLst>
            </xdr:cNvPr>
            <xdr:cNvSpPr txBox="1"/>
          </xdr:nvSpPr>
          <xdr:spPr>
            <a:xfrm>
              <a:off x="2028994" y="20580563"/>
              <a:ext cx="3441135" cy="347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𝑐𝑜𝑟𝑟𝑖𝑒𝑛𝑡𝑒</m:t>
                    </m:r>
                    <m:r>
                      <a:rPr lang="es-ES" sz="1100" b="0" i="1">
                        <a:latin typeface="Cambria Math" panose="02040503050406030204" pitchFamily="18" charset="0"/>
                      </a:rPr>
                      <m:t> </m:t>
                    </m:r>
                    <m:r>
                      <a:rPr lang="es-ES" sz="1100" b="0" i="1">
                        <a:latin typeface="Cambria Math" panose="02040503050406030204" pitchFamily="18" charset="0"/>
                      </a:rPr>
                      <m:t>𝑑𝑖𝑟𝑒𝑐𝑡𝑎</m:t>
                    </m:r>
                    <m:r>
                      <a:rPr lang="es-ES" sz="1100" b="0" i="1">
                        <a:latin typeface="Cambria Math" panose="02040503050406030204" pitchFamily="18" charset="0"/>
                      </a:rPr>
                      <m:t> </m:t>
                    </m:r>
                    <m:r>
                      <a:rPr lang="es-ES" sz="1100" b="0" i="1">
                        <a:latin typeface="Cambria Math" panose="02040503050406030204" pitchFamily="18" charset="0"/>
                      </a:rPr>
                      <m:t>𝑒𝑠𝑡𝑖𝑚𝑎𝑑𝑎</m:t>
                    </m:r>
                    <m:r>
                      <a:rPr lang="es-ES" sz="1100" b="0" i="1">
                        <a:latin typeface="Cambria Math" panose="02040503050406030204" pitchFamily="18" charset="0"/>
                      </a:rPr>
                      <m:t>=</m:t>
                    </m:r>
                    <m:sSup>
                      <m:sSupPr>
                        <m:ctrlPr>
                          <a:rPr lang="es-ES" sz="1100" b="0" i="1">
                            <a:latin typeface="Cambria Math" panose="02040503050406030204" pitchFamily="18" charset="0"/>
                          </a:rPr>
                        </m:ctrlPr>
                      </m:sSupPr>
                      <m:e>
                        <m:d>
                          <m:dPr>
                            <m:ctrlPr>
                              <a:rPr lang="es-ES" sz="1100" b="0" i="1">
                                <a:latin typeface="Cambria Math" panose="02040503050406030204" pitchFamily="18" charset="0"/>
                              </a:rPr>
                            </m:ctrlPr>
                          </m:dPr>
                          <m:e>
                            <m:r>
                              <a:rPr lang="es-ES" sz="1100" b="0" i="1">
                                <a:latin typeface="Cambria Math" panose="02040503050406030204" pitchFamily="18" charset="0"/>
                              </a:rPr>
                              <m:t>0.15149</m:t>
                            </m:r>
                            <m:r>
                              <a:rPr lang="es-ES" sz="1100" b="0" i="1">
                                <a:latin typeface="Cambria Math" panose="02040503050406030204" pitchFamily="18" charset="0"/>
                              </a:rPr>
                              <m:t>𝑣𝑒𝑙𝑜𝑐𝑖𝑑𝑎𝑑</m:t>
                            </m:r>
                          </m:e>
                        </m:d>
                      </m:e>
                      <m:sup>
                        <m:r>
                          <a:rPr lang="es-ES" sz="1100" b="0" i="1">
                            <a:latin typeface="Cambria Math" panose="02040503050406030204" pitchFamily="18" charset="0"/>
                          </a:rPr>
                          <m:t>1.287</m:t>
                        </m:r>
                      </m:sup>
                    </m:sSup>
                  </m:oMath>
                </m:oMathPara>
              </a14:m>
              <a:endParaRPr lang="es-ES" sz="1100" b="0"/>
            </a:p>
            <a:p>
              <a:endParaRPr lang="es-MX" sz="1100"/>
            </a:p>
          </xdr:txBody>
        </xdr:sp>
      </mc:Choice>
      <mc:Fallback xmlns="">
        <xdr:sp macro="" textlink="">
          <xdr:nvSpPr>
            <xdr:cNvPr id="15" name="CuadroTexto 14">
              <a:extLst>
                <a:ext uri="{FF2B5EF4-FFF2-40B4-BE49-F238E27FC236}">
                  <a16:creationId xmlns:a16="http://schemas.microsoft.com/office/drawing/2014/main" id="{F89EF79F-2C66-3643-8E1C-07784E5AEDAD}"/>
                </a:ext>
              </a:extLst>
            </xdr:cNvPr>
            <xdr:cNvSpPr txBox="1"/>
          </xdr:nvSpPr>
          <xdr:spPr>
            <a:xfrm>
              <a:off x="2028994" y="20580563"/>
              <a:ext cx="3441135" cy="347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𝑐𝑜𝑟𝑟𝑖𝑒𝑛𝑡𝑒 𝑑𝑖𝑟𝑒𝑐𝑡𝑎 𝑒𝑠𝑡𝑖𝑚𝑎𝑑𝑎=(0.15149𝑣𝑒𝑙𝑜𝑐𝑖𝑑𝑎𝑑)^1.287</a:t>
              </a:r>
              <a:endParaRPr lang="es-ES" sz="1100" b="0"/>
            </a:p>
            <a:p>
              <a:endParaRPr lang="es-MX" sz="1100"/>
            </a:p>
          </xdr:txBody>
        </xdr:sp>
      </mc:Fallback>
    </mc:AlternateContent>
    <xdr:clientData/>
  </xdr:oneCellAnchor>
  <xdr:oneCellAnchor>
    <xdr:from>
      <xdr:col>3</xdr:col>
      <xdr:colOff>879230</xdr:colOff>
      <xdr:row>103</xdr:row>
      <xdr:rowOff>187869</xdr:rowOff>
    </xdr:from>
    <xdr:ext cx="657809" cy="172098"/>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500-000010000000}"/>
                </a:ext>
              </a:extLst>
            </xdr:cNvPr>
            <xdr:cNvSpPr txBox="1"/>
          </xdr:nvSpPr>
          <xdr:spPr>
            <a:xfrm>
              <a:off x="4778130" y="30083669"/>
              <a:ext cx="65780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ES" sz="1100" b="0" i="1">
                            <a:latin typeface="Cambria Math" panose="02040503050406030204" pitchFamily="18" charset="0"/>
                          </a:rPr>
                        </m:ctrlPr>
                      </m:funcPr>
                      <m:fName>
                        <m:r>
                          <m:rPr>
                            <m:sty m:val="p"/>
                          </m:rPr>
                          <a:rPr lang="es-ES" sz="1100" b="0" i="0">
                            <a:latin typeface="Cambria Math" panose="02040503050406030204" pitchFamily="18" charset="0"/>
                          </a:rPr>
                          <m:t>exp</m:t>
                        </m:r>
                        <m:r>
                          <a:rPr lang="es-ES" sz="1100" b="0" i="0">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0</m:t>
                            </m:r>
                          </m:sub>
                        </m:sSub>
                        <m:r>
                          <a:rPr lang="es-ES" sz="1100" b="0" i="1">
                            <a:latin typeface="Cambria Math" panose="02040503050406030204" pitchFamily="18" charset="0"/>
                          </a:rPr>
                          <m:t>)</m:t>
                        </m:r>
                      </m:fName>
                      <m:e>
                        <m:r>
                          <a:rPr lang="es-ES" sz="1100" b="0" i="0">
                            <a:latin typeface="Cambria Math" panose="02040503050406030204" pitchFamily="18" charset="0"/>
                          </a:rPr>
                          <m:t>=</m:t>
                        </m:r>
                      </m:e>
                    </m:func>
                  </m:oMath>
                </m:oMathPara>
              </a14:m>
              <a:endParaRPr lang="es-MX" sz="1100"/>
            </a:p>
          </xdr:txBody>
        </xdr:sp>
      </mc:Choice>
      <mc:Fallback xmlns="">
        <xdr:sp macro="" textlink="">
          <xdr:nvSpPr>
            <xdr:cNvPr id="16" name="CuadroTexto 15">
              <a:extLst>
                <a:ext uri="{FF2B5EF4-FFF2-40B4-BE49-F238E27FC236}">
                  <a16:creationId xmlns:a16="http://schemas.microsoft.com/office/drawing/2014/main" id="{889939F3-08B0-734E-8CC9-8F973FB9B89D}"/>
                </a:ext>
              </a:extLst>
            </xdr:cNvPr>
            <xdr:cNvSpPr txBox="1"/>
          </xdr:nvSpPr>
          <xdr:spPr>
            <a:xfrm>
              <a:off x="4778130" y="30083669"/>
              <a:ext cx="657809"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〖exp(𝛽_0)〗⁡=</a:t>
              </a:r>
              <a:endParaRPr lang="es-MX" sz="1100"/>
            </a:p>
          </xdr:txBody>
        </xdr:sp>
      </mc:Fallback>
    </mc:AlternateContent>
    <xdr:clientData/>
  </xdr:oneCellAnchor>
  <xdr:twoCellAnchor>
    <xdr:from>
      <xdr:col>4</xdr:col>
      <xdr:colOff>0</xdr:colOff>
      <xdr:row>109</xdr:row>
      <xdr:rowOff>0</xdr:rowOff>
    </xdr:from>
    <xdr:to>
      <xdr:col>10</xdr:col>
      <xdr:colOff>237522</xdr:colOff>
      <xdr:row>127</xdr:row>
      <xdr:rowOff>85555</xdr:rowOff>
    </xdr:to>
    <xdr:graphicFrame macro="">
      <xdr:nvGraphicFramePr>
        <xdr:cNvPr id="17" name="Gráfico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162</xdr:row>
      <xdr:rowOff>0</xdr:rowOff>
    </xdr:from>
    <xdr:to>
      <xdr:col>11</xdr:col>
      <xdr:colOff>245088</xdr:colOff>
      <xdr:row>180</xdr:row>
      <xdr:rowOff>81664</xdr:rowOff>
    </xdr:to>
    <xdr:graphicFrame macro="">
      <xdr:nvGraphicFramePr>
        <xdr:cNvPr id="18" name="Gráfico 17">
          <a:extLst>
            <a:ext uri="{FF2B5EF4-FFF2-40B4-BE49-F238E27FC236}">
              <a16:creationId xmlns:a16="http://schemas.microsoft.com/office/drawing/2014/main" id="{00000000-0008-0000-0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215</xdr:row>
      <xdr:rowOff>0</xdr:rowOff>
    </xdr:from>
    <xdr:to>
      <xdr:col>11</xdr:col>
      <xdr:colOff>248339</xdr:colOff>
      <xdr:row>233</xdr:row>
      <xdr:rowOff>80663</xdr:rowOff>
    </xdr:to>
    <xdr:graphicFrame macro="">
      <xdr:nvGraphicFramePr>
        <xdr:cNvPr id="19" name="Gráfico 18">
          <a:extLst>
            <a:ext uri="{FF2B5EF4-FFF2-40B4-BE49-F238E27FC236}">
              <a16:creationId xmlns:a16="http://schemas.microsoft.com/office/drawing/2014/main" i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40103</xdr:colOff>
      <xdr:row>96</xdr:row>
      <xdr:rowOff>10981</xdr:rowOff>
    </xdr:from>
    <xdr:ext cx="1699504" cy="176651"/>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500-000017000000}"/>
                </a:ext>
              </a:extLst>
            </xdr:cNvPr>
            <xdr:cNvSpPr txBox="1"/>
          </xdr:nvSpPr>
          <xdr:spPr>
            <a:xfrm>
              <a:off x="8381463" y="834218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23" name="CuadroTexto 22">
              <a:extLst>
                <a:ext uri="{FF2B5EF4-FFF2-40B4-BE49-F238E27FC236}">
                  <a16:creationId xmlns:a16="http://schemas.microsoft.com/office/drawing/2014/main" id="{1D1DB77C-DE2B-1441-933C-6314E71C8A38}"/>
                </a:ext>
              </a:extLst>
            </xdr:cNvPr>
            <xdr:cNvSpPr txBox="1"/>
          </xdr:nvSpPr>
          <xdr:spPr>
            <a:xfrm>
              <a:off x="8381463" y="834218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85796</xdr:colOff>
      <xdr:row>97</xdr:row>
      <xdr:rowOff>125315</xdr:rowOff>
    </xdr:from>
    <xdr:ext cx="3962560" cy="16536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500-000018000000}"/>
                </a:ext>
              </a:extLst>
            </xdr:cNvPr>
            <xdr:cNvSpPr txBox="1"/>
          </xdr:nvSpPr>
          <xdr:spPr>
            <a:xfrm>
              <a:off x="8427156" y="864955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24" name="CuadroTexto 23">
              <a:extLst>
                <a:ext uri="{FF2B5EF4-FFF2-40B4-BE49-F238E27FC236}">
                  <a16:creationId xmlns:a16="http://schemas.microsoft.com/office/drawing/2014/main" id="{C0F3456D-0E22-8F4D-81C0-7310C8D1D5FA}"/>
                </a:ext>
              </a:extLst>
            </xdr:cNvPr>
            <xdr:cNvSpPr txBox="1"/>
          </xdr:nvSpPr>
          <xdr:spPr>
            <a:xfrm>
              <a:off x="8427156" y="864955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oneCellAnchor>
    <xdr:from>
      <xdr:col>5</xdr:col>
      <xdr:colOff>0</xdr:colOff>
      <xdr:row>92</xdr:row>
      <xdr:rowOff>0</xdr:rowOff>
    </xdr:from>
    <xdr:ext cx="5465279" cy="337465"/>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500-000019000000}"/>
                </a:ext>
              </a:extLst>
            </xdr:cNvPr>
            <xdr:cNvSpPr txBox="1"/>
          </xdr:nvSpPr>
          <xdr:spPr>
            <a:xfrm>
              <a:off x="7162800" y="17851120"/>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=0, </m:t>
                    </m:r>
                    <m:r>
                      <a:rPr lang="es-ES" sz="1100" b="0" i="1">
                        <a:latin typeface="Cambria Math" panose="02040503050406030204" pitchFamily="18" charset="0"/>
                      </a:rPr>
                      <m:t>𝑙𝑜</m:t>
                    </m:r>
                    <m:r>
                      <a:rPr lang="es-ES" sz="1100" b="0" i="1">
                        <a:latin typeface="Cambria Math" panose="02040503050406030204" pitchFamily="18" charset="0"/>
                      </a:rPr>
                      <m:t> </m:t>
                    </m:r>
                    <m:r>
                      <a:rPr lang="es-ES" sz="1100" b="0" i="1">
                        <a:latin typeface="Cambria Math" panose="02040503050406030204" pitchFamily="18" charset="0"/>
                      </a:rPr>
                      <m:t>𝑐𝑢𝑎𝑙</m:t>
                    </m:r>
                    <m:r>
                      <a:rPr lang="es-ES" sz="1100" b="0" i="1">
                        <a:latin typeface="Cambria Math" panose="02040503050406030204" pitchFamily="18" charset="0"/>
                      </a:rPr>
                      <m:t> </m:t>
                    </m:r>
                    <m:r>
                      <a:rPr lang="es-ES" sz="1100" b="0" i="1">
                        <a:latin typeface="Cambria Math" panose="02040503050406030204" pitchFamily="18" charset="0"/>
                      </a:rPr>
                      <m:t>𝑟𝑒𝑝𝑟𝑒𝑠𝑒𝑛𝑡𝑎𝑟𝑖𝑎</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 0,</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MX" sz="1100"/>
            </a:p>
          </xdr:txBody>
        </xdr:sp>
      </mc:Choice>
      <mc:Fallback xmlns="">
        <xdr:sp macro="" textlink="">
          <xdr:nvSpPr>
            <xdr:cNvPr id="25" name="CuadroTexto 24">
              <a:extLst>
                <a:ext uri="{FF2B5EF4-FFF2-40B4-BE49-F238E27FC236}">
                  <a16:creationId xmlns:a16="http://schemas.microsoft.com/office/drawing/2014/main" id="{CEC7A5D2-1B40-2A42-938A-EDBB4BDC52A6}"/>
                </a:ext>
              </a:extLst>
            </xdr:cNvPr>
            <xdr:cNvSpPr txBox="1"/>
          </xdr:nvSpPr>
          <xdr:spPr>
            <a:xfrm>
              <a:off x="7162800" y="17851120"/>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𝐻_0:𝑄𝑢𝑒 𝛽_1=0, 𝑙𝑜 𝑐𝑢𝑎𝑙 𝑟𝑒𝑝𝑟𝑒𝑠𝑒𝑛𝑡𝑎𝑟𝑖𝑎 𝑞𝑢𝑒 𝑒𝑙 𝑚𝑜𝑑𝑒𝑙𝑜 𝑑𝑒 𝑟𝑒𝑔𝑟𝑒𝑠𝑖𝑜𝑛 𝑁𝑂 𝑒𝑠 𝑠𝑖𝑔𝑛𝑖𝑓𝑖𝑐𝑎𝑡𝑖𝑣𝑜   </a:t>
              </a:r>
              <a:endParaRPr lang="es-ES" sz="1100" b="0" i="1">
                <a:latin typeface="Cambria Math" panose="02040503050406030204" pitchFamily="18" charset="0"/>
              </a:endParaRPr>
            </a:p>
            <a:p>
              <a:pPr/>
              <a:r>
                <a:rPr lang="es-ES" sz="1100" b="0" i="0">
                  <a:latin typeface="Cambria Math" panose="02040503050406030204" pitchFamily="18" charset="0"/>
                </a:rPr>
                <a:t> 𝐻_1:𝑄𝑢𝑒 𝛽_1≠ 0,𝑒𝑙 𝑚𝑜𝑑𝑒𝑙𝑜 𝑑𝑒 𝑟𝑒𝑔𝑟𝑒𝑠𝑖𝑜𝑛  𝑒𝑠 𝑠𝑖𝑔𝑛𝑖𝑓𝑖𝑐𝑎𝑡𝑖𝑣𝑜   </a:t>
              </a:r>
              <a:endParaRPr lang="es-MX" sz="1100"/>
            </a:p>
          </xdr:txBody>
        </xdr:sp>
      </mc:Fallback>
    </mc:AlternateContent>
    <xdr:clientData/>
  </xdr:oneCellAnchor>
  <xdr:oneCellAnchor>
    <xdr:from>
      <xdr:col>5</xdr:col>
      <xdr:colOff>40640</xdr:colOff>
      <xdr:row>144</xdr:row>
      <xdr:rowOff>182880</xdr:rowOff>
    </xdr:from>
    <xdr:ext cx="5465279" cy="337465"/>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500-00001A000000}"/>
                </a:ext>
              </a:extLst>
            </xdr:cNvPr>
            <xdr:cNvSpPr txBox="1"/>
          </xdr:nvSpPr>
          <xdr:spPr>
            <a:xfrm>
              <a:off x="7203440" y="28153360"/>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=0, </m:t>
                    </m:r>
                    <m:r>
                      <a:rPr lang="es-ES" sz="1100" b="0" i="1">
                        <a:latin typeface="Cambria Math" panose="02040503050406030204" pitchFamily="18" charset="0"/>
                      </a:rPr>
                      <m:t>𝑙𝑜</m:t>
                    </m:r>
                    <m:r>
                      <a:rPr lang="es-ES" sz="1100" b="0" i="1">
                        <a:latin typeface="Cambria Math" panose="02040503050406030204" pitchFamily="18" charset="0"/>
                      </a:rPr>
                      <m:t> </m:t>
                    </m:r>
                    <m:r>
                      <a:rPr lang="es-ES" sz="1100" b="0" i="1">
                        <a:latin typeface="Cambria Math" panose="02040503050406030204" pitchFamily="18" charset="0"/>
                      </a:rPr>
                      <m:t>𝑐𝑢𝑎𝑙</m:t>
                    </m:r>
                    <m:r>
                      <a:rPr lang="es-ES" sz="1100" b="0" i="1">
                        <a:latin typeface="Cambria Math" panose="02040503050406030204" pitchFamily="18" charset="0"/>
                      </a:rPr>
                      <m:t> </m:t>
                    </m:r>
                    <m:r>
                      <a:rPr lang="es-ES" sz="1100" b="0" i="1">
                        <a:latin typeface="Cambria Math" panose="02040503050406030204" pitchFamily="18" charset="0"/>
                      </a:rPr>
                      <m:t>𝑟𝑒𝑝𝑟𝑒𝑠𝑒𝑛𝑡𝑎𝑟𝑖𝑎</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 0,</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MX" sz="1100"/>
            </a:p>
          </xdr:txBody>
        </xdr:sp>
      </mc:Choice>
      <mc:Fallback xmlns="">
        <xdr:sp macro="" textlink="">
          <xdr:nvSpPr>
            <xdr:cNvPr id="26" name="CuadroTexto 25">
              <a:extLst>
                <a:ext uri="{FF2B5EF4-FFF2-40B4-BE49-F238E27FC236}">
                  <a16:creationId xmlns:a16="http://schemas.microsoft.com/office/drawing/2014/main" id="{C52FC631-C45F-D74B-A947-68F43592C840}"/>
                </a:ext>
              </a:extLst>
            </xdr:cNvPr>
            <xdr:cNvSpPr txBox="1"/>
          </xdr:nvSpPr>
          <xdr:spPr>
            <a:xfrm>
              <a:off x="7203440" y="28153360"/>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𝐻_0:𝑄𝑢𝑒 𝛽_1=0, 𝑙𝑜 𝑐𝑢𝑎𝑙 𝑟𝑒𝑝𝑟𝑒𝑠𝑒𝑛𝑡𝑎𝑟𝑖𝑎 𝑞𝑢𝑒 𝑒𝑙 𝑚𝑜𝑑𝑒𝑙𝑜 𝑑𝑒 𝑟𝑒𝑔𝑟𝑒𝑠𝑖𝑜𝑛 𝑁𝑂 𝑒𝑠 𝑠𝑖𝑔𝑛𝑖𝑓𝑖𝑐𝑎𝑡𝑖𝑣𝑜   </a:t>
              </a:r>
              <a:endParaRPr lang="es-ES" sz="1100" b="0" i="1">
                <a:latin typeface="Cambria Math" panose="02040503050406030204" pitchFamily="18" charset="0"/>
              </a:endParaRPr>
            </a:p>
            <a:p>
              <a:pPr/>
              <a:r>
                <a:rPr lang="es-ES" sz="1100" b="0" i="0">
                  <a:latin typeface="Cambria Math" panose="02040503050406030204" pitchFamily="18" charset="0"/>
                </a:rPr>
                <a:t> 𝐻_1:𝑄𝑢𝑒 𝛽_1≠ 0,𝑒𝑙 𝑚𝑜𝑑𝑒𝑙𝑜 𝑑𝑒 𝑟𝑒𝑔𝑟𝑒𝑠𝑖𝑜𝑛  𝑒𝑠 𝑠𝑖𝑔𝑛𝑖𝑓𝑖𝑐𝑎𝑡𝑖𝑣𝑜   </a:t>
              </a:r>
              <a:endParaRPr lang="es-MX" sz="1100"/>
            </a:p>
          </xdr:txBody>
        </xdr:sp>
      </mc:Fallback>
    </mc:AlternateContent>
    <xdr:clientData/>
  </xdr:oneCellAnchor>
  <xdr:oneCellAnchor>
    <xdr:from>
      <xdr:col>6</xdr:col>
      <xdr:colOff>40103</xdr:colOff>
      <xdr:row>150</xdr:row>
      <xdr:rowOff>10981</xdr:rowOff>
    </xdr:from>
    <xdr:ext cx="1699504" cy="176651"/>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500-00001B000000}"/>
                </a:ext>
              </a:extLst>
            </xdr:cNvPr>
            <xdr:cNvSpPr txBox="1"/>
          </xdr:nvSpPr>
          <xdr:spPr>
            <a:xfrm>
              <a:off x="8381463" y="1865458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27" name="CuadroTexto 26">
              <a:extLst>
                <a:ext uri="{FF2B5EF4-FFF2-40B4-BE49-F238E27FC236}">
                  <a16:creationId xmlns:a16="http://schemas.microsoft.com/office/drawing/2014/main" id="{7AFA2861-8373-884D-9E8E-EF245C2DCED5}"/>
                </a:ext>
              </a:extLst>
            </xdr:cNvPr>
            <xdr:cNvSpPr txBox="1"/>
          </xdr:nvSpPr>
          <xdr:spPr>
            <a:xfrm>
              <a:off x="8381463" y="18654581"/>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oneCellAnchor>
  <xdr:oneCellAnchor>
    <xdr:from>
      <xdr:col>6</xdr:col>
      <xdr:colOff>85796</xdr:colOff>
      <xdr:row>151</xdr:row>
      <xdr:rowOff>125315</xdr:rowOff>
    </xdr:from>
    <xdr:ext cx="3962560" cy="165366"/>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500-00001C000000}"/>
                </a:ext>
              </a:extLst>
            </xdr:cNvPr>
            <xdr:cNvSpPr txBox="1"/>
          </xdr:nvSpPr>
          <xdr:spPr>
            <a:xfrm>
              <a:off x="8427156" y="1896195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28" name="CuadroTexto 27">
              <a:extLst>
                <a:ext uri="{FF2B5EF4-FFF2-40B4-BE49-F238E27FC236}">
                  <a16:creationId xmlns:a16="http://schemas.microsoft.com/office/drawing/2014/main" id="{8D5D0581-76FB-5640-9A73-423124BBA4E0}"/>
                </a:ext>
              </a:extLst>
            </xdr:cNvPr>
            <xdr:cNvSpPr txBox="1"/>
          </xdr:nvSpPr>
          <xdr:spPr>
            <a:xfrm>
              <a:off x="8427156" y="18961955"/>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oneCellAnchor>
  <xdr:twoCellAnchor editAs="oneCell">
    <xdr:from>
      <xdr:col>6</xdr:col>
      <xdr:colOff>25400</xdr:colOff>
      <xdr:row>203</xdr:row>
      <xdr:rowOff>15240</xdr:rowOff>
    </xdr:from>
    <xdr:to>
      <xdr:col>7</xdr:col>
      <xdr:colOff>851144</xdr:colOff>
      <xdr:row>204</xdr:row>
      <xdr:rowOff>2742</xdr:rowOff>
    </xdr:to>
    <mc:AlternateContent xmlns:mc="http://schemas.openxmlformats.org/markup-compatibility/2006" xmlns:a14="http://schemas.microsoft.com/office/drawing/2010/main">
      <mc:Choice Requires="a14">
        <xdr:sp macro="" textlink="">
          <xdr:nvSpPr>
            <xdr:cNvPr id="29" name="CuadroTexto 22">
              <a:extLst>
                <a:ext uri="{FF2B5EF4-FFF2-40B4-BE49-F238E27FC236}">
                  <a16:creationId xmlns:a16="http://schemas.microsoft.com/office/drawing/2014/main" id="{00000000-0008-0000-0500-00001D000000}"/>
                </a:ext>
              </a:extLst>
            </xdr:cNvPr>
            <xdr:cNvSpPr txBox="1"/>
          </xdr:nvSpPr>
          <xdr:spPr>
            <a:xfrm>
              <a:off x="8366760" y="39476680"/>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none" lIns="0" tIns="0" rIns="0" bIns="0"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0</m:t>
                        </m:r>
                      </m:sub>
                    </m:sSub>
                    <m:r>
                      <a:rPr lang="es-ES" sz="1100" b="0" i="1">
                        <a:latin typeface="Cambria Math" panose="02040503050406030204" pitchFamily="18" charset="0"/>
                      </a:rPr>
                      <m:t>&gt;</m:t>
                    </m:r>
                    <m:sSub>
                      <m:sSubPr>
                        <m:ctrlPr>
                          <a:rPr lang="es-ES" sz="1100" b="0" i="1">
                            <a:latin typeface="Cambria Math" panose="02040503050406030204" pitchFamily="18" charset="0"/>
                          </a:rPr>
                        </m:ctrlPr>
                      </m:sSubPr>
                      <m:e>
                        <m:r>
                          <a:rPr lang="es-ES" sz="1100" b="0" i="1">
                            <a:latin typeface="Cambria Math" panose="02040503050406030204" pitchFamily="18" charset="0"/>
                          </a:rPr>
                          <m:t>𝐹</m:t>
                        </m:r>
                      </m:e>
                      <m:sub>
                        <m:r>
                          <a:rPr lang="es-ES" sz="1100" b="0" i="1">
                            <a:latin typeface="Cambria Math" panose="02040503050406030204" pitchFamily="18" charset="0"/>
                          </a:rPr>
                          <m:t>𝛼</m:t>
                        </m:r>
                        <m:r>
                          <a:rPr lang="es-ES" sz="1100" b="0" i="1">
                            <a:latin typeface="Cambria Math" panose="02040503050406030204" pitchFamily="18" charset="0"/>
                          </a:rPr>
                          <m:t>,1,</m:t>
                        </m:r>
                        <m:r>
                          <a:rPr lang="es-ES" sz="1100" b="0" i="1">
                            <a:latin typeface="Cambria Math" panose="02040503050406030204" pitchFamily="18" charset="0"/>
                          </a:rPr>
                          <m:t>𝑛</m:t>
                        </m:r>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29" name="CuadroTexto 22">
              <a:extLst>
                <a:ext uri="{FF2B5EF4-FFF2-40B4-BE49-F238E27FC236}">
                  <a16:creationId xmlns:a16="http://schemas.microsoft.com/office/drawing/2014/main" id="{1D1DB77C-DE2B-1441-933C-6314E71C8A38}"/>
                </a:ext>
              </a:extLst>
            </xdr:cNvPr>
            <xdr:cNvSpPr txBox="1"/>
          </xdr:nvSpPr>
          <xdr:spPr>
            <a:xfrm>
              <a:off x="8366760" y="39476680"/>
              <a:ext cx="1699504" cy="1766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none" lIns="0" tIns="0" rIns="0" bIns="0"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r>
                <a:rPr lang="es-ES" sz="1100" b="0" i="0">
                  <a:latin typeface="Cambria Math" panose="02040503050406030204" pitchFamily="18" charset="0"/>
                </a:rPr>
                <a:t>𝑅𝑒𝑐ℎ𝑎𝑧𝑜 𝐻_0  𝑠𝑖 𝐹_0&gt;𝐹_(𝛼,1,𝑛−2)</a:t>
              </a:r>
              <a:endParaRPr lang="es-ES" sz="1100" b="0" i="1">
                <a:latin typeface="Cambria Math" panose="02040503050406030204" pitchFamily="18" charset="0"/>
              </a:endParaRPr>
            </a:p>
          </xdr:txBody>
        </xdr:sp>
      </mc:Fallback>
    </mc:AlternateContent>
    <xdr:clientData/>
  </xdr:twoCellAnchor>
  <xdr:twoCellAnchor editAs="oneCell">
    <xdr:from>
      <xdr:col>6</xdr:col>
      <xdr:colOff>55880</xdr:colOff>
      <xdr:row>205</xdr:row>
      <xdr:rowOff>27940</xdr:rowOff>
    </xdr:from>
    <xdr:to>
      <xdr:col>10</xdr:col>
      <xdr:colOff>523400</xdr:colOff>
      <xdr:row>205</xdr:row>
      <xdr:rowOff>193306</xdr:rowOff>
    </xdr:to>
    <mc:AlternateContent xmlns:mc="http://schemas.openxmlformats.org/markup-compatibility/2006" xmlns:a14="http://schemas.microsoft.com/office/drawing/2010/main">
      <mc:Choice Requires="a14">
        <xdr:sp macro="" textlink="">
          <xdr:nvSpPr>
            <xdr:cNvPr id="30" name="CuadroTexto 23">
              <a:extLst>
                <a:ext uri="{FF2B5EF4-FFF2-40B4-BE49-F238E27FC236}">
                  <a16:creationId xmlns:a16="http://schemas.microsoft.com/office/drawing/2014/main" id="{00000000-0008-0000-0500-00001E000000}"/>
                </a:ext>
              </a:extLst>
            </xdr:cNvPr>
            <xdr:cNvSpPr txBox="1"/>
          </xdr:nvSpPr>
          <xdr:spPr>
            <a:xfrm>
              <a:off x="8397240" y="39875460"/>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none" lIns="0" tIns="0" rIns="0" bIns="0"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 </m:t>
                    </m:r>
                    <m:r>
                      <a:rPr lang="es-ES" sz="1100" b="0" i="1">
                        <a:latin typeface="Cambria Math" panose="02040503050406030204" pitchFamily="18" charset="0"/>
                      </a:rPr>
                      <m:t>𝑐𝑜𝑛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xdr:txBody>
        </xdr:sp>
      </mc:Choice>
      <mc:Fallback xmlns="">
        <xdr:sp macro="" textlink="">
          <xdr:nvSpPr>
            <xdr:cNvPr id="30" name="CuadroTexto 23">
              <a:extLst>
                <a:ext uri="{FF2B5EF4-FFF2-40B4-BE49-F238E27FC236}">
                  <a16:creationId xmlns:a16="http://schemas.microsoft.com/office/drawing/2014/main" id="{C0F3456D-0E22-8F4D-81C0-7310C8D1D5FA}"/>
                </a:ext>
              </a:extLst>
            </xdr:cNvPr>
            <xdr:cNvSpPr txBox="1"/>
          </xdr:nvSpPr>
          <xdr:spPr>
            <a:xfrm>
              <a:off x="8397240" y="39875460"/>
              <a:ext cx="3962560" cy="1653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none" lIns="0" tIns="0" rIns="0" bIns="0"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r>
                <a:rPr lang="es-ES" sz="1100" b="0" i="0">
                  <a:latin typeface="Cambria Math" panose="02040503050406030204" pitchFamily="18" charset="0"/>
                </a:rPr>
                <a:t>𝑅𝑒𝑐ℎ𝑎𝑧𝑜 𝐻_0  , 𝑐𝑜𝑛 95% 𝑑𝑒 𝑐𝑜𝑛𝑓𝑖𝑎𝑛𝑧𝑎 𝑒𝑙 𝑚𝑜𝑑𝑒𝑙𝑜 𝑒𝑠 𝑠𝑖𝑔𝑛𝑖𝑓𝑖𝑐𝑎𝑡𝑖𝑣𝑜 </a:t>
              </a:r>
              <a:endParaRPr lang="es-ES" sz="1100" b="0" i="1">
                <a:latin typeface="Cambria Math" panose="02040503050406030204" pitchFamily="18" charset="0"/>
              </a:endParaRPr>
            </a:p>
          </xdr:txBody>
        </xdr:sp>
      </mc:Fallback>
    </mc:AlternateContent>
    <xdr:clientData/>
  </xdr:twoCellAnchor>
  <xdr:oneCellAnchor>
    <xdr:from>
      <xdr:col>5</xdr:col>
      <xdr:colOff>0</xdr:colOff>
      <xdr:row>198</xdr:row>
      <xdr:rowOff>0</xdr:rowOff>
    </xdr:from>
    <xdr:ext cx="5465279" cy="337465"/>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500-00001F000000}"/>
                </a:ext>
              </a:extLst>
            </xdr:cNvPr>
            <xdr:cNvSpPr txBox="1"/>
          </xdr:nvSpPr>
          <xdr:spPr>
            <a:xfrm>
              <a:off x="7162800" y="38475920"/>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=0, </m:t>
                    </m:r>
                    <m:r>
                      <a:rPr lang="es-ES" sz="1100" b="0" i="1">
                        <a:latin typeface="Cambria Math" panose="02040503050406030204" pitchFamily="18" charset="0"/>
                      </a:rPr>
                      <m:t>𝑙𝑜</m:t>
                    </m:r>
                    <m:r>
                      <a:rPr lang="es-ES" sz="1100" b="0" i="1">
                        <a:latin typeface="Cambria Math" panose="02040503050406030204" pitchFamily="18" charset="0"/>
                      </a:rPr>
                      <m:t> </m:t>
                    </m:r>
                    <m:r>
                      <a:rPr lang="es-ES" sz="1100" b="0" i="1">
                        <a:latin typeface="Cambria Math" panose="02040503050406030204" pitchFamily="18" charset="0"/>
                      </a:rPr>
                      <m:t>𝑐𝑢𝑎𝑙</m:t>
                    </m:r>
                    <m:r>
                      <a:rPr lang="es-ES" sz="1100" b="0" i="1">
                        <a:latin typeface="Cambria Math" panose="02040503050406030204" pitchFamily="18" charset="0"/>
                      </a:rPr>
                      <m:t> </m:t>
                    </m:r>
                    <m:r>
                      <a:rPr lang="es-ES" sz="1100" b="0" i="1">
                        <a:latin typeface="Cambria Math" panose="02040503050406030204" pitchFamily="18" charset="0"/>
                      </a:rPr>
                      <m:t>𝑟𝑒𝑝𝑟𝑒𝑠𝑒𝑛𝑡𝑎𝑟𝑖𝑎</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𝑄𝑢𝑒</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𝛽</m:t>
                        </m:r>
                      </m:e>
                      <m:sub>
                        <m:r>
                          <a:rPr lang="es-ES" sz="1100" b="0" i="1">
                            <a:latin typeface="Cambria Math" panose="02040503050406030204" pitchFamily="18" charset="0"/>
                          </a:rPr>
                          <m:t>1</m:t>
                        </m:r>
                      </m:sub>
                    </m:sSub>
                    <m:r>
                      <a:rPr lang="es-ES" sz="1100" b="0" i="1">
                        <a:latin typeface="Cambria Math" panose="02040503050406030204" pitchFamily="18" charset="0"/>
                      </a:rPr>
                      <m:t>≠ 0,</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𝑚𝑜𝑑𝑒𝑙𝑜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𝑟𝑒𝑔𝑟𝑒𝑠𝑖𝑜𝑛</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𝑠𝑖𝑔𝑛𝑖𝑓𝑖𝑐𝑎𝑡𝑖𝑣𝑜</m:t>
                    </m:r>
                    <m:r>
                      <a:rPr lang="es-ES" sz="1100" b="0" i="1">
                        <a:latin typeface="Cambria Math" panose="02040503050406030204" pitchFamily="18" charset="0"/>
                      </a:rPr>
                      <m:t>   </m:t>
                    </m:r>
                  </m:oMath>
                </m:oMathPara>
              </a14:m>
              <a:endParaRPr lang="es-MX" sz="1100"/>
            </a:p>
          </xdr:txBody>
        </xdr:sp>
      </mc:Choice>
      <mc:Fallback xmlns="">
        <xdr:sp macro="" textlink="">
          <xdr:nvSpPr>
            <xdr:cNvPr id="31" name="CuadroTexto 30">
              <a:extLst>
                <a:ext uri="{FF2B5EF4-FFF2-40B4-BE49-F238E27FC236}">
                  <a16:creationId xmlns:a16="http://schemas.microsoft.com/office/drawing/2014/main" id="{507162EA-240F-1143-916D-19732B8F3F3B}"/>
                </a:ext>
              </a:extLst>
            </xdr:cNvPr>
            <xdr:cNvSpPr txBox="1"/>
          </xdr:nvSpPr>
          <xdr:spPr>
            <a:xfrm>
              <a:off x="7162800" y="38475920"/>
              <a:ext cx="5465279"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𝐻_0:𝑄𝑢𝑒 𝛽_1=0, 𝑙𝑜 𝑐𝑢𝑎𝑙 𝑟𝑒𝑝𝑟𝑒𝑠𝑒𝑛𝑡𝑎𝑟𝑖𝑎 𝑞𝑢𝑒 𝑒𝑙 𝑚𝑜𝑑𝑒𝑙𝑜 𝑑𝑒 𝑟𝑒𝑔𝑟𝑒𝑠𝑖𝑜𝑛 𝑁𝑂 𝑒𝑠 𝑠𝑖𝑔𝑛𝑖𝑓𝑖𝑐𝑎𝑡𝑖𝑣𝑜   </a:t>
              </a:r>
              <a:endParaRPr lang="es-ES" sz="1100" b="0" i="1">
                <a:latin typeface="Cambria Math" panose="02040503050406030204" pitchFamily="18" charset="0"/>
              </a:endParaRPr>
            </a:p>
            <a:p>
              <a:pPr/>
              <a:r>
                <a:rPr lang="es-ES" sz="1100" b="0" i="0">
                  <a:latin typeface="Cambria Math" panose="02040503050406030204" pitchFamily="18" charset="0"/>
                </a:rPr>
                <a:t> 𝐻_1:𝑄𝑢𝑒 𝛽_1≠ 0,𝑒𝑙 𝑚𝑜𝑑𝑒𝑙𝑜 𝑑𝑒 𝑟𝑒𝑔𝑟𝑒𝑠𝑖𝑜𝑛  𝑒𝑠 𝑠𝑖𝑔𝑛𝑖𝑓𝑖𝑐𝑎𝑡𝑖𝑣𝑜   </a:t>
              </a:r>
              <a:endParaRPr lang="es-MX"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4</xdr:col>
      <xdr:colOff>0</xdr:colOff>
      <xdr:row>24</xdr:row>
      <xdr:rowOff>0</xdr:rowOff>
    </xdr:from>
    <xdr:ext cx="4540795" cy="33746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600-000002000000}"/>
                </a:ext>
              </a:extLst>
            </xdr:cNvPr>
            <xdr:cNvSpPr txBox="1"/>
          </xdr:nvSpPr>
          <xdr:spPr>
            <a:xfrm>
              <a:off x="7312121" y="4685530"/>
              <a:ext cx="4540795"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m:t>
                    </m:r>
                    <m:r>
                      <a:rPr lang="es-ES" sz="1100" b="0" i="1">
                        <a:latin typeface="Cambria Math" panose="02040503050406030204" pitchFamily="18" charset="0"/>
                      </a:rPr>
                      <m:t>𝑐𝑒𝑟𝑜</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m:t>
                    </m:r>
                    <m:r>
                      <a:rPr lang="es-ES" sz="1100" b="0" i="1">
                        <a:latin typeface="Cambria Math" panose="02040503050406030204" pitchFamily="18" charset="0"/>
                      </a:rPr>
                      <m:t>𝑐𝑒𝑟𝑜</m:t>
                    </m:r>
                  </m:oMath>
                </m:oMathPara>
              </a14:m>
              <a:endParaRPr lang="es-MX" sz="1100"/>
            </a:p>
          </xdr:txBody>
        </xdr:sp>
      </mc:Choice>
      <mc:Fallback xmlns="">
        <xdr:sp macro="" textlink="">
          <xdr:nvSpPr>
            <xdr:cNvPr id="2" name="CuadroTexto 1">
              <a:extLst>
                <a:ext uri="{FF2B5EF4-FFF2-40B4-BE49-F238E27FC236}">
                  <a16:creationId xmlns:a16="http://schemas.microsoft.com/office/drawing/2014/main" id="{AE78330B-E5EC-5441-A5AE-CCD2CB67D4A9}"/>
                </a:ext>
              </a:extLst>
            </xdr:cNvPr>
            <xdr:cNvSpPr txBox="1"/>
          </xdr:nvSpPr>
          <xdr:spPr>
            <a:xfrm>
              <a:off x="7312121" y="4685530"/>
              <a:ext cx="4540795"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𝐻_0:𝑙𝑜𝑠 𝑟𝑒𝑠𝑖𝑑𝑢𝑎𝑙𝑒𝑠 𝑝𝑟𝑜𝑣𝑖𝑒𝑛𝑒𝑛 𝑑𝑒 𝑑𝑖𝑠𝑡𝑟𝑖𝑏𝑢𝑐𝑖𝑜𝑛 𝑛𝑜𝑟𝑚𝑎𝑙 𝑐𝑜𝑛 𝑚𝑒𝑑𝑖𝑎 𝑐𝑒𝑟𝑜</a:t>
              </a:r>
              <a:endParaRPr lang="es-ES" sz="1100" b="0" i="1">
                <a:latin typeface="Cambria Math" panose="02040503050406030204" pitchFamily="18" charset="0"/>
              </a:endParaRPr>
            </a:p>
            <a:p>
              <a:pPr/>
              <a:r>
                <a:rPr lang="es-ES" sz="1100" b="0" i="0">
                  <a:latin typeface="Cambria Math" panose="02040503050406030204" pitchFamily="18" charset="0"/>
                </a:rPr>
                <a:t> 𝐻_1:𝑙𝑜𝑠 𝑟𝑒𝑠𝑖𝑑𝑢𝑎𝑙𝑒𝑠 𝑁𝑂 𝑝𝑟𝑜𝑣𝑖𝑒𝑛𝑒𝑛 𝑑𝑒 𝑑𝑖𝑠𝑡𝑟𝑖𝑏𝑢𝑐𝑖𝑜𝑛 𝑛𝑜𝑟𝑚𝑎𝑙 𝑐𝑜𝑛 𝑚𝑒𝑑𝑖𝑎 𝑐𝑒𝑟𝑜</a:t>
              </a:r>
              <a:endParaRPr lang="es-MX" sz="1100"/>
            </a:p>
          </xdr:txBody>
        </xdr:sp>
      </mc:Fallback>
    </mc:AlternateContent>
    <xdr:clientData/>
  </xdr:oneCellAnchor>
  <xdr:oneCellAnchor>
    <xdr:from>
      <xdr:col>17</xdr:col>
      <xdr:colOff>461625</xdr:colOff>
      <xdr:row>21</xdr:row>
      <xdr:rowOff>91210</xdr:rowOff>
    </xdr:from>
    <xdr:ext cx="985719" cy="48606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600-000003000000}"/>
                </a:ext>
              </a:extLst>
            </xdr:cNvPr>
            <xdr:cNvSpPr txBox="1"/>
          </xdr:nvSpPr>
          <xdr:spPr>
            <a:xfrm>
              <a:off x="19925337" y="4189846"/>
              <a:ext cx="985719" cy="48606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𝑘</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𝑖</m:t>
                        </m:r>
                        <m:r>
                          <a:rPr lang="es-ES" sz="1100" b="0" i="1">
                            <a:latin typeface="Cambria Math" panose="02040503050406030204" pitchFamily="18" charset="0"/>
                          </a:rPr>
                          <m:t>−0.375</m:t>
                        </m:r>
                      </m:num>
                      <m:den>
                        <m:r>
                          <a:rPr lang="es-ES" sz="1100" b="0" i="1">
                            <a:latin typeface="Cambria Math" panose="02040503050406030204" pitchFamily="18" charset="0"/>
                          </a:rPr>
                          <m:t>𝑛</m:t>
                        </m:r>
                        <m:r>
                          <a:rPr lang="es-ES" sz="1100" b="0" i="1">
                            <a:latin typeface="Cambria Math" panose="02040503050406030204" pitchFamily="18" charset="0"/>
                          </a:rPr>
                          <m:t>+0.25</m:t>
                        </m:r>
                      </m:den>
                    </m:f>
                  </m:oMath>
                </m:oMathPara>
              </a14:m>
              <a:endParaRPr lang="es-ES" sz="1100" b="0"/>
            </a:p>
            <a:p>
              <a:endParaRPr lang="es-MX" sz="1100"/>
            </a:p>
          </xdr:txBody>
        </xdr:sp>
      </mc:Choice>
      <mc:Fallback xmlns="">
        <xdr:sp macro="" textlink="">
          <xdr:nvSpPr>
            <xdr:cNvPr id="3" name="CuadroTexto 2">
              <a:extLst>
                <a:ext uri="{FF2B5EF4-FFF2-40B4-BE49-F238E27FC236}">
                  <a16:creationId xmlns:a16="http://schemas.microsoft.com/office/drawing/2014/main" id="{B34212DE-9359-4682-BE9C-9CFA5E7B2DCD}"/>
                </a:ext>
              </a:extLst>
            </xdr:cNvPr>
            <xdr:cNvSpPr txBox="1"/>
          </xdr:nvSpPr>
          <xdr:spPr>
            <a:xfrm>
              <a:off x="19925337" y="4189846"/>
              <a:ext cx="985719" cy="48606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ES" sz="1100" b="0" i="0">
                  <a:latin typeface="Cambria Math" panose="02040503050406030204" pitchFamily="18" charset="0"/>
                </a:rPr>
                <a:t>𝑘=(𝑖−0.375)/(𝑛+0.25)</a:t>
              </a:r>
              <a:endParaRPr lang="es-ES" sz="1100" b="0"/>
            </a:p>
            <a:p>
              <a:endParaRPr lang="es-MX" sz="1100"/>
            </a:p>
          </xdr:txBody>
        </xdr:sp>
      </mc:Fallback>
    </mc:AlternateContent>
    <xdr:clientData/>
  </xdr:oneCellAnchor>
  <xdr:twoCellAnchor>
    <xdr:from>
      <xdr:col>19</xdr:col>
      <xdr:colOff>239568</xdr:colOff>
      <xdr:row>25</xdr:row>
      <xdr:rowOff>119688</xdr:rowOff>
    </xdr:from>
    <xdr:to>
      <xdr:col>24</xdr:col>
      <xdr:colOff>674447</xdr:colOff>
      <xdr:row>39</xdr:row>
      <xdr:rowOff>149706</xdr:rowOff>
    </xdr:to>
    <xdr:graphicFrame macro="">
      <xdr:nvGraphicFramePr>
        <xdr:cNvPr id="4" name="Gráfico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0</xdr:colOff>
      <xdr:row>57</xdr:row>
      <xdr:rowOff>0</xdr:rowOff>
    </xdr:from>
    <xdr:ext cx="2617704" cy="337465"/>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600-000005000000}"/>
                </a:ext>
              </a:extLst>
            </xdr:cNvPr>
            <xdr:cNvSpPr txBox="1"/>
          </xdr:nvSpPr>
          <xdr:spPr>
            <a:xfrm>
              <a:off x="11468485" y="11093258"/>
              <a:ext cx="2617704"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𝑠𝑜𝑛</m:t>
                    </m:r>
                    <m:r>
                      <a:rPr lang="es-ES" sz="1100" b="0" i="1">
                        <a:latin typeface="Cambria Math" panose="02040503050406030204" pitchFamily="18" charset="0"/>
                      </a:rPr>
                      <m:t> </m:t>
                    </m:r>
                    <m:r>
                      <a:rPr lang="es-ES" sz="1100" b="0" i="1">
                        <a:latin typeface="Cambria Math" panose="02040503050406030204" pitchFamily="18" charset="0"/>
                      </a:rPr>
                      <m:t>𝑖𝑛𝑐𝑜𝑟𝑟𝑒𝑙𝑎𝑐𝑖𝑜𝑛𝑎𝑑𝑜𝑠</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𝑟𝑒𝑠𝑖𝑑𝑢𝑎𝑙𝑒𝑠</m:t>
                    </m:r>
                    <m:r>
                      <a:rPr lang="es-ES" sz="1100" b="0" i="1">
                        <a:latin typeface="Cambria Math" panose="02040503050406030204" pitchFamily="18" charset="0"/>
                      </a:rPr>
                      <m:t> </m:t>
                    </m:r>
                    <m:r>
                      <a:rPr lang="es-ES" sz="1100" b="0" i="1">
                        <a:latin typeface="Cambria Math" panose="02040503050406030204" pitchFamily="18" charset="0"/>
                      </a:rPr>
                      <m:t>𝑠𝑜𝑛</m:t>
                    </m:r>
                    <m:r>
                      <a:rPr lang="es-ES" sz="1100" b="0" i="1">
                        <a:latin typeface="Cambria Math" panose="02040503050406030204" pitchFamily="18" charset="0"/>
                      </a:rPr>
                      <m:t> </m:t>
                    </m:r>
                    <m:r>
                      <a:rPr lang="es-ES" sz="1100" b="0" i="1">
                        <a:latin typeface="Cambria Math" panose="02040503050406030204" pitchFamily="18" charset="0"/>
                      </a:rPr>
                      <m:t>𝑐𝑜𝑟𝑟𝑒𝑙𝑎𝑐𝑖𝑜𝑛𝑎𝑑𝑜𝑠</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1E0BE0B8-66A9-0646-9C56-4C0C0513B1F9}"/>
                </a:ext>
              </a:extLst>
            </xdr:cNvPr>
            <xdr:cNvSpPr txBox="1"/>
          </xdr:nvSpPr>
          <xdr:spPr>
            <a:xfrm>
              <a:off x="11468485" y="11093258"/>
              <a:ext cx="2617704" cy="3374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𝐻_0:𝑙𝑜𝑠 𝑟𝑒𝑠𝑖𝑑𝑢𝑎𝑙𝑒𝑠 𝑠𝑜𝑛 𝑖𝑛𝑐𝑜𝑟𝑟𝑒𝑙𝑎𝑐𝑖𝑜𝑛𝑎𝑑𝑜𝑠</a:t>
              </a:r>
              <a:endParaRPr lang="es-ES" sz="1100" b="0" i="1">
                <a:latin typeface="Cambria Math" panose="02040503050406030204" pitchFamily="18" charset="0"/>
              </a:endParaRPr>
            </a:p>
            <a:p>
              <a:pPr/>
              <a:r>
                <a:rPr lang="es-ES" sz="1100" b="0" i="0">
                  <a:latin typeface="Cambria Math" panose="02040503050406030204" pitchFamily="18" charset="0"/>
                </a:rPr>
                <a:t> 𝐻_1:𝑙𝑜𝑠 𝑟𝑒𝑠𝑖𝑑𝑢𝑎𝑙𝑒𝑠 𝑠𝑜𝑛 𝑐𝑜𝑟𝑟𝑒𝑙𝑎𝑐𝑖𝑜𝑛𝑎𝑑𝑜𝑠</a:t>
              </a:r>
              <a:endParaRPr lang="es-MX" sz="1100"/>
            </a:p>
          </xdr:txBody>
        </xdr:sp>
      </mc:Fallback>
    </mc:AlternateContent>
    <xdr:clientData/>
  </xdr:oneCellAnchor>
  <xdr:oneCellAnchor>
    <xdr:from>
      <xdr:col>8</xdr:col>
      <xdr:colOff>9622</xdr:colOff>
      <xdr:row>62</xdr:row>
      <xdr:rowOff>9622</xdr:rowOff>
    </xdr:from>
    <xdr:ext cx="1328249" cy="172098"/>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600-000006000000}"/>
                </a:ext>
              </a:extLst>
            </xdr:cNvPr>
            <xdr:cNvSpPr txBox="1"/>
          </xdr:nvSpPr>
          <xdr:spPr>
            <a:xfrm>
              <a:off x="11478107" y="12065001"/>
              <a:ext cx="1328249" cy="1720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r>
                      <a:rPr lang="es-ES" sz="1100" b="0" i="1">
                        <a:latin typeface="Cambria Math" panose="02040503050406030204" pitchFamily="18" charset="0"/>
                      </a:rPr>
                      <m:t>𝑑</m:t>
                    </m:r>
                    <m:r>
                      <a:rPr lang="es-ES" sz="1100" b="0" i="1">
                        <a:latin typeface="Cambria Math" panose="02040503050406030204" pitchFamily="18" charset="0"/>
                      </a:rPr>
                      <m:t>&lt;</m:t>
                    </m:r>
                    <m:r>
                      <a:rPr lang="es-ES" sz="1100" b="0" i="1">
                        <a:latin typeface="Cambria Math" panose="02040503050406030204" pitchFamily="18" charset="0"/>
                      </a:rPr>
                      <m:t>𝑑𝑙</m:t>
                    </m:r>
                  </m:oMath>
                </m:oMathPara>
              </a14:m>
              <a:endParaRPr lang="es-MX" sz="1100"/>
            </a:p>
          </xdr:txBody>
        </xdr:sp>
      </mc:Choice>
      <mc:Fallback xmlns="">
        <xdr:sp macro="" textlink="">
          <xdr:nvSpPr>
            <xdr:cNvPr id="6" name="CuadroTexto 5">
              <a:extLst>
                <a:ext uri="{FF2B5EF4-FFF2-40B4-BE49-F238E27FC236}">
                  <a16:creationId xmlns:a16="http://schemas.microsoft.com/office/drawing/2014/main" id="{84ADF8AE-7154-A64C-BF16-37A87C29228A}"/>
                </a:ext>
              </a:extLst>
            </xdr:cNvPr>
            <xdr:cNvSpPr txBox="1"/>
          </xdr:nvSpPr>
          <xdr:spPr>
            <a:xfrm>
              <a:off x="11478107" y="12065001"/>
              <a:ext cx="1328249" cy="1720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𝑑&lt;𝑑𝑙</a:t>
              </a:r>
              <a:endParaRPr lang="es-MX" sz="1100"/>
            </a:p>
          </xdr:txBody>
        </xdr:sp>
      </mc:Fallback>
    </mc:AlternateContent>
    <xdr:clientData/>
  </xdr:oneCellAnchor>
  <xdr:twoCellAnchor>
    <xdr:from>
      <xdr:col>4</xdr:col>
      <xdr:colOff>58615</xdr:colOff>
      <xdr:row>85</xdr:row>
      <xdr:rowOff>170543</xdr:rowOff>
    </xdr:from>
    <xdr:to>
      <xdr:col>8</xdr:col>
      <xdr:colOff>485670</xdr:colOff>
      <xdr:row>99</xdr:row>
      <xdr:rowOff>178358</xdr:rowOff>
    </xdr:to>
    <xdr:graphicFrame macro="">
      <xdr:nvGraphicFramePr>
        <xdr:cNvPr id="7" name="Gráfico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1</xdr:row>
      <xdr:rowOff>0</xdr:rowOff>
    </xdr:from>
    <xdr:to>
      <xdr:col>11</xdr:col>
      <xdr:colOff>594360</xdr:colOff>
      <xdr:row>8</xdr:row>
      <xdr:rowOff>30480</xdr:rowOff>
    </xdr:to>
    <xdr:sp macro="" textlink="">
      <xdr:nvSpPr>
        <xdr:cNvPr id="2" name="CuadroTexto 1">
          <a:extLst>
            <a:ext uri="{FF2B5EF4-FFF2-40B4-BE49-F238E27FC236}">
              <a16:creationId xmlns:a16="http://schemas.microsoft.com/office/drawing/2014/main" id="{00000000-0008-0000-0700-000002000000}"/>
            </a:ext>
          </a:extLst>
        </xdr:cNvPr>
        <xdr:cNvSpPr txBox="1"/>
      </xdr:nvSpPr>
      <xdr:spPr>
        <a:xfrm>
          <a:off x="5334000" y="190500"/>
          <a:ext cx="364236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MX" sz="1100">
              <a:solidFill>
                <a:schemeClr val="dk1"/>
              </a:solidFill>
              <a:effectLst/>
              <a:latin typeface="+mn-lt"/>
              <a:ea typeface="+mn-ea"/>
              <a:cs typeface="+mn-cs"/>
            </a:rPr>
            <a:t>los datos “Gastar para vender” de la tabla anexa en la cual se desea analizar una posible relación líneal entre la inversión mensual (en miles de pesos) en un pequeño negocio y el rendimiento en ventas (en miles de pesos) del mismo.</a:t>
          </a:r>
          <a:endParaRPr lang="es-MX" sz="1100">
            <a:effectLst/>
          </a:endParaRPr>
        </a:p>
        <a:p>
          <a:endParaRPr lang="es-MX" sz="1100"/>
        </a:p>
      </xdr:txBody>
    </xdr: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2T00:04:43.452"/>
    </inkml:context>
    <inkml:brush xml:id="br0">
      <inkml:brushProperty name="width" value="0.1" units="cm"/>
      <inkml:brushProperty name="height" value="0.1" units="cm"/>
    </inkml:brush>
  </inkml:definitions>
  <inkml:trace contextRef="#ctx0" brushRef="#br0">82 0 24575,'0'19'0,"0"2"0,0-5 0,0 8 0,0-4 0,0 4 0,0 5 0,0-3 0,0 8 0,0-4 0,0 0 0,0 4 0,0-9 0,0 9 0,0-9 0,0 4 0,-3-4 0,2-1 0,-3 1 0,4-1 0,-3-4 0,2 4 0,-3-9 0,4 4 0,-3 0 0,2-3 0,-3 7 0,4-7 0,0 6 0,0-5 0,0 6 0,-3-2 0,2-2 0,-2 4 0,3-3 0,0 4 0,0-3 0,-4 1 0,3-2 0,-2 5 0,3-1 0,0-4 0,0 4 0,0-5 0,0 1 0,0 5 0,0-6 0,-4 16 0,3-8 0,-2 7 0,3-13 0,0 2 0,0-5 0,-3 3 0,2-1 0,-2-1 0,3-4 0,0 9 0,-3-8 0,2 6 0,-2-2 0,3 1 0,0 2 0,0-8 0,-4 9 0,3-4 0,-2 4 0,3 1 0,0 4 0,0-4 0,0 4 0,0 0 0,0-3 0,0 7 0,0-7 0,0 8 0,0-9 0,0 9 0,0-9 0,0 10 0,0-10 0,0 9 0,0-8 0,0 8 0,0-4 0,0 0 0,0 4 0,0-9 0,0 4 0,0-4 0,0-1 0,0-3 0,0-2 0,0-9 0,0 0 0,0 2 0,0 2 0,0 6 0,0 9 0,0 1 0,0 6 0,0 5 0,0-5 0,0 5 0,0-6 0,0 0 0,0 1 0,0-6 0,0 4 0,0-9 0,0 9 0,0-9 0,0 4 0,0-4 0,0-1 0,0-4 0,0 4 0,0-5 0,0 0 0,0 2 0,0-2 0,0-4 0,0 4 0,0-4 0,0 4 0,0-3 0,0 2 0,0 2 0,0 0 0,0-1 0,0 4 0,0 4 0,0-5 0,0 8 0,0-14 0,0 7 0,0-4 0,0 6 0,0-5 0,0 3 0,0-2 0,0-2 0,0 4 0,0-2 0,0-1 0,0 2 0,0-6 0,0 4 0,0-6 0,0 1 0,0-1 0,0 5 0,0-2 0,0 1 0,0-3 0,0-1 0,0 6 0,0-4 0,3 7 0,-2-4 0,3 6 0,-4-5 0,0 3 0,3-3 0,-2 4 0,2 0 0,1 1 0,-3-5 0,2 0 0,-3-7 0,0 3 0,0-2 0,0 1 0,0-1 0,0-2 0,0 1 0,0-1 0,0 2 0,0 1 0,0 0 0,0-4 0,0 2 0,0-1 0,0 3 0,0 0 0,0-1 0,0 1 0,0-1 0,0 2 0,0-2 0,0 5 0,0-3 0,0 7 0,0-3 0,0 4 0,0 1 0,0-5 0,0 3 0,0-4 0,0 6 0,0-1 0,0 1 0,0-1 0,0 0 0,0 1 0,0-6 0,0 4 0,0-7 0,0 4 0,0-10 0,0 0 0,0 1 0,0-4 0,0 2 0,0-8 0,0-12 0,0 5 0,0-7 0</inkml:trace>
  <inkml:trace contextRef="#ctx0" brushRef="#br0" timeOffset="2388">50 4740 24575,'20'0'0,"5"0"0,-9 0 0,7 0 0,6 0 0,0 0 0,18 0 0,-5 0 0,24 0 0,-27 0 0,30 0 0,-34 0 0,22 0 0,-10 0 0,-4 0 0,8 0 0,-4 0 0,7 0 0,-5 0 0,22 0 0,-30 0 0,30 0 0,-28 0 0,15 0 0,-4 0 0,6 0 0,1 0 0,-8 0 0,5 0 0,-3 0 0,-1 0 0,5 0 0,1 0 0,-9 0 0,12 0 0,-20 0 0,16 0 0,-6 0 0,2 0 0,3 0 0,11 0 0,0 0 0,7 0 0,-3 0 0,-4 0 0,5-5 0,2-1 0,-14-1 0,33-3 0,-27 4 0,-15 2 0,0 0 0,24 0 0,5-1 0,1 4 0,-6-4 0,4 5 0,-5 0 0,5 0 0,4 0-484,6 0 484,0 0 0,1 0 0,7 0 0,-6 0 0,-39 0 0,-1 0 0,-1 0 0,-3 0 0,33 0 0,12 0 0,-30 0 0,18 0 0,7 0 0,-22 0 0,5 0 0,-43 0 0,4 0 0,-13 0 0,15 0 0,6 0 484,1 4-484,15 1 0,-18 5 0,14-4 0,-14 2 0,2-7 0,6 3 0,-6-1 0,4-2 0,-8 3 0,2-4 0,-5 5 0,0-4 0,2 3 0,-1-4 0,-7 0 0,0 0 0,1 0 0,-4 3 0,4-2 0,-6 2 0,1-3 0,4 0 0,-6 0 0,5 0 0,-12 0 0,4 0 0,-5 0 0,0 4 0,-3-4 0,3 3 0,-6-3 0,5 0 0,-5 0 0,2 0 0,-4 4 0,0-3 0,1 2 0,-3 0 0,1-3 0,-4 3 0,2-3 0</inkml:trace>
  <inkml:trace contextRef="#ctx0" brushRef="#br0" timeOffset="76914">0 1707 24575,'0'-15'0,"0"2"0,0-7 0,0 4 0,0-7 0,0 4 0,0-2 0,0-2 0,0 3 0,0-4 0,7 4 0,-6-3 0,9 6 0,-9-5 0,5 2 0,-2 0 0,1-4 0,1 9 0,-5-4 0,6 0 0,-7 3 0,7-7 0,-6 7 0,6-4 0,-6 2 0,6 2 0,-6-2 0,6-2 0,-3 4 0,0-2 0,3-1 0,-3-2 0,3 1 0,1-2 0,0 2 0,0-5 0,-1 0 0,5 1 0,0 0 0,0 0 0,3-1 0,-3 6 0,4-4 0,-4 3 0,3-5 0,-4 5 0,7-4 0,-3 7 0,0-5 0,-5 11 0,-3-3 0,-1 7 0,1-3 0,0 2 0,0 2 0,-1 0 0,1-1 0,0-4 0,-1 4 0,4-3 0,5 2 0,1 1 0,2-1 0,1 1 0,-4 2 0,8-2 0,-3 5 0,3 0 0,1 2 0,-1 0 0,1 0 0,0 0 0,0 0 0,4 0 0,-3 6 0,3 0 0,2 11 0,0 1 0,0-1 0,0 9 0,-6-8 0,8 8 0,-6-5 0,4 8 0,-9-9 0,3 5 0,-7-8 0,3 7 0,-5-4 0,0 5 0,-2-2 0,2 1 0,-3 1 0,0 4 0,4 1 0,-2 6 0,3-1 0,0 0 0,-3 6 0,3 1 0,-4 0 0,6 5 0,-1-6 0,-3 2 0,2 2 0,-4-8 0,2 9 0,1-9 0,-3 3 0,1-4 0,2-1 0,-3 0 0,1 0 0,3 1 0,-4-1 0,5 5 0,-5-3 0,4 3 0,0 11 0,2-6 0,2 2 0,-7-7 0,2-5 0,-3 3 0,1 2 0,8 7 0,-7-9 0,8 14 0,-4-10 0,-1 6 0,-4-6 0,10 16 0,-13-23 0,16 24 0,-13-27 0,9 8 0,-7-10 0,4-4 0,-4-10 0,3-5 0,-7 14 0,-2-5 0,3 19 0,0-9 0,5 6 0,0 4 0,4 3 0,-7-7 0,5 4 0,-7-9 0,4 4 0,0-1 0,2 2 0,-1-1 0,-3-5 0,1 0 0,0-6 0,-1-4 0,5 4 0,-4-8 0,4 5 0,-5-3 0,-1-2 0,5 3 0,-3 1 0,3-4 0,0 4 0,-4-6 0,9 2 0,-4 5 0,4-5 0,5 6 0,-3-1 0,3-3 0,0 3 0,-4-4 0,3 0 0,1-1 0,-4 1 0,8-1 0,-8-2 0,3 1 0,1-5 0,1 2 0,20 5 0,-12-7 0,13 8 0,-11-10 0,-5 2 0,6-1 0,-7 3 0,0-2 0,0 3 0,1-4 0,0 0 0,-1-1 0,-5 0 0,5 2 0,-9-3 0,8 2 0,-4 0 0,1-1 0,4 1 0,-10-1 0,9 1 0,-3-1 0,5 2 0,-5-2 0,3 0 0,-4 1 0,6 0 0,-1 0 0,0 0 0,1-5 0,0 4 0,-6-5 0,4 3 0,-3 2 0,5-3 0,-1 3 0,0 1 0,-4 0 0,3-1 0,-3 1 0,0 0 0,3-1 0,-4 0 0,1 5 0,3-4 0,-3 4 0,4-1 0,1-3 0,-1 5 0,1-6 0,4 2 0,-2-5 0,7 3 0,-8-7 0,10 7 0,-11-7 0,16 9 0,-18-9 0,30 8 0,-34-5 0,28 7 0,-21-3 0,10 2 0,1 0 0,-6-1 0,-1-1 0,-11 2 0,5-6 0,-9 3 0,8-2 0,-8-1 0,3 4 0,-4-7 0,0 6 0,0-6 0,-5 3 0,-1-4 0,1 0 0,-3 0 0,3 0 0,-5 0 0,0 0 0,-3 0 0,2 0 0,-5 0 0,2 0 0,-4 2 0,1 0 0,-1 0 0,-2-2 0,-1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2T00:06:04.524"/>
    </inkml:context>
    <inkml:brush xml:id="br0">
      <inkml:brushProperty name="width" value="0.1" units="cm"/>
      <inkml:brushProperty name="height" value="0.1" units="cm"/>
    </inkml:brush>
  </inkml:definitions>
  <inkml:trace contextRef="#ctx0" brushRef="#br0">0 0 24575,'0'18'0,"0"3"0,0-5 0,0 7 0,0-4 0,0 5 0,0 0 0,0-1 0,0-3 0,0 7 0,0-10 0,0 6 0,0-8 0,0-1 0,0-3 0,0-1 0,0 0 0,0-3 0,0 7 0,0-7 0,0 7 0,0-3 0,0 3 0,0-3 0,0 2 0,0-5 0,0 2 0,0-4 0,0-5 0,0-2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2T00:06:27.081"/>
    </inkml:context>
    <inkml:brush xml:id="br0">
      <inkml:brushProperty name="width" value="0.1" units="cm"/>
      <inkml:brushProperty name="height" value="0.1" units="cm"/>
    </inkml:brush>
  </inkml:definitions>
  <inkml:trace contextRef="#ctx0" brushRef="#br0">48 117 24575,'-14'0'0,"4"0"0,0 0 0,6 3 0,1 1 0,3 2 0,-3 1 0,3-1 0,-3 1 0,3-1 0,0 1 0,0-1 0,0 1 0,0-1 0,0 1 0,0-1 0,0 4 0,0-2 0,0 9 0,0-5 0,0 7 0,0-1 0,6-2 0,-1 2 0,9-3 0,-6-1 0,2-3 0,0-1 0,-3-3 0,3 0 0,-3-4 0,-1 0 0,1-3 0,-1 0 0,1 0 0,-1 0 0,1 0 0,-1-3 0,2-8 0,2-1 0,2-11 0,4-1 0,4-2 0,-2-2 0,2 3 0,-5 5 0,1-2 0,-5 6 0,3-2 0,-6 7 0,2 1 0,-3 3 0,-1-3 0,1 6 0,0-5 0,0 1 0,-1 1 0,1-3 0,-1 3 0,-2 1 0,2 2 0,-5-1 0,4 1 0,-1 0 0,0-1 0,1 4 0,-4-5 0,5 2 0,-3 1 0,4-3 0,-1 2 0,1-2 0,0 2 0,-1 1 0,-2 1 0,1 1 0,-1-2 0,0 3 0,-1 0 0</inkml:trace>
  <inkml:trace contextRef="#ctx0" brushRef="#br0" timeOffset="1441">109 89 24575,'11'0'0,"2"0"0,2 0 0,1 0 0,2 0 0,-3 0 0,3 0 0,-6 0 0,2 0 0,-7 0 0,-1 0 0,1 0 0,-1 0 0,1 0 0,-1 0 0,1 0 0,3 0 0,-3 3 0,7 1 0,-3 0 0,-3 5 0,4-4 0,1 9 0,2-6 0,4 7 0,-5-4 0,5 4 0,-4-4 0,3 3 0,-7-6 0,3 2 0,-6 1 0,2-4 0,-3 3 0,-1-3 0,1-1 0,-4 1 0,3-1 0,-2 1 0,-1-1 0,3-2 0,-2 2 0,2-3 0,-2 4 0,1-1 0,-1 1 0,3-1 0,-4 1 0,0-4 0,-3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2T00:06:20.704"/>
    </inkml:context>
    <inkml:brush xml:id="br0">
      <inkml:brushProperty name="width" value="0.1" units="cm"/>
      <inkml:brushProperty name="height" value="0.1" units="cm"/>
    </inkml:brush>
  </inkml:definitions>
  <inkml:trace contextRef="#ctx0" brushRef="#br0">461 34 24575,'0'18'0,"0"2"0,0 4 0,0-5 0,0 4 0,0-8 0,0 4 0,0-8 0,0-1 0,0-4 0,0 1 0,0-1 0,0 1 0,0-1 0,0 1 0,0-1 0,0-5 0,3-8 0,0-1 0,1-5 0,2 3 0,-2-1 0,3 0 0,0-2 0,-1 5 0,2-5 0,-1 2 0,-1 0 0,2-3 0,2 4 0,-3-1 0,7 0 0,-6 1 0,2 5 0,-4-4 0,1 6 0,-1-1 0,1 1 0,-1 3 0,1 0 0,0 11 0,0 2 0,-2 6 0,2 4 0,-3-3 0,4 3 0,-4 1 0,0-4 0,-1-2 0,-2-4 0,2-3 0,-3-1 0,0-3 0,0-1 0,3-2 0,1-1 0,2-3 0,-2-7 0,2-5 0,-5-3 0,6-8 0,-3 4 0,1-1 0,2-3 0,-3 8 0,0 0 0,-1 5 0,0 3 0,1 4 0,0 6 0,1 2 0,-1 8 0,0-2 0,2 0 0,-5-1 0,5-3 0,-3-1 0,4 1 0,-4-1 0,3-2 0,-2-1 0,2-3 0,1 0 0,-1 0 0,1 0 0,-1 0 0,1 0 0,-1 0 0,1 0 0,-1-3 0,-2-1 0,2 1 0,-3 0 0,4 3 0,-1 0 0,1 0 0,-1 0 0,1 0 0,-1 0 0,1 0 0,-1 3 0,1 0 0,-1 4 0,1-1 0,-1 1 0,-2-1 0,2-2 0,-3-1 0,4-3 0,-1 0 0,1 0 0,-1 0 0,1 3 0,-1 0 0,1 4 0,-1-1 0,-2 1 0,2-4 0,-3 3 0,4-2 0,-1-1 0,1 0 0,-1 0 0,1-2 0,-1 2 0,1-3 0,-1 0 0,1 0 0,-1 0 0,9 0 0,-4 0 0,8 0 0,-5 0 0,5 0 0,-4 0 0,4 0 0,-5 0 0,1 0 0,-4 0 0,-1 0 0,-4 0 0,1 0 0,-1 0 0,1 0 0,-4 3 0,0 0 0,0 4 0,1-1 0,-1 1 0,3-1 0,-5 1 0,5-1 0,-6 1 0,3-7 0,-3-7 0,0-1 0,0-5 0,0 7 0,0-1 0,3 4 0,1 0 0,2 3 0,1 0 0,3 0 0,1 0 0,-1 3 0,1 0 0,-1 4 0,-3-3 0,3 2 0,-4-5 0,4 5 0,-2-5 0,5 2 0,-5-3 0,5 0 0,-5 0 0,2 0 0,-4 0 0,1 0 0,-1 0 0,1 0 0,-1-3 0,-2-1 0,2 1 0,-3 0 0,4 3 0,-1 0 0,-2-3 0,2-1 0,-6-2 0,6-1 0,-2 1 0,2-1 0,1-3 0,0 3 0,3-4 0,1 5 0,0 2 0,2-3 0,-2 6 0,4-2 0,-5 3 0,4 0 0,-7 0 0,7 0 0,-7 0 0,3 0 0,-3 0 0,-1 0 0,1 0 0,-4-3 0,0 0 0,-3-4 0,0 6 0,6 8 0,-2 1 0,6 4 0,-4-5 0,1-1 0,0 4 0,-1-2 0,1 2 0,0-4 0,-1 1 0,1-1 0,-4 1 0,3-1 0,-5 1 0,4-4 0,-7 0 0,-2-6 0,-17-10 0,-6-6 0,-14-5 0,-8 1 0,1 0 0,1 3 0,2-2 0,4 4 0,0 0 0,1 4 0,14-1 0,-1 6 0,11-2 0,1 4 0,2 3 0,8-2 0,-4 6 0,5-3 0,-2 3 0,-1 0 0,1 0 0,-4 0 0,3 0 0,-11 0 0,2 0 0,-4 0 0,-2 0 0,2 0 0,-4 0 0,5 0 0,0 0 0,5 0 0,3 0 0,1 0 0,3 0 0,1 0 0,-1 0 0,1 0 0,-1 3 0,4 0 0,-3 4 0,2 3 0,-2-3 0,2 7 0,-2-7 0,2 7 0,0-7 0,-2 3 0,5-3 0,-2-1 0,1-2 0,1 2 0,-5-6 0,2 3 0,-2-3 0,-1 0 0,1 0 0,-4 0 0,-1 0 0,-3 0 0,-5 0 0,4 0 0,-4-3 0,5 2 0,3-2 0,-3 3 0,3-3 0,1 2 0,0-2 0,3 3 0,0 0 0,7 0 0,13 0 0,9 0 0,18 0 0,7 0 0,7 0 0,20 5 0,-4 1 0,-1 0 0,18 4 0,-39-5 0,31 2 0,-30 1 0,11-2 0,-6-1 0,-7 3 0,-7-3 0,-10 3 0,-2-3 0,-8 2 0,-5-3 0,-5-1 0,-4 0 0,1 0 0,-1-2 0,-2 5 0,-1-3 0,-10 1 0,-5-1 0,-18-3 0,-6 0 0,-16 0 0,-2 0 0,-13 0 0,-9 0 0,-16 0-891,-1 0 891,40-3 0,-1 0 0,-39 2-162,14-8 162,0 8 0,16-8 0,1 8 0,3-4 0,23 1 0,2 3 883,14-2-883,2 0 170,7 2-170,4-5 0,7 5 0,11-2 0,10 3 0,8 0 0,17 0 0,3 0 0,-1 0 0,4 4 0,-5-3 0,1 8 0,4-8 0,-5 7 0,-6-7 0,-6 3 0,-11-4 0,-5 0 0,-8 0 0,-1 0 0,-4 0 0,1 0 0,-19 0 0,1 0 0,-28 0 0,-3 0 0,-12 0 0,-13-5 0,17 4 0,-14-4 0,21 1 0,-9 3 0,10-3 0,7 1 0,11 2 0,6-3 0,7 1 0,1 3 0,6-6 0,1 2 0,3-2 0,0-1 0,15 4 0,5 0 0,19 3 0,9 0 0,-6 0 0,22 0 0,-25 0 0,25 0 0,-22 0 0,17 0 0,-17 3 0,10 3 0,-17 2 0,5 1 0,-5 0 0,-1-1 0,0 1 0,-4-1 0,-2-3 0,-4-2 0,-4-3 0,-2 0 0,-7 3 0,-1-2 0,-3 2 0,-1-3 0,4 3 0,5-2 0,5 2 0,-1-3 0,4 4 0,-7-3 0,-1 2 0,-2-3 0,-6 0 0,3 3 0,-6 1 0,-1 2 0,-3 1 0,0-1 0,3-2 0,0-1 0,4-3 0,-1 2 0,5-1 0,4 2 0,0-3 0,4 3 0,-5-2 0,0 5 0,-3-5 0,-1 5 0,-3-5 0,-4 5 0,0-5 0,-3 1 0</inkml:trace>
  <inkml:trace contextRef="#ctx0" brushRef="#br0" timeOffset="1810">559 197 24575,'0'14'0,"-3"5"0,-1-7 0,0 10 0,-2-14 0,5 6 0,-2-7 0,0-4 0,0 0 0,-4-9 0,0 1 0,-4-12 0,3 1 0,-3-8 0,3 0 0,0 0 0,0 1 0,0-1 0,0 0 0,4 1 0,0 3 0,1 1 0,2 5 0,-2 0 0,3 3 0,0 1 0,0 13 0,0 2 0,-3 13 0,2-2 0,-3 2 0,1-3 0,2-1 0,-2-3 0,0-1 0,2-4 0,-4-2 0,1-1 0,-2-3 0,-1-6 0,3 1 0,-2-9 0,2 4 0,-4-5 0,4 4 0,-2 1 0,6 0 0,-3 3 0,0 0 0,2 7 0,-2 11 0,3 1 0,0 11 0,0-4 0,0 1 0,0 2 0,0-6 0,0 2 0,0-3 0,0-4 0,0-1 0,0-4 0,0 1 0,0-1 0,3 1 0,-2-1 0,5-2 0,-3-1 0,4-3 0,-4 0 0,0 0 0</inkml:trace>
  <inkml:trace contextRef="#ctx0" brushRef="#br0" timeOffset="15012">219 317 24575,'0'15'0,"0"-1"0,0-3 0,0 2 0,0-2 0,0 0 0,0-1 0,0-3 0,0-1 0,0 1 0,0-1 0,0 1 0,0-1 0,0 1 0,0-1 0,0 1 0,0-1 0,0 1 0,0-1 0,0 1 0,0-1 0,0 1 0,0-1 0,0 1 0,0-1 0,0 1 0,0-1 0,0 1 0,0-1 0,0 1 0,0-1 0,0-5 0,0-15 0,17-10 0,-13 7 0,13 4 0,-17 19 0,0 1 0,0-1 0,0 1 0,0-4 0,0 0 0</inkml:trace>
  <inkml:trace contextRef="#ctx0" brushRef="#br0" timeOffset="18128">344 1071 24575,'0'0'0</inkml:trace>
  <inkml:trace contextRef="#ctx0" brushRef="#br0" timeOffset="19922">701 668 24575,'-15'0'0,"2"0"0,3 0 0,3 0 0,-7 0 0,7 0 0,-3 0 0,4 0 0,-1 0 0,3 3 0,-1 1 0,4 2 0,-5 1 0,5 3 0,-1 1 0,-5 3 0,6 0 0,-6 5 0,4-4 0,2 0 0,-2-1 0,3-3 0,0 0 0,0-1 0,0-4 0,0 1 0,0-1 0,3-2 0,4-1 0,0-3 0,7 0 0,-3 0 0,3 0 0,-3 0 0,-1 0 0,0 0 0,-3 0 0,4 0 0,-5 0 0,1 0 0,-1 0 0,1 0 0,-1 0 0,-2-7 0,1 3 0,-1-10 0,0 3 0,2-3 0,-2 0 0,4-1 0,-4 4 0,2-2 0,-5 2 0,5-4 0,-5 1 0,2 3 0,0-2 0,-2 5 0,2-2 0,-3 4 0,0 5 0,0 8 0,0 5 0,0 9 0,0-5 0,0 6 0,0-2 0,4 8 0,-3-3 0,7 8 0,-7-8 0,6 4 0,-6-5 0,6-1 0,-6-3 0,2-2 0,-3-7 0,0-1 0,0-3 0,0-1 0,3 1 0,-2-1 0,2 1 0,-3-1 0,0 1 0,0-1 0,0 1 0,3-1 0,-2 1 0,1-1 0,-2 1 0,0-1 0,3-2 0,1-1 0,0-3 0,-2 0 0</inkml:trace>
  <inkml:trace contextRef="#ctx0" brushRef="#br0" timeOffset="22573">1149 727 24575,'-11'0'0,"4"3"0,4 4 0,0 0 0,-1 7 0,0-7 0,-2 7 0,2-3 0,0 0 0,-3 2 0,3-2 0,-3 3 0,3 1 0,-5-4 0,7 7 0,-8-6 0,10 7 0,-7-5 0,3 0 0,0 5 0,-2-4 0,5 4 0,-5-5 0,5 5 0,-6-4 0,7 4 0,-4-5 0,4 1 0,0-5 0,0 4 0,0-3 0,0 0 0,0-1 0,0-4 0,0 1 0,0-1 0,3 1 0,1-4 0,2 0 0,1-3 0,-1 0 0,1 0 0,3 0 0,1 0 0,0 0 0,2 0 0,-5 0 0,5 0 0,-5 0 0,2 0 0,-4 0 0,1 0 0,-1 0 0,-2-3 0,-1 0 0,-3-7 0,2 2 0,2-5 0,0-2 0,2-1 0,-2-2 0,0-1 0,3 4 0,-6-4 0,5 5 0,-5 3 0,2 1 0,-3 4 0,0-1 0,-3 3 0,0 2 0,-4 2 0,-3 0 0,3 0 0,-3 0 0,3 0 0,1 0 0,-1 0 0,1 0 0,2 0 0,1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2T00:07:04.922"/>
    </inkml:context>
    <inkml:brush xml:id="br0">
      <inkml:brushProperty name="width" value="0.1" units="cm"/>
      <inkml:brushProperty name="height" value="0.1" units="cm"/>
    </inkml:brush>
  </inkml:definitions>
  <inkml:trace contextRef="#ctx0" brushRef="#br0">1 70 24575,'0'14'0,"0"-3"0,0 7 0,0-6 0,0 3 0,0 2 0,0-1 0,0 1 0,0 0 0,0-9 0,0 2 0,0 0 0,0-3 0,0 3 0,2-6 0,2-1 0,3-3 0,-1 0 0,1 0 0,-1 0 0,1 2 0,3-1 0,-3 5 0,7-2 0,-7 2 0,6-2 0,-5 2 0,2-5 0,-4 2 0,1-3 0,-4 3 0,3-3 0,-2 3 0,2-3 0,1 0 0,-1 0 0,-2-3 0,-1 3 0,-3-3 0</inkml:trace>
  <inkml:trace contextRef="#ctx0" brushRef="#br0" timeOffset="1634">259 0 24575,'0'18'0,"0"0"0,0-7 0,0-1 0,0 0 0,0-3 0,0 3 0,0-3 0,0-1 0,0 4 0,0-3 0,0 3 0,0-3 0,0 3 0,0 1 0,0 3 0,0 1 0,0-1 0,0 0 0,0 1 0,0-1 0,0 1 0,0-1 0,0 1 0,0-1 0,0 0 0,0 1 0,0-1 0,-7 5 0,5-7 0,-5 5 0,7-6 0,0 4 0,0-5 0,0 4 0,0-7 0,0 3 0,0-3 0,0-1 0,0 1 0,0-1 0,0 1 0,0-1 0,0 1 0,0-3 0,0-2 0</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8"/>
  <sheetViews>
    <sheetView topLeftCell="C1" zoomScale="150" zoomScaleNormal="131" workbookViewId="0">
      <selection activeCell="D7" sqref="D7"/>
    </sheetView>
  </sheetViews>
  <sheetFormatPr baseColWidth="10" defaultColWidth="11.5" defaultRowHeight="15" x14ac:dyDescent="0.2"/>
  <cols>
    <col min="1" max="1" width="31.33203125" customWidth="1"/>
    <col min="2" max="2" width="16" customWidth="1"/>
    <col min="3" max="3" width="16.33203125" customWidth="1"/>
    <col min="4" max="4" width="21.1640625" customWidth="1"/>
    <col min="5" max="5" width="11.83203125" bestFit="1" customWidth="1"/>
    <col min="6" max="6" width="14.5" customWidth="1"/>
  </cols>
  <sheetData>
    <row r="1" spans="1:18" x14ac:dyDescent="0.2">
      <c r="A1" s="2" t="s">
        <v>0</v>
      </c>
      <c r="B1" s="1" t="s">
        <v>1</v>
      </c>
      <c r="C1" s="3" t="s">
        <v>2</v>
      </c>
      <c r="O1" s="2"/>
      <c r="P1" s="1"/>
      <c r="Q1" s="18"/>
      <c r="R1" s="18"/>
    </row>
    <row r="2" spans="1:18" x14ac:dyDescent="0.2">
      <c r="A2" s="2">
        <v>0</v>
      </c>
      <c r="B2" s="2">
        <v>42</v>
      </c>
      <c r="C2">
        <f>LN(B2)</f>
        <v>3.7376696182833684</v>
      </c>
      <c r="O2" s="2"/>
      <c r="P2" s="2"/>
    </row>
    <row r="3" spans="1:18" x14ac:dyDescent="0.2">
      <c r="A3" s="2">
        <v>2</v>
      </c>
      <c r="B3" s="2">
        <v>51</v>
      </c>
      <c r="C3">
        <f t="shared" ref="C3:C13" si="0">LN(B3)</f>
        <v>3.9318256327243257</v>
      </c>
      <c r="O3" s="2"/>
      <c r="P3" s="2"/>
    </row>
    <row r="4" spans="1:18" x14ac:dyDescent="0.2">
      <c r="A4" s="2">
        <v>4</v>
      </c>
      <c r="B4" s="2">
        <v>59</v>
      </c>
      <c r="C4">
        <f t="shared" si="0"/>
        <v>4.0775374439057197</v>
      </c>
      <c r="O4" s="2"/>
      <c r="P4" s="2"/>
    </row>
    <row r="5" spans="1:18" x14ac:dyDescent="0.2">
      <c r="A5" s="2">
        <v>6</v>
      </c>
      <c r="B5" s="2">
        <v>64</v>
      </c>
      <c r="C5">
        <f t="shared" si="0"/>
        <v>4.1588830833596715</v>
      </c>
      <c r="O5" s="2"/>
      <c r="P5" s="2"/>
    </row>
    <row r="6" spans="1:18" x14ac:dyDescent="0.2">
      <c r="A6" s="2">
        <v>8</v>
      </c>
      <c r="B6" s="2">
        <v>76</v>
      </c>
      <c r="C6">
        <f t="shared" si="0"/>
        <v>4.3307333402863311</v>
      </c>
      <c r="O6" s="2"/>
      <c r="P6" s="2"/>
    </row>
    <row r="7" spans="1:18" x14ac:dyDescent="0.2">
      <c r="A7" s="2">
        <v>10</v>
      </c>
      <c r="B7" s="2">
        <v>93</v>
      </c>
      <c r="C7">
        <f t="shared" si="0"/>
        <v>4.5325994931532563</v>
      </c>
      <c r="O7" s="2"/>
      <c r="P7" s="2"/>
    </row>
    <row r="8" spans="1:18" x14ac:dyDescent="0.2">
      <c r="A8" s="2">
        <v>12</v>
      </c>
      <c r="B8" s="2">
        <v>106</v>
      </c>
      <c r="C8">
        <f t="shared" si="0"/>
        <v>4.6634390941120669</v>
      </c>
      <c r="O8" s="2"/>
      <c r="P8" s="2"/>
    </row>
    <row r="9" spans="1:18" x14ac:dyDescent="0.2">
      <c r="A9" s="2">
        <v>14</v>
      </c>
      <c r="B9" s="2">
        <v>125</v>
      </c>
      <c r="C9">
        <f t="shared" si="0"/>
        <v>4.8283137373023015</v>
      </c>
      <c r="O9" s="2"/>
      <c r="P9" s="2"/>
    </row>
    <row r="10" spans="1:18" x14ac:dyDescent="0.2">
      <c r="A10" s="2">
        <v>16</v>
      </c>
      <c r="B10" s="2">
        <v>149</v>
      </c>
      <c r="C10">
        <f t="shared" si="0"/>
        <v>5.0039463059454592</v>
      </c>
      <c r="O10" s="2"/>
      <c r="P10" s="2"/>
    </row>
    <row r="11" spans="1:18" x14ac:dyDescent="0.2">
      <c r="A11" s="2">
        <v>18</v>
      </c>
      <c r="B11" s="2">
        <v>171</v>
      </c>
      <c r="C11">
        <f t="shared" si="0"/>
        <v>5.1416635565026603</v>
      </c>
      <c r="O11" s="2"/>
      <c r="P11" s="2"/>
    </row>
    <row r="12" spans="1:18" x14ac:dyDescent="0.2">
      <c r="A12" s="2">
        <v>20</v>
      </c>
      <c r="B12" s="2">
        <v>199</v>
      </c>
      <c r="C12">
        <f t="shared" si="0"/>
        <v>5.2933048247244923</v>
      </c>
      <c r="O12" s="2"/>
      <c r="P12" s="2"/>
    </row>
    <row r="13" spans="1:18" x14ac:dyDescent="0.2">
      <c r="A13" s="2">
        <v>21</v>
      </c>
      <c r="B13" s="2">
        <v>205</v>
      </c>
      <c r="C13">
        <f t="shared" si="0"/>
        <v>5.3230099791384085</v>
      </c>
      <c r="O13" s="2"/>
      <c r="P13" s="2"/>
    </row>
    <row r="18" spans="1:11" x14ac:dyDescent="0.2">
      <c r="A18" s="14" t="s">
        <v>83</v>
      </c>
      <c r="B18" s="14" t="s">
        <v>84</v>
      </c>
      <c r="C18" s="14"/>
      <c r="D18" s="14"/>
      <c r="E18" s="14"/>
    </row>
    <row r="19" spans="1:11" ht="16" thickBot="1" x14ac:dyDescent="0.25"/>
    <row r="20" spans="1:11" x14ac:dyDescent="0.2">
      <c r="A20" s="13" t="s">
        <v>47</v>
      </c>
      <c r="B20" s="13"/>
    </row>
    <row r="21" spans="1:11" x14ac:dyDescent="0.2">
      <c r="A21" t="s">
        <v>48</v>
      </c>
      <c r="B21" s="16">
        <v>0.97918216149702764</v>
      </c>
      <c r="C21" t="s">
        <v>71</v>
      </c>
    </row>
    <row r="22" spans="1:11" x14ac:dyDescent="0.2">
      <c r="A22" t="s">
        <v>49</v>
      </c>
      <c r="B22" s="16">
        <v>0.95879770539399112</v>
      </c>
      <c r="C22" t="s">
        <v>72</v>
      </c>
    </row>
    <row r="23" spans="1:11" x14ac:dyDescent="0.2">
      <c r="A23" t="s">
        <v>50</v>
      </c>
      <c r="B23">
        <v>0.95467747593339014</v>
      </c>
    </row>
    <row r="24" spans="1:11" x14ac:dyDescent="0.2">
      <c r="A24" t="s">
        <v>51</v>
      </c>
      <c r="B24">
        <v>12.290589868032784</v>
      </c>
    </row>
    <row r="25" spans="1:11" ht="16" thickBot="1" x14ac:dyDescent="0.25">
      <c r="A25" s="11" t="s">
        <v>52</v>
      </c>
      <c r="B25" s="11">
        <v>12</v>
      </c>
      <c r="C25" t="s">
        <v>73</v>
      </c>
    </row>
    <row r="27" spans="1:11" ht="16" thickBot="1" x14ac:dyDescent="0.25">
      <c r="A27" t="s">
        <v>53</v>
      </c>
      <c r="B27" t="s">
        <v>70</v>
      </c>
    </row>
    <row r="28" spans="1:11" x14ac:dyDescent="0.2">
      <c r="A28" s="12"/>
      <c r="B28" s="12" t="s">
        <v>58</v>
      </c>
      <c r="C28" s="12" t="s">
        <v>59</v>
      </c>
      <c r="D28" s="12" t="s">
        <v>60</v>
      </c>
      <c r="E28" s="12" t="s">
        <v>61</v>
      </c>
      <c r="F28" s="12" t="s">
        <v>62</v>
      </c>
    </row>
    <row r="29" spans="1:11" x14ac:dyDescent="0.2">
      <c r="A29" t="s">
        <v>54</v>
      </c>
      <c r="B29">
        <v>1</v>
      </c>
      <c r="C29">
        <v>35152.080673624761</v>
      </c>
      <c r="D29">
        <v>35152.080673624761</v>
      </c>
      <c r="E29" s="17">
        <v>232.70492931579631</v>
      </c>
      <c r="F29">
        <v>2.9737212601774308E-8</v>
      </c>
      <c r="G29" t="s">
        <v>74</v>
      </c>
      <c r="H29">
        <f>_xlfn.F.INV.RT(0.05,B29,B30)</f>
        <v>4.9646027437307128</v>
      </c>
    </row>
    <row r="30" spans="1:11" x14ac:dyDescent="0.2">
      <c r="A30" t="s">
        <v>55</v>
      </c>
      <c r="B30">
        <v>10</v>
      </c>
      <c r="C30">
        <v>1510.5859930419012</v>
      </c>
      <c r="D30">
        <v>151.05859930419012</v>
      </c>
      <c r="I30">
        <f>E29</f>
        <v>232.70492931579631</v>
      </c>
      <c r="J30" s="18" t="s">
        <v>75</v>
      </c>
      <c r="K30">
        <f>H29</f>
        <v>4.9646027437307128</v>
      </c>
    </row>
    <row r="31" spans="1:11" ht="16" thickBot="1" x14ac:dyDescent="0.25">
      <c r="A31" s="11" t="s">
        <v>56</v>
      </c>
      <c r="B31" s="11">
        <v>11</v>
      </c>
      <c r="C31" s="11">
        <v>36662.666666666664</v>
      </c>
      <c r="D31" s="11"/>
      <c r="E31" s="11"/>
      <c r="F31" s="11"/>
    </row>
    <row r="32" spans="1:11" ht="16" thickBot="1" x14ac:dyDescent="0.25"/>
    <row r="33" spans="1:9" x14ac:dyDescent="0.2">
      <c r="A33" s="12"/>
      <c r="B33" s="21" t="s">
        <v>63</v>
      </c>
      <c r="C33" s="12" t="s">
        <v>51</v>
      </c>
      <c r="D33" s="12" t="s">
        <v>64</v>
      </c>
      <c r="E33" s="12" t="s">
        <v>65</v>
      </c>
      <c r="F33" s="12" t="s">
        <v>66</v>
      </c>
      <c r="G33" s="12" t="s">
        <v>67</v>
      </c>
      <c r="H33" s="19" t="s">
        <v>68</v>
      </c>
      <c r="I33" s="19" t="s">
        <v>69</v>
      </c>
    </row>
    <row r="34" spans="1:9" x14ac:dyDescent="0.2">
      <c r="A34" t="s">
        <v>57</v>
      </c>
      <c r="B34" s="14">
        <v>24.465436393888979</v>
      </c>
      <c r="C34">
        <v>6.7279287859071371</v>
      </c>
      <c r="D34">
        <v>3.636399428771639</v>
      </c>
      <c r="E34">
        <v>4.5639231817418283E-3</v>
      </c>
      <c r="F34">
        <v>9.4746768726124415</v>
      </c>
      <c r="G34">
        <v>39.456195915165516</v>
      </c>
      <c r="H34" s="17">
        <v>9.4746768726124415</v>
      </c>
      <c r="I34" s="17">
        <v>39.456195915165516</v>
      </c>
    </row>
    <row r="35" spans="1:9" ht="16" thickBot="1" x14ac:dyDescent="0.25">
      <c r="A35" s="11" t="s">
        <v>0</v>
      </c>
      <c r="B35" s="15">
        <v>7.9878989562849796</v>
      </c>
      <c r="C35" s="11">
        <v>0.52363633091723472</v>
      </c>
      <c r="D35" s="11">
        <v>15.254669098862692</v>
      </c>
      <c r="E35" s="11">
        <v>2.9737212601774308E-8</v>
      </c>
      <c r="F35" s="11">
        <v>6.8211645030567478</v>
      </c>
      <c r="G35" s="11">
        <v>9.1546334095132114</v>
      </c>
      <c r="H35" s="20">
        <v>6.8211645030567478</v>
      </c>
      <c r="I35" s="20">
        <v>9.1546334095132114</v>
      </c>
    </row>
    <row r="37" spans="1:9" x14ac:dyDescent="0.2">
      <c r="A37" t="s">
        <v>76</v>
      </c>
      <c r="E37">
        <f>_xlfn.F.DIST.RT(E29,1,10)</f>
        <v>2.9737212601774308E-8</v>
      </c>
    </row>
    <row r="40" spans="1:9" x14ac:dyDescent="0.2">
      <c r="A40" t="s">
        <v>77</v>
      </c>
      <c r="B40" t="s">
        <v>78</v>
      </c>
      <c r="D40" t="s">
        <v>79</v>
      </c>
      <c r="E40" t="s">
        <v>80</v>
      </c>
    </row>
    <row r="41" spans="1:9" x14ac:dyDescent="0.2">
      <c r="A41" s="2">
        <v>0</v>
      </c>
      <c r="B41" s="2">
        <v>42</v>
      </c>
      <c r="D41">
        <f>$B$34+$B$35*A41</f>
        <v>24.465436393888979</v>
      </c>
      <c r="E41">
        <f>B41-D41</f>
        <v>17.534563606111021</v>
      </c>
    </row>
    <row r="42" spans="1:9" x14ac:dyDescent="0.2">
      <c r="A42" s="2">
        <v>2</v>
      </c>
      <c r="B42" s="2">
        <v>51</v>
      </c>
      <c r="D42">
        <f t="shared" ref="D42:D51" si="1">$B$34+$B$35*A42</f>
        <v>40.441234306458938</v>
      </c>
      <c r="E42">
        <f t="shared" ref="E42:E52" si="2">B42-D42</f>
        <v>10.558765693541062</v>
      </c>
    </row>
    <row r="43" spans="1:9" x14ac:dyDescent="0.2">
      <c r="A43" s="2">
        <v>4</v>
      </c>
      <c r="B43" s="2">
        <v>59</v>
      </c>
      <c r="D43">
        <f t="shared" si="1"/>
        <v>56.417032219028897</v>
      </c>
      <c r="E43">
        <f t="shared" si="2"/>
        <v>2.5829677809711029</v>
      </c>
    </row>
    <row r="44" spans="1:9" x14ac:dyDescent="0.2">
      <c r="A44" s="2">
        <v>6</v>
      </c>
      <c r="B44" s="2">
        <v>64</v>
      </c>
      <c r="D44">
        <f t="shared" si="1"/>
        <v>72.392830131598856</v>
      </c>
      <c r="E44">
        <f t="shared" si="2"/>
        <v>-8.3928301315988563</v>
      </c>
    </row>
    <row r="45" spans="1:9" x14ac:dyDescent="0.2">
      <c r="A45" s="2">
        <v>8</v>
      </c>
      <c r="B45" s="2">
        <v>76</v>
      </c>
      <c r="D45">
        <f t="shared" si="1"/>
        <v>88.368628044168815</v>
      </c>
      <c r="E45">
        <f t="shared" si="2"/>
        <v>-12.368628044168815</v>
      </c>
    </row>
    <row r="46" spans="1:9" x14ac:dyDescent="0.2">
      <c r="A46" s="2">
        <v>10</v>
      </c>
      <c r="B46" s="2">
        <v>93</v>
      </c>
      <c r="D46">
        <f t="shared" si="1"/>
        <v>104.34442595673877</v>
      </c>
      <c r="E46">
        <f t="shared" si="2"/>
        <v>-11.344425956738775</v>
      </c>
    </row>
    <row r="47" spans="1:9" x14ac:dyDescent="0.2">
      <c r="A47" s="2">
        <v>12</v>
      </c>
      <c r="B47" s="2">
        <v>106</v>
      </c>
      <c r="D47">
        <f t="shared" si="1"/>
        <v>120.32022386930873</v>
      </c>
      <c r="E47">
        <f t="shared" si="2"/>
        <v>-14.320223869308734</v>
      </c>
    </row>
    <row r="48" spans="1:9" x14ac:dyDescent="0.2">
      <c r="A48" s="2">
        <v>14</v>
      </c>
      <c r="B48" s="2">
        <v>125</v>
      </c>
      <c r="D48">
        <f t="shared" si="1"/>
        <v>136.29602178187869</v>
      </c>
      <c r="E48">
        <f t="shared" si="2"/>
        <v>-11.296021781878693</v>
      </c>
    </row>
    <row r="49" spans="1:5" x14ac:dyDescent="0.2">
      <c r="A49" s="2">
        <v>16</v>
      </c>
      <c r="B49" s="2">
        <v>149</v>
      </c>
      <c r="D49">
        <f t="shared" si="1"/>
        <v>152.27181969444865</v>
      </c>
      <c r="E49">
        <f t="shared" si="2"/>
        <v>-3.2718196944486522</v>
      </c>
    </row>
    <row r="50" spans="1:5" x14ac:dyDescent="0.2">
      <c r="A50" s="2">
        <v>18</v>
      </c>
      <c r="B50" s="2">
        <v>171</v>
      </c>
      <c r="D50">
        <f t="shared" si="1"/>
        <v>168.24761760701861</v>
      </c>
      <c r="E50">
        <f t="shared" si="2"/>
        <v>2.7523823929813886</v>
      </c>
    </row>
    <row r="51" spans="1:5" x14ac:dyDescent="0.2">
      <c r="A51" s="2">
        <v>20</v>
      </c>
      <c r="B51" s="2">
        <v>199</v>
      </c>
      <c r="D51">
        <f t="shared" si="1"/>
        <v>184.22341551958857</v>
      </c>
      <c r="E51">
        <f t="shared" si="2"/>
        <v>14.776584480411429</v>
      </c>
    </row>
    <row r="52" spans="1:5" x14ac:dyDescent="0.2">
      <c r="A52" s="2">
        <v>21</v>
      </c>
      <c r="B52" s="2">
        <v>205</v>
      </c>
      <c r="D52">
        <f>$B$34+$B$35*A52</f>
        <v>192.21131447587356</v>
      </c>
      <c r="E52">
        <f t="shared" si="2"/>
        <v>12.788685524126436</v>
      </c>
    </row>
    <row r="55" spans="1:5" x14ac:dyDescent="0.2">
      <c r="B55" t="s">
        <v>82</v>
      </c>
    </row>
    <row r="56" spans="1:5" x14ac:dyDescent="0.2">
      <c r="A56" s="22" t="s">
        <v>81</v>
      </c>
    </row>
    <row r="60" spans="1:5" x14ac:dyDescent="0.2">
      <c r="A60" s="23" t="s">
        <v>83</v>
      </c>
      <c r="B60" s="23" t="s">
        <v>85</v>
      </c>
      <c r="C60" s="23"/>
      <c r="D60" s="23"/>
      <c r="E60" s="23"/>
    </row>
    <row r="62" spans="1:5" x14ac:dyDescent="0.2">
      <c r="A62" t="s">
        <v>46</v>
      </c>
    </row>
    <row r="63" spans="1:5" ht="16" thickBot="1" x14ac:dyDescent="0.25"/>
    <row r="64" spans="1:5" x14ac:dyDescent="0.2">
      <c r="A64" s="13" t="s">
        <v>47</v>
      </c>
      <c r="B64" s="13"/>
    </row>
    <row r="65" spans="1:11" x14ac:dyDescent="0.2">
      <c r="A65" t="s">
        <v>48</v>
      </c>
      <c r="B65" s="25">
        <v>0.99881253865014741</v>
      </c>
    </row>
    <row r="66" spans="1:11" x14ac:dyDescent="0.2">
      <c r="A66" t="s">
        <v>49</v>
      </c>
      <c r="B66" s="25">
        <v>0.99762648736475212</v>
      </c>
    </row>
    <row r="67" spans="1:11" x14ac:dyDescent="0.2">
      <c r="A67" t="s">
        <v>50</v>
      </c>
      <c r="B67">
        <v>0.99738913610122726</v>
      </c>
    </row>
    <row r="68" spans="1:11" x14ac:dyDescent="0.2">
      <c r="A68" t="s">
        <v>51</v>
      </c>
      <c r="B68">
        <v>2.7766224196741518E-2</v>
      </c>
    </row>
    <row r="69" spans="1:11" ht="16" thickBot="1" x14ac:dyDescent="0.25">
      <c r="A69" s="11" t="s">
        <v>52</v>
      </c>
      <c r="B69" s="11">
        <v>12</v>
      </c>
    </row>
    <row r="71" spans="1:11" ht="16" thickBot="1" x14ac:dyDescent="0.25">
      <c r="A71" t="s">
        <v>53</v>
      </c>
    </row>
    <row r="72" spans="1:11" x14ac:dyDescent="0.2">
      <c r="A72" s="12"/>
      <c r="B72" s="12" t="s">
        <v>58</v>
      </c>
      <c r="C72" s="12" t="s">
        <v>59</v>
      </c>
      <c r="D72" s="12" t="s">
        <v>60</v>
      </c>
      <c r="E72" s="12" t="s">
        <v>61</v>
      </c>
      <c r="F72" s="12" t="s">
        <v>62</v>
      </c>
    </row>
    <row r="73" spans="1:11" x14ac:dyDescent="0.2">
      <c r="A73" t="s">
        <v>54</v>
      </c>
      <c r="B73">
        <v>1</v>
      </c>
      <c r="C73">
        <v>3.2404854468039721</v>
      </c>
      <c r="D73">
        <v>3.2404854468039721</v>
      </c>
      <c r="E73" s="25">
        <v>4203.164847532189</v>
      </c>
      <c r="F73">
        <v>1.8556166862575837E-14</v>
      </c>
      <c r="G73" t="s">
        <v>74</v>
      </c>
      <c r="H73">
        <f>_xlfn.F.INV.RT(0.05,B73,B74)</f>
        <v>4.9646027437307128</v>
      </c>
    </row>
    <row r="74" spans="1:11" x14ac:dyDescent="0.2">
      <c r="A74" t="s">
        <v>55</v>
      </c>
      <c r="B74">
        <v>10</v>
      </c>
      <c r="C74">
        <v>7.7096320614371411E-3</v>
      </c>
      <c r="D74">
        <v>7.7096320614371413E-4</v>
      </c>
      <c r="I74">
        <f>E73</f>
        <v>4203.164847532189</v>
      </c>
      <c r="J74" s="18" t="s">
        <v>75</v>
      </c>
      <c r="K74">
        <f>H73</f>
        <v>4.9646027437307128</v>
      </c>
    </row>
    <row r="75" spans="1:11" ht="16" thickBot="1" x14ac:dyDescent="0.25">
      <c r="A75" s="11" t="s">
        <v>56</v>
      </c>
      <c r="B75" s="11">
        <v>11</v>
      </c>
      <c r="C75" s="11">
        <v>3.2481950788654093</v>
      </c>
      <c r="D75" s="11"/>
      <c r="E75" s="11"/>
      <c r="F75" s="11"/>
    </row>
    <row r="76" spans="1:11" ht="16" thickBot="1" x14ac:dyDescent="0.25"/>
    <row r="77" spans="1:11" x14ac:dyDescent="0.2">
      <c r="A77" s="12"/>
      <c r="B77" s="27" t="s">
        <v>63</v>
      </c>
      <c r="C77" s="12" t="s">
        <v>51</v>
      </c>
      <c r="D77" s="12" t="s">
        <v>64</v>
      </c>
      <c r="E77" s="12" t="s">
        <v>65</v>
      </c>
      <c r="F77" s="12" t="s">
        <v>66</v>
      </c>
      <c r="G77" s="12" t="s">
        <v>67</v>
      </c>
      <c r="H77" s="27" t="s">
        <v>68</v>
      </c>
      <c r="I77" s="27" t="s">
        <v>69</v>
      </c>
    </row>
    <row r="78" spans="1:11" x14ac:dyDescent="0.2">
      <c r="A78" t="s">
        <v>57</v>
      </c>
      <c r="B78" s="24">
        <v>3.7479996731516301</v>
      </c>
      <c r="C78">
        <v>1.5199366430336264E-2</v>
      </c>
      <c r="D78">
        <v>246.58920424939777</v>
      </c>
      <c r="E78">
        <v>2.958234961681088E-20</v>
      </c>
      <c r="F78">
        <v>3.7141333742826204</v>
      </c>
      <c r="G78">
        <v>3.7818659720206371</v>
      </c>
      <c r="H78" s="24">
        <v>3.7141333742826204</v>
      </c>
      <c r="I78" s="24">
        <v>3.7818659720206371</v>
      </c>
    </row>
    <row r="79" spans="1:11" ht="16" thickBot="1" x14ac:dyDescent="0.25">
      <c r="A79" s="11" t="s">
        <v>0</v>
      </c>
      <c r="B79" s="26">
        <v>7.6694122378767396E-2</v>
      </c>
      <c r="C79" s="11">
        <v>1.1829703796091462E-3</v>
      </c>
      <c r="D79" s="11">
        <v>64.831819714798925</v>
      </c>
      <c r="E79" s="11">
        <v>1.8556166862575771E-14</v>
      </c>
      <c r="F79" s="11">
        <v>7.405830011521132E-2</v>
      </c>
      <c r="G79" s="11">
        <v>7.9329944642323499E-2</v>
      </c>
      <c r="H79" s="26">
        <v>7.405830011521132E-2</v>
      </c>
      <c r="I79" s="26">
        <v>7.9329944642323499E-2</v>
      </c>
    </row>
    <row r="80" spans="1:11" x14ac:dyDescent="0.2">
      <c r="B80" t="s">
        <v>89</v>
      </c>
    </row>
    <row r="81" spans="1:3" x14ac:dyDescent="0.2">
      <c r="B81">
        <f>EXP(B78)</f>
        <v>42.436110951384258</v>
      </c>
    </row>
    <row r="82" spans="1:3" x14ac:dyDescent="0.2">
      <c r="A82" t="s">
        <v>76</v>
      </c>
    </row>
    <row r="85" spans="1:3" ht="16" thickBot="1" x14ac:dyDescent="0.25">
      <c r="A85" t="s">
        <v>86</v>
      </c>
    </row>
    <row r="86" spans="1:3" x14ac:dyDescent="0.2">
      <c r="A86" s="12" t="s">
        <v>87</v>
      </c>
      <c r="B86" s="12" t="s">
        <v>88</v>
      </c>
      <c r="C86" s="12" t="s">
        <v>55</v>
      </c>
    </row>
    <row r="87" spans="1:3" x14ac:dyDescent="0.2">
      <c r="A87">
        <v>1</v>
      </c>
      <c r="B87">
        <v>3.7479996731516287</v>
      </c>
      <c r="C87">
        <v>-1.033005486826033E-2</v>
      </c>
    </row>
    <row r="88" spans="1:3" x14ac:dyDescent="0.2">
      <c r="A88">
        <v>2</v>
      </c>
      <c r="B88">
        <v>3.9013879179091635</v>
      </c>
      <c r="C88">
        <v>3.043771481516222E-2</v>
      </c>
    </row>
    <row r="89" spans="1:3" x14ac:dyDescent="0.2">
      <c r="A89">
        <v>3</v>
      </c>
      <c r="B89">
        <v>4.0547761626666983</v>
      </c>
      <c r="C89">
        <v>2.2761281239021436E-2</v>
      </c>
    </row>
    <row r="90" spans="1:3" x14ac:dyDescent="0.2">
      <c r="A90">
        <v>4</v>
      </c>
      <c r="B90">
        <v>4.208164407424233</v>
      </c>
      <c r="C90">
        <v>-4.9281324064561538E-2</v>
      </c>
    </row>
    <row r="91" spans="1:3" x14ac:dyDescent="0.2">
      <c r="A91">
        <v>5</v>
      </c>
      <c r="B91">
        <v>4.3615526521817678</v>
      </c>
      <c r="C91">
        <v>-3.0819311895436741E-2</v>
      </c>
    </row>
    <row r="92" spans="1:3" x14ac:dyDescent="0.2">
      <c r="A92">
        <v>6</v>
      </c>
      <c r="B92">
        <v>4.5149408969393026</v>
      </c>
      <c r="C92">
        <v>1.7658596213953714E-2</v>
      </c>
    </row>
    <row r="93" spans="1:3" x14ac:dyDescent="0.2">
      <c r="A93">
        <v>7</v>
      </c>
      <c r="B93">
        <v>4.6683291416968373</v>
      </c>
      <c r="C93">
        <v>-4.8900475847704072E-3</v>
      </c>
    </row>
    <row r="94" spans="1:3" x14ac:dyDescent="0.2">
      <c r="A94">
        <v>8</v>
      </c>
      <c r="B94">
        <v>4.8217173864543721</v>
      </c>
      <c r="C94">
        <v>6.5963508479294219E-3</v>
      </c>
    </row>
    <row r="95" spans="1:3" x14ac:dyDescent="0.2">
      <c r="A95">
        <v>9</v>
      </c>
      <c r="B95">
        <v>4.9751056312119069</v>
      </c>
      <c r="C95">
        <v>2.8840674733552341E-2</v>
      </c>
    </row>
    <row r="96" spans="1:3" x14ac:dyDescent="0.2">
      <c r="A96">
        <v>10</v>
      </c>
      <c r="B96">
        <v>5.1284938759694416</v>
      </c>
      <c r="C96">
        <v>1.3169680533218653E-2</v>
      </c>
    </row>
    <row r="97" spans="1:3" x14ac:dyDescent="0.2">
      <c r="A97">
        <v>11</v>
      </c>
      <c r="B97">
        <v>5.2818821207269764</v>
      </c>
      <c r="C97">
        <v>1.1422703997515882E-2</v>
      </c>
    </row>
    <row r="98" spans="1:3" ht="16" thickBot="1" x14ac:dyDescent="0.25">
      <c r="A98" s="11">
        <v>12</v>
      </c>
      <c r="B98" s="11">
        <v>5.3585762431057447</v>
      </c>
      <c r="C98" s="11">
        <v>-3.5566263967336198E-2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J21" sqref="J21"/>
    </sheetView>
  </sheetViews>
  <sheetFormatPr baseColWidth="10" defaultColWidth="11.5" defaultRowHeight="15" x14ac:dyDescent="0.2"/>
  <sheetData>
    <row r="1" spans="1:2" x14ac:dyDescent="0.2">
      <c r="A1" t="s">
        <v>15</v>
      </c>
      <c r="B1" t="s">
        <v>16</v>
      </c>
    </row>
    <row r="2" spans="1:2" x14ac:dyDescent="0.2">
      <c r="A2">
        <v>108</v>
      </c>
      <c r="B2">
        <v>12</v>
      </c>
    </row>
    <row r="3" spans="1:2" x14ac:dyDescent="0.2">
      <c r="A3">
        <v>4.4000000000000004</v>
      </c>
      <c r="B3">
        <v>4</v>
      </c>
    </row>
    <row r="4" spans="1:2" x14ac:dyDescent="0.2">
      <c r="A4">
        <v>3.5</v>
      </c>
      <c r="B4">
        <v>5</v>
      </c>
    </row>
    <row r="5" spans="1:2" x14ac:dyDescent="0.2">
      <c r="A5">
        <v>3.6</v>
      </c>
      <c r="B5">
        <v>6</v>
      </c>
    </row>
    <row r="6" spans="1:2" x14ac:dyDescent="0.2">
      <c r="A6">
        <v>39</v>
      </c>
      <c r="B6">
        <v>13</v>
      </c>
    </row>
    <row r="7" spans="1:2" x14ac:dyDescent="0.2">
      <c r="A7">
        <v>68.400000000000006</v>
      </c>
      <c r="B7">
        <v>19</v>
      </c>
    </row>
    <row r="8" spans="1:2" x14ac:dyDescent="0.2">
      <c r="A8">
        <v>7.5</v>
      </c>
      <c r="B8">
        <v>8.5</v>
      </c>
    </row>
    <row r="9" spans="1:2" x14ac:dyDescent="0.2">
      <c r="A9">
        <v>5.5</v>
      </c>
      <c r="B9">
        <v>5</v>
      </c>
    </row>
    <row r="10" spans="1:2" x14ac:dyDescent="0.2">
      <c r="A10">
        <v>375</v>
      </c>
      <c r="B10">
        <v>15</v>
      </c>
    </row>
    <row r="11" spans="1:2" x14ac:dyDescent="0.2">
      <c r="A11">
        <v>12</v>
      </c>
      <c r="B11">
        <v>6</v>
      </c>
    </row>
    <row r="12" spans="1:2" x14ac:dyDescent="0.2">
      <c r="A12">
        <v>51</v>
      </c>
      <c r="B12">
        <v>12</v>
      </c>
    </row>
    <row r="13" spans="1:2" x14ac:dyDescent="0.2">
      <c r="A13">
        <v>66</v>
      </c>
      <c r="B13">
        <v>12</v>
      </c>
    </row>
    <row r="14" spans="1:2" x14ac:dyDescent="0.2">
      <c r="A14">
        <v>10.4</v>
      </c>
      <c r="B14">
        <v>6.5</v>
      </c>
    </row>
    <row r="15" spans="1:2" x14ac:dyDescent="0.2">
      <c r="A15">
        <v>4</v>
      </c>
      <c r="B15">
        <v>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0"/>
  <sheetViews>
    <sheetView zoomScale="159" zoomScaleNormal="194" workbookViewId="0">
      <selection activeCell="J80" sqref="J80:K82"/>
    </sheetView>
  </sheetViews>
  <sheetFormatPr baseColWidth="10" defaultColWidth="11.5" defaultRowHeight="15" x14ac:dyDescent="0.2"/>
  <cols>
    <col min="1" max="1" width="31.1640625" customWidth="1"/>
    <col min="2" max="3" width="11.6640625" bestFit="1" customWidth="1"/>
    <col min="4" max="4" width="21" customWidth="1"/>
    <col min="5" max="5" width="11.83203125" bestFit="1" customWidth="1"/>
    <col min="6" max="6" width="14.6640625" customWidth="1"/>
    <col min="7" max="9" width="11.6640625" bestFit="1" customWidth="1"/>
    <col min="15" max="15" width="41.5" customWidth="1"/>
    <col min="16" max="16" width="33" customWidth="1"/>
    <col min="17" max="17" width="18.6640625" customWidth="1"/>
  </cols>
  <sheetData>
    <row r="1" spans="1:18" ht="48" x14ac:dyDescent="0.2">
      <c r="A1" s="28" t="s">
        <v>93</v>
      </c>
      <c r="B1" s="28" t="s">
        <v>94</v>
      </c>
    </row>
    <row r="2" spans="1:18" x14ac:dyDescent="0.2">
      <c r="A2" t="s">
        <v>17</v>
      </c>
      <c r="B2" t="s">
        <v>18</v>
      </c>
      <c r="C2" s="18" t="s">
        <v>90</v>
      </c>
      <c r="D2" s="18" t="s">
        <v>2</v>
      </c>
      <c r="E2" s="18" t="s">
        <v>91</v>
      </c>
      <c r="F2" s="18" t="s">
        <v>92</v>
      </c>
      <c r="O2" t="s">
        <v>111</v>
      </c>
    </row>
    <row r="3" spans="1:18" x14ac:dyDescent="0.2">
      <c r="A3">
        <v>1900</v>
      </c>
      <c r="B3">
        <v>0.3</v>
      </c>
      <c r="C3">
        <f>LN(A3)</f>
        <v>7.5496091651545321</v>
      </c>
      <c r="D3">
        <f>LN(B3)</f>
        <v>-1.2039728043259361</v>
      </c>
      <c r="E3">
        <f>1/A3</f>
        <v>5.263157894736842E-4</v>
      </c>
      <c r="F3">
        <f>1/B3</f>
        <v>3.3333333333333335</v>
      </c>
    </row>
    <row r="4" spans="1:18" ht="16" x14ac:dyDescent="0.2">
      <c r="A4">
        <v>1910</v>
      </c>
      <c r="B4">
        <v>0.4</v>
      </c>
      <c r="C4">
        <f t="shared" ref="C4:C15" si="0">LN(A4)</f>
        <v>7.5548585210406758</v>
      </c>
      <c r="D4">
        <f t="shared" ref="D4:D15" si="1">LN(B4)</f>
        <v>-0.916290731874155</v>
      </c>
      <c r="E4">
        <f t="shared" ref="E4:E15" si="2">1/A4</f>
        <v>5.2356020942408382E-4</v>
      </c>
      <c r="F4">
        <f t="shared" ref="F4:F15" si="3">1/B4</f>
        <v>2.5</v>
      </c>
      <c r="O4" s="35" t="s">
        <v>113</v>
      </c>
      <c r="P4" s="35" t="s">
        <v>89</v>
      </c>
      <c r="Q4" s="35" t="s">
        <v>112</v>
      </c>
      <c r="R4" s="36"/>
    </row>
    <row r="5" spans="1:18" x14ac:dyDescent="0.2">
      <c r="A5">
        <v>1920</v>
      </c>
      <c r="B5">
        <v>0.3</v>
      </c>
      <c r="C5">
        <f t="shared" si="0"/>
        <v>7.5600804650218274</v>
      </c>
      <c r="D5">
        <f t="shared" si="1"/>
        <v>-1.2039728043259361</v>
      </c>
      <c r="E5">
        <f t="shared" si="2"/>
        <v>5.2083333333333333E-4</v>
      </c>
      <c r="F5">
        <f t="shared" si="3"/>
        <v>3.3333333333333335</v>
      </c>
      <c r="N5" t="s">
        <v>114</v>
      </c>
      <c r="O5" s="36"/>
      <c r="P5" s="36"/>
      <c r="Q5" s="36"/>
      <c r="R5" s="38">
        <v>0.878</v>
      </c>
    </row>
    <row r="6" spans="1:18" x14ac:dyDescent="0.2">
      <c r="A6">
        <v>1930</v>
      </c>
      <c r="B6">
        <v>0.4</v>
      </c>
      <c r="C6">
        <f t="shared" si="0"/>
        <v>7.5652752818989315</v>
      </c>
      <c r="D6">
        <f t="shared" si="1"/>
        <v>-0.916290731874155</v>
      </c>
      <c r="E6">
        <f t="shared" si="2"/>
        <v>5.1813471502590671E-4</v>
      </c>
      <c r="F6">
        <f t="shared" si="3"/>
        <v>2.5</v>
      </c>
      <c r="N6" t="s">
        <v>115</v>
      </c>
      <c r="O6" s="36"/>
      <c r="P6" s="36"/>
      <c r="Q6" s="36"/>
      <c r="R6" s="38">
        <v>0.96179999999999999</v>
      </c>
    </row>
    <row r="7" spans="1:18" x14ac:dyDescent="0.2">
      <c r="A7">
        <v>1940</v>
      </c>
      <c r="B7">
        <v>0.5</v>
      </c>
      <c r="C7">
        <f t="shared" si="0"/>
        <v>7.5704432520573741</v>
      </c>
      <c r="D7">
        <f t="shared" si="1"/>
        <v>-0.69314718055994529</v>
      </c>
      <c r="E7">
        <f t="shared" si="2"/>
        <v>5.1546391752577321E-4</v>
      </c>
      <c r="F7">
        <f t="shared" si="3"/>
        <v>2</v>
      </c>
      <c r="N7" t="s">
        <v>116</v>
      </c>
      <c r="O7" s="36"/>
      <c r="P7" s="36" t="s">
        <v>105</v>
      </c>
      <c r="Q7" s="37"/>
      <c r="R7" s="38">
        <v>0.96040000000000003</v>
      </c>
    </row>
    <row r="8" spans="1:18" x14ac:dyDescent="0.2">
      <c r="A8">
        <v>1950</v>
      </c>
      <c r="B8">
        <v>0.7</v>
      </c>
      <c r="C8">
        <f t="shared" si="0"/>
        <v>7.5755846515577927</v>
      </c>
      <c r="D8">
        <f t="shared" si="1"/>
        <v>-0.35667494393873245</v>
      </c>
      <c r="E8">
        <f t="shared" si="2"/>
        <v>5.1282051282051282E-4</v>
      </c>
      <c r="F8">
        <f t="shared" si="3"/>
        <v>1.4285714285714286</v>
      </c>
      <c r="N8" t="s">
        <v>117</v>
      </c>
      <c r="O8" s="36"/>
      <c r="P8" s="36" t="s">
        <v>109</v>
      </c>
      <c r="Q8" s="37"/>
      <c r="R8" s="38">
        <v>0.87270000000000003</v>
      </c>
    </row>
    <row r="9" spans="1:18" x14ac:dyDescent="0.2">
      <c r="A9">
        <v>1960</v>
      </c>
      <c r="B9">
        <v>1.1000000000000001</v>
      </c>
      <c r="C9">
        <f t="shared" si="0"/>
        <v>7.5806997522245627</v>
      </c>
      <c r="D9">
        <f t="shared" si="1"/>
        <v>9.5310179804324935E-2</v>
      </c>
      <c r="E9">
        <f t="shared" si="2"/>
        <v>5.1020408163265311E-4</v>
      </c>
      <c r="F9">
        <f t="shared" si="3"/>
        <v>0.90909090909090906</v>
      </c>
      <c r="N9" t="s">
        <v>118</v>
      </c>
      <c r="O9" s="55"/>
      <c r="P9" s="56" t="s">
        <v>110</v>
      </c>
      <c r="Q9" s="53"/>
      <c r="R9" s="54">
        <v>0.90110000000000001</v>
      </c>
    </row>
    <row r="10" spans="1:18" x14ac:dyDescent="0.2">
      <c r="A10">
        <v>1970</v>
      </c>
      <c r="B10">
        <v>1.7</v>
      </c>
      <c r="C10">
        <f t="shared" si="0"/>
        <v>7.5857888217320344</v>
      </c>
      <c r="D10">
        <f t="shared" si="1"/>
        <v>0.53062825106217038</v>
      </c>
      <c r="E10">
        <f t="shared" si="2"/>
        <v>5.0761421319796957E-4</v>
      </c>
      <c r="F10">
        <f t="shared" si="3"/>
        <v>0.58823529411764708</v>
      </c>
      <c r="O10" s="55"/>
      <c r="P10" s="57"/>
      <c r="Q10" s="53"/>
      <c r="R10" s="54"/>
    </row>
    <row r="11" spans="1:18" x14ac:dyDescent="0.2">
      <c r="A11">
        <v>1980</v>
      </c>
      <c r="B11">
        <v>2.5</v>
      </c>
      <c r="C11">
        <f t="shared" si="0"/>
        <v>7.5908521236885811</v>
      </c>
      <c r="D11">
        <f t="shared" si="1"/>
        <v>0.91629073187415511</v>
      </c>
      <c r="E11">
        <f t="shared" si="2"/>
        <v>5.0505050505050505E-4</v>
      </c>
      <c r="F11">
        <f t="shared" si="3"/>
        <v>0.4</v>
      </c>
    </row>
    <row r="12" spans="1:18" x14ac:dyDescent="0.2">
      <c r="A12">
        <v>1990</v>
      </c>
      <c r="B12">
        <v>3.1</v>
      </c>
      <c r="C12">
        <f t="shared" si="0"/>
        <v>7.5958899177185382</v>
      </c>
      <c r="D12">
        <f t="shared" si="1"/>
        <v>1.1314021114911006</v>
      </c>
      <c r="E12">
        <f t="shared" si="2"/>
        <v>5.025125628140704E-4</v>
      </c>
      <c r="F12">
        <f t="shared" si="3"/>
        <v>0.32258064516129031</v>
      </c>
    </row>
    <row r="13" spans="1:18" x14ac:dyDescent="0.2">
      <c r="A13">
        <v>2000</v>
      </c>
      <c r="B13">
        <v>3.8</v>
      </c>
      <c r="C13">
        <f t="shared" si="0"/>
        <v>7.6009024595420822</v>
      </c>
      <c r="D13">
        <f t="shared" si="1"/>
        <v>1.33500106673234</v>
      </c>
      <c r="E13">
        <f t="shared" si="2"/>
        <v>5.0000000000000001E-4</v>
      </c>
      <c r="F13">
        <f t="shared" si="3"/>
        <v>0.26315789473684209</v>
      </c>
    </row>
    <row r="14" spans="1:18" x14ac:dyDescent="0.2">
      <c r="A14">
        <v>2010</v>
      </c>
      <c r="B14">
        <v>4.5999999999999996</v>
      </c>
      <c r="C14">
        <f t="shared" si="0"/>
        <v>7.6058900010531216</v>
      </c>
      <c r="D14">
        <f t="shared" si="1"/>
        <v>1.5260563034950492</v>
      </c>
      <c r="E14">
        <f t="shared" si="2"/>
        <v>4.9751243781094524E-4</v>
      </c>
      <c r="F14">
        <f t="shared" si="3"/>
        <v>0.21739130434782611</v>
      </c>
    </row>
    <row r="15" spans="1:18" x14ac:dyDescent="0.2">
      <c r="A15">
        <v>2015</v>
      </c>
      <c r="B15">
        <v>5.0999999999999996</v>
      </c>
      <c r="C15">
        <f t="shared" si="0"/>
        <v>7.6083744743807831</v>
      </c>
      <c r="D15">
        <f t="shared" si="1"/>
        <v>1.62924053973028</v>
      </c>
      <c r="E15">
        <f t="shared" si="2"/>
        <v>4.9627791563275434E-4</v>
      </c>
      <c r="F15">
        <f t="shared" si="3"/>
        <v>0.19607843137254904</v>
      </c>
    </row>
    <row r="20" spans="1:8" x14ac:dyDescent="0.2">
      <c r="A20" s="14" t="s">
        <v>83</v>
      </c>
      <c r="B20" s="14" t="s">
        <v>84</v>
      </c>
      <c r="C20" s="14"/>
      <c r="D20" s="14"/>
      <c r="E20" s="14"/>
    </row>
    <row r="22" spans="1:8" x14ac:dyDescent="0.2">
      <c r="A22" t="s">
        <v>46</v>
      </c>
    </row>
    <row r="23" spans="1:8" ht="16" thickBot="1" x14ac:dyDescent="0.25"/>
    <row r="24" spans="1:8" x14ac:dyDescent="0.2">
      <c r="A24" s="13" t="s">
        <v>47</v>
      </c>
      <c r="B24" s="13"/>
    </row>
    <row r="25" spans="1:8" x14ac:dyDescent="0.2">
      <c r="A25" t="s">
        <v>48</v>
      </c>
      <c r="B25">
        <v>0.93702298376185555</v>
      </c>
    </row>
    <row r="26" spans="1:8" x14ac:dyDescent="0.2">
      <c r="A26" t="s">
        <v>49</v>
      </c>
      <c r="B26" s="25">
        <v>0.87801207209797072</v>
      </c>
      <c r="C26" t="s">
        <v>99</v>
      </c>
    </row>
    <row r="27" spans="1:8" x14ac:dyDescent="0.2">
      <c r="A27" t="s">
        <v>50</v>
      </c>
      <c r="B27">
        <v>0.86692226047051346</v>
      </c>
    </row>
    <row r="28" spans="1:8" x14ac:dyDescent="0.2">
      <c r="A28" t="s">
        <v>51</v>
      </c>
      <c r="B28">
        <v>0.63741397500581731</v>
      </c>
    </row>
    <row r="29" spans="1:8" ht="16" thickBot="1" x14ac:dyDescent="0.25">
      <c r="A29" s="11" t="s">
        <v>52</v>
      </c>
      <c r="B29" s="11">
        <v>13</v>
      </c>
    </row>
    <row r="31" spans="1:8" ht="16" thickBot="1" x14ac:dyDescent="0.25">
      <c r="A31" t="s">
        <v>53</v>
      </c>
      <c r="G31" t="s">
        <v>74</v>
      </c>
      <c r="H31">
        <f>_xlfn.F.INV.RT(0.05,1,11)</f>
        <v>4.8443356749436166</v>
      </c>
    </row>
    <row r="32" spans="1:8" x14ac:dyDescent="0.2">
      <c r="A32" s="12"/>
      <c r="B32" s="12" t="s">
        <v>58</v>
      </c>
      <c r="C32" s="12" t="s">
        <v>59</v>
      </c>
      <c r="D32" s="12" t="s">
        <v>60</v>
      </c>
      <c r="E32" s="12" t="s">
        <v>61</v>
      </c>
      <c r="F32" s="12" t="s">
        <v>62</v>
      </c>
    </row>
    <row r="33" spans="1:11" x14ac:dyDescent="0.2">
      <c r="A33" t="s">
        <v>54</v>
      </c>
      <c r="B33">
        <v>1</v>
      </c>
      <c r="C33">
        <v>32.167660746063184</v>
      </c>
      <c r="D33">
        <v>32.167660746063184</v>
      </c>
      <c r="E33" s="25">
        <v>79.172857176771615</v>
      </c>
      <c r="F33">
        <v>2.3433551800945284E-6</v>
      </c>
      <c r="I33">
        <f>E33</f>
        <v>79.172857176771615</v>
      </c>
      <c r="J33" t="s">
        <v>75</v>
      </c>
      <c r="K33">
        <f>H31</f>
        <v>4.8443356749436166</v>
      </c>
    </row>
    <row r="34" spans="1:11" x14ac:dyDescent="0.2">
      <c r="A34" t="s">
        <v>55</v>
      </c>
      <c r="B34">
        <v>11</v>
      </c>
      <c r="C34">
        <v>4.469262330859884</v>
      </c>
      <c r="D34">
        <v>0.40629657553271675</v>
      </c>
    </row>
    <row r="35" spans="1:11" ht="16" thickBot="1" x14ac:dyDescent="0.25">
      <c r="A35" s="11" t="s">
        <v>56</v>
      </c>
      <c r="B35" s="11">
        <v>12</v>
      </c>
      <c r="C35" s="11">
        <v>36.636923076923068</v>
      </c>
      <c r="D35" s="11"/>
      <c r="E35" s="11"/>
      <c r="F35" s="11"/>
    </row>
    <row r="36" spans="1:11" ht="16" thickBot="1" x14ac:dyDescent="0.25"/>
    <row r="37" spans="1:11" x14ac:dyDescent="0.2">
      <c r="A37" s="12"/>
      <c r="B37" s="32" t="s">
        <v>63</v>
      </c>
      <c r="C37" s="12" t="s">
        <v>51</v>
      </c>
      <c r="D37" s="12" t="s">
        <v>64</v>
      </c>
      <c r="E37" s="12" t="s">
        <v>65</v>
      </c>
      <c r="F37" s="12" t="s">
        <v>66</v>
      </c>
      <c r="G37" s="12" t="s">
        <v>67</v>
      </c>
      <c r="H37" s="32" t="s">
        <v>68</v>
      </c>
      <c r="I37" s="32" t="s">
        <v>69</v>
      </c>
    </row>
    <row r="38" spans="1:11" x14ac:dyDescent="0.2">
      <c r="A38" t="s">
        <v>57</v>
      </c>
      <c r="B38" s="25">
        <v>-81.837407245744203</v>
      </c>
      <c r="C38">
        <v>9.4108358061426909</v>
      </c>
      <c r="D38">
        <v>-8.6960827849452915</v>
      </c>
      <c r="E38">
        <v>2.9297856415843128E-6</v>
      </c>
      <c r="F38">
        <v>-102.55051719912329</v>
      </c>
      <c r="G38">
        <v>-61.124297292365114</v>
      </c>
      <c r="H38" s="25">
        <v>-102.55051719912329</v>
      </c>
      <c r="I38" s="25">
        <v>-61.124297292365114</v>
      </c>
      <c r="J38" t="s">
        <v>100</v>
      </c>
    </row>
    <row r="39" spans="1:11" ht="16" thickBot="1" x14ac:dyDescent="0.25">
      <c r="A39" s="11" t="s">
        <v>17</v>
      </c>
      <c r="B39" s="33">
        <v>4.2723701440419024E-2</v>
      </c>
      <c r="C39" s="11">
        <v>4.8015417836699869E-3</v>
      </c>
      <c r="D39" s="11">
        <v>8.8979130798615689</v>
      </c>
      <c r="E39" s="11">
        <v>2.3433551800945284E-6</v>
      </c>
      <c r="F39" s="11">
        <v>3.2155579229001446E-2</v>
      </c>
      <c r="G39" s="11">
        <v>5.3291823651836601E-2</v>
      </c>
      <c r="H39" s="33">
        <v>3.2155579229001446E-2</v>
      </c>
      <c r="I39" s="33">
        <v>5.3291823651836601E-2</v>
      </c>
      <c r="J39" s="51" t="s">
        <v>101</v>
      </c>
      <c r="K39" s="51"/>
    </row>
    <row r="40" spans="1:11" x14ac:dyDescent="0.2">
      <c r="J40" s="51"/>
      <c r="K40" s="51"/>
    </row>
    <row r="43" spans="1:11" x14ac:dyDescent="0.2">
      <c r="A43" t="s">
        <v>86</v>
      </c>
    </row>
    <row r="44" spans="1:11" ht="16" thickBot="1" x14ac:dyDescent="0.25"/>
    <row r="45" spans="1:11" x14ac:dyDescent="0.2">
      <c r="A45" s="12" t="s">
        <v>87</v>
      </c>
      <c r="B45" s="12" t="s">
        <v>95</v>
      </c>
      <c r="C45" s="12" t="s">
        <v>55</v>
      </c>
    </row>
    <row r="46" spans="1:11" x14ac:dyDescent="0.2">
      <c r="A46">
        <v>1</v>
      </c>
      <c r="B46">
        <v>-0.66237450894806216</v>
      </c>
      <c r="C46">
        <v>0.9623745089480622</v>
      </c>
    </row>
    <row r="47" spans="1:11" x14ac:dyDescent="0.2">
      <c r="A47">
        <v>2</v>
      </c>
      <c r="B47">
        <v>-0.23513749454386357</v>
      </c>
      <c r="C47">
        <v>0.63513749454386359</v>
      </c>
    </row>
    <row r="48" spans="1:11" x14ac:dyDescent="0.2">
      <c r="A48">
        <v>3</v>
      </c>
      <c r="B48">
        <v>0.19209951986032081</v>
      </c>
      <c r="C48">
        <v>0.10790048013967918</v>
      </c>
    </row>
    <row r="49" spans="1:5" x14ac:dyDescent="0.2">
      <c r="A49">
        <v>4</v>
      </c>
      <c r="B49">
        <v>0.6193365342645194</v>
      </c>
      <c r="C49">
        <v>-0.21933653426451938</v>
      </c>
    </row>
    <row r="50" spans="1:5" x14ac:dyDescent="0.2">
      <c r="A50">
        <v>5</v>
      </c>
      <c r="B50">
        <v>1.0465735486687038</v>
      </c>
      <c r="C50">
        <v>-0.54657354866870378</v>
      </c>
    </row>
    <row r="51" spans="1:5" x14ac:dyDescent="0.2">
      <c r="A51">
        <v>6</v>
      </c>
      <c r="B51">
        <v>1.4738105630728882</v>
      </c>
      <c r="C51">
        <v>-0.7738105630728882</v>
      </c>
    </row>
    <row r="52" spans="1:5" x14ac:dyDescent="0.2">
      <c r="A52">
        <v>7</v>
      </c>
      <c r="B52">
        <v>1.9010475774770867</v>
      </c>
      <c r="C52">
        <v>-0.80104757747708666</v>
      </c>
    </row>
    <row r="53" spans="1:5" x14ac:dyDescent="0.2">
      <c r="A53">
        <v>8</v>
      </c>
      <c r="B53">
        <v>2.3282845918812711</v>
      </c>
      <c r="C53">
        <v>-0.62828459188127117</v>
      </c>
    </row>
    <row r="54" spans="1:5" x14ac:dyDescent="0.2">
      <c r="A54">
        <v>9</v>
      </c>
      <c r="B54">
        <v>2.7555216062854697</v>
      </c>
      <c r="C54">
        <v>-0.25552160628546972</v>
      </c>
    </row>
    <row r="55" spans="1:5" x14ac:dyDescent="0.2">
      <c r="A55">
        <v>10</v>
      </c>
      <c r="B55">
        <v>3.1827586206896541</v>
      </c>
      <c r="C55">
        <v>-8.2758620689654006E-2</v>
      </c>
    </row>
    <row r="56" spans="1:5" x14ac:dyDescent="0.2">
      <c r="A56">
        <v>11</v>
      </c>
      <c r="B56">
        <v>3.6099956350938385</v>
      </c>
      <c r="C56">
        <v>0.19000436490616135</v>
      </c>
    </row>
    <row r="57" spans="1:5" x14ac:dyDescent="0.2">
      <c r="A57">
        <v>12</v>
      </c>
      <c r="B57">
        <v>4.0372326494980371</v>
      </c>
      <c r="C57">
        <v>0.56276735050196258</v>
      </c>
    </row>
    <row r="58" spans="1:5" ht="16" thickBot="1" x14ac:dyDescent="0.25">
      <c r="A58" s="11">
        <v>13</v>
      </c>
      <c r="B58" s="11">
        <v>4.2508511567001364</v>
      </c>
      <c r="C58" s="11">
        <v>0.84914884329986329</v>
      </c>
    </row>
    <row r="62" spans="1:5" x14ac:dyDescent="0.2">
      <c r="A62" s="23" t="s">
        <v>83</v>
      </c>
      <c r="B62" s="23" t="s">
        <v>85</v>
      </c>
      <c r="C62" s="23"/>
      <c r="D62" s="23"/>
      <c r="E62" s="23"/>
    </row>
    <row r="64" spans="1:5" x14ac:dyDescent="0.2">
      <c r="A64" t="s">
        <v>46</v>
      </c>
    </row>
    <row r="65" spans="1:11" ht="16" thickBot="1" x14ac:dyDescent="0.25"/>
    <row r="66" spans="1:11" x14ac:dyDescent="0.2">
      <c r="A66" s="13" t="s">
        <v>47</v>
      </c>
      <c r="B66" s="13"/>
    </row>
    <row r="67" spans="1:11" x14ac:dyDescent="0.2">
      <c r="A67" t="s">
        <v>48</v>
      </c>
      <c r="B67">
        <v>0.98073415087666782</v>
      </c>
    </row>
    <row r="68" spans="1:11" x14ac:dyDescent="0.2">
      <c r="A68" t="s">
        <v>49</v>
      </c>
      <c r="B68" s="25">
        <v>0.96183947469577857</v>
      </c>
    </row>
    <row r="69" spans="1:11" x14ac:dyDescent="0.2">
      <c r="A69" t="s">
        <v>50</v>
      </c>
      <c r="B69">
        <v>0.95837033603175847</v>
      </c>
    </row>
    <row r="70" spans="1:11" x14ac:dyDescent="0.2">
      <c r="A70" t="s">
        <v>51</v>
      </c>
      <c r="B70">
        <v>0.22110220350376694</v>
      </c>
    </row>
    <row r="71" spans="1:11" ht="16" thickBot="1" x14ac:dyDescent="0.25">
      <c r="A71" s="11" t="s">
        <v>52</v>
      </c>
      <c r="B71" s="11">
        <v>13</v>
      </c>
    </row>
    <row r="73" spans="1:11" ht="16" thickBot="1" x14ac:dyDescent="0.25">
      <c r="A73" t="s">
        <v>53</v>
      </c>
    </row>
    <row r="74" spans="1:11" x14ac:dyDescent="0.2">
      <c r="A74" s="12"/>
      <c r="B74" s="12" t="s">
        <v>58</v>
      </c>
      <c r="C74" s="12" t="s">
        <v>59</v>
      </c>
      <c r="D74" s="12" t="s">
        <v>60</v>
      </c>
      <c r="E74" s="12" t="s">
        <v>61</v>
      </c>
      <c r="F74" s="12" t="s">
        <v>62</v>
      </c>
      <c r="G74" s="34" t="s">
        <v>102</v>
      </c>
      <c r="H74">
        <v>0.05</v>
      </c>
      <c r="I74">
        <f>_xlfn.F.INV.RT(H74,1,11)</f>
        <v>4.8443356749436166</v>
      </c>
    </row>
    <row r="75" spans="1:11" x14ac:dyDescent="0.2">
      <c r="A75" t="s">
        <v>54</v>
      </c>
      <c r="B75">
        <v>1</v>
      </c>
      <c r="C75">
        <v>13.553987450916672</v>
      </c>
      <c r="D75">
        <v>13.553987450916672</v>
      </c>
      <c r="E75" s="25">
        <v>277.25598998720153</v>
      </c>
      <c r="F75">
        <v>3.7791787431559541E-9</v>
      </c>
    </row>
    <row r="76" spans="1:11" x14ac:dyDescent="0.2">
      <c r="A76" t="s">
        <v>55</v>
      </c>
      <c r="B76">
        <v>11</v>
      </c>
      <c r="C76">
        <v>0.53774802833643287</v>
      </c>
      <c r="D76">
        <v>4.8886184394221169E-2</v>
      </c>
      <c r="I76">
        <f>E75</f>
        <v>277.25598998720153</v>
      </c>
      <c r="J76" t="s">
        <v>75</v>
      </c>
      <c r="K76">
        <f>I74</f>
        <v>4.8443356749436166</v>
      </c>
    </row>
    <row r="77" spans="1:11" ht="16" thickBot="1" x14ac:dyDescent="0.25">
      <c r="A77" s="11" t="s">
        <v>56</v>
      </c>
      <c r="B77" s="11">
        <v>12</v>
      </c>
      <c r="C77" s="11">
        <v>14.091735479253105</v>
      </c>
      <c r="D77" s="11"/>
      <c r="E77" s="11"/>
      <c r="F77" s="11"/>
    </row>
    <row r="78" spans="1:11" ht="16" thickBot="1" x14ac:dyDescent="0.25"/>
    <row r="79" spans="1:11" x14ac:dyDescent="0.2">
      <c r="A79" s="12"/>
      <c r="B79" s="32" t="s">
        <v>63</v>
      </c>
      <c r="C79" s="12" t="s">
        <v>51</v>
      </c>
      <c r="D79" s="12" t="s">
        <v>64</v>
      </c>
      <c r="E79" s="12" t="s">
        <v>65</v>
      </c>
      <c r="F79" s="12" t="s">
        <v>66</v>
      </c>
      <c r="G79" s="12" t="s">
        <v>67</v>
      </c>
      <c r="H79" s="32" t="s">
        <v>68</v>
      </c>
      <c r="I79" s="32" t="s">
        <v>69</v>
      </c>
    </row>
    <row r="80" spans="1:11" x14ac:dyDescent="0.2">
      <c r="A80" t="s">
        <v>57</v>
      </c>
      <c r="B80" s="25">
        <v>-54.201368795306379</v>
      </c>
      <c r="C80">
        <v>3.2643723155447097</v>
      </c>
      <c r="D80">
        <v>-16.603917554748058</v>
      </c>
      <c r="E80">
        <v>3.8944693393678041E-9</v>
      </c>
      <c r="F80">
        <v>-61.386203818834261</v>
      </c>
      <c r="G80">
        <v>-47.016533771778498</v>
      </c>
      <c r="H80" s="25">
        <v>-61.386203818834261</v>
      </c>
      <c r="I80" s="25">
        <v>-47.016533771778498</v>
      </c>
      <c r="J80" t="s">
        <v>100</v>
      </c>
    </row>
    <row r="81" spans="1:11" ht="16" thickBot="1" x14ac:dyDescent="0.25">
      <c r="A81" s="11" t="s">
        <v>17</v>
      </c>
      <c r="B81" s="33">
        <v>2.7732733045192286E-2</v>
      </c>
      <c r="C81" s="11">
        <v>1.6655290128760553E-3</v>
      </c>
      <c r="D81" s="11">
        <v>16.651005674949531</v>
      </c>
      <c r="E81" s="11">
        <v>3.7791787431559674E-9</v>
      </c>
      <c r="F81" s="11">
        <v>2.4066928404150013E-2</v>
      </c>
      <c r="G81" s="11">
        <v>3.1398537686234559E-2</v>
      </c>
      <c r="H81" s="33">
        <v>2.4066928404150013E-2</v>
      </c>
      <c r="I81" s="33">
        <v>3.1398537686234559E-2</v>
      </c>
      <c r="J81" s="51" t="s">
        <v>101</v>
      </c>
      <c r="K81" s="51"/>
    </row>
    <row r="82" spans="1:11" x14ac:dyDescent="0.2">
      <c r="J82" s="51"/>
      <c r="K82" s="51"/>
    </row>
    <row r="83" spans="1:11" x14ac:dyDescent="0.2">
      <c r="A83" t="s">
        <v>103</v>
      </c>
      <c r="E83">
        <f>EXP(B80)</f>
        <v>2.8883154316468583E-24</v>
      </c>
    </row>
    <row r="84" spans="1:11" x14ac:dyDescent="0.2">
      <c r="A84" t="s">
        <v>104</v>
      </c>
    </row>
    <row r="86" spans="1:11" x14ac:dyDescent="0.2">
      <c r="A86" t="s">
        <v>86</v>
      </c>
    </row>
    <row r="87" spans="1:11" ht="16" thickBot="1" x14ac:dyDescent="0.25"/>
    <row r="88" spans="1:11" x14ac:dyDescent="0.2">
      <c r="A88" s="12" t="s">
        <v>87</v>
      </c>
      <c r="B88" s="12" t="s">
        <v>88</v>
      </c>
      <c r="C88" s="12" t="s">
        <v>55</v>
      </c>
    </row>
    <row r="89" spans="1:11" x14ac:dyDescent="0.2">
      <c r="A89">
        <v>1</v>
      </c>
      <c r="B89">
        <v>-1.5091760094410347</v>
      </c>
      <c r="C89">
        <v>0.30520320511509857</v>
      </c>
    </row>
    <row r="90" spans="1:11" x14ac:dyDescent="0.2">
      <c r="A90">
        <v>2</v>
      </c>
      <c r="B90">
        <v>-1.2318486789891097</v>
      </c>
      <c r="C90">
        <v>0.31555794711495466</v>
      </c>
    </row>
    <row r="91" spans="1:11" x14ac:dyDescent="0.2">
      <c r="A91">
        <v>3</v>
      </c>
      <c r="B91">
        <v>-0.95452134853719173</v>
      </c>
      <c r="C91">
        <v>-0.24945145578874439</v>
      </c>
    </row>
    <row r="92" spans="1:11" x14ac:dyDescent="0.2">
      <c r="A92">
        <v>4</v>
      </c>
      <c r="B92">
        <v>-0.67719401808526669</v>
      </c>
      <c r="C92">
        <v>-0.2390967137888883</v>
      </c>
    </row>
    <row r="93" spans="1:11" x14ac:dyDescent="0.2">
      <c r="A93">
        <v>5</v>
      </c>
      <c r="B93">
        <v>-0.39986668763334166</v>
      </c>
      <c r="C93">
        <v>-0.29328049292660363</v>
      </c>
    </row>
    <row r="94" spans="1:11" x14ac:dyDescent="0.2">
      <c r="A94">
        <v>6</v>
      </c>
      <c r="B94">
        <v>-0.12253935718142372</v>
      </c>
      <c r="C94">
        <v>-0.23413558675730872</v>
      </c>
    </row>
    <row r="95" spans="1:11" x14ac:dyDescent="0.2">
      <c r="A95">
        <v>7</v>
      </c>
      <c r="B95">
        <v>0.15478797327050131</v>
      </c>
      <c r="C95">
        <v>-5.9477793466176376E-2</v>
      </c>
    </row>
    <row r="96" spans="1:11" x14ac:dyDescent="0.2">
      <c r="A96">
        <v>8</v>
      </c>
      <c r="B96">
        <v>0.43211530372242635</v>
      </c>
      <c r="C96">
        <v>9.8512947339744028E-2</v>
      </c>
    </row>
    <row r="97" spans="1:5" x14ac:dyDescent="0.2">
      <c r="A97">
        <v>9</v>
      </c>
      <c r="B97">
        <v>0.70944263417434428</v>
      </c>
      <c r="C97">
        <v>0.20684809769981083</v>
      </c>
    </row>
    <row r="98" spans="1:5" x14ac:dyDescent="0.2">
      <c r="A98">
        <v>10</v>
      </c>
      <c r="B98">
        <v>0.98676996462626931</v>
      </c>
      <c r="C98">
        <v>0.14463214686483128</v>
      </c>
    </row>
    <row r="99" spans="1:5" x14ac:dyDescent="0.2">
      <c r="A99">
        <v>11</v>
      </c>
      <c r="B99">
        <v>1.2640972950781943</v>
      </c>
      <c r="C99">
        <v>7.0903771654145631E-2</v>
      </c>
    </row>
    <row r="100" spans="1:5" x14ac:dyDescent="0.2">
      <c r="A100">
        <v>12</v>
      </c>
      <c r="B100">
        <v>1.5414246255301194</v>
      </c>
      <c r="C100">
        <v>-1.5368322035070214E-2</v>
      </c>
    </row>
    <row r="101" spans="1:5" ht="16" thickBot="1" x14ac:dyDescent="0.25">
      <c r="A101" s="11">
        <v>13</v>
      </c>
      <c r="B101" s="11">
        <v>1.6800882907560748</v>
      </c>
      <c r="C101" s="11">
        <v>-5.0847751025794752E-2</v>
      </c>
    </row>
    <row r="106" spans="1:5" x14ac:dyDescent="0.2">
      <c r="A106" s="29" t="s">
        <v>83</v>
      </c>
      <c r="B106" s="29" t="s">
        <v>96</v>
      </c>
      <c r="C106" s="29"/>
      <c r="D106" s="29"/>
      <c r="E106" s="29"/>
    </row>
    <row r="108" spans="1:5" x14ac:dyDescent="0.2">
      <c r="A108" t="s">
        <v>46</v>
      </c>
    </row>
    <row r="109" spans="1:5" ht="16" thickBot="1" x14ac:dyDescent="0.25"/>
    <row r="110" spans="1:5" x14ac:dyDescent="0.2">
      <c r="A110" s="13" t="s">
        <v>47</v>
      </c>
      <c r="B110" s="13"/>
    </row>
    <row r="111" spans="1:5" x14ac:dyDescent="0.2">
      <c r="A111" t="s">
        <v>48</v>
      </c>
      <c r="B111">
        <v>0.98003474656234701</v>
      </c>
    </row>
    <row r="112" spans="1:5" x14ac:dyDescent="0.2">
      <c r="A112" t="s">
        <v>49</v>
      </c>
      <c r="B112" s="25">
        <v>0.9604681044695238</v>
      </c>
      <c r="C112" t="s">
        <v>99</v>
      </c>
    </row>
    <row r="113" spans="1:11" x14ac:dyDescent="0.2">
      <c r="A113" t="s">
        <v>50</v>
      </c>
      <c r="B113">
        <v>0.9568742957849351</v>
      </c>
    </row>
    <row r="114" spans="1:11" x14ac:dyDescent="0.2">
      <c r="A114" t="s">
        <v>51</v>
      </c>
      <c r="B114">
        <v>0.22503999943624967</v>
      </c>
    </row>
    <row r="115" spans="1:11" ht="16" thickBot="1" x14ac:dyDescent="0.25">
      <c r="A115" s="11" t="s">
        <v>52</v>
      </c>
      <c r="B115" s="11">
        <v>13</v>
      </c>
    </row>
    <row r="117" spans="1:11" ht="16" thickBot="1" x14ac:dyDescent="0.25">
      <c r="A117" t="s">
        <v>53</v>
      </c>
    </row>
    <row r="118" spans="1:11" x14ac:dyDescent="0.2">
      <c r="A118" s="12"/>
      <c r="B118" s="12" t="s">
        <v>58</v>
      </c>
      <c r="C118" s="12" t="s">
        <v>59</v>
      </c>
      <c r="D118" s="12" t="s">
        <v>60</v>
      </c>
      <c r="E118" s="12" t="s">
        <v>61</v>
      </c>
      <c r="F118" s="12" t="s">
        <v>62</v>
      </c>
    </row>
    <row r="119" spans="1:11" x14ac:dyDescent="0.2">
      <c r="A119" t="s">
        <v>54</v>
      </c>
      <c r="B119">
        <v>1</v>
      </c>
      <c r="C119">
        <v>13.534662464444166</v>
      </c>
      <c r="D119">
        <v>13.534662464444166</v>
      </c>
      <c r="E119" s="25">
        <v>267.25632574384866</v>
      </c>
      <c r="F119">
        <v>4.5918894420171473E-9</v>
      </c>
    </row>
    <row r="120" spans="1:11" x14ac:dyDescent="0.2">
      <c r="A120" t="s">
        <v>55</v>
      </c>
      <c r="B120">
        <v>11</v>
      </c>
      <c r="C120">
        <v>0.55707301480893967</v>
      </c>
      <c r="D120">
        <v>5.0643001346267244E-2</v>
      </c>
    </row>
    <row r="121" spans="1:11" ht="16" thickBot="1" x14ac:dyDescent="0.25">
      <c r="A121" s="11" t="s">
        <v>56</v>
      </c>
      <c r="B121" s="11">
        <v>12</v>
      </c>
      <c r="C121" s="11">
        <v>14.091735479253105</v>
      </c>
      <c r="D121" s="11"/>
      <c r="E121" s="11"/>
      <c r="F121" s="11"/>
    </row>
    <row r="122" spans="1:11" ht="16" thickBot="1" x14ac:dyDescent="0.25"/>
    <row r="123" spans="1:11" x14ac:dyDescent="0.2">
      <c r="A123" s="12"/>
      <c r="B123" s="32" t="s">
        <v>63</v>
      </c>
      <c r="C123" s="12" t="s">
        <v>51</v>
      </c>
      <c r="D123" s="12" t="s">
        <v>64</v>
      </c>
      <c r="E123" s="12" t="s">
        <v>65</v>
      </c>
      <c r="F123" s="12" t="s">
        <v>66</v>
      </c>
      <c r="G123" s="12" t="s">
        <v>67</v>
      </c>
      <c r="H123" s="32" t="s">
        <v>68</v>
      </c>
      <c r="I123" s="32" t="s">
        <v>69</v>
      </c>
    </row>
    <row r="124" spans="1:11" x14ac:dyDescent="0.2">
      <c r="A124" t="s">
        <v>57</v>
      </c>
      <c r="B124" s="25">
        <v>-411.2461812386635</v>
      </c>
      <c r="C124">
        <v>25.164678684950815</v>
      </c>
      <c r="D124">
        <v>-16.342198777391911</v>
      </c>
      <c r="E124">
        <v>4.6091235112248506E-9</v>
      </c>
      <c r="F124">
        <v>-466.63326558271461</v>
      </c>
      <c r="G124">
        <v>-355.85909689461238</v>
      </c>
      <c r="H124" s="25">
        <v>-466.63326558271461</v>
      </c>
      <c r="I124" s="25">
        <v>-355.85909689461238</v>
      </c>
      <c r="J124" t="s">
        <v>100</v>
      </c>
    </row>
    <row r="125" spans="1:11" ht="16" thickBot="1" x14ac:dyDescent="0.25">
      <c r="A125" s="11" t="s">
        <v>90</v>
      </c>
      <c r="B125" s="33">
        <v>54.270786945858916</v>
      </c>
      <c r="C125" s="11">
        <v>3.319725101825854</v>
      </c>
      <c r="D125" s="11">
        <v>16.347976197188707</v>
      </c>
      <c r="E125" s="11">
        <v>4.5918894420171473E-9</v>
      </c>
      <c r="F125" s="11">
        <v>46.964121261156507</v>
      </c>
      <c r="G125" s="11">
        <v>61.577452630561325</v>
      </c>
      <c r="H125" s="33">
        <v>46.964121261156507</v>
      </c>
      <c r="I125" s="33">
        <v>61.577452630561325</v>
      </c>
      <c r="J125" s="51" t="s">
        <v>101</v>
      </c>
      <c r="K125" s="51"/>
    </row>
    <row r="126" spans="1:11" x14ac:dyDescent="0.2">
      <c r="J126" s="51"/>
      <c r="K126" s="51"/>
    </row>
    <row r="127" spans="1:11" x14ac:dyDescent="0.2">
      <c r="A127" t="s">
        <v>103</v>
      </c>
      <c r="B127" t="s">
        <v>105</v>
      </c>
      <c r="E127">
        <f>EXP(B124)</f>
        <v>2.5006492727877518E-179</v>
      </c>
    </row>
    <row r="128" spans="1:11" x14ac:dyDescent="0.2">
      <c r="A128" t="s">
        <v>106</v>
      </c>
    </row>
    <row r="130" spans="1:3" x14ac:dyDescent="0.2">
      <c r="A130" t="s">
        <v>86</v>
      </c>
    </row>
    <row r="131" spans="1:3" ht="16" thickBot="1" x14ac:dyDescent="0.25"/>
    <row r="132" spans="1:3" x14ac:dyDescent="0.2">
      <c r="A132" s="12" t="s">
        <v>87</v>
      </c>
      <c r="B132" s="12" t="s">
        <v>88</v>
      </c>
      <c r="C132" s="12" t="s">
        <v>55</v>
      </c>
    </row>
    <row r="133" spans="1:3" x14ac:dyDescent="0.2">
      <c r="A133">
        <v>1</v>
      </c>
      <c r="B133">
        <v>-1.5229507120581047</v>
      </c>
      <c r="C133">
        <v>0.31897790773216861</v>
      </c>
    </row>
    <row r="134" spans="1:3" x14ac:dyDescent="0.2">
      <c r="A134">
        <v>2</v>
      </c>
      <c r="B134">
        <v>-1.2380640371582103</v>
      </c>
      <c r="C134">
        <v>0.32177330528405534</v>
      </c>
    </row>
    <row r="135" spans="1:3" x14ac:dyDescent="0.2">
      <c r="A135">
        <v>3</v>
      </c>
      <c r="B135">
        <v>-0.9546650279139044</v>
      </c>
      <c r="C135">
        <v>-0.24930777641203172</v>
      </c>
    </row>
    <row r="136" spans="1:3" x14ac:dyDescent="0.2">
      <c r="A136">
        <v>4</v>
      </c>
      <c r="B136">
        <v>-0.6727382279538574</v>
      </c>
      <c r="C136">
        <v>-0.24355250392029759</v>
      </c>
    </row>
    <row r="137" spans="1:3" x14ac:dyDescent="0.2">
      <c r="A137">
        <v>5</v>
      </c>
      <c r="B137">
        <v>-0.39226842054245026</v>
      </c>
      <c r="C137">
        <v>-0.30087876001749503</v>
      </c>
    </row>
    <row r="138" spans="1:3" x14ac:dyDescent="0.2">
      <c r="A138">
        <v>6</v>
      </c>
      <c r="B138">
        <v>-0.1132406236516772</v>
      </c>
      <c r="C138">
        <v>-0.24343432028705525</v>
      </c>
    </row>
    <row r="139" spans="1:3" x14ac:dyDescent="0.2">
      <c r="A139">
        <v>7</v>
      </c>
      <c r="B139">
        <v>0.16435991484121359</v>
      </c>
      <c r="C139">
        <v>-6.904973503688866E-2</v>
      </c>
    </row>
    <row r="140" spans="1:3" x14ac:dyDescent="0.2">
      <c r="A140">
        <v>8</v>
      </c>
      <c r="B140">
        <v>0.44054772183386604</v>
      </c>
      <c r="C140">
        <v>9.008052922830434E-2</v>
      </c>
    </row>
    <row r="141" spans="1:3" x14ac:dyDescent="0.2">
      <c r="A141">
        <v>9</v>
      </c>
      <c r="B141">
        <v>0.71533710356015945</v>
      </c>
      <c r="C141">
        <v>0.20095362831399566</v>
      </c>
    </row>
    <row r="142" spans="1:3" x14ac:dyDescent="0.2">
      <c r="A142">
        <v>10</v>
      </c>
      <c r="B142">
        <v>0.98874215003712607</v>
      </c>
      <c r="C142">
        <v>0.14265996145397453</v>
      </c>
    </row>
    <row r="143" spans="1:3" x14ac:dyDescent="0.2">
      <c r="A143">
        <v>11</v>
      </c>
      <c r="B143">
        <v>1.260776739399887</v>
      </c>
      <c r="C143">
        <v>7.4224327332452988E-2</v>
      </c>
    </row>
    <row r="144" spans="1:3" x14ac:dyDescent="0.2">
      <c r="A144">
        <v>12</v>
      </c>
      <c r="B144">
        <v>1.5314545421290973</v>
      </c>
      <c r="C144">
        <v>-5.3982386340480915E-3</v>
      </c>
    </row>
    <row r="145" spans="1:6" ht="16" thickBot="1" x14ac:dyDescent="0.25">
      <c r="A145" s="11">
        <v>13</v>
      </c>
      <c r="B145" s="11">
        <v>1.6662888647672958</v>
      </c>
      <c r="C145" s="11">
        <v>-3.7048325037015717E-2</v>
      </c>
    </row>
    <row r="148" spans="1:6" x14ac:dyDescent="0.2">
      <c r="A148" s="30" t="s">
        <v>83</v>
      </c>
      <c r="B148" s="30" t="s">
        <v>97</v>
      </c>
      <c r="C148" s="30"/>
      <c r="D148" s="30"/>
      <c r="E148" s="30"/>
    </row>
    <row r="150" spans="1:6" x14ac:dyDescent="0.2">
      <c r="A150" t="s">
        <v>46</v>
      </c>
    </row>
    <row r="151" spans="1:6" ht="16" thickBot="1" x14ac:dyDescent="0.25"/>
    <row r="152" spans="1:6" x14ac:dyDescent="0.2">
      <c r="A152" s="13" t="s">
        <v>47</v>
      </c>
      <c r="B152" s="13"/>
    </row>
    <row r="153" spans="1:6" x14ac:dyDescent="0.2">
      <c r="A153" t="s">
        <v>48</v>
      </c>
      <c r="B153">
        <v>0.93420174695050795</v>
      </c>
    </row>
    <row r="154" spans="1:6" x14ac:dyDescent="0.2">
      <c r="A154" t="s">
        <v>49</v>
      </c>
      <c r="B154" s="25">
        <v>0.87273290400538095</v>
      </c>
    </row>
    <row r="155" spans="1:6" x14ac:dyDescent="0.2">
      <c r="A155" t="s">
        <v>50</v>
      </c>
      <c r="B155">
        <v>0.86116316800587012</v>
      </c>
    </row>
    <row r="156" spans="1:6" x14ac:dyDescent="0.2">
      <c r="A156" t="s">
        <v>51</v>
      </c>
      <c r="B156">
        <v>0.6510603104431919</v>
      </c>
    </row>
    <row r="157" spans="1:6" ht="16" thickBot="1" x14ac:dyDescent="0.25">
      <c r="A157" s="11" t="s">
        <v>52</v>
      </c>
      <c r="B157" s="11">
        <v>13</v>
      </c>
    </row>
    <row r="159" spans="1:6" ht="16" thickBot="1" x14ac:dyDescent="0.25">
      <c r="A159" t="s">
        <v>53</v>
      </c>
    </row>
    <row r="160" spans="1:6" x14ac:dyDescent="0.2">
      <c r="A160" s="12"/>
      <c r="B160" s="12" t="s">
        <v>58</v>
      </c>
      <c r="C160" s="12" t="s">
        <v>59</v>
      </c>
      <c r="D160" s="12" t="s">
        <v>60</v>
      </c>
      <c r="E160" s="12" t="s">
        <v>61</v>
      </c>
      <c r="F160" s="12" t="s">
        <v>62</v>
      </c>
    </row>
    <row r="161" spans="1:9" x14ac:dyDescent="0.2">
      <c r="A161" t="s">
        <v>54</v>
      </c>
      <c r="B161">
        <v>1</v>
      </c>
      <c r="C161">
        <v>31.974248270744827</v>
      </c>
      <c r="D161">
        <v>31.974248270744827</v>
      </c>
      <c r="E161" s="25">
        <v>75.432395695310689</v>
      </c>
      <c r="F161">
        <v>2.9656750476861421E-6</v>
      </c>
    </row>
    <row r="162" spans="1:9" x14ac:dyDescent="0.2">
      <c r="A162" t="s">
        <v>55</v>
      </c>
      <c r="B162">
        <v>11</v>
      </c>
      <c r="C162">
        <v>4.6626748061782406</v>
      </c>
      <c r="D162">
        <v>0.42387952783438548</v>
      </c>
    </row>
    <row r="163" spans="1:9" ht="16" thickBot="1" x14ac:dyDescent="0.25">
      <c r="A163" s="11" t="s">
        <v>56</v>
      </c>
      <c r="B163" s="11">
        <v>12</v>
      </c>
      <c r="C163" s="11">
        <v>36.636923076923068</v>
      </c>
      <c r="D163" s="11"/>
      <c r="E163" s="11"/>
      <c r="F163" s="11"/>
    </row>
    <row r="164" spans="1:9" ht="16" thickBot="1" x14ac:dyDescent="0.25"/>
    <row r="165" spans="1:9" x14ac:dyDescent="0.2">
      <c r="A165" s="12"/>
      <c r="B165" s="32" t="s">
        <v>63</v>
      </c>
      <c r="C165" s="12" t="s">
        <v>51</v>
      </c>
      <c r="D165" s="12" t="s">
        <v>64</v>
      </c>
      <c r="E165" s="12" t="s">
        <v>65</v>
      </c>
      <c r="F165" s="12" t="s">
        <v>66</v>
      </c>
      <c r="G165" s="12" t="s">
        <v>67</v>
      </c>
      <c r="H165" s="32" t="s">
        <v>68</v>
      </c>
      <c r="I165" s="32" t="s">
        <v>69</v>
      </c>
    </row>
    <row r="166" spans="1:9" x14ac:dyDescent="0.2">
      <c r="A166" t="s">
        <v>57</v>
      </c>
      <c r="B166" s="25">
        <v>-630.42604961559414</v>
      </c>
      <c r="C166">
        <v>72.803606282751119</v>
      </c>
      <c r="D166">
        <v>-8.6592695307863732</v>
      </c>
      <c r="E166">
        <v>3.0529130335460459E-6</v>
      </c>
      <c r="F166">
        <v>-790.66570664508367</v>
      </c>
      <c r="G166">
        <v>-470.18639258610455</v>
      </c>
      <c r="H166" s="25">
        <v>-790.66570664508367</v>
      </c>
      <c r="I166" s="25">
        <v>-470.18639258610455</v>
      </c>
    </row>
    <row r="167" spans="1:9" ht="16" thickBot="1" x14ac:dyDescent="0.25">
      <c r="A167" s="11" t="s">
        <v>90</v>
      </c>
      <c r="B167" s="33">
        <v>83.414696827439158</v>
      </c>
      <c r="C167" s="11">
        <v>9.6042537362033364</v>
      </c>
      <c r="D167" s="11">
        <v>8.6851825366719098</v>
      </c>
      <c r="E167" s="11">
        <v>2.965675047686137E-6</v>
      </c>
      <c r="F167" s="11">
        <v>62.275876880300942</v>
      </c>
      <c r="G167" s="11">
        <v>104.55351677457737</v>
      </c>
      <c r="H167" s="33">
        <v>62.275876880300942</v>
      </c>
      <c r="I167" s="33">
        <v>104.55351677457737</v>
      </c>
    </row>
    <row r="169" spans="1:9" x14ac:dyDescent="0.2">
      <c r="A169" t="s">
        <v>103</v>
      </c>
      <c r="B169" t="s">
        <v>109</v>
      </c>
    </row>
    <row r="170" spans="1:9" x14ac:dyDescent="0.2">
      <c r="A170" t="s">
        <v>107</v>
      </c>
    </row>
    <row r="172" spans="1:9" x14ac:dyDescent="0.2">
      <c r="A172" t="s">
        <v>86</v>
      </c>
    </row>
    <row r="173" spans="1:9" ht="16" thickBot="1" x14ac:dyDescent="0.25"/>
    <row r="174" spans="1:9" x14ac:dyDescent="0.2">
      <c r="A174" s="12" t="s">
        <v>87</v>
      </c>
      <c r="B174" s="12" t="s">
        <v>95</v>
      </c>
      <c r="C174" s="12" t="s">
        <v>55</v>
      </c>
    </row>
    <row r="175" spans="1:9" x14ac:dyDescent="0.2">
      <c r="A175">
        <v>1</v>
      </c>
      <c r="B175">
        <v>-0.67768993857282567</v>
      </c>
      <c r="C175">
        <v>0.97768993857282571</v>
      </c>
    </row>
    <row r="176" spans="1:9" x14ac:dyDescent="0.2">
      <c r="A176">
        <v>2</v>
      </c>
      <c r="B176">
        <v>-0.23981650879079552</v>
      </c>
      <c r="C176">
        <v>0.63981650879079555</v>
      </c>
    </row>
    <row r="177" spans="1:5" x14ac:dyDescent="0.2">
      <c r="A177">
        <v>3</v>
      </c>
      <c r="B177">
        <v>0.19577036524685809</v>
      </c>
      <c r="C177">
        <v>0.1042296347531419</v>
      </c>
    </row>
    <row r="178" spans="1:5" x14ac:dyDescent="0.2">
      <c r="A178">
        <v>4</v>
      </c>
      <c r="B178">
        <v>0.62909444012450422</v>
      </c>
      <c r="C178">
        <v>-0.2290944401245042</v>
      </c>
    </row>
    <row r="179" spans="1:5" x14ac:dyDescent="0.2">
      <c r="A179">
        <v>5</v>
      </c>
      <c r="B179">
        <v>1.0601791041042361</v>
      </c>
      <c r="C179">
        <v>-0.5601791041042361</v>
      </c>
    </row>
    <row r="180" spans="1:5" x14ac:dyDescent="0.2">
      <c r="A180">
        <v>6</v>
      </c>
      <c r="B180">
        <v>1.4890473847004841</v>
      </c>
      <c r="C180">
        <v>-0.78904738470048419</v>
      </c>
    </row>
    <row r="181" spans="1:5" x14ac:dyDescent="0.2">
      <c r="A181">
        <v>7</v>
      </c>
      <c r="B181">
        <v>1.9157219560609065</v>
      </c>
      <c r="C181">
        <v>-0.81572195606090636</v>
      </c>
    </row>
    <row r="182" spans="1:5" x14ac:dyDescent="0.2">
      <c r="A182">
        <v>8</v>
      </c>
      <c r="B182">
        <v>2.3402251461603782</v>
      </c>
      <c r="C182">
        <v>-0.64022514616037829</v>
      </c>
    </row>
    <row r="183" spans="1:5" x14ac:dyDescent="0.2">
      <c r="A183">
        <v>9</v>
      </c>
      <c r="B183">
        <v>2.7625789438114907</v>
      </c>
      <c r="C183">
        <v>-0.26257894381149072</v>
      </c>
    </row>
    <row r="184" spans="1:5" x14ac:dyDescent="0.2">
      <c r="A184">
        <v>10</v>
      </c>
      <c r="B184">
        <v>3.1828050054995174</v>
      </c>
      <c r="C184">
        <v>-8.2805005499517303E-2</v>
      </c>
    </row>
    <row r="185" spans="1:5" x14ac:dyDescent="0.2">
      <c r="A185">
        <v>11</v>
      </c>
      <c r="B185">
        <v>3.6009246620452586</v>
      </c>
      <c r="C185">
        <v>0.19907533795474119</v>
      </c>
    </row>
    <row r="186" spans="1:5" x14ac:dyDescent="0.2">
      <c r="A186">
        <v>12</v>
      </c>
      <c r="B186">
        <v>4.0169589251029265</v>
      </c>
      <c r="C186">
        <v>0.58304107489707313</v>
      </c>
    </row>
    <row r="187" spans="1:5" ht="16" thickBot="1" x14ac:dyDescent="0.25">
      <c r="A187" s="11">
        <v>13</v>
      </c>
      <c r="B187" s="11">
        <v>4.2242005145056964</v>
      </c>
      <c r="C187" s="11">
        <v>0.8757994854943032</v>
      </c>
    </row>
    <row r="188" spans="1:5" ht="16" thickBot="1" x14ac:dyDescent="0.25">
      <c r="A188" s="11">
        <v>13</v>
      </c>
      <c r="B188" s="11">
        <v>4.2242005145056964</v>
      </c>
      <c r="C188" s="11">
        <v>0.8757994854943032</v>
      </c>
    </row>
    <row r="192" spans="1:5" x14ac:dyDescent="0.2">
      <c r="A192" s="31" t="s">
        <v>83</v>
      </c>
      <c r="B192" s="31" t="s">
        <v>98</v>
      </c>
      <c r="C192" s="31"/>
      <c r="D192" s="31"/>
      <c r="E192" s="31"/>
    </row>
    <row r="194" spans="1:6" x14ac:dyDescent="0.2">
      <c r="A194" t="s">
        <v>46</v>
      </c>
    </row>
    <row r="195" spans="1:6" ht="16" thickBot="1" x14ac:dyDescent="0.25"/>
    <row r="196" spans="1:6" x14ac:dyDescent="0.2">
      <c r="A196" s="13" t="s">
        <v>47</v>
      </c>
      <c r="B196" s="13"/>
    </row>
    <row r="197" spans="1:6" x14ac:dyDescent="0.2">
      <c r="A197" t="s">
        <v>48</v>
      </c>
      <c r="B197">
        <v>0.94928986422773431</v>
      </c>
    </row>
    <row r="198" spans="1:6" x14ac:dyDescent="0.2">
      <c r="A198" t="s">
        <v>49</v>
      </c>
      <c r="B198" s="25">
        <v>0.90115124632551025</v>
      </c>
    </row>
    <row r="199" spans="1:6" x14ac:dyDescent="0.2">
      <c r="A199" t="s">
        <v>50</v>
      </c>
      <c r="B199">
        <v>0.8921649959914657</v>
      </c>
    </row>
    <row r="200" spans="1:6" x14ac:dyDescent="0.2">
      <c r="A200" t="s">
        <v>51</v>
      </c>
      <c r="B200">
        <v>0.39604042584763294</v>
      </c>
    </row>
    <row r="201" spans="1:6" ht="16" thickBot="1" x14ac:dyDescent="0.25">
      <c r="A201" s="11" t="s">
        <v>52</v>
      </c>
      <c r="B201" s="11">
        <v>13</v>
      </c>
    </row>
    <row r="203" spans="1:6" ht="16" thickBot="1" x14ac:dyDescent="0.25">
      <c r="A203" t="s">
        <v>53</v>
      </c>
    </row>
    <row r="204" spans="1:6" x14ac:dyDescent="0.2">
      <c r="A204" s="12"/>
      <c r="B204" s="12" t="s">
        <v>58</v>
      </c>
      <c r="C204" s="12" t="s">
        <v>59</v>
      </c>
      <c r="D204" s="12" t="s">
        <v>60</v>
      </c>
      <c r="E204" s="12" t="s">
        <v>61</v>
      </c>
      <c r="F204" s="12" t="s">
        <v>62</v>
      </c>
    </row>
    <row r="205" spans="1:6" x14ac:dyDescent="0.2">
      <c r="A205" t="s">
        <v>54</v>
      </c>
      <c r="B205">
        <v>1</v>
      </c>
      <c r="C205">
        <v>15.72889497468848</v>
      </c>
      <c r="D205">
        <v>15.72889497468848</v>
      </c>
      <c r="E205" s="25">
        <v>100.28111980271541</v>
      </c>
      <c r="F205">
        <v>7.2900097317710142E-7</v>
      </c>
    </row>
    <row r="206" spans="1:6" x14ac:dyDescent="0.2">
      <c r="A206" t="s">
        <v>55</v>
      </c>
      <c r="B206">
        <v>11</v>
      </c>
      <c r="C206">
        <v>1.7253282079613186</v>
      </c>
      <c r="D206">
        <v>0.15684801890557443</v>
      </c>
    </row>
    <row r="207" spans="1:6" ht="16" thickBot="1" x14ac:dyDescent="0.25">
      <c r="A207" s="11" t="s">
        <v>56</v>
      </c>
      <c r="B207" s="11">
        <v>12</v>
      </c>
      <c r="C207" s="11">
        <v>17.454223182649798</v>
      </c>
      <c r="D207" s="11"/>
      <c r="E207" s="11"/>
      <c r="F207" s="11"/>
    </row>
    <row r="208" spans="1:6" ht="16" thickBot="1" x14ac:dyDescent="0.25"/>
    <row r="209" spans="1:9" x14ac:dyDescent="0.2">
      <c r="A209" s="12"/>
      <c r="B209" s="32" t="s">
        <v>63</v>
      </c>
      <c r="C209" s="12" t="s">
        <v>51</v>
      </c>
      <c r="D209" s="12" t="s">
        <v>64</v>
      </c>
      <c r="E209" s="12" t="s">
        <v>65</v>
      </c>
      <c r="F209" s="12" t="s">
        <v>66</v>
      </c>
      <c r="G209" s="12" t="s">
        <v>67</v>
      </c>
      <c r="H209" s="32" t="s">
        <v>68</v>
      </c>
      <c r="I209" s="32" t="s">
        <v>69</v>
      </c>
    </row>
    <row r="210" spans="1:9" x14ac:dyDescent="0.2">
      <c r="A210" t="s">
        <v>57</v>
      </c>
      <c r="B210" s="25">
        <v>-57.086913135899827</v>
      </c>
      <c r="C210">
        <v>5.8399212760719248</v>
      </c>
      <c r="D210">
        <v>-9.7752881309896509</v>
      </c>
      <c r="E210">
        <v>9.2735464158538754E-7</v>
      </c>
      <c r="F210">
        <v>-69.940493200637562</v>
      </c>
      <c r="G210">
        <v>-44.233333071162093</v>
      </c>
      <c r="H210" s="25">
        <v>-69.940493200637562</v>
      </c>
      <c r="I210" s="25">
        <v>-44.233333071162093</v>
      </c>
    </row>
    <row r="211" spans="1:9" ht="16" thickBot="1" x14ac:dyDescent="0.25">
      <c r="A211" s="11" t="s">
        <v>91</v>
      </c>
      <c r="B211" s="33">
        <v>114539.97274829916</v>
      </c>
      <c r="C211" s="11">
        <v>11437.931412874244</v>
      </c>
      <c r="D211" s="11">
        <v>10.014046125453758</v>
      </c>
      <c r="E211" s="11">
        <v>7.2900097317709877E-7</v>
      </c>
      <c r="F211" s="11">
        <v>89365.255446416966</v>
      </c>
      <c r="G211" s="11">
        <v>139714.69005018135</v>
      </c>
      <c r="H211" s="33">
        <v>89365.255446416966</v>
      </c>
      <c r="I211" s="33">
        <v>139714.69005018135</v>
      </c>
    </row>
    <row r="212" spans="1:9" x14ac:dyDescent="0.2">
      <c r="A212" t="s">
        <v>103</v>
      </c>
      <c r="B212" t="s">
        <v>110</v>
      </c>
    </row>
    <row r="213" spans="1:9" x14ac:dyDescent="0.2">
      <c r="A213" t="s">
        <v>106</v>
      </c>
    </row>
    <row r="215" spans="1:9" x14ac:dyDescent="0.2">
      <c r="A215" t="s">
        <v>86</v>
      </c>
    </row>
    <row r="216" spans="1:9" ht="16" thickBot="1" x14ac:dyDescent="0.25"/>
    <row r="217" spans="1:9" x14ac:dyDescent="0.2">
      <c r="A217" s="12" t="s">
        <v>87</v>
      </c>
      <c r="B217" s="12" t="s">
        <v>108</v>
      </c>
      <c r="C217" s="12" t="s">
        <v>55</v>
      </c>
    </row>
    <row r="218" spans="1:9" x14ac:dyDescent="0.2">
      <c r="A218">
        <v>1</v>
      </c>
      <c r="B218">
        <v>3.1972830474155174</v>
      </c>
      <c r="C218">
        <v>0.13605028591781609</v>
      </c>
    </row>
    <row r="219" spans="1:9" x14ac:dyDescent="0.2">
      <c r="A219">
        <v>2</v>
      </c>
      <c r="B219">
        <v>2.8816589836285331</v>
      </c>
      <c r="C219">
        <v>-0.38165898362853312</v>
      </c>
    </row>
    <row r="220" spans="1:9" x14ac:dyDescent="0.2">
      <c r="A220">
        <v>3</v>
      </c>
      <c r="B220">
        <v>2.5693226705059828</v>
      </c>
      <c r="C220">
        <v>0.76401066282735064</v>
      </c>
    </row>
    <row r="221" spans="1:9" x14ac:dyDescent="0.2">
      <c r="A221">
        <v>4</v>
      </c>
      <c r="B221">
        <v>2.2602230031152786</v>
      </c>
      <c r="C221">
        <v>0.23977699688472143</v>
      </c>
    </row>
    <row r="222" spans="1:9" x14ac:dyDescent="0.2">
      <c r="A222">
        <v>5</v>
      </c>
      <c r="B222">
        <v>1.9543099302337623</v>
      </c>
      <c r="C222">
        <v>4.5690069766237684E-2</v>
      </c>
    </row>
    <row r="223" spans="1:9" x14ac:dyDescent="0.2">
      <c r="A223">
        <v>6</v>
      </c>
      <c r="B223">
        <v>1.6515344273305104</v>
      </c>
      <c r="C223">
        <v>-0.22296299875908177</v>
      </c>
    </row>
    <row r="224" spans="1:9" x14ac:dyDescent="0.2">
      <c r="A224">
        <v>7</v>
      </c>
      <c r="B224">
        <v>1.3518484703752591</v>
      </c>
      <c r="C224">
        <v>-0.44275756128435007</v>
      </c>
    </row>
    <row r="225" spans="1:3" x14ac:dyDescent="0.2">
      <c r="A225">
        <v>8</v>
      </c>
      <c r="B225">
        <v>1.0552050104449293</v>
      </c>
      <c r="C225">
        <v>-0.46696971632728224</v>
      </c>
    </row>
    <row r="226" spans="1:3" x14ac:dyDescent="0.2">
      <c r="A226">
        <v>9</v>
      </c>
      <c r="B226">
        <v>0.76155794909974617</v>
      </c>
      <c r="C226">
        <v>-0.36155794909974615</v>
      </c>
    </row>
    <row r="227" spans="1:3" x14ac:dyDescent="0.2">
      <c r="A227">
        <v>10</v>
      </c>
      <c r="B227">
        <v>0.47086211450176307</v>
      </c>
      <c r="C227">
        <v>-0.14828146934047276</v>
      </c>
    </row>
    <row r="228" spans="1:3" x14ac:dyDescent="0.2">
      <c r="A228">
        <v>11</v>
      </c>
      <c r="B228">
        <v>0.18307323824975441</v>
      </c>
      <c r="C228">
        <v>8.008465648708768E-2</v>
      </c>
    </row>
    <row r="229" spans="1:3" x14ac:dyDescent="0.2">
      <c r="A229">
        <v>12</v>
      </c>
      <c r="B229">
        <v>-0.10185206709427774</v>
      </c>
      <c r="C229">
        <v>0.31924337144210385</v>
      </c>
    </row>
    <row r="230" spans="1:3" ht="16" thickBot="1" x14ac:dyDescent="0.25">
      <c r="A230" s="11">
        <v>13</v>
      </c>
      <c r="B230" s="11">
        <v>-0.24325420374143647</v>
      </c>
      <c r="C230" s="11">
        <v>0.43933263511398551</v>
      </c>
    </row>
  </sheetData>
  <mergeCells count="7">
    <mergeCell ref="Q9:Q10"/>
    <mergeCell ref="R9:R10"/>
    <mergeCell ref="J39:K40"/>
    <mergeCell ref="J81:K82"/>
    <mergeCell ref="J125:K126"/>
    <mergeCell ref="O9:O10"/>
    <mergeCell ref="P9:P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1"/>
  <sheetViews>
    <sheetView zoomScale="150" workbookViewId="0">
      <selection activeCell="O16" sqref="O16"/>
    </sheetView>
  </sheetViews>
  <sheetFormatPr baseColWidth="10" defaultColWidth="11.5" defaultRowHeight="15" x14ac:dyDescent="0.2"/>
  <sheetData>
    <row r="1" spans="1:3" x14ac:dyDescent="0.2">
      <c r="A1" t="s">
        <v>19</v>
      </c>
      <c r="B1" t="s">
        <v>20</v>
      </c>
      <c r="C1" t="s">
        <v>21</v>
      </c>
    </row>
    <row r="2" spans="1:3" x14ac:dyDescent="0.2">
      <c r="A2" t="s">
        <v>22</v>
      </c>
      <c r="B2">
        <v>121</v>
      </c>
      <c r="C2">
        <v>54</v>
      </c>
    </row>
    <row r="3" spans="1:3" x14ac:dyDescent="0.2">
      <c r="A3" t="s">
        <v>23</v>
      </c>
      <c r="B3">
        <v>199</v>
      </c>
      <c r="C3">
        <v>50</v>
      </c>
    </row>
    <row r="4" spans="1:3" x14ac:dyDescent="0.2">
      <c r="A4" t="s">
        <v>24</v>
      </c>
      <c r="B4">
        <v>159</v>
      </c>
      <c r="C4">
        <v>62</v>
      </c>
    </row>
    <row r="5" spans="1:3" x14ac:dyDescent="0.2">
      <c r="A5" t="s">
        <v>25</v>
      </c>
      <c r="B5">
        <v>129</v>
      </c>
      <c r="C5">
        <v>52</v>
      </c>
    </row>
    <row r="6" spans="1:3" x14ac:dyDescent="0.2">
      <c r="A6" t="s">
        <v>26</v>
      </c>
      <c r="B6">
        <v>117</v>
      </c>
      <c r="C6">
        <v>44</v>
      </c>
    </row>
    <row r="7" spans="1:3" x14ac:dyDescent="0.2">
      <c r="A7" t="s">
        <v>27</v>
      </c>
      <c r="B7">
        <v>92</v>
      </c>
      <c r="C7">
        <v>35</v>
      </c>
    </row>
    <row r="8" spans="1:3" x14ac:dyDescent="0.2">
      <c r="A8" t="s">
        <v>28</v>
      </c>
      <c r="B8">
        <v>102</v>
      </c>
      <c r="C8">
        <v>60</v>
      </c>
    </row>
    <row r="9" spans="1:3" x14ac:dyDescent="0.2">
      <c r="A9" t="s">
        <v>29</v>
      </c>
      <c r="B9">
        <v>92</v>
      </c>
      <c r="C9">
        <v>70</v>
      </c>
    </row>
    <row r="10" spans="1:3" x14ac:dyDescent="0.2">
      <c r="A10" t="s">
        <v>30</v>
      </c>
      <c r="B10">
        <v>122</v>
      </c>
      <c r="C10">
        <v>51</v>
      </c>
    </row>
    <row r="11" spans="1:3" x14ac:dyDescent="0.2">
      <c r="A11" t="s">
        <v>31</v>
      </c>
      <c r="B11">
        <v>111</v>
      </c>
      <c r="C11">
        <v>32</v>
      </c>
    </row>
    <row r="12" spans="1:3" x14ac:dyDescent="0.2">
      <c r="A12" t="s">
        <v>32</v>
      </c>
      <c r="B12">
        <v>107</v>
      </c>
      <c r="C12">
        <v>57</v>
      </c>
    </row>
    <row r="13" spans="1:3" x14ac:dyDescent="0.2">
      <c r="A13" t="s">
        <v>33</v>
      </c>
      <c r="B13">
        <v>116</v>
      </c>
      <c r="C13">
        <v>42</v>
      </c>
    </row>
    <row r="14" spans="1:3" x14ac:dyDescent="0.2">
      <c r="A14" t="s">
        <v>34</v>
      </c>
      <c r="B14">
        <v>197</v>
      </c>
      <c r="C14">
        <v>60</v>
      </c>
    </row>
    <row r="15" spans="1:3" x14ac:dyDescent="0.2">
      <c r="A15" t="s">
        <v>35</v>
      </c>
      <c r="B15">
        <v>95</v>
      </c>
      <c r="C15">
        <v>36</v>
      </c>
    </row>
    <row r="16" spans="1:3" x14ac:dyDescent="0.2">
      <c r="A16" t="s">
        <v>36</v>
      </c>
      <c r="B16">
        <v>85</v>
      </c>
      <c r="C16">
        <v>37</v>
      </c>
    </row>
    <row r="17" spans="1:3" x14ac:dyDescent="0.2">
      <c r="A17" t="s">
        <v>37</v>
      </c>
      <c r="B17">
        <v>122</v>
      </c>
      <c r="C17">
        <v>46</v>
      </c>
    </row>
    <row r="18" spans="1:3" x14ac:dyDescent="0.2">
      <c r="A18" t="s">
        <v>38</v>
      </c>
      <c r="B18">
        <v>115</v>
      </c>
      <c r="C18">
        <v>66</v>
      </c>
    </row>
    <row r="19" spans="1:3" x14ac:dyDescent="0.2">
      <c r="A19" t="s">
        <v>39</v>
      </c>
      <c r="B19">
        <v>155</v>
      </c>
      <c r="C19">
        <v>52</v>
      </c>
    </row>
    <row r="20" spans="1:3" x14ac:dyDescent="0.2">
      <c r="A20" t="s">
        <v>40</v>
      </c>
      <c r="B20">
        <v>125</v>
      </c>
      <c r="C20">
        <v>45</v>
      </c>
    </row>
    <row r="21" spans="1:3" x14ac:dyDescent="0.2">
      <c r="A21" t="s">
        <v>41</v>
      </c>
      <c r="B21">
        <v>145</v>
      </c>
      <c r="C21">
        <v>53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5"/>
  <sheetViews>
    <sheetView workbookViewId="0">
      <selection activeCell="L29" sqref="L29"/>
    </sheetView>
  </sheetViews>
  <sheetFormatPr baseColWidth="10" defaultColWidth="11.5" defaultRowHeight="15" x14ac:dyDescent="0.2"/>
  <sheetData>
    <row r="1" spans="1:2" x14ac:dyDescent="0.2">
      <c r="A1" t="s">
        <v>42</v>
      </c>
      <c r="B1" t="s">
        <v>43</v>
      </c>
    </row>
    <row r="2" spans="1:2" x14ac:dyDescent="0.2">
      <c r="A2">
        <v>31</v>
      </c>
      <c r="B2">
        <v>55</v>
      </c>
    </row>
    <row r="3" spans="1:2" x14ac:dyDescent="0.2">
      <c r="A3">
        <v>34</v>
      </c>
      <c r="B3">
        <v>49</v>
      </c>
    </row>
    <row r="4" spans="1:2" x14ac:dyDescent="0.2">
      <c r="A4">
        <v>39</v>
      </c>
      <c r="B4">
        <v>46</v>
      </c>
    </row>
    <row r="5" spans="1:2" x14ac:dyDescent="0.2">
      <c r="A5">
        <v>42</v>
      </c>
      <c r="B5">
        <v>47</v>
      </c>
    </row>
    <row r="6" spans="1:2" x14ac:dyDescent="0.2">
      <c r="A6">
        <v>47</v>
      </c>
      <c r="B6">
        <v>40</v>
      </c>
    </row>
    <row r="7" spans="1:2" x14ac:dyDescent="0.2">
      <c r="A7">
        <v>56</v>
      </c>
      <c r="B7">
        <v>43</v>
      </c>
    </row>
    <row r="8" spans="1:2" x14ac:dyDescent="0.2">
      <c r="A8">
        <v>32</v>
      </c>
      <c r="B8">
        <v>50</v>
      </c>
    </row>
    <row r="9" spans="1:2" x14ac:dyDescent="0.2">
      <c r="A9">
        <v>36</v>
      </c>
      <c r="B9">
        <v>44</v>
      </c>
    </row>
    <row r="10" spans="1:2" x14ac:dyDescent="0.2">
      <c r="A10">
        <v>39</v>
      </c>
      <c r="B10">
        <v>42</v>
      </c>
    </row>
    <row r="11" spans="1:2" x14ac:dyDescent="0.2">
      <c r="A11">
        <v>42</v>
      </c>
      <c r="B11">
        <v>42</v>
      </c>
    </row>
    <row r="12" spans="1:2" x14ac:dyDescent="0.2">
      <c r="A12">
        <v>48</v>
      </c>
      <c r="B12">
        <v>38</v>
      </c>
    </row>
    <row r="13" spans="1:2" x14ac:dyDescent="0.2">
      <c r="A13">
        <v>56</v>
      </c>
      <c r="B13">
        <v>40</v>
      </c>
    </row>
    <row r="14" spans="1:2" x14ac:dyDescent="0.2">
      <c r="A14">
        <v>62</v>
      </c>
      <c r="B14">
        <v>41</v>
      </c>
    </row>
    <row r="15" spans="1:2" x14ac:dyDescent="0.2">
      <c r="A15">
        <v>66</v>
      </c>
      <c r="B15">
        <v>46</v>
      </c>
    </row>
    <row r="16" spans="1:2" x14ac:dyDescent="0.2">
      <c r="A16">
        <v>68</v>
      </c>
      <c r="B16">
        <v>44</v>
      </c>
    </row>
    <row r="17" spans="1:2" x14ac:dyDescent="0.2">
      <c r="A17">
        <v>71</v>
      </c>
      <c r="B17">
        <v>51</v>
      </c>
    </row>
    <row r="18" spans="1:2" x14ac:dyDescent="0.2">
      <c r="A18">
        <v>75</v>
      </c>
      <c r="B18">
        <v>62</v>
      </c>
    </row>
    <row r="19" spans="1:2" x14ac:dyDescent="0.2">
      <c r="A19">
        <v>78</v>
      </c>
      <c r="B19">
        <v>73</v>
      </c>
    </row>
    <row r="20" spans="1:2" x14ac:dyDescent="0.2">
      <c r="A20">
        <v>62</v>
      </c>
      <c r="B20">
        <v>39</v>
      </c>
    </row>
    <row r="21" spans="1:2" x14ac:dyDescent="0.2">
      <c r="A21">
        <v>66</v>
      </c>
      <c r="B21">
        <v>44</v>
      </c>
    </row>
    <row r="22" spans="1:2" x14ac:dyDescent="0.2">
      <c r="A22">
        <v>68</v>
      </c>
      <c r="B22">
        <v>40</v>
      </c>
    </row>
    <row r="23" spans="1:2" x14ac:dyDescent="0.2">
      <c r="A23">
        <v>72</v>
      </c>
      <c r="B23">
        <v>44</v>
      </c>
    </row>
    <row r="24" spans="1:2" x14ac:dyDescent="0.2">
      <c r="A24">
        <v>75</v>
      </c>
      <c r="B24">
        <v>50</v>
      </c>
    </row>
    <row r="25" spans="1:2" x14ac:dyDescent="0.2">
      <c r="A25">
        <v>79</v>
      </c>
      <c r="B25">
        <v>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7"/>
  <sheetViews>
    <sheetView workbookViewId="0">
      <selection activeCell="L25" sqref="L25"/>
    </sheetView>
  </sheetViews>
  <sheetFormatPr baseColWidth="10" defaultColWidth="11.5" defaultRowHeight="15" x14ac:dyDescent="0.2"/>
  <sheetData>
    <row r="1" spans="1:2" x14ac:dyDescent="0.2">
      <c r="A1" t="s">
        <v>44</v>
      </c>
      <c r="B1" t="s">
        <v>45</v>
      </c>
    </row>
    <row r="2" spans="1:2" x14ac:dyDescent="0.2">
      <c r="A2">
        <v>1</v>
      </c>
      <c r="B2">
        <v>2.0499999999999998</v>
      </c>
    </row>
    <row r="3" spans="1:2" x14ac:dyDescent="0.2">
      <c r="A3">
        <v>2</v>
      </c>
      <c r="B3">
        <v>2.04</v>
      </c>
    </row>
    <row r="4" spans="1:2" x14ac:dyDescent="0.2">
      <c r="A4">
        <v>3</v>
      </c>
      <c r="B4">
        <v>2.0099999999999998</v>
      </c>
    </row>
    <row r="5" spans="1:2" x14ac:dyDescent="0.2">
      <c r="A5">
        <v>4</v>
      </c>
      <c r="B5">
        <v>2.14</v>
      </c>
    </row>
    <row r="6" spans="1:2" x14ac:dyDescent="0.2">
      <c r="A6">
        <v>5</v>
      </c>
      <c r="B6">
        <v>2.34</v>
      </c>
    </row>
    <row r="7" spans="1:2" x14ac:dyDescent="0.2">
      <c r="A7">
        <v>6</v>
      </c>
      <c r="B7">
        <v>2.69</v>
      </c>
    </row>
    <row r="8" spans="1:2" x14ac:dyDescent="0.2">
      <c r="A8">
        <v>7</v>
      </c>
      <c r="B8">
        <v>3.8</v>
      </c>
    </row>
    <row r="9" spans="1:2" x14ac:dyDescent="0.2">
      <c r="A9">
        <v>8</v>
      </c>
      <c r="B9">
        <v>5.25</v>
      </c>
    </row>
    <row r="10" spans="1:2" x14ac:dyDescent="0.2">
      <c r="A10">
        <v>9</v>
      </c>
      <c r="B10">
        <v>7.41</v>
      </c>
    </row>
    <row r="11" spans="1:2" x14ac:dyDescent="0.2">
      <c r="A11">
        <v>10</v>
      </c>
      <c r="B11">
        <v>10.7</v>
      </c>
    </row>
    <row r="12" spans="1:2" x14ac:dyDescent="0.2">
      <c r="A12">
        <v>11</v>
      </c>
      <c r="B12">
        <v>15.1</v>
      </c>
    </row>
    <row r="13" spans="1:2" x14ac:dyDescent="0.2">
      <c r="A13">
        <v>12</v>
      </c>
      <c r="B13">
        <v>18.2</v>
      </c>
    </row>
    <row r="14" spans="1:2" x14ac:dyDescent="0.2">
      <c r="A14">
        <v>13</v>
      </c>
      <c r="B14">
        <v>19.899999999999999</v>
      </c>
    </row>
    <row r="15" spans="1:2" x14ac:dyDescent="0.2">
      <c r="A15">
        <v>14</v>
      </c>
      <c r="B15">
        <v>20.399999999999999</v>
      </c>
    </row>
    <row r="16" spans="1:2" x14ac:dyDescent="0.2">
      <c r="A16">
        <v>15</v>
      </c>
      <c r="B16">
        <v>19.100000000000001</v>
      </c>
    </row>
    <row r="17" spans="1:2" x14ac:dyDescent="0.2">
      <c r="A17">
        <v>16</v>
      </c>
      <c r="B17">
        <v>20.2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39"/>
  <sheetViews>
    <sheetView tabSelected="1" zoomScale="172" zoomScaleNormal="117" workbookViewId="0">
      <selection activeCell="A93" sqref="A93"/>
    </sheetView>
  </sheetViews>
  <sheetFormatPr baseColWidth="10" defaultColWidth="11.5" defaultRowHeight="15" x14ac:dyDescent="0.2"/>
  <cols>
    <col min="1" max="1" width="31" customWidth="1"/>
    <col min="2" max="2" width="13.6640625" bestFit="1" customWidth="1"/>
    <col min="3" max="4" width="11.6640625" bestFit="1" customWidth="1"/>
    <col min="5" max="5" width="11.5" customWidth="1"/>
    <col min="6" max="6" width="13.33203125" customWidth="1"/>
    <col min="7" max="9" width="11.6640625" bestFit="1" customWidth="1"/>
    <col min="11" max="11" width="26.33203125" customWidth="1"/>
    <col min="12" max="15" width="11.6640625" bestFit="1" customWidth="1"/>
    <col min="16" max="16" width="11.83203125" bestFit="1" customWidth="1"/>
    <col min="17" max="19" width="11.6640625" bestFit="1" customWidth="1"/>
  </cols>
  <sheetData>
    <row r="1" spans="1:6" x14ac:dyDescent="0.2">
      <c r="A1" s="18" t="s">
        <v>11</v>
      </c>
      <c r="B1" s="18" t="s">
        <v>12</v>
      </c>
    </row>
    <row r="2" spans="1:6" x14ac:dyDescent="0.2">
      <c r="A2" t="s">
        <v>3</v>
      </c>
      <c r="B2" t="s">
        <v>4</v>
      </c>
      <c r="C2" s="18" t="s">
        <v>90</v>
      </c>
      <c r="D2" s="18" t="s">
        <v>2</v>
      </c>
      <c r="E2" s="18" t="s">
        <v>91</v>
      </c>
      <c r="F2" s="18" t="s">
        <v>92</v>
      </c>
    </row>
    <row r="3" spans="1:6" x14ac:dyDescent="0.2">
      <c r="A3">
        <v>10</v>
      </c>
      <c r="B3">
        <v>0.17</v>
      </c>
      <c r="C3">
        <f>LN(A3)</f>
        <v>2.3025850929940459</v>
      </c>
      <c r="D3">
        <f>LN(B3)</f>
        <v>-1.7719568419318752</v>
      </c>
      <c r="E3">
        <f>1/A3</f>
        <v>0.1</v>
      </c>
      <c r="F3">
        <f>1/B3</f>
        <v>5.8823529411764701</v>
      </c>
    </row>
    <row r="4" spans="1:6" x14ac:dyDescent="0.2">
      <c r="A4">
        <v>15</v>
      </c>
      <c r="B4">
        <v>0.13</v>
      </c>
      <c r="C4">
        <f t="shared" ref="C4:C17" si="0">LN(A4)</f>
        <v>2.7080502011022101</v>
      </c>
      <c r="D4">
        <f t="shared" ref="D4:D17" si="1">LN(B4)</f>
        <v>-2.0402208285265546</v>
      </c>
      <c r="E4">
        <f t="shared" ref="E4:E17" si="2">1/A4</f>
        <v>6.6666666666666666E-2</v>
      </c>
      <c r="F4">
        <f t="shared" ref="F4:F17" si="3">1/B4</f>
        <v>7.6923076923076916</v>
      </c>
    </row>
    <row r="5" spans="1:6" x14ac:dyDescent="0.2">
      <c r="A5">
        <v>18</v>
      </c>
      <c r="B5">
        <v>0.09</v>
      </c>
      <c r="C5">
        <f t="shared" si="0"/>
        <v>2.8903717578961645</v>
      </c>
      <c r="D5">
        <f t="shared" si="1"/>
        <v>-2.4079456086518722</v>
      </c>
      <c r="E5">
        <f t="shared" si="2"/>
        <v>5.5555555555555552E-2</v>
      </c>
      <c r="F5">
        <f t="shared" si="3"/>
        <v>11.111111111111111</v>
      </c>
    </row>
    <row r="6" spans="1:6" x14ac:dyDescent="0.2">
      <c r="A6">
        <v>12</v>
      </c>
      <c r="B6">
        <v>0.15</v>
      </c>
      <c r="C6">
        <f t="shared" si="0"/>
        <v>2.4849066497880004</v>
      </c>
      <c r="D6">
        <f t="shared" si="1"/>
        <v>-1.8971199848858813</v>
      </c>
      <c r="E6">
        <f t="shared" si="2"/>
        <v>8.3333333333333329E-2</v>
      </c>
      <c r="F6">
        <f t="shared" si="3"/>
        <v>6.666666666666667</v>
      </c>
    </row>
    <row r="7" spans="1:6" x14ac:dyDescent="0.2">
      <c r="A7">
        <v>9</v>
      </c>
      <c r="B7">
        <v>0.2</v>
      </c>
      <c r="C7">
        <f t="shared" si="0"/>
        <v>2.1972245773362196</v>
      </c>
      <c r="D7">
        <f t="shared" si="1"/>
        <v>-1.6094379124341003</v>
      </c>
      <c r="E7">
        <f t="shared" si="2"/>
        <v>0.1111111111111111</v>
      </c>
      <c r="F7">
        <f t="shared" si="3"/>
        <v>5</v>
      </c>
    </row>
    <row r="8" spans="1:6" x14ac:dyDescent="0.2">
      <c r="A8">
        <v>8</v>
      </c>
      <c r="B8">
        <v>0.21</v>
      </c>
      <c r="C8">
        <f t="shared" si="0"/>
        <v>2.0794415416798357</v>
      </c>
      <c r="D8">
        <f t="shared" si="1"/>
        <v>-1.5606477482646683</v>
      </c>
      <c r="E8">
        <f t="shared" si="2"/>
        <v>0.125</v>
      </c>
      <c r="F8">
        <f t="shared" si="3"/>
        <v>4.7619047619047619</v>
      </c>
    </row>
    <row r="9" spans="1:6" x14ac:dyDescent="0.2">
      <c r="A9">
        <v>11</v>
      </c>
      <c r="B9">
        <v>0.18</v>
      </c>
      <c r="C9">
        <f t="shared" si="0"/>
        <v>2.3978952727983707</v>
      </c>
      <c r="D9">
        <f t="shared" si="1"/>
        <v>-1.7147984280919266</v>
      </c>
      <c r="E9">
        <f t="shared" si="2"/>
        <v>9.0909090909090912E-2</v>
      </c>
      <c r="F9">
        <f t="shared" si="3"/>
        <v>5.5555555555555554</v>
      </c>
    </row>
    <row r="10" spans="1:6" x14ac:dyDescent="0.2">
      <c r="A10">
        <v>6</v>
      </c>
      <c r="B10">
        <v>0.24</v>
      </c>
      <c r="C10">
        <f t="shared" si="0"/>
        <v>1.791759469228055</v>
      </c>
      <c r="D10">
        <f t="shared" si="1"/>
        <v>-1.4271163556401458</v>
      </c>
      <c r="E10">
        <f t="shared" si="2"/>
        <v>0.16666666666666666</v>
      </c>
      <c r="F10">
        <f t="shared" si="3"/>
        <v>4.166666666666667</v>
      </c>
    </row>
    <row r="11" spans="1:6" x14ac:dyDescent="0.2">
      <c r="A11">
        <v>18</v>
      </c>
      <c r="B11">
        <v>0.13</v>
      </c>
      <c r="C11">
        <f t="shared" si="0"/>
        <v>2.8903717578961645</v>
      </c>
      <c r="D11">
        <f t="shared" si="1"/>
        <v>-2.0402208285265546</v>
      </c>
      <c r="E11">
        <f t="shared" si="2"/>
        <v>5.5555555555555552E-2</v>
      </c>
      <c r="F11">
        <f t="shared" si="3"/>
        <v>7.6923076923076916</v>
      </c>
    </row>
    <row r="12" spans="1:6" x14ac:dyDescent="0.2">
      <c r="A12">
        <v>5</v>
      </c>
      <c r="B12">
        <v>0.25</v>
      </c>
      <c r="C12">
        <f t="shared" si="0"/>
        <v>1.6094379124341003</v>
      </c>
      <c r="D12">
        <f t="shared" si="1"/>
        <v>-1.3862943611198906</v>
      </c>
      <c r="E12">
        <f t="shared" si="2"/>
        <v>0.2</v>
      </c>
      <c r="F12">
        <f t="shared" si="3"/>
        <v>4</v>
      </c>
    </row>
    <row r="13" spans="1:6" x14ac:dyDescent="0.2">
      <c r="A13">
        <v>13</v>
      </c>
      <c r="B13">
        <v>0.13</v>
      </c>
      <c r="C13">
        <f t="shared" si="0"/>
        <v>2.5649493574615367</v>
      </c>
      <c r="D13">
        <f t="shared" si="1"/>
        <v>-2.0402208285265546</v>
      </c>
      <c r="E13">
        <f t="shared" si="2"/>
        <v>7.6923076923076927E-2</v>
      </c>
      <c r="F13">
        <f t="shared" si="3"/>
        <v>7.6923076923076916</v>
      </c>
    </row>
    <row r="14" spans="1:6" x14ac:dyDescent="0.2">
      <c r="A14">
        <v>19</v>
      </c>
      <c r="B14">
        <v>0.11</v>
      </c>
      <c r="C14">
        <f t="shared" si="0"/>
        <v>2.9444389791664403</v>
      </c>
      <c r="D14">
        <f t="shared" si="1"/>
        <v>-2.2072749131897207</v>
      </c>
      <c r="E14">
        <f t="shared" si="2"/>
        <v>5.2631578947368418E-2</v>
      </c>
      <c r="F14">
        <f t="shared" si="3"/>
        <v>9.0909090909090917</v>
      </c>
    </row>
    <row r="15" spans="1:6" x14ac:dyDescent="0.2">
      <c r="A15">
        <v>14</v>
      </c>
      <c r="B15">
        <v>0.15</v>
      </c>
      <c r="C15">
        <f t="shared" si="0"/>
        <v>2.6390573296152584</v>
      </c>
      <c r="D15">
        <f t="shared" si="1"/>
        <v>-1.8971199848858813</v>
      </c>
      <c r="E15">
        <f t="shared" si="2"/>
        <v>7.1428571428571425E-2</v>
      </c>
      <c r="F15">
        <f t="shared" si="3"/>
        <v>6.666666666666667</v>
      </c>
    </row>
    <row r="16" spans="1:6" x14ac:dyDescent="0.2">
      <c r="A16">
        <v>7</v>
      </c>
      <c r="B16">
        <v>0.23</v>
      </c>
      <c r="C16">
        <f t="shared" si="0"/>
        <v>1.9459101490553132</v>
      </c>
      <c r="D16">
        <f t="shared" si="1"/>
        <v>-1.4696759700589417</v>
      </c>
      <c r="E16">
        <f t="shared" si="2"/>
        <v>0.14285714285714285</v>
      </c>
      <c r="F16">
        <f t="shared" si="3"/>
        <v>4.3478260869565215</v>
      </c>
    </row>
    <row r="17" spans="1:8" x14ac:dyDescent="0.2">
      <c r="A17">
        <v>16</v>
      </c>
      <c r="B17">
        <v>0.14000000000000001</v>
      </c>
      <c r="C17">
        <f t="shared" si="0"/>
        <v>2.7725887222397811</v>
      </c>
      <c r="D17">
        <f t="shared" si="1"/>
        <v>-1.9661128563728327</v>
      </c>
      <c r="E17">
        <f t="shared" si="2"/>
        <v>6.25E-2</v>
      </c>
      <c r="F17">
        <f t="shared" si="3"/>
        <v>7.1428571428571423</v>
      </c>
      <c r="H17" t="s">
        <v>193</v>
      </c>
    </row>
    <row r="19" spans="1:8" x14ac:dyDescent="0.2">
      <c r="A19" t="s">
        <v>192</v>
      </c>
      <c r="B19">
        <f>CORREL(A3:A17,B3:B17)</f>
        <v>-0.95451149010984471</v>
      </c>
    </row>
    <row r="22" spans="1:8" x14ac:dyDescent="0.2">
      <c r="A22" s="14" t="s">
        <v>83</v>
      </c>
      <c r="B22" s="14" t="s">
        <v>84</v>
      </c>
      <c r="C22" s="14"/>
      <c r="D22" s="14"/>
      <c r="E22" s="14"/>
    </row>
    <row r="24" spans="1:8" x14ac:dyDescent="0.2">
      <c r="A24" t="s">
        <v>46</v>
      </c>
    </row>
    <row r="25" spans="1:8" ht="16" thickBot="1" x14ac:dyDescent="0.25"/>
    <row r="26" spans="1:8" x14ac:dyDescent="0.2">
      <c r="A26" s="13" t="s">
        <v>47</v>
      </c>
      <c r="B26" s="13"/>
    </row>
    <row r="27" spans="1:8" x14ac:dyDescent="0.2">
      <c r="A27" t="s">
        <v>48</v>
      </c>
      <c r="B27">
        <v>0.95451149010984493</v>
      </c>
    </row>
    <row r="28" spans="1:8" x14ac:dyDescent="0.2">
      <c r="A28" t="s">
        <v>49</v>
      </c>
      <c r="B28" s="30">
        <v>0.91109218475171661</v>
      </c>
    </row>
    <row r="29" spans="1:8" x14ac:dyDescent="0.2">
      <c r="A29" t="s">
        <v>50</v>
      </c>
      <c r="B29">
        <v>0.90425312204031028</v>
      </c>
    </row>
    <row r="30" spans="1:8" x14ac:dyDescent="0.2">
      <c r="A30" t="s">
        <v>51</v>
      </c>
      <c r="B30">
        <v>1.5224934553726935E-2</v>
      </c>
    </row>
    <row r="31" spans="1:8" ht="16" thickBot="1" x14ac:dyDescent="0.25">
      <c r="A31" s="11" t="s">
        <v>52</v>
      </c>
      <c r="B31" s="11">
        <v>15</v>
      </c>
    </row>
    <row r="33" spans="1:11" ht="16" thickBot="1" x14ac:dyDescent="0.25">
      <c r="A33" t="s">
        <v>53</v>
      </c>
    </row>
    <row r="34" spans="1:11" x14ac:dyDescent="0.2">
      <c r="A34" s="12"/>
      <c r="B34" s="12" t="s">
        <v>58</v>
      </c>
      <c r="C34" s="12" t="s">
        <v>59</v>
      </c>
      <c r="D34" s="12" t="s">
        <v>60</v>
      </c>
      <c r="E34" s="12" t="s">
        <v>61</v>
      </c>
      <c r="F34" s="12" t="s">
        <v>62</v>
      </c>
      <c r="H34" s="34" t="s">
        <v>122</v>
      </c>
      <c r="I34">
        <f>_xlfn.F.INV.RT(0.05,1,13)</f>
        <v>4.6671927318268525</v>
      </c>
    </row>
    <row r="35" spans="1:11" x14ac:dyDescent="0.2">
      <c r="A35" t="s">
        <v>54</v>
      </c>
      <c r="B35">
        <v>1</v>
      </c>
      <c r="C35">
        <v>3.087995111518485E-2</v>
      </c>
      <c r="D35">
        <v>3.087995111518485E-2</v>
      </c>
      <c r="E35" s="30">
        <v>133.21886685322622</v>
      </c>
      <c r="F35">
        <v>3.3278701183752552E-8</v>
      </c>
    </row>
    <row r="36" spans="1:11" x14ac:dyDescent="0.2">
      <c r="A36" t="s">
        <v>55</v>
      </c>
      <c r="B36">
        <v>13</v>
      </c>
      <c r="C36">
        <v>3.0133822181484891E-3</v>
      </c>
      <c r="D36">
        <v>2.3179863216526839E-4</v>
      </c>
      <c r="I36">
        <f>E35</f>
        <v>133.21886685322622</v>
      </c>
      <c r="J36" s="18" t="s">
        <v>75</v>
      </c>
      <c r="K36">
        <f>I34</f>
        <v>4.6671927318268525</v>
      </c>
    </row>
    <row r="37" spans="1:11" ht="16" thickBot="1" x14ac:dyDescent="0.25">
      <c r="A37" s="11" t="s">
        <v>56</v>
      </c>
      <c r="B37" s="11">
        <v>14</v>
      </c>
      <c r="C37" s="11">
        <v>3.3893333333333338E-2</v>
      </c>
      <c r="D37" s="11"/>
      <c r="E37" s="11"/>
      <c r="F37" s="11"/>
    </row>
    <row r="38" spans="1:11" ht="16" thickBot="1" x14ac:dyDescent="0.25"/>
    <row r="39" spans="1:11" x14ac:dyDescent="0.2">
      <c r="A39" s="12"/>
      <c r="B39" s="46" t="s">
        <v>63</v>
      </c>
      <c r="C39" s="12" t="s">
        <v>51</v>
      </c>
      <c r="D39" s="12" t="s">
        <v>64</v>
      </c>
      <c r="E39" s="12" t="s">
        <v>65</v>
      </c>
      <c r="F39" s="12" t="s">
        <v>66</v>
      </c>
      <c r="G39" s="12" t="s">
        <v>67</v>
      </c>
      <c r="H39" s="46" t="s">
        <v>68</v>
      </c>
      <c r="I39" s="46" t="s">
        <v>69</v>
      </c>
    </row>
    <row r="40" spans="1:11" x14ac:dyDescent="0.2">
      <c r="A40" t="s">
        <v>57</v>
      </c>
      <c r="B40" s="30">
        <v>0.29164986251145741</v>
      </c>
      <c r="C40">
        <v>1.1465702398324647E-2</v>
      </c>
      <c r="D40">
        <v>25.436720087386263</v>
      </c>
      <c r="E40">
        <v>1.7940982840522525E-12</v>
      </c>
      <c r="F40">
        <v>0.26687971842578656</v>
      </c>
      <c r="G40">
        <v>0.31642000659712827</v>
      </c>
      <c r="H40" s="30">
        <v>0.26687971842578656</v>
      </c>
      <c r="I40" s="30">
        <v>0.31642000659712827</v>
      </c>
      <c r="J40" s="48" t="s">
        <v>194</v>
      </c>
      <c r="K40" s="48"/>
    </row>
    <row r="41" spans="1:11" ht="16" thickBot="1" x14ac:dyDescent="0.25">
      <c r="A41" s="11" t="s">
        <v>3</v>
      </c>
      <c r="B41" s="47">
        <v>-1.0302474793767186E-2</v>
      </c>
      <c r="C41" s="11">
        <v>8.9260372111659803E-4</v>
      </c>
      <c r="D41" s="11">
        <v>-11.542047775556389</v>
      </c>
      <c r="E41" s="11">
        <v>3.3278701183752552E-8</v>
      </c>
      <c r="F41" s="11">
        <v>-1.2230827895509541E-2</v>
      </c>
      <c r="G41" s="11">
        <v>-8.3741216920248315E-3</v>
      </c>
      <c r="H41" s="47">
        <v>-1.2230827895509541E-2</v>
      </c>
      <c r="I41" s="47">
        <v>-8.3741216920248315E-3</v>
      </c>
      <c r="J41" s="48"/>
      <c r="K41" s="48"/>
    </row>
    <row r="43" spans="1:11" x14ac:dyDescent="0.2">
      <c r="A43" t="s">
        <v>123</v>
      </c>
    </row>
    <row r="44" spans="1:11" x14ac:dyDescent="0.2">
      <c r="A44" t="s">
        <v>195</v>
      </c>
    </row>
    <row r="46" spans="1:11" x14ac:dyDescent="0.2">
      <c r="A46" s="30" t="s">
        <v>83</v>
      </c>
      <c r="B46" s="30" t="s">
        <v>97</v>
      </c>
      <c r="C46" s="30"/>
      <c r="D46" s="30"/>
      <c r="E46" s="30"/>
    </row>
    <row r="48" spans="1:11" x14ac:dyDescent="0.2">
      <c r="A48" t="s">
        <v>46</v>
      </c>
    </row>
    <row r="49" spans="1:11" ht="16" thickBot="1" x14ac:dyDescent="0.25"/>
    <row r="50" spans="1:11" x14ac:dyDescent="0.2">
      <c r="A50" s="13" t="s">
        <v>47</v>
      </c>
      <c r="B50" s="13"/>
    </row>
    <row r="51" spans="1:11" x14ac:dyDescent="0.2">
      <c r="A51" t="s">
        <v>48</v>
      </c>
      <c r="B51">
        <v>0.96914578248716132</v>
      </c>
    </row>
    <row r="52" spans="1:11" x14ac:dyDescent="0.2">
      <c r="A52" t="s">
        <v>49</v>
      </c>
      <c r="B52" s="30">
        <v>0.93924354771265217</v>
      </c>
    </row>
    <row r="53" spans="1:11" x14ac:dyDescent="0.2">
      <c r="A53" t="s">
        <v>50</v>
      </c>
      <c r="B53">
        <v>0.93456997445977918</v>
      </c>
    </row>
    <row r="54" spans="1:11" x14ac:dyDescent="0.2">
      <c r="A54" t="s">
        <v>51</v>
      </c>
      <c r="B54">
        <v>1.2585824411510453E-2</v>
      </c>
    </row>
    <row r="55" spans="1:11" ht="16" thickBot="1" x14ac:dyDescent="0.25">
      <c r="A55" s="11" t="s">
        <v>52</v>
      </c>
      <c r="B55" s="11">
        <v>15</v>
      </c>
    </row>
    <row r="57" spans="1:11" ht="16" thickBot="1" x14ac:dyDescent="0.25">
      <c r="A57" t="s">
        <v>53</v>
      </c>
    </row>
    <row r="58" spans="1:11" x14ac:dyDescent="0.2">
      <c r="A58" s="12"/>
      <c r="B58" s="12" t="s">
        <v>58</v>
      </c>
      <c r="C58" s="12" t="s">
        <v>59</v>
      </c>
      <c r="D58" s="12" t="s">
        <v>60</v>
      </c>
      <c r="E58" s="12" t="s">
        <v>61</v>
      </c>
      <c r="F58" s="12" t="s">
        <v>62</v>
      </c>
      <c r="H58" s="34" t="s">
        <v>122</v>
      </c>
      <c r="I58">
        <f>_xlfn.F.INV.RT(0.05,1,13)</f>
        <v>4.6671927318268525</v>
      </c>
    </row>
    <row r="59" spans="1:11" x14ac:dyDescent="0.2">
      <c r="A59" t="s">
        <v>54</v>
      </c>
      <c r="B59">
        <v>1</v>
      </c>
      <c r="C59">
        <v>3.1834094643807494E-2</v>
      </c>
      <c r="D59">
        <v>3.1834094643807494E-2</v>
      </c>
      <c r="E59">
        <v>200.9690437900565</v>
      </c>
      <c r="F59" s="30">
        <v>2.7652249992965656E-9</v>
      </c>
    </row>
    <row r="60" spans="1:11" x14ac:dyDescent="0.2">
      <c r="A60" t="s">
        <v>55</v>
      </c>
      <c r="B60">
        <v>13</v>
      </c>
      <c r="C60">
        <v>2.0592386895258415E-3</v>
      </c>
      <c r="D60">
        <v>1.5840297611737243E-4</v>
      </c>
      <c r="I60">
        <f>E59</f>
        <v>200.9690437900565</v>
      </c>
      <c r="J60" s="18" t="s">
        <v>75</v>
      </c>
      <c r="K60">
        <f>I58</f>
        <v>4.6671927318268525</v>
      </c>
    </row>
    <row r="61" spans="1:11" ht="16" thickBot="1" x14ac:dyDescent="0.25">
      <c r="A61" s="11" t="s">
        <v>56</v>
      </c>
      <c r="B61" s="11">
        <v>14</v>
      </c>
      <c r="C61" s="11">
        <v>3.3893333333333338E-2</v>
      </c>
      <c r="D61" s="11"/>
      <c r="E61" s="11"/>
      <c r="F61" s="11"/>
    </row>
    <row r="62" spans="1:11" ht="16" thickBot="1" x14ac:dyDescent="0.25"/>
    <row r="63" spans="1:11" x14ac:dyDescent="0.2">
      <c r="A63" s="12"/>
      <c r="B63" s="46" t="s">
        <v>63</v>
      </c>
      <c r="C63" s="12" t="s">
        <v>51</v>
      </c>
      <c r="D63" s="12" t="s">
        <v>64</v>
      </c>
      <c r="E63" s="12" t="s">
        <v>65</v>
      </c>
      <c r="F63" s="12" t="s">
        <v>66</v>
      </c>
      <c r="G63" s="12" t="s">
        <v>67</v>
      </c>
      <c r="H63" s="46" t="s">
        <v>68</v>
      </c>
      <c r="I63" s="46" t="s">
        <v>69</v>
      </c>
    </row>
    <row r="64" spans="1:11" x14ac:dyDescent="0.2">
      <c r="A64" t="s">
        <v>57</v>
      </c>
      <c r="B64" s="30">
        <v>0.44235015186440041</v>
      </c>
      <c r="C64">
        <v>1.9669976193667598E-2</v>
      </c>
      <c r="D64">
        <v>22.488596199054232</v>
      </c>
      <c r="E64">
        <v>8.6073511985145508E-12</v>
      </c>
      <c r="F64">
        <v>0.39985575182223165</v>
      </c>
      <c r="G64">
        <v>0.48484455190656917</v>
      </c>
      <c r="H64" s="30">
        <v>0.39985575182223165</v>
      </c>
      <c r="I64" s="30">
        <v>0.48484455190656917</v>
      </c>
      <c r="J64" s="48" t="s">
        <v>194</v>
      </c>
      <c r="K64" s="48"/>
    </row>
    <row r="65" spans="1:11" ht="16" thickBot="1" x14ac:dyDescent="0.25">
      <c r="A65" s="11" t="s">
        <v>90</v>
      </c>
      <c r="B65" s="47">
        <v>-0.11389750012303412</v>
      </c>
      <c r="C65" s="11">
        <v>8.0343289482233439E-3</v>
      </c>
      <c r="D65" s="11">
        <v>-14.176355095371173</v>
      </c>
      <c r="E65" s="11">
        <v>2.7652249992965855E-9</v>
      </c>
      <c r="F65" s="11">
        <v>-0.1312546125584875</v>
      </c>
      <c r="G65" s="11">
        <v>-9.6540387687580734E-2</v>
      </c>
      <c r="H65" s="47">
        <v>-0.1312546125584875</v>
      </c>
      <c r="I65" s="47">
        <v>-9.6540387687580734E-2</v>
      </c>
      <c r="J65" s="48"/>
      <c r="K65" s="48"/>
    </row>
    <row r="66" spans="1:11" x14ac:dyDescent="0.2">
      <c r="A66" t="s">
        <v>196</v>
      </c>
      <c r="B66" t="s">
        <v>197</v>
      </c>
    </row>
    <row r="67" spans="1:11" x14ac:dyDescent="0.2">
      <c r="A67" t="s">
        <v>168</v>
      </c>
      <c r="B67" t="s">
        <v>198</v>
      </c>
    </row>
    <row r="70" spans="1:11" x14ac:dyDescent="0.2">
      <c r="A70" s="23" t="s">
        <v>83</v>
      </c>
      <c r="B70" s="23" t="s">
        <v>85</v>
      </c>
      <c r="C70" s="23"/>
      <c r="D70" s="23"/>
      <c r="E70" s="23"/>
    </row>
    <row r="72" spans="1:11" x14ac:dyDescent="0.2">
      <c r="A72" t="s">
        <v>46</v>
      </c>
    </row>
    <row r="73" spans="1:11" ht="16" thickBot="1" x14ac:dyDescent="0.25"/>
    <row r="74" spans="1:11" x14ac:dyDescent="0.2">
      <c r="A74" s="13" t="s">
        <v>47</v>
      </c>
      <c r="B74" s="13"/>
    </row>
    <row r="75" spans="1:11" x14ac:dyDescent="0.2">
      <c r="A75" t="s">
        <v>48</v>
      </c>
      <c r="B75">
        <v>0.94858315381612524</v>
      </c>
    </row>
    <row r="76" spans="1:11" x14ac:dyDescent="0.2">
      <c r="A76" t="s">
        <v>49</v>
      </c>
      <c r="B76" s="30">
        <v>0.89980999970374675</v>
      </c>
    </row>
    <row r="77" spans="1:11" x14ac:dyDescent="0.2">
      <c r="A77" t="s">
        <v>50</v>
      </c>
      <c r="B77">
        <v>0.89210307660403498</v>
      </c>
    </row>
    <row r="78" spans="1:11" x14ac:dyDescent="0.2">
      <c r="A78" t="s">
        <v>51</v>
      </c>
      <c r="B78">
        <v>9.8672821265703814E-2</v>
      </c>
    </row>
    <row r="79" spans="1:11" ht="16" thickBot="1" x14ac:dyDescent="0.25">
      <c r="A79" s="11" t="s">
        <v>52</v>
      </c>
      <c r="B79" s="11">
        <v>15</v>
      </c>
    </row>
    <row r="81" spans="1:11" ht="16" thickBot="1" x14ac:dyDescent="0.25">
      <c r="A81" t="s">
        <v>53</v>
      </c>
    </row>
    <row r="82" spans="1:11" x14ac:dyDescent="0.2">
      <c r="A82" s="12"/>
      <c r="B82" s="12" t="s">
        <v>58</v>
      </c>
      <c r="C82" s="12" t="s">
        <v>59</v>
      </c>
      <c r="D82" s="12" t="s">
        <v>60</v>
      </c>
      <c r="E82" s="12" t="s">
        <v>61</v>
      </c>
      <c r="F82" s="12" t="s">
        <v>62</v>
      </c>
      <c r="H82" s="34" t="s">
        <v>122</v>
      </c>
      <c r="I82">
        <f>_xlfn.F.INV.RT(0.05,1,13)</f>
        <v>4.6671927318268525</v>
      </c>
    </row>
    <row r="83" spans="1:11" x14ac:dyDescent="0.2">
      <c r="A83" t="s">
        <v>54</v>
      </c>
      <c r="B83">
        <v>1</v>
      </c>
      <c r="C83">
        <v>1.1367497862342295</v>
      </c>
      <c r="D83">
        <v>1.1367497862342295</v>
      </c>
      <c r="E83" s="30">
        <v>116.75346802635111</v>
      </c>
      <c r="F83">
        <v>7.2733417347595545E-8</v>
      </c>
    </row>
    <row r="84" spans="1:11" x14ac:dyDescent="0.2">
      <c r="A84" t="s">
        <v>55</v>
      </c>
      <c r="B84">
        <v>13</v>
      </c>
      <c r="C84">
        <v>0.12657223353493588</v>
      </c>
      <c r="D84">
        <v>9.7363256565335295E-3</v>
      </c>
      <c r="I84">
        <f>E83</f>
        <v>116.75346802635111</v>
      </c>
      <c r="J84" s="18" t="s">
        <v>75</v>
      </c>
      <c r="K84">
        <f>I82</f>
        <v>4.6671927318268525</v>
      </c>
    </row>
    <row r="85" spans="1:11" ht="16" thickBot="1" x14ac:dyDescent="0.25">
      <c r="A85" s="11" t="s">
        <v>56</v>
      </c>
      <c r="B85" s="11">
        <v>14</v>
      </c>
      <c r="C85" s="11">
        <v>1.2633220197691655</v>
      </c>
      <c r="D85" s="11"/>
      <c r="E85" s="11"/>
      <c r="F85" s="11"/>
    </row>
    <row r="86" spans="1:11" ht="16" thickBot="1" x14ac:dyDescent="0.25"/>
    <row r="87" spans="1:11" x14ac:dyDescent="0.2">
      <c r="A87" s="12"/>
      <c r="B87" s="46" t="s">
        <v>63</v>
      </c>
      <c r="C87" s="12" t="s">
        <v>51</v>
      </c>
      <c r="D87" s="12" t="s">
        <v>64</v>
      </c>
      <c r="E87" s="12" t="s">
        <v>65</v>
      </c>
      <c r="F87" s="12" t="s">
        <v>66</v>
      </c>
      <c r="G87" s="12" t="s">
        <v>67</v>
      </c>
      <c r="H87" s="46" t="s">
        <v>68</v>
      </c>
      <c r="I87" s="46" t="s">
        <v>69</v>
      </c>
    </row>
    <row r="88" spans="1:11" x14ac:dyDescent="0.2">
      <c r="A88" t="s">
        <v>57</v>
      </c>
      <c r="B88" s="30">
        <v>-1.0748141972111145</v>
      </c>
      <c r="C88">
        <v>7.4309232623840316E-2</v>
      </c>
      <c r="D88">
        <v>-14.464073430174091</v>
      </c>
      <c r="E88">
        <v>2.1607662049010325E-9</v>
      </c>
      <c r="F88">
        <v>-1.2353495342574614</v>
      </c>
      <c r="G88">
        <v>-0.91427886016476745</v>
      </c>
      <c r="H88" s="30">
        <v>-1.2353495342574614</v>
      </c>
      <c r="I88" s="30">
        <v>-0.91427886016476745</v>
      </c>
    </row>
    <row r="89" spans="1:11" ht="16" thickBot="1" x14ac:dyDescent="0.25">
      <c r="A89" s="11" t="s">
        <v>3</v>
      </c>
      <c r="B89" s="47">
        <v>-6.2508013773152918E-2</v>
      </c>
      <c r="C89" s="11">
        <v>5.7849659139112691E-3</v>
      </c>
      <c r="D89" s="11">
        <v>-10.805251872416076</v>
      </c>
      <c r="E89" s="11">
        <v>7.2733417347595545E-8</v>
      </c>
      <c r="F89" s="11">
        <v>-7.5005672812272453E-2</v>
      </c>
      <c r="G89" s="11">
        <v>-5.0010354734033376E-2</v>
      </c>
      <c r="H89" s="47">
        <v>-7.5005672812272453E-2</v>
      </c>
      <c r="I89" s="47">
        <v>-5.0010354734033376E-2</v>
      </c>
    </row>
    <row r="90" spans="1:11" x14ac:dyDescent="0.2">
      <c r="A90" t="s">
        <v>196</v>
      </c>
      <c r="B90" t="s">
        <v>199</v>
      </c>
    </row>
    <row r="91" spans="1:11" x14ac:dyDescent="0.2">
      <c r="A91" t="s">
        <v>82</v>
      </c>
    </row>
    <row r="94" spans="1:11" x14ac:dyDescent="0.2">
      <c r="A94" s="29" t="s">
        <v>83</v>
      </c>
      <c r="B94" s="29" t="s">
        <v>96</v>
      </c>
      <c r="C94" s="29"/>
      <c r="D94" s="29"/>
      <c r="E94" s="29"/>
    </row>
    <row r="96" spans="1:11" x14ac:dyDescent="0.2">
      <c r="A96" t="s">
        <v>46</v>
      </c>
      <c r="K96" t="s">
        <v>46</v>
      </c>
    </row>
    <row r="97" spans="1:25" ht="16" thickBot="1" x14ac:dyDescent="0.25"/>
    <row r="98" spans="1:25" x14ac:dyDescent="0.2">
      <c r="A98" s="13" t="s">
        <v>47</v>
      </c>
      <c r="B98" s="13"/>
      <c r="K98" s="13" t="s">
        <v>47</v>
      </c>
      <c r="L98" s="13"/>
    </row>
    <row r="99" spans="1:25" x14ac:dyDescent="0.2">
      <c r="A99" t="s">
        <v>48</v>
      </c>
      <c r="B99">
        <v>0.94302797966080021</v>
      </c>
      <c r="K99" t="s">
        <v>48</v>
      </c>
      <c r="L99">
        <v>0.99848793696872207</v>
      </c>
    </row>
    <row r="100" spans="1:25" x14ac:dyDescent="0.2">
      <c r="A100" t="s">
        <v>49</v>
      </c>
      <c r="B100" s="30">
        <v>0.88930177042313052</v>
      </c>
      <c r="K100" t="s">
        <v>49</v>
      </c>
      <c r="L100" s="30">
        <v>0.99697816027205466</v>
      </c>
    </row>
    <row r="101" spans="1:25" x14ac:dyDescent="0.2">
      <c r="A101" t="s">
        <v>50</v>
      </c>
      <c r="B101">
        <v>0.88078652199414065</v>
      </c>
      <c r="K101" t="s">
        <v>50</v>
      </c>
      <c r="L101">
        <v>0.92554958884348326</v>
      </c>
    </row>
    <row r="102" spans="1:25" x14ac:dyDescent="0.2">
      <c r="A102" t="s">
        <v>51</v>
      </c>
      <c r="B102">
        <v>0.1037183727415148</v>
      </c>
      <c r="K102" t="s">
        <v>51</v>
      </c>
      <c r="L102">
        <v>0.10537760330684742</v>
      </c>
    </row>
    <row r="103" spans="1:25" ht="16" thickBot="1" x14ac:dyDescent="0.25">
      <c r="A103" s="11" t="s">
        <v>52</v>
      </c>
      <c r="B103" s="11">
        <v>15</v>
      </c>
      <c r="K103" s="11" t="s">
        <v>52</v>
      </c>
      <c r="L103" s="11">
        <v>15</v>
      </c>
    </row>
    <row r="105" spans="1:25" ht="16" thickBot="1" x14ac:dyDescent="0.25">
      <c r="A105" t="s">
        <v>53</v>
      </c>
      <c r="K105" t="s">
        <v>53</v>
      </c>
    </row>
    <row r="106" spans="1:25" x14ac:dyDescent="0.2">
      <c r="A106" s="12"/>
      <c r="B106" s="12" t="s">
        <v>58</v>
      </c>
      <c r="C106" s="12" t="s">
        <v>59</v>
      </c>
      <c r="D106" s="12" t="s">
        <v>60</v>
      </c>
      <c r="E106" s="12" t="s">
        <v>61</v>
      </c>
      <c r="F106" s="12" t="s">
        <v>62</v>
      </c>
      <c r="K106" s="12"/>
      <c r="L106" s="12" t="s">
        <v>58</v>
      </c>
      <c r="M106" s="12" t="s">
        <v>59</v>
      </c>
      <c r="N106" s="12" t="s">
        <v>60</v>
      </c>
      <c r="O106" s="12" t="s">
        <v>61</v>
      </c>
      <c r="P106" s="12" t="s">
        <v>62</v>
      </c>
      <c r="R106" s="34" t="s">
        <v>122</v>
      </c>
      <c r="S106">
        <f>_xlfn.F.INV.RT(0.05,1,14)</f>
        <v>4.6001099366694227</v>
      </c>
    </row>
    <row r="107" spans="1:25" x14ac:dyDescent="0.2">
      <c r="A107" t="s">
        <v>54</v>
      </c>
      <c r="B107">
        <v>1</v>
      </c>
      <c r="C107">
        <v>1.123474508795244</v>
      </c>
      <c r="D107">
        <v>1.123474508795244</v>
      </c>
      <c r="E107" s="30">
        <v>104.43638583643957</v>
      </c>
      <c r="F107">
        <v>1.3978894715094815E-7</v>
      </c>
      <c r="K107" t="s">
        <v>54</v>
      </c>
      <c r="L107">
        <v>1</v>
      </c>
      <c r="M107">
        <v>51.29073086425953</v>
      </c>
      <c r="N107">
        <v>51.29073086425953</v>
      </c>
      <c r="O107" s="30">
        <v>4618.9392887819768</v>
      </c>
      <c r="P107">
        <v>5.6276464372854352E-18</v>
      </c>
    </row>
    <row r="108" spans="1:25" x14ac:dyDescent="0.2">
      <c r="A108" t="s">
        <v>55</v>
      </c>
      <c r="B108">
        <v>13</v>
      </c>
      <c r="C108">
        <v>0.1398475109739214</v>
      </c>
      <c r="D108">
        <v>1.07575008441478E-2</v>
      </c>
      <c r="K108" t="s">
        <v>55</v>
      </c>
      <c r="L108">
        <v>14</v>
      </c>
      <c r="M108">
        <v>0.15546214990173424</v>
      </c>
      <c r="N108">
        <v>1.1104439278695302E-2</v>
      </c>
      <c r="S108">
        <f>O107</f>
        <v>4618.9392887819768</v>
      </c>
      <c r="T108" s="18" t="s">
        <v>75</v>
      </c>
      <c r="U108">
        <f>S106</f>
        <v>4.6001099366694227</v>
      </c>
      <c r="W108" t="s">
        <v>3</v>
      </c>
      <c r="X108" t="s">
        <v>4</v>
      </c>
      <c r="Y108" t="s">
        <v>130</v>
      </c>
    </row>
    <row r="109" spans="1:25" ht="16" thickBot="1" x14ac:dyDescent="0.25">
      <c r="A109" s="11" t="s">
        <v>56</v>
      </c>
      <c r="B109" s="11">
        <v>14</v>
      </c>
      <c r="C109" s="11">
        <v>1.2633220197691655</v>
      </c>
      <c r="D109" s="11"/>
      <c r="E109" s="11"/>
      <c r="F109" s="11"/>
      <c r="K109" s="11" t="s">
        <v>56</v>
      </c>
      <c r="L109" s="11">
        <v>15</v>
      </c>
      <c r="M109" s="11">
        <v>51.446193014161267</v>
      </c>
      <c r="N109" s="11"/>
      <c r="O109" s="11"/>
      <c r="P109" s="11"/>
      <c r="W109">
        <v>5</v>
      </c>
      <c r="X109">
        <v>0.25</v>
      </c>
      <c r="Y109">
        <f t="shared" ref="Y109:Y123" si="4">POWER(W109,$L$113)</f>
        <v>0.29652944789623936</v>
      </c>
    </row>
    <row r="110" spans="1:25" ht="16" thickBot="1" x14ac:dyDescent="0.25">
      <c r="W110">
        <v>6</v>
      </c>
      <c r="X110">
        <v>0.24</v>
      </c>
      <c r="Y110">
        <f t="shared" si="4"/>
        <v>0.25838197853555245</v>
      </c>
    </row>
    <row r="111" spans="1:25" x14ac:dyDescent="0.2">
      <c r="A111" s="12"/>
      <c r="B111" s="46" t="s">
        <v>63</v>
      </c>
      <c r="C111" s="12" t="s">
        <v>51</v>
      </c>
      <c r="D111" s="12" t="s">
        <v>64</v>
      </c>
      <c r="E111" s="12" t="s">
        <v>65</v>
      </c>
      <c r="F111" s="12" t="s">
        <v>66</v>
      </c>
      <c r="G111" s="12" t="s">
        <v>67</v>
      </c>
      <c r="H111" s="46" t="s">
        <v>68</v>
      </c>
      <c r="I111" s="46" t="s">
        <v>69</v>
      </c>
      <c r="K111" s="12"/>
      <c r="L111" s="46" t="s">
        <v>63</v>
      </c>
      <c r="M111" s="12" t="s">
        <v>51</v>
      </c>
      <c r="N111" s="12" t="s">
        <v>64</v>
      </c>
      <c r="O111" s="12" t="s">
        <v>65</v>
      </c>
      <c r="P111" s="12" t="s">
        <v>66</v>
      </c>
      <c r="Q111" s="12" t="s">
        <v>67</v>
      </c>
      <c r="R111" s="12" t="s">
        <v>68</v>
      </c>
      <c r="S111" s="12" t="s">
        <v>69</v>
      </c>
      <c r="W111">
        <v>7</v>
      </c>
      <c r="X111">
        <v>0.23</v>
      </c>
      <c r="Y111">
        <f t="shared" si="4"/>
        <v>0.22998382734061101</v>
      </c>
    </row>
    <row r="112" spans="1:25" x14ac:dyDescent="0.2">
      <c r="A112" t="s">
        <v>57</v>
      </c>
      <c r="B112" s="30">
        <v>-0.19529365741029614</v>
      </c>
      <c r="C112">
        <v>0.16209807605497151</v>
      </c>
      <c r="D112">
        <v>-1.2047870163743781</v>
      </c>
      <c r="E112">
        <v>0.24976084763769124</v>
      </c>
      <c r="F112">
        <v>-0.54548526019237853</v>
      </c>
      <c r="G112">
        <v>0.15489794537178625</v>
      </c>
      <c r="H112" s="30">
        <v>-0.54548526019237853</v>
      </c>
      <c r="I112" s="30">
        <v>0.15489794537178625</v>
      </c>
      <c r="K112" t="s">
        <v>57</v>
      </c>
      <c r="L112" s="30">
        <v>0</v>
      </c>
      <c r="M112" t="e">
        <v>#N/A</v>
      </c>
      <c r="N112" t="e">
        <v>#N/A</v>
      </c>
      <c r="O112" t="e">
        <v>#N/A</v>
      </c>
      <c r="P112" t="e">
        <v>#N/A</v>
      </c>
      <c r="Q112" t="e">
        <v>#N/A</v>
      </c>
      <c r="R112" t="e">
        <v>#N/A</v>
      </c>
      <c r="S112" t="e">
        <v>#N/A</v>
      </c>
      <c r="W112">
        <v>8</v>
      </c>
      <c r="X112">
        <v>0.21</v>
      </c>
      <c r="Y112">
        <f t="shared" si="4"/>
        <v>0.20791985760482648</v>
      </c>
    </row>
    <row r="113" spans="1:25" ht="16" thickBot="1" x14ac:dyDescent="0.25">
      <c r="A113" s="11" t="s">
        <v>90</v>
      </c>
      <c r="B113" s="47">
        <v>-0.67662735547669095</v>
      </c>
      <c r="C113" s="11">
        <v>6.6210007174235169E-2</v>
      </c>
      <c r="D113" s="11">
        <v>-10.219412206014567</v>
      </c>
      <c r="E113" s="11">
        <v>1.3978894715094842E-7</v>
      </c>
      <c r="F113" s="11">
        <v>-0.81966537972008524</v>
      </c>
      <c r="G113" s="11">
        <v>-0.53358933123329666</v>
      </c>
      <c r="H113" s="47">
        <v>-0.81966537972008524</v>
      </c>
      <c r="I113" s="47">
        <v>-0.53358933123329666</v>
      </c>
      <c r="K113" s="11" t="s">
        <v>90</v>
      </c>
      <c r="L113" s="47">
        <v>-0.75530018133423593</v>
      </c>
      <c r="M113" s="11">
        <v>1.1113438793540898E-2</v>
      </c>
      <c r="N113" s="11">
        <v>-67.962778701153638</v>
      </c>
      <c r="O113" s="11">
        <v>4.8261661072366296E-19</v>
      </c>
      <c r="P113" s="11">
        <v>-0.77913613691561179</v>
      </c>
      <c r="Q113" s="11">
        <v>-0.73146422575286008</v>
      </c>
      <c r="R113" s="11">
        <v>-0.77913613691561179</v>
      </c>
      <c r="S113" s="11">
        <v>-0.73146422575286008</v>
      </c>
      <c r="W113">
        <v>9</v>
      </c>
      <c r="X113">
        <v>0.2</v>
      </c>
      <c r="Y113">
        <f t="shared" si="4"/>
        <v>0.19022187562292256</v>
      </c>
    </row>
    <row r="114" spans="1:25" x14ac:dyDescent="0.2">
      <c r="H114" s="49" t="s">
        <v>200</v>
      </c>
      <c r="I114" s="49"/>
      <c r="W114">
        <v>10</v>
      </c>
      <c r="X114">
        <v>0.17</v>
      </c>
      <c r="Y114">
        <f t="shared" si="4"/>
        <v>0.17567089691725937</v>
      </c>
    </row>
    <row r="115" spans="1:25" x14ac:dyDescent="0.2">
      <c r="H115" s="48"/>
      <c r="I115" s="48"/>
      <c r="K115" t="s">
        <v>201</v>
      </c>
      <c r="W115">
        <v>11</v>
      </c>
      <c r="X115">
        <v>0.18</v>
      </c>
      <c r="Y115">
        <f t="shared" si="4"/>
        <v>0.16346919202763946</v>
      </c>
    </row>
    <row r="116" spans="1:25" x14ac:dyDescent="0.2">
      <c r="W116">
        <v>12</v>
      </c>
      <c r="X116">
        <v>0.15</v>
      </c>
      <c r="Y116">
        <f t="shared" si="4"/>
        <v>0.15307145458443425</v>
      </c>
    </row>
    <row r="117" spans="1:25" x14ac:dyDescent="0.2">
      <c r="A117" s="31" t="s">
        <v>83</v>
      </c>
      <c r="B117" s="31" t="s">
        <v>98</v>
      </c>
      <c r="C117" s="31"/>
      <c r="D117" s="31"/>
      <c r="E117" s="31"/>
      <c r="W117">
        <v>13</v>
      </c>
      <c r="X117">
        <v>0.13</v>
      </c>
      <c r="Y117">
        <f t="shared" si="4"/>
        <v>0.14409150716528613</v>
      </c>
    </row>
    <row r="118" spans="1:25" x14ac:dyDescent="0.2">
      <c r="W118">
        <v>14</v>
      </c>
      <c r="X118">
        <v>0.15</v>
      </c>
      <c r="Y118">
        <f t="shared" si="4"/>
        <v>0.13624773361304213</v>
      </c>
    </row>
    <row r="119" spans="1:25" x14ac:dyDescent="0.2">
      <c r="A119" t="s">
        <v>46</v>
      </c>
      <c r="W119">
        <v>15</v>
      </c>
      <c r="X119">
        <v>0.13</v>
      </c>
      <c r="Y119">
        <f t="shared" si="4"/>
        <v>0.12932963704883232</v>
      </c>
    </row>
    <row r="120" spans="1:25" ht="16" thickBot="1" x14ac:dyDescent="0.25">
      <c r="W120">
        <v>16</v>
      </c>
      <c r="X120">
        <v>0.14000000000000001</v>
      </c>
      <c r="Y120">
        <f t="shared" si="4"/>
        <v>0.12317652810364252</v>
      </c>
    </row>
    <row r="121" spans="1:25" x14ac:dyDescent="0.2">
      <c r="A121" s="13" t="s">
        <v>47</v>
      </c>
      <c r="B121" s="13"/>
      <c r="W121">
        <v>18</v>
      </c>
      <c r="X121">
        <v>0.09</v>
      </c>
      <c r="Y121">
        <f t="shared" si="4"/>
        <v>0.11269183462566308</v>
      </c>
    </row>
    <row r="122" spans="1:25" x14ac:dyDescent="0.2">
      <c r="A122" t="s">
        <v>48</v>
      </c>
      <c r="B122">
        <v>0.83457502621378399</v>
      </c>
      <c r="W122">
        <v>18</v>
      </c>
      <c r="X122">
        <v>0.13</v>
      </c>
      <c r="Y122">
        <f t="shared" si="4"/>
        <v>0.11269183462566308</v>
      </c>
    </row>
    <row r="123" spans="1:25" x14ac:dyDescent="0.2">
      <c r="A123" t="s">
        <v>49</v>
      </c>
      <c r="B123" s="30">
        <v>0.69651547437973826</v>
      </c>
      <c r="W123">
        <v>19</v>
      </c>
      <c r="X123">
        <v>0.11</v>
      </c>
      <c r="Y123">
        <f t="shared" si="4"/>
        <v>0.10818253984165099</v>
      </c>
    </row>
    <row r="124" spans="1:25" x14ac:dyDescent="0.2">
      <c r="A124" t="s">
        <v>50</v>
      </c>
      <c r="B124">
        <v>0.6731705108704874</v>
      </c>
    </row>
    <row r="125" spans="1:25" x14ac:dyDescent="0.2">
      <c r="A125" t="s">
        <v>51</v>
      </c>
      <c r="B125">
        <v>1.1390785984499374</v>
      </c>
    </row>
    <row r="126" spans="1:25" ht="16" thickBot="1" x14ac:dyDescent="0.25">
      <c r="A126" s="11" t="s">
        <v>52</v>
      </c>
      <c r="B126" s="11">
        <v>15</v>
      </c>
    </row>
    <row r="128" spans="1:25" ht="16" thickBot="1" x14ac:dyDescent="0.25">
      <c r="A128" t="s">
        <v>53</v>
      </c>
    </row>
    <row r="129" spans="1:9" x14ac:dyDescent="0.2">
      <c r="A129" s="12"/>
      <c r="B129" s="12" t="s">
        <v>58</v>
      </c>
      <c r="C129" s="12" t="s">
        <v>59</v>
      </c>
      <c r="D129" s="12" t="s">
        <v>60</v>
      </c>
      <c r="E129" s="12" t="s">
        <v>61</v>
      </c>
      <c r="F129" s="12" t="s">
        <v>62</v>
      </c>
    </row>
    <row r="130" spans="1:9" x14ac:dyDescent="0.2">
      <c r="A130" t="s">
        <v>54</v>
      </c>
      <c r="B130">
        <v>1</v>
      </c>
      <c r="C130">
        <v>38.711941651826763</v>
      </c>
      <c r="D130">
        <v>38.711941651826763</v>
      </c>
      <c r="E130" s="30">
        <v>29.835791951601482</v>
      </c>
      <c r="F130">
        <v>1.0892876083445791E-4</v>
      </c>
    </row>
    <row r="131" spans="1:9" x14ac:dyDescent="0.2">
      <c r="A131" t="s">
        <v>55</v>
      </c>
      <c r="B131">
        <v>13</v>
      </c>
      <c r="C131">
        <v>16.867500694806761</v>
      </c>
      <c r="D131">
        <v>1.2975000534466739</v>
      </c>
    </row>
    <row r="132" spans="1:9" ht="16" thickBot="1" x14ac:dyDescent="0.25">
      <c r="A132" s="11" t="s">
        <v>56</v>
      </c>
      <c r="B132" s="11">
        <v>14</v>
      </c>
      <c r="C132" s="11">
        <v>55.579442346633527</v>
      </c>
      <c r="D132" s="11"/>
      <c r="E132" s="11"/>
      <c r="F132" s="11"/>
    </row>
    <row r="133" spans="1:9" ht="16" thickBot="1" x14ac:dyDescent="0.25"/>
    <row r="134" spans="1:9" x14ac:dyDescent="0.2">
      <c r="A134" s="12"/>
      <c r="B134" s="46" t="s">
        <v>63</v>
      </c>
      <c r="C134" s="12" t="s">
        <v>51</v>
      </c>
      <c r="D134" s="12" t="s">
        <v>64</v>
      </c>
      <c r="E134" s="12" t="s">
        <v>65</v>
      </c>
      <c r="F134" s="12" t="s">
        <v>66</v>
      </c>
      <c r="G134" s="12" t="s">
        <v>67</v>
      </c>
      <c r="H134" s="46" t="s">
        <v>68</v>
      </c>
      <c r="I134" s="46" t="s">
        <v>69</v>
      </c>
    </row>
    <row r="135" spans="1:9" x14ac:dyDescent="0.2">
      <c r="A135" t="s">
        <v>57</v>
      </c>
      <c r="B135" s="30">
        <v>10.162709223840269</v>
      </c>
      <c r="C135">
        <v>0.732559090275963</v>
      </c>
      <c r="D135">
        <v>13.872886650020089</v>
      </c>
      <c r="E135">
        <v>3.6043515141851503E-9</v>
      </c>
      <c r="F135">
        <v>8.5801115262011809</v>
      </c>
      <c r="G135">
        <v>11.745306921479356</v>
      </c>
      <c r="H135" s="30">
        <v>8.5801115262011809</v>
      </c>
      <c r="I135" s="30">
        <v>11.745306921479356</v>
      </c>
    </row>
    <row r="136" spans="1:9" ht="16" thickBot="1" x14ac:dyDescent="0.25">
      <c r="A136" s="11" t="s">
        <v>91</v>
      </c>
      <c r="B136" s="47">
        <v>-37.622172186457007</v>
      </c>
      <c r="C136" s="11">
        <v>6.887713622081427</v>
      </c>
      <c r="D136" s="11">
        <v>-5.462214930923305</v>
      </c>
      <c r="E136" s="11">
        <v>1.0892876083445791E-4</v>
      </c>
      <c r="F136" s="11">
        <v>-52.502172810293537</v>
      </c>
      <c r="G136" s="11">
        <v>-22.742171562620477</v>
      </c>
      <c r="H136" s="47">
        <v>-52.502172810293537</v>
      </c>
      <c r="I136" s="47">
        <v>-22.742171562620477</v>
      </c>
    </row>
    <row r="138" spans="1:9" x14ac:dyDescent="0.2">
      <c r="A138" t="s">
        <v>202</v>
      </c>
      <c r="B138" t="s">
        <v>203</v>
      </c>
    </row>
    <row r="139" spans="1:9" x14ac:dyDescent="0.2">
      <c r="A139" t="s">
        <v>204</v>
      </c>
      <c r="B139" t="s">
        <v>205</v>
      </c>
    </row>
  </sheetData>
  <sortState xmlns:xlrd2="http://schemas.microsoft.com/office/spreadsheetml/2017/richdata2" ref="W109:Y123">
    <sortCondition ref="W109:W123"/>
  </sortState>
  <mergeCells count="3">
    <mergeCell ref="J40:K41"/>
    <mergeCell ref="J64:K65"/>
    <mergeCell ref="H114:I115"/>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0D33-BC14-B546-99F2-E6AEDDA2D674}">
  <dimension ref="A1:O87"/>
  <sheetViews>
    <sheetView zoomScale="125" workbookViewId="0">
      <selection activeCell="H90" sqref="H90"/>
    </sheetView>
  </sheetViews>
  <sheetFormatPr baseColWidth="10" defaultRowHeight="15" x14ac:dyDescent="0.2"/>
  <cols>
    <col min="1" max="2" width="11" bestFit="1" customWidth="1"/>
    <col min="3" max="3" width="24" customWidth="1"/>
    <col min="4" max="4" width="26" customWidth="1"/>
    <col min="5" max="5" width="11" bestFit="1" customWidth="1"/>
    <col min="6" max="6" width="11.83203125" bestFit="1" customWidth="1"/>
    <col min="7" max="11" width="11" bestFit="1" customWidth="1"/>
    <col min="12" max="12" width="17.5" customWidth="1"/>
    <col min="13" max="13" width="11" bestFit="1" customWidth="1"/>
  </cols>
  <sheetData>
    <row r="1" spans="1:9" x14ac:dyDescent="0.2">
      <c r="A1" t="s">
        <v>46</v>
      </c>
    </row>
    <row r="2" spans="1:9" ht="16" thickBot="1" x14ac:dyDescent="0.25"/>
    <row r="3" spans="1:9" x14ac:dyDescent="0.2">
      <c r="A3" s="13" t="s">
        <v>47</v>
      </c>
      <c r="B3" s="13"/>
    </row>
    <row r="4" spans="1:9" x14ac:dyDescent="0.2">
      <c r="A4" t="s">
        <v>48</v>
      </c>
      <c r="B4">
        <v>0.99848793696872207</v>
      </c>
    </row>
    <row r="5" spans="1:9" x14ac:dyDescent="0.2">
      <c r="A5" t="s">
        <v>49</v>
      </c>
      <c r="B5">
        <v>0.99697816027205466</v>
      </c>
    </row>
    <row r="6" spans="1:9" x14ac:dyDescent="0.2">
      <c r="A6" t="s">
        <v>50</v>
      </c>
      <c r="B6">
        <v>0.92554958884348326</v>
      </c>
    </row>
    <row r="7" spans="1:9" x14ac:dyDescent="0.2">
      <c r="A7" t="s">
        <v>51</v>
      </c>
      <c r="B7">
        <v>0.10537760330684742</v>
      </c>
    </row>
    <row r="8" spans="1:9" ht="16" thickBot="1" x14ac:dyDescent="0.25">
      <c r="A8" s="11" t="s">
        <v>52</v>
      </c>
      <c r="B8" s="11">
        <v>15</v>
      </c>
    </row>
    <row r="10" spans="1:9" ht="16" thickBot="1" x14ac:dyDescent="0.25">
      <c r="A10" t="s">
        <v>53</v>
      </c>
    </row>
    <row r="11" spans="1:9" x14ac:dyDescent="0.2">
      <c r="A11" s="12"/>
      <c r="B11" s="12" t="s">
        <v>58</v>
      </c>
      <c r="C11" s="12" t="s">
        <v>59</v>
      </c>
      <c r="D11" s="12" t="s">
        <v>60</v>
      </c>
      <c r="E11" s="12" t="s">
        <v>61</v>
      </c>
      <c r="F11" s="12" t="s">
        <v>62</v>
      </c>
    </row>
    <row r="12" spans="1:9" x14ac:dyDescent="0.2">
      <c r="A12" t="s">
        <v>54</v>
      </c>
      <c r="B12">
        <v>1</v>
      </c>
      <c r="C12">
        <v>51.29073086425953</v>
      </c>
      <c r="D12">
        <v>51.29073086425953</v>
      </c>
      <c r="E12">
        <v>4618.9392887819768</v>
      </c>
      <c r="F12">
        <v>5.6276464372854352E-18</v>
      </c>
    </row>
    <row r="13" spans="1:9" x14ac:dyDescent="0.2">
      <c r="A13" t="s">
        <v>55</v>
      </c>
      <c r="B13">
        <v>14</v>
      </c>
      <c r="C13">
        <v>0.15546214990173424</v>
      </c>
      <c r="D13" s="30">
        <v>1.1104439278695302E-2</v>
      </c>
    </row>
    <row r="14" spans="1:9" ht="16" thickBot="1" x14ac:dyDescent="0.25">
      <c r="A14" s="11" t="s">
        <v>56</v>
      </c>
      <c r="B14" s="11">
        <v>15</v>
      </c>
      <c r="C14" s="11">
        <v>51.446193014161267</v>
      </c>
      <c r="D14" s="11"/>
      <c r="E14" s="11"/>
      <c r="F14" s="11"/>
    </row>
    <row r="15" spans="1:9" ht="16" thickBot="1" x14ac:dyDescent="0.25"/>
    <row r="16" spans="1:9" x14ac:dyDescent="0.2">
      <c r="A16" s="12"/>
      <c r="B16" s="12" t="s">
        <v>63</v>
      </c>
      <c r="C16" s="12" t="s">
        <v>51</v>
      </c>
      <c r="D16" s="12" t="s">
        <v>64</v>
      </c>
      <c r="E16" s="12" t="s">
        <v>65</v>
      </c>
      <c r="F16" s="12" t="s">
        <v>66</v>
      </c>
      <c r="G16" s="12" t="s">
        <v>67</v>
      </c>
      <c r="H16" s="12" t="s">
        <v>68</v>
      </c>
      <c r="I16" s="12" t="s">
        <v>69</v>
      </c>
    </row>
    <row r="17" spans="1:13" x14ac:dyDescent="0.2">
      <c r="A17" t="s">
        <v>57</v>
      </c>
      <c r="B17">
        <v>0</v>
      </c>
      <c r="C17" t="e">
        <v>#N/A</v>
      </c>
      <c r="D17" t="e">
        <v>#N/A</v>
      </c>
      <c r="E17" t="e">
        <v>#N/A</v>
      </c>
      <c r="F17" t="e">
        <v>#N/A</v>
      </c>
      <c r="G17" t="e">
        <v>#N/A</v>
      </c>
      <c r="H17" t="e">
        <v>#N/A</v>
      </c>
      <c r="I17" t="e">
        <v>#N/A</v>
      </c>
    </row>
    <row r="18" spans="1:13" ht="16" thickBot="1" x14ac:dyDescent="0.25">
      <c r="A18" s="11" t="s">
        <v>90</v>
      </c>
      <c r="B18" s="11">
        <v>-0.75530018133423593</v>
      </c>
      <c r="C18" s="11">
        <v>1.1113438793540898E-2</v>
      </c>
      <c r="D18" s="11">
        <v>-67.962778701153638</v>
      </c>
      <c r="E18" s="11">
        <v>4.8261661072366296E-19</v>
      </c>
      <c r="F18" s="11">
        <v>-0.77913613691561179</v>
      </c>
      <c r="G18" s="11">
        <v>-0.73146422575286008</v>
      </c>
      <c r="H18" s="11">
        <v>-0.77913613691561179</v>
      </c>
      <c r="I18" s="11">
        <v>-0.73146422575286008</v>
      </c>
    </row>
    <row r="22" spans="1:13" x14ac:dyDescent="0.2">
      <c r="A22" t="s">
        <v>86</v>
      </c>
      <c r="G22" s="29" t="s">
        <v>138</v>
      </c>
      <c r="H22" s="29"/>
      <c r="I22" s="29"/>
      <c r="J22" s="29"/>
      <c r="K22" s="29"/>
      <c r="L22" s="29"/>
    </row>
    <row r="23" spans="1:13" ht="16" thickBot="1" x14ac:dyDescent="0.25"/>
    <row r="24" spans="1:13" x14ac:dyDescent="0.2">
      <c r="A24" s="12" t="s">
        <v>87</v>
      </c>
      <c r="B24" s="12" t="s">
        <v>88</v>
      </c>
      <c r="C24" s="12" t="s">
        <v>55</v>
      </c>
      <c r="G24" t="s">
        <v>206</v>
      </c>
      <c r="H24">
        <f>COUNT(C25:C39)</f>
        <v>15</v>
      </c>
    </row>
    <row r="25" spans="1:13" x14ac:dyDescent="0.2">
      <c r="A25">
        <v>1</v>
      </c>
      <c r="B25">
        <v>-1.7391429382759114</v>
      </c>
      <c r="C25">
        <v>-3.2813903655963816E-2</v>
      </c>
      <c r="G25" t="s">
        <v>141</v>
      </c>
      <c r="H25">
        <f>SQRT(H24)</f>
        <v>3.872983346207417</v>
      </c>
      <c r="I25">
        <v>4</v>
      </c>
      <c r="J25" t="s">
        <v>207</v>
      </c>
    </row>
    <row r="26" spans="1:13" x14ac:dyDescent="0.2">
      <c r="A26">
        <v>2</v>
      </c>
      <c r="B26">
        <v>-2.0453908079547132</v>
      </c>
      <c r="C26">
        <v>5.1699794281585554E-3</v>
      </c>
      <c r="G26" t="s">
        <v>142</v>
      </c>
      <c r="H26">
        <f>MAX(C25:C39)-MIN(C25:C39)</f>
        <v>0.36772478012531762</v>
      </c>
    </row>
    <row r="27" spans="1:13" x14ac:dyDescent="0.2">
      <c r="A27">
        <v>3</v>
      </c>
      <c r="B27">
        <v>-2.1830983128623274</v>
      </c>
      <c r="C27">
        <v>-0.22484729578954488</v>
      </c>
      <c r="G27" t="s">
        <v>174</v>
      </c>
      <c r="H27">
        <f>H26/I25</f>
        <v>9.1931195031329405E-2</v>
      </c>
      <c r="I27">
        <v>9.1999999999999998E-2</v>
      </c>
    </row>
    <row r="28" spans="1:13" ht="16" thickBot="1" x14ac:dyDescent="0.25">
      <c r="A28">
        <v>4</v>
      </c>
      <c r="B28">
        <v>-1.8768504431835253</v>
      </c>
      <c r="C28">
        <v>-2.0269541702355953E-2</v>
      </c>
    </row>
    <row r="29" spans="1:13" x14ac:dyDescent="0.2">
      <c r="A29">
        <v>5</v>
      </c>
      <c r="B29">
        <v>-1.6595641216940866</v>
      </c>
      <c r="C29">
        <v>5.0126209259986343E-2</v>
      </c>
      <c r="G29" s="12" t="s">
        <v>141</v>
      </c>
      <c r="H29" s="12" t="s">
        <v>209</v>
      </c>
      <c r="I29" s="12" t="s">
        <v>208</v>
      </c>
      <c r="J29" s="12" t="s">
        <v>149</v>
      </c>
      <c r="K29" s="12" t="s">
        <v>65</v>
      </c>
      <c r="L29" s="12" t="s">
        <v>210</v>
      </c>
      <c r="M29" s="12" t="s">
        <v>211</v>
      </c>
    </row>
    <row r="30" spans="1:13" x14ac:dyDescent="0.2">
      <c r="A30">
        <v>6</v>
      </c>
      <c r="B30">
        <v>-1.5706025735047231</v>
      </c>
      <c r="C30">
        <v>9.9548252400547543E-3</v>
      </c>
      <c r="G30">
        <v>1</v>
      </c>
      <c r="H30">
        <f>MIN(C25:C39)</f>
        <v>-0.22484729578954488</v>
      </c>
      <c r="I30">
        <v>-0.13284729578954488</v>
      </c>
      <c r="J30">
        <v>2</v>
      </c>
      <c r="K30">
        <f>_xlfn.NORM.DIST(I30,0,SQRT(D13),TRUE)</f>
        <v>0.10371232265922731</v>
      </c>
      <c r="L30">
        <f>K30*15</f>
        <v>1.5556848398884096</v>
      </c>
      <c r="M30">
        <f>POWER(L30-J30,2)/L30</f>
        <v>0.12689971416006665</v>
      </c>
    </row>
    <row r="31" spans="1:13" x14ac:dyDescent="0.2">
      <c r="A31">
        <v>7</v>
      </c>
      <c r="B31">
        <v>-1.8111307343651164</v>
      </c>
      <c r="C31">
        <v>9.6332306273189783E-2</v>
      </c>
      <c r="G31">
        <v>2</v>
      </c>
      <c r="H31">
        <f>I30</f>
        <v>-0.13284729578954488</v>
      </c>
      <c r="I31">
        <v>-4.084729578954488E-2</v>
      </c>
      <c r="J31">
        <v>2</v>
      </c>
      <c r="K31">
        <f>_xlfn.NORM.DIST(I31,0,SQRT($D$13),TRUE)-_xlfn.NORM.DIST(H31,0,SQRT($D$13),TRUE)</f>
        <v>0.24543339836991435</v>
      </c>
      <c r="L31">
        <f t="shared" ref="L31:L33" si="0">K31*15</f>
        <v>3.6815009755487154</v>
      </c>
      <c r="M31">
        <f t="shared" ref="M31:M32" si="1">POWER(L31-J31,2)/L31</f>
        <v>0.76801433696479204</v>
      </c>
    </row>
    <row r="32" spans="1:13" x14ac:dyDescent="0.2">
      <c r="A32">
        <v>8</v>
      </c>
      <c r="B32">
        <v>-1.3533162520152842</v>
      </c>
      <c r="C32">
        <v>-7.3800103624861668E-2</v>
      </c>
      <c r="G32">
        <v>3</v>
      </c>
      <c r="H32">
        <f t="shared" ref="H32:H33" si="2">I31</f>
        <v>-4.084729578954488E-2</v>
      </c>
      <c r="I32">
        <v>5.1152704210455119E-2</v>
      </c>
      <c r="J32">
        <v>7</v>
      </c>
      <c r="K32">
        <f>_xlfn.NORM.DIST(I32,0,SQRT($D$13),TRUE)-_xlfn.NORM.DIST(H32,0,SQRT($D$13),TRUE)</f>
        <v>0.33716609137848663</v>
      </c>
      <c r="L32">
        <f t="shared" si="0"/>
        <v>5.0574913706772993</v>
      </c>
      <c r="M32">
        <f t="shared" si="1"/>
        <v>0.74608921665601025</v>
      </c>
    </row>
    <row r="33" spans="1:15" ht="16" thickBot="1" x14ac:dyDescent="0.25">
      <c r="A33">
        <v>9</v>
      </c>
      <c r="B33">
        <v>-2.1830983128623274</v>
      </c>
      <c r="C33">
        <v>0.14287748433577274</v>
      </c>
      <c r="G33" s="11">
        <v>4</v>
      </c>
      <c r="H33" s="11">
        <f t="shared" si="2"/>
        <v>5.1152704210455119E-2</v>
      </c>
      <c r="I33" s="11">
        <v>0.14315270421045512</v>
      </c>
      <c r="J33" s="11">
        <v>4</v>
      </c>
      <c r="K33" s="11">
        <f>1-_xlfn.NORM.DIST(H33,0,SQRT(D13),TRUE)</f>
        <v>0.31368818759237171</v>
      </c>
      <c r="L33" s="11">
        <f t="shared" si="0"/>
        <v>4.7053228138855756</v>
      </c>
      <c r="M33" s="11">
        <f>POWER(L33-J33,2)/L33</f>
        <v>0.10572712892713425</v>
      </c>
    </row>
    <row r="34" spans="1:15" ht="16" thickBot="1" x14ac:dyDescent="0.25">
      <c r="A34">
        <v>10</v>
      </c>
      <c r="B34">
        <v>-1.21560874710767</v>
      </c>
      <c r="C34">
        <v>-0.1706856140122206</v>
      </c>
      <c r="K34">
        <f>SUM(K30:K33)</f>
        <v>1</v>
      </c>
      <c r="L34">
        <f>SUM(L30:L33)</f>
        <v>15</v>
      </c>
      <c r="M34" s="30">
        <f>SUM(M30:M33)</f>
        <v>1.7467303967080032</v>
      </c>
    </row>
    <row r="35" spans="1:15" x14ac:dyDescent="0.2">
      <c r="A35">
        <v>11</v>
      </c>
      <c r="B35">
        <v>-1.9373067148038305</v>
      </c>
      <c r="C35">
        <v>-0.10291411372272408</v>
      </c>
      <c r="G35" s="12" t="s">
        <v>208</v>
      </c>
      <c r="H35" s="12" t="s">
        <v>149</v>
      </c>
    </row>
    <row r="36" spans="1:15" x14ac:dyDescent="0.2">
      <c r="A36">
        <v>12</v>
      </c>
      <c r="B36">
        <v>-2.223935294892005</v>
      </c>
      <c r="C36">
        <v>1.6660381702284344E-2</v>
      </c>
      <c r="G36">
        <v>-0.13284729578954488</v>
      </c>
      <c r="H36">
        <v>2</v>
      </c>
      <c r="L36" t="s">
        <v>178</v>
      </c>
      <c r="M36">
        <f>_xlfn.CHISQ.INV.RT(0.05,4-1-1)</f>
        <v>5.9914645471079817</v>
      </c>
    </row>
    <row r="37" spans="1:15" x14ac:dyDescent="0.2">
      <c r="A37">
        <v>13</v>
      </c>
      <c r="B37">
        <v>-1.9932804796098491</v>
      </c>
      <c r="C37">
        <v>9.6160494723967815E-2</v>
      </c>
      <c r="G37">
        <v>-4.084729578954488E-2</v>
      </c>
      <c r="H37">
        <v>2</v>
      </c>
    </row>
    <row r="38" spans="1:15" x14ac:dyDescent="0.2">
      <c r="A38">
        <v>14</v>
      </c>
      <c r="B38">
        <v>-1.4697462884416082</v>
      </c>
      <c r="C38">
        <v>7.0318382666467727E-5</v>
      </c>
      <c r="G38">
        <v>5.1152704210455119E-2</v>
      </c>
      <c r="H38">
        <v>7</v>
      </c>
      <c r="L38" t="s">
        <v>179</v>
      </c>
      <c r="M38">
        <f>M34</f>
        <v>1.7467303967080032</v>
      </c>
      <c r="N38" t="s">
        <v>75</v>
      </c>
      <c r="O38">
        <f>M36</f>
        <v>5.9914645471079817</v>
      </c>
    </row>
    <row r="39" spans="1:15" ht="16" thickBot="1" x14ac:dyDescent="0.25">
      <c r="A39" s="11">
        <v>15</v>
      </c>
      <c r="B39" s="11">
        <v>-2.0941367646729643</v>
      </c>
      <c r="C39" s="11">
        <v>0.12802390830013155</v>
      </c>
      <c r="G39">
        <v>0.14315270421045512</v>
      </c>
      <c r="H39">
        <v>4</v>
      </c>
    </row>
    <row r="40" spans="1:15" ht="16" thickBot="1" x14ac:dyDescent="0.25">
      <c r="G40" s="11" t="s">
        <v>148</v>
      </c>
      <c r="H40" s="11">
        <v>0</v>
      </c>
      <c r="L40" t="s">
        <v>212</v>
      </c>
    </row>
    <row r="44" spans="1:15" x14ac:dyDescent="0.2">
      <c r="G44" s="25" t="s">
        <v>214</v>
      </c>
      <c r="H44" s="25"/>
      <c r="I44" s="25"/>
      <c r="J44" s="25"/>
      <c r="K44" s="25"/>
      <c r="L44" s="25"/>
    </row>
    <row r="45" spans="1:15" ht="16" thickBot="1" x14ac:dyDescent="0.25"/>
    <row r="46" spans="1:15" x14ac:dyDescent="0.2">
      <c r="G46" s="12" t="s">
        <v>55</v>
      </c>
      <c r="H46" t="s">
        <v>215</v>
      </c>
    </row>
    <row r="47" spans="1:15" x14ac:dyDescent="0.2">
      <c r="G47">
        <v>-3.2813903655963816E-2</v>
      </c>
    </row>
    <row r="48" spans="1:15" x14ac:dyDescent="0.2">
      <c r="G48">
        <v>5.1699794281585554E-3</v>
      </c>
      <c r="H48">
        <f>POWER(G47-G48,2)</f>
        <v>1.4427753741482778E-3</v>
      </c>
    </row>
    <row r="49" spans="7:11" x14ac:dyDescent="0.2">
      <c r="G49">
        <v>-0.22484729578954488</v>
      </c>
      <c r="H49">
        <f t="shared" ref="H49:H60" si="3">POWER(G48-G49,2)</f>
        <v>5.2907946898576724E-2</v>
      </c>
      <c r="J49" t="s">
        <v>160</v>
      </c>
      <c r="K49">
        <f>H62/G62</f>
        <v>2.1565759192007476</v>
      </c>
    </row>
    <row r="50" spans="7:11" x14ac:dyDescent="0.2">
      <c r="G50">
        <v>-2.0269541702355953E-2</v>
      </c>
      <c r="H50">
        <f t="shared" si="3"/>
        <v>4.1852057467358345E-2</v>
      </c>
      <c r="J50" t="s">
        <v>161</v>
      </c>
      <c r="K50">
        <v>15</v>
      </c>
    </row>
    <row r="51" spans="7:11" x14ac:dyDescent="0.2">
      <c r="G51">
        <v>5.0126209259986343E-2</v>
      </c>
      <c r="H51">
        <f t="shared" si="3"/>
        <v>4.9555617535521164E-3</v>
      </c>
      <c r="J51" t="s">
        <v>218</v>
      </c>
    </row>
    <row r="52" spans="7:11" x14ac:dyDescent="0.2">
      <c r="G52">
        <v>9.9548252400547543E-3</v>
      </c>
      <c r="H52">
        <f t="shared" si="3"/>
        <v>1.6137400940768149E-3</v>
      </c>
      <c r="J52" t="s">
        <v>219</v>
      </c>
      <c r="K52">
        <v>1.36</v>
      </c>
    </row>
    <row r="53" spans="7:11" x14ac:dyDescent="0.2">
      <c r="G53">
        <v>9.6332306273189783E-2</v>
      </c>
      <c r="H53">
        <f t="shared" si="3"/>
        <v>7.4610692296296017E-3</v>
      </c>
    </row>
    <row r="54" spans="7:11" x14ac:dyDescent="0.2">
      <c r="G54">
        <v>-7.3800103624861668E-2</v>
      </c>
      <c r="H54">
        <f t="shared" si="3"/>
        <v>2.8945036897718594E-2</v>
      </c>
      <c r="J54" t="s">
        <v>217</v>
      </c>
    </row>
    <row r="55" spans="7:11" x14ac:dyDescent="0.2">
      <c r="G55">
        <v>0.14287748433577274</v>
      </c>
      <c r="H55">
        <f t="shared" si="3"/>
        <v>4.6949177124438461E-2</v>
      </c>
      <c r="J55" t="s">
        <v>163</v>
      </c>
    </row>
    <row r="56" spans="7:11" x14ac:dyDescent="0.2">
      <c r="G56">
        <v>-0.1706856140122206</v>
      </c>
      <c r="H56">
        <f t="shared" si="3"/>
        <v>9.8321816645593349E-2</v>
      </c>
    </row>
    <row r="57" spans="7:11" x14ac:dyDescent="0.2">
      <c r="G57">
        <v>-0.10291411372272408</v>
      </c>
      <c r="H57">
        <f t="shared" si="3"/>
        <v>4.5929762514892274E-3</v>
      </c>
    </row>
    <row r="58" spans="7:11" x14ac:dyDescent="0.2">
      <c r="G58">
        <v>1.6660381702284344E-2</v>
      </c>
      <c r="H58">
        <f t="shared" si="3"/>
        <v>1.4298059956145359E-2</v>
      </c>
    </row>
    <row r="59" spans="7:11" x14ac:dyDescent="0.2">
      <c r="G59">
        <v>9.6160494723967815E-2</v>
      </c>
      <c r="H59">
        <f t="shared" si="3"/>
        <v>6.3202679704604456E-3</v>
      </c>
    </row>
    <row r="60" spans="7:11" x14ac:dyDescent="0.2">
      <c r="G60">
        <v>7.0318382666467727E-5</v>
      </c>
      <c r="H60">
        <f t="shared" si="3"/>
        <v>9.2333219893023892E-3</v>
      </c>
    </row>
    <row r="61" spans="7:11" ht="16" thickBot="1" x14ac:dyDescent="0.25">
      <c r="G61" s="11">
        <v>0.12802390830013155</v>
      </c>
      <c r="H61">
        <f>POWER(G60-G61,2)</f>
        <v>1.6372121172766822E-2</v>
      </c>
    </row>
    <row r="62" spans="7:11" x14ac:dyDescent="0.2">
      <c r="G62" s="30">
        <f>SUMSQ(G47:G61)</f>
        <v>0.15546214990173404</v>
      </c>
      <c r="H62" s="14">
        <f>SUM(H48:H61)</f>
        <v>0.33526592882525652</v>
      </c>
    </row>
    <row r="63" spans="7:11" x14ac:dyDescent="0.2">
      <c r="G63" s="50" t="s">
        <v>216</v>
      </c>
    </row>
    <row r="64" spans="7:11" x14ac:dyDescent="0.2">
      <c r="G64" s="50"/>
    </row>
    <row r="65" spans="7:12" x14ac:dyDescent="0.2">
      <c r="G65" s="50"/>
    </row>
    <row r="67" spans="7:12" x14ac:dyDescent="0.2">
      <c r="G67" s="31" t="s">
        <v>213</v>
      </c>
      <c r="H67" s="31"/>
      <c r="I67" s="31"/>
      <c r="J67" s="31"/>
      <c r="K67" s="31"/>
      <c r="L67" s="31"/>
    </row>
    <row r="85" spans="7:7" x14ac:dyDescent="0.2">
      <c r="G85" t="s">
        <v>220</v>
      </c>
    </row>
    <row r="87" spans="7:7" x14ac:dyDescent="0.2">
      <c r="G87" t="s">
        <v>221</v>
      </c>
    </row>
  </sheetData>
  <sortState xmlns:xlrd2="http://schemas.microsoft.com/office/spreadsheetml/2017/richdata2" ref="G36:G39">
    <sortCondition ref="G36"/>
  </sortState>
  <mergeCells count="1">
    <mergeCell ref="G63:G6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58"/>
  <sheetViews>
    <sheetView zoomScale="108" zoomScaleNormal="184" workbookViewId="0">
      <selection activeCell="A401" sqref="A401:E404"/>
    </sheetView>
  </sheetViews>
  <sheetFormatPr baseColWidth="10" defaultColWidth="11.5" defaultRowHeight="15" x14ac:dyDescent="0.2"/>
  <cols>
    <col min="1" max="1" width="27.1640625" customWidth="1"/>
    <col min="2" max="2" width="11.6640625" bestFit="1" customWidth="1"/>
    <col min="3" max="3" width="12.33203125" bestFit="1" customWidth="1"/>
    <col min="4" max="5" width="11.6640625" bestFit="1" customWidth="1"/>
    <col min="6" max="6" width="13.83203125" customWidth="1"/>
    <col min="7" max="9" width="11.6640625" bestFit="1" customWidth="1"/>
  </cols>
  <sheetData>
    <row r="1" spans="2:8" x14ac:dyDescent="0.2">
      <c r="B1" t="s">
        <v>120</v>
      </c>
      <c r="C1" t="s">
        <v>119</v>
      </c>
    </row>
    <row r="2" spans="2:8" x14ac:dyDescent="0.2">
      <c r="B2" s="36" t="s">
        <v>6</v>
      </c>
      <c r="C2" s="36" t="s">
        <v>5</v>
      </c>
      <c r="D2" s="18" t="s">
        <v>90</v>
      </c>
      <c r="E2" s="18" t="s">
        <v>2</v>
      </c>
      <c r="F2" s="18" t="s">
        <v>91</v>
      </c>
      <c r="G2" s="18" t="s">
        <v>92</v>
      </c>
      <c r="H2" s="18"/>
    </row>
    <row r="3" spans="2:8" x14ac:dyDescent="0.2">
      <c r="B3" s="36">
        <v>0.79</v>
      </c>
      <c r="C3" s="36">
        <v>679</v>
      </c>
      <c r="D3">
        <f>LN(B3)</f>
        <v>-0.23572233352106983</v>
      </c>
      <c r="E3">
        <f>LN(C3)</f>
        <v>6.5206211275586963</v>
      </c>
      <c r="F3">
        <f>1/B3</f>
        <v>1.2658227848101264</v>
      </c>
      <c r="G3">
        <f>1/C3</f>
        <v>1.4727540500736377E-3</v>
      </c>
    </row>
    <row r="4" spans="2:8" x14ac:dyDescent="0.2">
      <c r="B4" s="36">
        <v>0.44</v>
      </c>
      <c r="C4" s="36">
        <v>292</v>
      </c>
      <c r="D4">
        <f t="shared" ref="D4:D53" si="0">LN(B4)</f>
        <v>-0.82098055206983023</v>
      </c>
      <c r="E4">
        <f t="shared" ref="E4:E53" si="1">LN(C4)</f>
        <v>5.6767538022682817</v>
      </c>
      <c r="F4">
        <f t="shared" ref="F4:F53" si="2">1/B4</f>
        <v>2.2727272727272729</v>
      </c>
      <c r="G4">
        <f t="shared" ref="G4:G53" si="3">1/C4</f>
        <v>3.4246575342465752E-3</v>
      </c>
    </row>
    <row r="5" spans="2:8" x14ac:dyDescent="0.2">
      <c r="B5" s="36">
        <v>0.56000000000000005</v>
      </c>
      <c r="C5" s="36">
        <v>1012</v>
      </c>
      <c r="D5">
        <f t="shared" si="0"/>
        <v>-0.57981849525294205</v>
      </c>
      <c r="E5">
        <f t="shared" si="1"/>
        <v>6.9196838498474111</v>
      </c>
      <c r="F5">
        <f t="shared" si="2"/>
        <v>1.7857142857142856</v>
      </c>
      <c r="G5">
        <f t="shared" si="3"/>
        <v>9.8814229249011851E-4</v>
      </c>
    </row>
    <row r="6" spans="2:8" x14ac:dyDescent="0.2">
      <c r="B6" s="36">
        <v>0.79</v>
      </c>
      <c r="C6" s="36">
        <v>493</v>
      </c>
      <c r="D6">
        <f t="shared" si="0"/>
        <v>-0.23572233352106983</v>
      </c>
      <c r="E6">
        <f t="shared" si="1"/>
        <v>6.2005091740426899</v>
      </c>
      <c r="F6">
        <f t="shared" si="2"/>
        <v>1.2658227848101264</v>
      </c>
      <c r="G6">
        <f t="shared" si="3"/>
        <v>2.0283975659229209E-3</v>
      </c>
    </row>
    <row r="7" spans="2:8" x14ac:dyDescent="0.2">
      <c r="B7" s="36">
        <v>2.7</v>
      </c>
      <c r="C7" s="36">
        <v>582</v>
      </c>
      <c r="D7">
        <f t="shared" si="0"/>
        <v>0.99325177301028345</v>
      </c>
      <c r="E7">
        <f t="shared" si="1"/>
        <v>6.3664704477314382</v>
      </c>
      <c r="F7">
        <f t="shared" si="2"/>
        <v>0.37037037037037035</v>
      </c>
      <c r="G7">
        <f t="shared" si="3"/>
        <v>1.718213058419244E-3</v>
      </c>
    </row>
    <row r="8" spans="2:8" x14ac:dyDescent="0.2">
      <c r="B8" s="36">
        <v>3.64</v>
      </c>
      <c r="C8" s="36">
        <v>1156</v>
      </c>
      <c r="D8">
        <f t="shared" si="0"/>
        <v>1.2919836816486494</v>
      </c>
      <c r="E8">
        <f t="shared" si="1"/>
        <v>7.0527210492323231</v>
      </c>
      <c r="F8">
        <f t="shared" si="2"/>
        <v>0.27472527472527469</v>
      </c>
      <c r="G8">
        <f t="shared" si="3"/>
        <v>8.6505190311418688E-4</v>
      </c>
    </row>
    <row r="9" spans="2:8" x14ac:dyDescent="0.2">
      <c r="B9" s="36">
        <v>4.7300000000000004</v>
      </c>
      <c r="C9" s="36">
        <v>997</v>
      </c>
      <c r="D9">
        <f t="shared" si="0"/>
        <v>1.5539252025038417</v>
      </c>
      <c r="E9">
        <f t="shared" si="1"/>
        <v>6.9047507699618382</v>
      </c>
      <c r="F9">
        <f t="shared" si="2"/>
        <v>0.21141649048625791</v>
      </c>
      <c r="G9">
        <f t="shared" si="3"/>
        <v>1.0030090270812437E-3</v>
      </c>
    </row>
    <row r="10" spans="2:8" x14ac:dyDescent="0.2">
      <c r="B10" s="36">
        <v>9.5</v>
      </c>
      <c r="C10" s="36">
        <v>2189</v>
      </c>
      <c r="D10">
        <f>LN(B10)</f>
        <v>2.2512917986064953</v>
      </c>
      <c r="E10">
        <f t="shared" si="1"/>
        <v>7.6912000975228629</v>
      </c>
      <c r="F10">
        <f t="shared" si="2"/>
        <v>0.10526315789473684</v>
      </c>
      <c r="G10">
        <f t="shared" si="3"/>
        <v>4.5682960255824577E-4</v>
      </c>
    </row>
    <row r="11" spans="2:8" x14ac:dyDescent="0.2">
      <c r="B11" s="36">
        <v>5.34</v>
      </c>
      <c r="C11" s="36">
        <v>1097</v>
      </c>
      <c r="D11">
        <f t="shared" si="0"/>
        <v>1.6752256529721035</v>
      </c>
      <c r="E11">
        <f t="shared" si="1"/>
        <v>7.00033446027523</v>
      </c>
      <c r="F11">
        <f t="shared" si="2"/>
        <v>0.18726591760299627</v>
      </c>
      <c r="G11">
        <f t="shared" si="3"/>
        <v>9.1157702825888785E-4</v>
      </c>
    </row>
    <row r="12" spans="2:8" x14ac:dyDescent="0.2">
      <c r="B12" s="36">
        <v>6.85</v>
      </c>
      <c r="C12" s="36">
        <v>2078</v>
      </c>
      <c r="D12">
        <f t="shared" si="0"/>
        <v>1.9242486522741338</v>
      </c>
      <c r="E12">
        <f t="shared" si="1"/>
        <v>7.6391611716591727</v>
      </c>
      <c r="F12">
        <f t="shared" si="2"/>
        <v>0.14598540145985403</v>
      </c>
      <c r="G12">
        <f t="shared" si="3"/>
        <v>4.8123195380173246E-4</v>
      </c>
    </row>
    <row r="13" spans="2:8" x14ac:dyDescent="0.2">
      <c r="B13" s="36">
        <v>5.84</v>
      </c>
      <c r="C13" s="36">
        <v>1818</v>
      </c>
      <c r="D13">
        <f t="shared" si="0"/>
        <v>1.7647307968401356</v>
      </c>
      <c r="E13">
        <f t="shared" si="1"/>
        <v>7.5054922747374242</v>
      </c>
      <c r="F13">
        <f t="shared" si="2"/>
        <v>0.17123287671232876</v>
      </c>
      <c r="G13">
        <f t="shared" si="3"/>
        <v>5.5005500550055003E-4</v>
      </c>
    </row>
    <row r="14" spans="2:8" x14ac:dyDescent="0.2">
      <c r="B14" s="36">
        <v>5.21</v>
      </c>
      <c r="C14" s="36">
        <v>1700</v>
      </c>
      <c r="D14">
        <f t="shared" si="0"/>
        <v>1.6505798557652755</v>
      </c>
      <c r="E14">
        <f t="shared" si="1"/>
        <v>7.4383835300443071</v>
      </c>
      <c r="F14">
        <f t="shared" si="2"/>
        <v>0.19193857965451055</v>
      </c>
      <c r="G14">
        <f t="shared" si="3"/>
        <v>5.8823529411764701E-4</v>
      </c>
    </row>
    <row r="15" spans="2:8" x14ac:dyDescent="0.2">
      <c r="B15" s="36">
        <v>3.25</v>
      </c>
      <c r="C15" s="36">
        <v>747</v>
      </c>
      <c r="D15">
        <f t="shared" si="0"/>
        <v>1.1786549963416462</v>
      </c>
      <c r="E15">
        <f t="shared" si="1"/>
        <v>6.6160651851328174</v>
      </c>
      <c r="F15">
        <f t="shared" si="2"/>
        <v>0.30769230769230771</v>
      </c>
      <c r="G15">
        <f t="shared" si="3"/>
        <v>1.3386880856760374E-3</v>
      </c>
    </row>
    <row r="16" spans="2:8" x14ac:dyDescent="0.2">
      <c r="B16" s="36">
        <v>4.43</v>
      </c>
      <c r="C16" s="36">
        <v>2030</v>
      </c>
      <c r="D16">
        <f t="shared" si="0"/>
        <v>1.4883995840570443</v>
      </c>
      <c r="E16">
        <f t="shared" si="1"/>
        <v>7.6157910720358331</v>
      </c>
      <c r="F16">
        <f t="shared" si="2"/>
        <v>0.22573363431151244</v>
      </c>
      <c r="G16">
        <f t="shared" si="3"/>
        <v>4.9261083743842361E-4</v>
      </c>
    </row>
    <row r="17" spans="2:7" x14ac:dyDescent="0.2">
      <c r="B17" s="36">
        <v>3.16</v>
      </c>
      <c r="C17" s="36">
        <v>1643</v>
      </c>
      <c r="D17">
        <f t="shared" si="0"/>
        <v>1.1505720275988207</v>
      </c>
      <c r="E17">
        <f t="shared" si="1"/>
        <v>7.4042791180372678</v>
      </c>
      <c r="F17">
        <f t="shared" si="2"/>
        <v>0.31645569620253161</v>
      </c>
      <c r="G17">
        <f t="shared" si="3"/>
        <v>6.0864272671941571E-4</v>
      </c>
    </row>
    <row r="18" spans="2:7" x14ac:dyDescent="0.2">
      <c r="B18" s="36">
        <v>0.5</v>
      </c>
      <c r="C18" s="36">
        <v>414</v>
      </c>
      <c r="D18">
        <f t="shared" si="0"/>
        <v>-0.69314718055994529</v>
      </c>
      <c r="E18">
        <f t="shared" si="1"/>
        <v>6.0258659738253142</v>
      </c>
      <c r="F18">
        <f t="shared" si="2"/>
        <v>2</v>
      </c>
      <c r="G18">
        <f t="shared" si="3"/>
        <v>2.4154589371980675E-3</v>
      </c>
    </row>
    <row r="19" spans="2:7" x14ac:dyDescent="0.2">
      <c r="B19" s="36">
        <v>0.17</v>
      </c>
      <c r="C19" s="36">
        <v>354</v>
      </c>
      <c r="D19">
        <f t="shared" si="0"/>
        <v>-1.7719568419318752</v>
      </c>
      <c r="E19">
        <f t="shared" si="1"/>
        <v>5.8692969131337742</v>
      </c>
      <c r="F19">
        <f t="shared" si="2"/>
        <v>5.8823529411764701</v>
      </c>
      <c r="G19">
        <f t="shared" si="3"/>
        <v>2.8248587570621469E-3</v>
      </c>
    </row>
    <row r="20" spans="2:7" x14ac:dyDescent="0.2">
      <c r="B20" s="36">
        <v>1.88</v>
      </c>
      <c r="C20" s="36">
        <v>1276</v>
      </c>
      <c r="D20">
        <f t="shared" si="0"/>
        <v>0.63127177684185776</v>
      </c>
      <c r="E20">
        <f t="shared" si="1"/>
        <v>7.1514854639047352</v>
      </c>
      <c r="F20">
        <f t="shared" si="2"/>
        <v>0.53191489361702127</v>
      </c>
      <c r="G20">
        <f t="shared" si="3"/>
        <v>7.836990595611285E-4</v>
      </c>
    </row>
    <row r="21" spans="2:7" x14ac:dyDescent="0.2">
      <c r="B21" s="36">
        <v>0.77</v>
      </c>
      <c r="C21" s="36">
        <v>745</v>
      </c>
      <c r="D21">
        <f t="shared" si="0"/>
        <v>-0.26136476413440751</v>
      </c>
      <c r="E21">
        <f t="shared" si="1"/>
        <v>6.6133842183795597</v>
      </c>
      <c r="F21">
        <f t="shared" si="2"/>
        <v>1.2987012987012987</v>
      </c>
      <c r="G21">
        <f t="shared" si="3"/>
        <v>1.3422818791946308E-3</v>
      </c>
    </row>
    <row r="22" spans="2:7" x14ac:dyDescent="0.2">
      <c r="B22" s="36">
        <v>1.39</v>
      </c>
      <c r="C22" s="36">
        <v>435</v>
      </c>
      <c r="D22">
        <f t="shared" si="0"/>
        <v>0.3293037471426003</v>
      </c>
      <c r="E22">
        <f t="shared" si="1"/>
        <v>6.0753460310886842</v>
      </c>
      <c r="F22">
        <f t="shared" si="2"/>
        <v>0.71942446043165476</v>
      </c>
      <c r="G22">
        <f t="shared" si="3"/>
        <v>2.2988505747126436E-3</v>
      </c>
    </row>
    <row r="23" spans="2:7" x14ac:dyDescent="0.2">
      <c r="B23" s="36">
        <v>0.56000000000000005</v>
      </c>
      <c r="C23" s="36">
        <v>540</v>
      </c>
      <c r="D23">
        <f t="shared" si="0"/>
        <v>-0.57981849525294205</v>
      </c>
      <c r="E23">
        <f t="shared" si="1"/>
        <v>6.2915691395583204</v>
      </c>
      <c r="F23">
        <f t="shared" si="2"/>
        <v>1.7857142857142856</v>
      </c>
      <c r="G23">
        <f t="shared" si="3"/>
        <v>1.8518518518518519E-3</v>
      </c>
    </row>
    <row r="24" spans="2:7" x14ac:dyDescent="0.2">
      <c r="B24" s="36">
        <v>1.56</v>
      </c>
      <c r="C24" s="36">
        <v>874</v>
      </c>
      <c r="D24">
        <f t="shared" si="0"/>
        <v>0.44468582126144574</v>
      </c>
      <c r="E24">
        <f t="shared" si="1"/>
        <v>6.7730803756555353</v>
      </c>
      <c r="F24">
        <f t="shared" si="2"/>
        <v>0.64102564102564097</v>
      </c>
      <c r="G24">
        <f t="shared" si="3"/>
        <v>1.1441647597254005E-3</v>
      </c>
    </row>
    <row r="25" spans="2:7" x14ac:dyDescent="0.2">
      <c r="B25" s="36">
        <v>5.28</v>
      </c>
      <c r="C25" s="36">
        <v>1543</v>
      </c>
      <c r="D25">
        <f t="shared" si="0"/>
        <v>1.6639260977181702</v>
      </c>
      <c r="E25">
        <f t="shared" si="1"/>
        <v>7.3414838523631607</v>
      </c>
      <c r="F25">
        <f t="shared" si="2"/>
        <v>0.18939393939393939</v>
      </c>
      <c r="G25">
        <f t="shared" si="3"/>
        <v>6.4808813998703824E-4</v>
      </c>
    </row>
    <row r="26" spans="2:7" x14ac:dyDescent="0.2">
      <c r="B26" s="36">
        <v>0.64</v>
      </c>
      <c r="C26" s="36">
        <v>1029</v>
      </c>
      <c r="D26">
        <f t="shared" si="0"/>
        <v>-0.44628710262841947</v>
      </c>
      <c r="E26">
        <f t="shared" si="1"/>
        <v>6.9363427358340495</v>
      </c>
      <c r="F26">
        <f t="shared" si="2"/>
        <v>1.5625</v>
      </c>
      <c r="G26">
        <f t="shared" si="3"/>
        <v>9.7181729834791054E-4</v>
      </c>
    </row>
    <row r="27" spans="2:7" x14ac:dyDescent="0.2">
      <c r="B27" s="36">
        <v>4</v>
      </c>
      <c r="C27" s="36">
        <v>710</v>
      </c>
      <c r="D27">
        <f t="shared" si="0"/>
        <v>1.3862943611198906</v>
      </c>
      <c r="E27">
        <f t="shared" si="1"/>
        <v>6.5652649700353614</v>
      </c>
      <c r="F27">
        <f t="shared" si="2"/>
        <v>0.25</v>
      </c>
      <c r="G27">
        <f t="shared" si="3"/>
        <v>1.4084507042253522E-3</v>
      </c>
    </row>
    <row r="28" spans="2:7" x14ac:dyDescent="0.2">
      <c r="B28" s="36">
        <v>3.93</v>
      </c>
      <c r="C28" s="36">
        <v>1526</v>
      </c>
      <c r="D28">
        <f t="shared" si="0"/>
        <v>1.3686394258811698</v>
      </c>
      <c r="E28">
        <f t="shared" si="1"/>
        <v>7.3304052118444023</v>
      </c>
      <c r="F28">
        <f t="shared" si="2"/>
        <v>0.2544529262086514</v>
      </c>
      <c r="G28">
        <f t="shared" si="3"/>
        <v>6.5530799475753605E-4</v>
      </c>
    </row>
    <row r="29" spans="2:7" x14ac:dyDescent="0.2">
      <c r="B29" s="36">
        <v>4.2</v>
      </c>
      <c r="C29" s="36">
        <v>837</v>
      </c>
      <c r="D29">
        <f t="shared" si="0"/>
        <v>1.4350845252893227</v>
      </c>
      <c r="E29">
        <f t="shared" si="1"/>
        <v>6.7298240704894754</v>
      </c>
      <c r="F29">
        <f t="shared" si="2"/>
        <v>0.23809523809523808</v>
      </c>
      <c r="G29">
        <f t="shared" si="3"/>
        <v>1.1947431302270011E-3</v>
      </c>
    </row>
    <row r="30" spans="2:7" x14ac:dyDescent="0.2">
      <c r="B30" s="36">
        <v>4.88</v>
      </c>
      <c r="C30" s="36">
        <v>1748</v>
      </c>
      <c r="D30">
        <f t="shared" si="0"/>
        <v>1.5851452198650557</v>
      </c>
      <c r="E30">
        <f t="shared" si="1"/>
        <v>7.4662275562154807</v>
      </c>
      <c r="F30">
        <f t="shared" si="2"/>
        <v>0.20491803278688525</v>
      </c>
      <c r="G30">
        <f t="shared" si="3"/>
        <v>5.7208237986270023E-4</v>
      </c>
    </row>
    <row r="31" spans="2:7" x14ac:dyDescent="0.2">
      <c r="B31" s="36">
        <v>3.48</v>
      </c>
      <c r="C31" s="36">
        <v>1381</v>
      </c>
      <c r="D31">
        <f t="shared" si="0"/>
        <v>1.2470322937863829</v>
      </c>
      <c r="E31">
        <f t="shared" si="1"/>
        <v>7.2305631534092925</v>
      </c>
      <c r="F31">
        <f t="shared" si="2"/>
        <v>0.28735632183908044</v>
      </c>
      <c r="G31">
        <f t="shared" si="3"/>
        <v>7.2411296162201298E-4</v>
      </c>
    </row>
    <row r="32" spans="2:7" x14ac:dyDescent="0.2">
      <c r="B32" s="36">
        <v>7.58</v>
      </c>
      <c r="C32" s="36">
        <v>1428</v>
      </c>
      <c r="D32">
        <f t="shared" si="0"/>
        <v>2.0255131996542803</v>
      </c>
      <c r="E32">
        <f t="shared" si="1"/>
        <v>7.2640301428995295</v>
      </c>
      <c r="F32">
        <f t="shared" si="2"/>
        <v>0.13192612137203166</v>
      </c>
      <c r="G32">
        <f t="shared" si="3"/>
        <v>7.0028011204481793E-4</v>
      </c>
    </row>
    <row r="33" spans="2:7" x14ac:dyDescent="0.2">
      <c r="B33" s="36">
        <v>2.63</v>
      </c>
      <c r="C33" s="36">
        <v>1255</v>
      </c>
      <c r="D33">
        <f t="shared" si="0"/>
        <v>0.96698384618967315</v>
      </c>
      <c r="E33">
        <f t="shared" si="1"/>
        <v>7.134890851565884</v>
      </c>
      <c r="F33">
        <f t="shared" si="2"/>
        <v>0.38022813688212931</v>
      </c>
      <c r="G33">
        <f t="shared" si="3"/>
        <v>7.9681274900398409E-4</v>
      </c>
    </row>
    <row r="34" spans="2:7" x14ac:dyDescent="0.2">
      <c r="B34" s="36">
        <v>4.99</v>
      </c>
      <c r="C34" s="36">
        <v>1777</v>
      </c>
      <c r="D34">
        <f t="shared" si="0"/>
        <v>1.6074359097634274</v>
      </c>
      <c r="E34">
        <f t="shared" si="1"/>
        <v>7.482681828154651</v>
      </c>
      <c r="F34">
        <f t="shared" si="2"/>
        <v>0.20040080160320639</v>
      </c>
      <c r="G34">
        <f t="shared" si="3"/>
        <v>5.6274620146314015E-4</v>
      </c>
    </row>
    <row r="35" spans="2:7" x14ac:dyDescent="0.2">
      <c r="B35" s="36">
        <v>0.59</v>
      </c>
      <c r="C35" s="36">
        <v>370</v>
      </c>
      <c r="D35">
        <f t="shared" si="0"/>
        <v>-0.52763274208237199</v>
      </c>
      <c r="E35">
        <f t="shared" si="1"/>
        <v>5.9135030056382698</v>
      </c>
      <c r="F35">
        <f t="shared" si="2"/>
        <v>1.6949152542372883</v>
      </c>
      <c r="G35">
        <f t="shared" si="3"/>
        <v>2.7027027027027029E-3</v>
      </c>
    </row>
    <row r="36" spans="2:7" x14ac:dyDescent="0.2">
      <c r="B36" s="36">
        <v>8.19</v>
      </c>
      <c r="C36" s="36">
        <v>2316</v>
      </c>
      <c r="D36">
        <f t="shared" si="0"/>
        <v>2.102913897864978</v>
      </c>
      <c r="E36">
        <f t="shared" si="1"/>
        <v>7.7475968386928855</v>
      </c>
      <c r="F36">
        <f t="shared" si="2"/>
        <v>0.12210012210012211</v>
      </c>
      <c r="G36">
        <f t="shared" si="3"/>
        <v>4.3177892918825559E-4</v>
      </c>
    </row>
    <row r="37" spans="2:7" x14ac:dyDescent="0.2">
      <c r="B37" s="36">
        <v>4.79</v>
      </c>
      <c r="C37" s="36">
        <v>1130</v>
      </c>
      <c r="D37">
        <f t="shared" si="0"/>
        <v>1.5665304114228238</v>
      </c>
      <c r="E37">
        <f t="shared" si="1"/>
        <v>7.0299729117063858</v>
      </c>
      <c r="F37">
        <f t="shared" si="2"/>
        <v>0.20876826722338204</v>
      </c>
      <c r="G37">
        <f t="shared" si="3"/>
        <v>8.8495575221238937E-4</v>
      </c>
    </row>
    <row r="38" spans="2:7" x14ac:dyDescent="0.2">
      <c r="B38" s="36">
        <v>0.51</v>
      </c>
      <c r="C38" s="36">
        <v>463</v>
      </c>
      <c r="D38">
        <f t="shared" si="0"/>
        <v>-0.67334455326376563</v>
      </c>
      <c r="E38">
        <f t="shared" si="1"/>
        <v>6.1377270540862341</v>
      </c>
      <c r="F38">
        <f t="shared" si="2"/>
        <v>1.9607843137254901</v>
      </c>
      <c r="G38">
        <f t="shared" si="3"/>
        <v>2.1598272138228943E-3</v>
      </c>
    </row>
    <row r="39" spans="2:7" x14ac:dyDescent="0.2">
      <c r="B39" s="36">
        <v>1.74</v>
      </c>
      <c r="C39" s="36">
        <v>770</v>
      </c>
      <c r="D39">
        <f t="shared" si="0"/>
        <v>0.55388511322643763</v>
      </c>
      <c r="E39">
        <f t="shared" si="1"/>
        <v>6.6463905148477291</v>
      </c>
      <c r="F39">
        <f t="shared" si="2"/>
        <v>0.57471264367816088</v>
      </c>
      <c r="G39">
        <f t="shared" si="3"/>
        <v>1.2987012987012987E-3</v>
      </c>
    </row>
    <row r="40" spans="2:7" x14ac:dyDescent="0.2">
      <c r="B40" s="36">
        <v>4.0999999999999996</v>
      </c>
      <c r="C40" s="36">
        <v>724</v>
      </c>
      <c r="D40">
        <f t="shared" si="0"/>
        <v>1.410986973710262</v>
      </c>
      <c r="E40">
        <f t="shared" si="1"/>
        <v>6.584791392385716</v>
      </c>
      <c r="F40">
        <f t="shared" si="2"/>
        <v>0.24390243902439027</v>
      </c>
      <c r="G40">
        <f t="shared" si="3"/>
        <v>1.3812154696132596E-3</v>
      </c>
    </row>
    <row r="41" spans="2:7" x14ac:dyDescent="0.2">
      <c r="B41" s="36">
        <v>3.94</v>
      </c>
      <c r="C41" s="36">
        <v>808</v>
      </c>
      <c r="D41">
        <f t="shared" si="0"/>
        <v>1.3711807233098425</v>
      </c>
      <c r="E41">
        <f t="shared" si="1"/>
        <v>6.694562058521095</v>
      </c>
      <c r="F41">
        <f t="shared" si="2"/>
        <v>0.25380710659898476</v>
      </c>
      <c r="G41">
        <f t="shared" si="3"/>
        <v>1.2376237623762376E-3</v>
      </c>
    </row>
    <row r="42" spans="2:7" x14ac:dyDescent="0.2">
      <c r="B42" s="36">
        <v>0.96</v>
      </c>
      <c r="C42" s="36">
        <v>790</v>
      </c>
      <c r="D42">
        <f t="shared" si="0"/>
        <v>-4.0821994520255166E-2</v>
      </c>
      <c r="E42">
        <f t="shared" si="1"/>
        <v>6.6720329454610674</v>
      </c>
      <c r="F42">
        <f t="shared" si="2"/>
        <v>1.0416666666666667</v>
      </c>
      <c r="G42">
        <f t="shared" si="3"/>
        <v>1.2658227848101266E-3</v>
      </c>
    </row>
    <row r="43" spans="2:7" x14ac:dyDescent="0.2">
      <c r="B43" s="36">
        <v>3.29</v>
      </c>
      <c r="C43" s="36">
        <v>783</v>
      </c>
      <c r="D43">
        <f t="shared" si="0"/>
        <v>1.1908875647772805</v>
      </c>
      <c r="E43">
        <f t="shared" si="1"/>
        <v>6.6631326959908028</v>
      </c>
      <c r="F43">
        <f t="shared" si="2"/>
        <v>0.303951367781155</v>
      </c>
      <c r="G43">
        <f t="shared" si="3"/>
        <v>1.277139208173691E-3</v>
      </c>
    </row>
    <row r="44" spans="2:7" x14ac:dyDescent="0.2">
      <c r="B44" s="36">
        <v>0.44</v>
      </c>
      <c r="C44" s="36">
        <v>406</v>
      </c>
      <c r="D44">
        <f t="shared" si="0"/>
        <v>-0.82098055206983023</v>
      </c>
      <c r="E44">
        <f t="shared" si="1"/>
        <v>6.0063531596017325</v>
      </c>
      <c r="F44">
        <f t="shared" si="2"/>
        <v>2.2727272727272729</v>
      </c>
      <c r="G44">
        <f t="shared" si="3"/>
        <v>2.4630541871921183E-3</v>
      </c>
    </row>
    <row r="45" spans="2:7" x14ac:dyDescent="0.2">
      <c r="B45" s="36">
        <v>3.24</v>
      </c>
      <c r="C45" s="36">
        <v>1242</v>
      </c>
      <c r="D45">
        <f t="shared" si="0"/>
        <v>1.1755733298042381</v>
      </c>
      <c r="E45">
        <f t="shared" si="1"/>
        <v>7.1244782624934242</v>
      </c>
      <c r="F45">
        <f t="shared" si="2"/>
        <v>0.30864197530864196</v>
      </c>
      <c r="G45">
        <f t="shared" si="3"/>
        <v>8.0515297906602254E-4</v>
      </c>
    </row>
    <row r="46" spans="2:7" x14ac:dyDescent="0.2">
      <c r="B46" s="36">
        <v>2.14</v>
      </c>
      <c r="C46" s="36">
        <v>658</v>
      </c>
      <c r="D46">
        <f t="shared" si="0"/>
        <v>0.76080582903376015</v>
      </c>
      <c r="E46">
        <f t="shared" si="1"/>
        <v>6.4892049313253173</v>
      </c>
      <c r="F46">
        <f t="shared" si="2"/>
        <v>0.46728971962616822</v>
      </c>
      <c r="G46">
        <f t="shared" si="3"/>
        <v>1.5197568389057751E-3</v>
      </c>
    </row>
    <row r="47" spans="2:7" x14ac:dyDescent="0.2">
      <c r="B47" s="36">
        <v>5.71</v>
      </c>
      <c r="C47" s="36">
        <v>1746</v>
      </c>
      <c r="D47">
        <f t="shared" si="0"/>
        <v>1.7422190236679189</v>
      </c>
      <c r="E47">
        <f t="shared" si="1"/>
        <v>7.4650827363995473</v>
      </c>
      <c r="F47">
        <f t="shared" si="2"/>
        <v>0.17513134851138354</v>
      </c>
      <c r="G47">
        <f t="shared" si="3"/>
        <v>5.7273768613974802E-4</v>
      </c>
    </row>
    <row r="48" spans="2:7" x14ac:dyDescent="0.2">
      <c r="B48" s="36">
        <v>0.64</v>
      </c>
      <c r="C48" s="36">
        <v>468</v>
      </c>
      <c r="D48">
        <f t="shared" si="0"/>
        <v>-0.44628710262841947</v>
      </c>
      <c r="E48">
        <f t="shared" si="1"/>
        <v>6.1484682959176471</v>
      </c>
      <c r="F48">
        <f t="shared" si="2"/>
        <v>1.5625</v>
      </c>
      <c r="G48">
        <f t="shared" si="3"/>
        <v>2.136752136752137E-3</v>
      </c>
    </row>
    <row r="49" spans="1:7" x14ac:dyDescent="0.2">
      <c r="B49" s="36">
        <v>1.9</v>
      </c>
      <c r="C49" s="36">
        <v>1114</v>
      </c>
      <c r="D49">
        <f t="shared" si="0"/>
        <v>0.64185388617239469</v>
      </c>
      <c r="E49">
        <f t="shared" si="1"/>
        <v>7.0157124204872297</v>
      </c>
      <c r="F49">
        <f t="shared" si="2"/>
        <v>0.52631578947368418</v>
      </c>
      <c r="G49">
        <f t="shared" si="3"/>
        <v>8.9766606822262122E-4</v>
      </c>
    </row>
    <row r="50" spans="1:7" x14ac:dyDescent="0.2">
      <c r="B50" s="36">
        <v>0.51</v>
      </c>
      <c r="C50" s="36">
        <v>413</v>
      </c>
      <c r="D50">
        <f t="shared" si="0"/>
        <v>-0.67334455326376563</v>
      </c>
      <c r="E50">
        <f t="shared" si="1"/>
        <v>6.0234475929610332</v>
      </c>
      <c r="F50">
        <f t="shared" si="2"/>
        <v>1.9607843137254901</v>
      </c>
      <c r="G50">
        <f t="shared" si="3"/>
        <v>2.4213075060532689E-3</v>
      </c>
    </row>
    <row r="51" spans="1:7" x14ac:dyDescent="0.2">
      <c r="B51" s="36">
        <v>8.33</v>
      </c>
      <c r="C51" s="36">
        <v>1787</v>
      </c>
      <c r="D51">
        <f t="shared" si="0"/>
        <v>2.1198634561787513</v>
      </c>
      <c r="E51">
        <f t="shared" si="1"/>
        <v>7.4882935151594276</v>
      </c>
      <c r="F51">
        <f t="shared" si="2"/>
        <v>0.12004801920768307</v>
      </c>
      <c r="G51">
        <f t="shared" si="3"/>
        <v>5.5959709009513155E-4</v>
      </c>
    </row>
    <row r="52" spans="1:7" x14ac:dyDescent="0.2">
      <c r="B52" s="36">
        <v>3.85</v>
      </c>
      <c r="C52" s="36">
        <v>2221</v>
      </c>
      <c r="D52">
        <f t="shared" si="0"/>
        <v>1.3480731482996928</v>
      </c>
      <c r="E52">
        <f t="shared" si="1"/>
        <v>7.7057128238944275</v>
      </c>
      <c r="F52">
        <f t="shared" si="2"/>
        <v>0.25974025974025972</v>
      </c>
      <c r="G52">
        <f t="shared" si="3"/>
        <v>4.5024763619990995E-4</v>
      </c>
    </row>
    <row r="53" spans="1:7" x14ac:dyDescent="0.2">
      <c r="B53" s="36">
        <v>5.1100000000000003</v>
      </c>
      <c r="C53" s="36">
        <v>1495</v>
      </c>
      <c r="D53">
        <f t="shared" si="0"/>
        <v>1.631199404215613</v>
      </c>
      <c r="E53">
        <f t="shared" si="1"/>
        <v>7.3098814858247865</v>
      </c>
      <c r="F53">
        <f t="shared" si="2"/>
        <v>0.19569471624266144</v>
      </c>
      <c r="G53">
        <f t="shared" si="3"/>
        <v>6.6889632107023408E-4</v>
      </c>
    </row>
    <row r="56" spans="1:7" x14ac:dyDescent="0.2">
      <c r="A56" s="14" t="s">
        <v>83</v>
      </c>
      <c r="B56" s="14" t="s">
        <v>84</v>
      </c>
      <c r="C56" s="14"/>
      <c r="D56" s="14"/>
      <c r="E56" s="14"/>
    </row>
    <row r="58" spans="1:7" x14ac:dyDescent="0.2">
      <c r="A58" t="s">
        <v>46</v>
      </c>
    </row>
    <row r="59" spans="1:7" ht="16" thickBot="1" x14ac:dyDescent="0.25"/>
    <row r="60" spans="1:7" x14ac:dyDescent="0.2">
      <c r="A60" s="13" t="s">
        <v>47</v>
      </c>
      <c r="B60" s="13"/>
    </row>
    <row r="61" spans="1:7" x14ac:dyDescent="0.2">
      <c r="A61" t="s">
        <v>48</v>
      </c>
      <c r="B61">
        <v>0.80403396819978989</v>
      </c>
    </row>
    <row r="62" spans="1:7" x14ac:dyDescent="0.2">
      <c r="A62" t="s">
        <v>49</v>
      </c>
      <c r="B62" s="25">
        <v>0.64647062201910077</v>
      </c>
    </row>
    <row r="63" spans="1:7" x14ac:dyDescent="0.2">
      <c r="A63" t="s">
        <v>50</v>
      </c>
      <c r="B63">
        <v>0.63925573675418446</v>
      </c>
    </row>
    <row r="64" spans="1:7" x14ac:dyDescent="0.2">
      <c r="A64" t="s">
        <v>51</v>
      </c>
      <c r="B64">
        <v>342.88580081916353</v>
      </c>
    </row>
    <row r="65" spans="1:11" ht="16" thickBot="1" x14ac:dyDescent="0.25">
      <c r="A65" s="11" t="s">
        <v>52</v>
      </c>
      <c r="B65" s="11">
        <v>51</v>
      </c>
    </row>
    <row r="67" spans="1:11" ht="16" thickBot="1" x14ac:dyDescent="0.25">
      <c r="A67" t="s">
        <v>53</v>
      </c>
    </row>
    <row r="68" spans="1:11" x14ac:dyDescent="0.2">
      <c r="A68" s="12"/>
      <c r="B68" s="12" t="s">
        <v>58</v>
      </c>
      <c r="C68" s="12" t="s">
        <v>59</v>
      </c>
      <c r="D68" s="12" t="s">
        <v>60</v>
      </c>
      <c r="E68" s="12" t="s">
        <v>61</v>
      </c>
      <c r="F68" s="12" t="s">
        <v>62</v>
      </c>
      <c r="H68" s="34" t="s">
        <v>122</v>
      </c>
      <c r="I68">
        <f>_xlfn.F.INV.RT(0.05,1,49)</f>
        <v>4.0383926336830385</v>
      </c>
    </row>
    <row r="69" spans="1:11" x14ac:dyDescent="0.2">
      <c r="A69" t="s">
        <v>54</v>
      </c>
      <c r="B69">
        <v>1</v>
      </c>
      <c r="C69">
        <v>10534607.679684423</v>
      </c>
      <c r="D69">
        <v>10534607.679684423</v>
      </c>
      <c r="E69" s="25">
        <v>89.602342695965206</v>
      </c>
      <c r="F69">
        <v>1.2056850526882696E-12</v>
      </c>
    </row>
    <row r="70" spans="1:11" x14ac:dyDescent="0.2">
      <c r="A70" t="s">
        <v>55</v>
      </c>
      <c r="B70">
        <v>49</v>
      </c>
      <c r="C70">
        <v>5760962.9477665545</v>
      </c>
      <c r="D70">
        <v>117570.67240339908</v>
      </c>
      <c r="I70">
        <f>E69</f>
        <v>89.602342695965206</v>
      </c>
      <c r="J70" s="18" t="s">
        <v>75</v>
      </c>
      <c r="K70">
        <f>I68</f>
        <v>4.0383926336830385</v>
      </c>
    </row>
    <row r="71" spans="1:11" ht="16" thickBot="1" x14ac:dyDescent="0.25">
      <c r="A71" s="11" t="s">
        <v>56</v>
      </c>
      <c r="B71" s="11">
        <v>50</v>
      </c>
      <c r="C71" s="11">
        <v>16295570.627450977</v>
      </c>
      <c r="D71" s="11"/>
      <c r="E71" s="11"/>
      <c r="F71" s="11"/>
    </row>
    <row r="72" spans="1:11" ht="16" thickBot="1" x14ac:dyDescent="0.25"/>
    <row r="73" spans="1:11" x14ac:dyDescent="0.2">
      <c r="A73" s="12"/>
      <c r="B73" s="32" t="s">
        <v>63</v>
      </c>
      <c r="C73" s="12" t="s">
        <v>51</v>
      </c>
      <c r="D73" s="12" t="s">
        <v>64</v>
      </c>
      <c r="E73" s="12" t="s">
        <v>65</v>
      </c>
      <c r="F73" s="32" t="s">
        <v>66</v>
      </c>
      <c r="G73" s="32" t="s">
        <v>67</v>
      </c>
      <c r="H73" s="12" t="s">
        <v>68</v>
      </c>
      <c r="I73" s="12" t="s">
        <v>69</v>
      </c>
    </row>
    <row r="74" spans="1:11" x14ac:dyDescent="0.2">
      <c r="A74" t="s">
        <v>57</v>
      </c>
      <c r="B74" s="25">
        <v>475.98774784258205</v>
      </c>
      <c r="C74">
        <v>81.535728096966935</v>
      </c>
      <c r="D74">
        <v>5.8377812886702909</v>
      </c>
      <c r="E74">
        <v>4.1571521050460443E-7</v>
      </c>
      <c r="F74" s="25">
        <v>312.13556771761455</v>
      </c>
      <c r="G74" s="25">
        <v>639.83992796754956</v>
      </c>
      <c r="H74">
        <v>312.13556771761455</v>
      </c>
      <c r="I74">
        <v>639.83992796754956</v>
      </c>
    </row>
    <row r="75" spans="1:11" ht="16" thickBot="1" x14ac:dyDescent="0.25">
      <c r="A75" s="11" t="s">
        <v>6</v>
      </c>
      <c r="B75" s="33">
        <v>192.05327413237737</v>
      </c>
      <c r="C75" s="11">
        <v>20.289064982100911</v>
      </c>
      <c r="D75" s="11">
        <v>9.4658513983669277</v>
      </c>
      <c r="E75" s="11">
        <v>1.205685052688287E-12</v>
      </c>
      <c r="F75" s="33">
        <v>151.28087155984139</v>
      </c>
      <c r="G75" s="33">
        <v>232.82567670491335</v>
      </c>
      <c r="H75" s="11">
        <v>151.28087155984139</v>
      </c>
      <c r="I75" s="11">
        <v>232.82567670491335</v>
      </c>
    </row>
    <row r="77" spans="1:11" x14ac:dyDescent="0.2">
      <c r="A77" t="s">
        <v>123</v>
      </c>
    </row>
    <row r="78" spans="1:11" x14ac:dyDescent="0.2">
      <c r="A78" t="s">
        <v>124</v>
      </c>
    </row>
    <row r="80" spans="1:11" x14ac:dyDescent="0.2">
      <c r="A80" t="s">
        <v>86</v>
      </c>
    </row>
    <row r="81" spans="1:3" ht="16" thickBot="1" x14ac:dyDescent="0.25"/>
    <row r="82" spans="1:3" x14ac:dyDescent="0.2">
      <c r="A82" s="12" t="s">
        <v>87</v>
      </c>
      <c r="B82" s="12" t="s">
        <v>121</v>
      </c>
      <c r="C82" s="12" t="s">
        <v>55</v>
      </c>
    </row>
    <row r="83" spans="1:3" x14ac:dyDescent="0.2">
      <c r="A83">
        <v>1</v>
      </c>
      <c r="B83">
        <v>627.7098344071602</v>
      </c>
      <c r="C83">
        <v>51.290165592839799</v>
      </c>
    </row>
    <row r="84" spans="1:3" x14ac:dyDescent="0.2">
      <c r="A84">
        <v>2</v>
      </c>
      <c r="B84">
        <v>560.49118846082808</v>
      </c>
      <c r="C84">
        <v>-268.49118846082808</v>
      </c>
    </row>
    <row r="85" spans="1:3" x14ac:dyDescent="0.2">
      <c r="A85">
        <v>3</v>
      </c>
      <c r="B85">
        <v>583.53758135671342</v>
      </c>
      <c r="C85">
        <v>428.46241864328658</v>
      </c>
    </row>
    <row r="86" spans="1:3" x14ac:dyDescent="0.2">
      <c r="A86">
        <v>4</v>
      </c>
      <c r="B86">
        <v>627.7098344071602</v>
      </c>
      <c r="C86">
        <v>-134.7098344071602</v>
      </c>
    </row>
    <row r="87" spans="1:3" x14ac:dyDescent="0.2">
      <c r="A87">
        <v>5</v>
      </c>
      <c r="B87">
        <v>994.53158800000097</v>
      </c>
      <c r="C87">
        <v>-412.53158800000097</v>
      </c>
    </row>
    <row r="88" spans="1:3" x14ac:dyDescent="0.2">
      <c r="A88">
        <v>6</v>
      </c>
      <c r="B88">
        <v>1175.0616656844359</v>
      </c>
      <c r="C88">
        <v>-19.061665684435866</v>
      </c>
    </row>
    <row r="89" spans="1:3" x14ac:dyDescent="0.2">
      <c r="A89">
        <v>7</v>
      </c>
      <c r="B89">
        <v>1384.3997344887271</v>
      </c>
      <c r="C89">
        <v>-387.39973448872706</v>
      </c>
    </row>
    <row r="90" spans="1:3" x14ac:dyDescent="0.2">
      <c r="A90">
        <v>8</v>
      </c>
      <c r="B90">
        <v>2300.4938521001673</v>
      </c>
      <c r="C90">
        <v>-111.49385210016726</v>
      </c>
    </row>
    <row r="91" spans="1:3" x14ac:dyDescent="0.2">
      <c r="A91">
        <v>9</v>
      </c>
      <c r="B91">
        <v>1501.5522317094774</v>
      </c>
      <c r="C91">
        <v>-404.55223170947738</v>
      </c>
    </row>
    <row r="92" spans="1:3" x14ac:dyDescent="0.2">
      <c r="A92">
        <v>10</v>
      </c>
      <c r="B92">
        <v>1791.5526756493668</v>
      </c>
      <c r="C92">
        <v>286.44732435063315</v>
      </c>
    </row>
    <row r="93" spans="1:3" x14ac:dyDescent="0.2">
      <c r="A93">
        <v>11</v>
      </c>
      <c r="B93">
        <v>1597.5788687756658</v>
      </c>
      <c r="C93">
        <v>220.4211312243342</v>
      </c>
    </row>
    <row r="94" spans="1:3" x14ac:dyDescent="0.2">
      <c r="A94">
        <v>12</v>
      </c>
      <c r="B94">
        <v>1476.5853060722682</v>
      </c>
      <c r="C94">
        <v>223.41469392773183</v>
      </c>
    </row>
    <row r="95" spans="1:3" x14ac:dyDescent="0.2">
      <c r="A95">
        <v>13</v>
      </c>
      <c r="B95">
        <v>1100.1608887728084</v>
      </c>
      <c r="C95">
        <v>-353.16088877280845</v>
      </c>
    </row>
    <row r="96" spans="1:3" x14ac:dyDescent="0.2">
      <c r="A96">
        <v>14</v>
      </c>
      <c r="B96">
        <v>1326.7837522490138</v>
      </c>
      <c r="C96">
        <v>703.21624775098621</v>
      </c>
    </row>
    <row r="97" spans="1:3" x14ac:dyDescent="0.2">
      <c r="A97">
        <v>15</v>
      </c>
      <c r="B97">
        <v>1082.8760941008945</v>
      </c>
      <c r="C97">
        <v>560.12390589910547</v>
      </c>
    </row>
    <row r="98" spans="1:3" x14ac:dyDescent="0.2">
      <c r="A98">
        <v>16</v>
      </c>
      <c r="B98">
        <v>572.01438490877069</v>
      </c>
      <c r="C98">
        <v>-158.01438490877069</v>
      </c>
    </row>
    <row r="99" spans="1:3" x14ac:dyDescent="0.2">
      <c r="A99">
        <v>17</v>
      </c>
      <c r="B99">
        <v>508.63680444508623</v>
      </c>
      <c r="C99">
        <v>-154.63680444508623</v>
      </c>
    </row>
    <row r="100" spans="1:3" x14ac:dyDescent="0.2">
      <c r="A100">
        <v>18</v>
      </c>
      <c r="B100">
        <v>837.04790321145151</v>
      </c>
      <c r="C100">
        <v>438.95209678854849</v>
      </c>
    </row>
    <row r="101" spans="1:3" x14ac:dyDescent="0.2">
      <c r="A101">
        <v>19</v>
      </c>
      <c r="B101">
        <v>623.86876892451266</v>
      </c>
      <c r="C101">
        <v>121.13123107548734</v>
      </c>
    </row>
    <row r="102" spans="1:3" x14ac:dyDescent="0.2">
      <c r="A102">
        <v>20</v>
      </c>
      <c r="B102">
        <v>742.94179888658664</v>
      </c>
      <c r="C102">
        <v>-307.94179888658664</v>
      </c>
    </row>
    <row r="103" spans="1:3" x14ac:dyDescent="0.2">
      <c r="A103">
        <v>21</v>
      </c>
      <c r="B103">
        <v>583.53758135671342</v>
      </c>
      <c r="C103">
        <v>-43.537581356713417</v>
      </c>
    </row>
    <row r="104" spans="1:3" x14ac:dyDescent="0.2">
      <c r="A104">
        <v>22</v>
      </c>
      <c r="B104">
        <v>775.5908554890907</v>
      </c>
      <c r="C104">
        <v>98.4091445109093</v>
      </c>
    </row>
    <row r="105" spans="1:3" x14ac:dyDescent="0.2">
      <c r="A105">
        <v>23</v>
      </c>
      <c r="B105">
        <v>1490.0290352615348</v>
      </c>
      <c r="C105">
        <v>52.970964738465227</v>
      </c>
    </row>
    <row r="106" spans="1:3" x14ac:dyDescent="0.2">
      <c r="A106">
        <v>24</v>
      </c>
      <c r="B106">
        <v>598.90184328730356</v>
      </c>
      <c r="C106">
        <v>430.09815671269644</v>
      </c>
    </row>
    <row r="107" spans="1:3" x14ac:dyDescent="0.2">
      <c r="A107">
        <v>25</v>
      </c>
      <c r="B107">
        <v>1244.2008443720915</v>
      </c>
      <c r="C107">
        <v>-534.20084437209152</v>
      </c>
    </row>
    <row r="108" spans="1:3" x14ac:dyDescent="0.2">
      <c r="A108">
        <v>26</v>
      </c>
      <c r="B108">
        <v>1230.7571151828251</v>
      </c>
      <c r="C108">
        <v>295.24288481717485</v>
      </c>
    </row>
    <row r="109" spans="1:3" x14ac:dyDescent="0.2">
      <c r="A109">
        <v>27</v>
      </c>
      <c r="B109">
        <v>1282.6114991985669</v>
      </c>
      <c r="C109">
        <v>-445.61149919856689</v>
      </c>
    </row>
    <row r="110" spans="1:3" x14ac:dyDescent="0.2">
      <c r="A110">
        <v>28</v>
      </c>
      <c r="B110">
        <v>1413.2077256085836</v>
      </c>
      <c r="C110">
        <v>334.79227439141641</v>
      </c>
    </row>
    <row r="111" spans="1:3" x14ac:dyDescent="0.2">
      <c r="A111">
        <v>29</v>
      </c>
      <c r="B111">
        <v>1144.3331418232551</v>
      </c>
      <c r="C111">
        <v>236.66685817674488</v>
      </c>
    </row>
    <row r="112" spans="1:3" x14ac:dyDescent="0.2">
      <c r="A112">
        <v>30</v>
      </c>
      <c r="B112">
        <v>1931.7515657660024</v>
      </c>
      <c r="C112">
        <v>-503.75156576600239</v>
      </c>
    </row>
    <row r="113" spans="1:3" x14ac:dyDescent="0.2">
      <c r="A113">
        <v>31</v>
      </c>
      <c r="B113">
        <v>981.08785881073459</v>
      </c>
      <c r="C113">
        <v>273.91214118926541</v>
      </c>
    </row>
    <row r="114" spans="1:3" x14ac:dyDescent="0.2">
      <c r="A114">
        <v>32</v>
      </c>
      <c r="B114">
        <v>1434.333585763145</v>
      </c>
      <c r="C114">
        <v>342.66641423685496</v>
      </c>
    </row>
    <row r="115" spans="1:3" x14ac:dyDescent="0.2">
      <c r="A115">
        <v>33</v>
      </c>
      <c r="B115">
        <v>589.29917958068472</v>
      </c>
      <c r="C115">
        <v>-219.29917958068472</v>
      </c>
    </row>
    <row r="116" spans="1:3" x14ac:dyDescent="0.2">
      <c r="A116">
        <v>34</v>
      </c>
      <c r="B116">
        <v>2048.9040629867527</v>
      </c>
      <c r="C116">
        <v>267.09593701324729</v>
      </c>
    </row>
    <row r="117" spans="1:3" x14ac:dyDescent="0.2">
      <c r="A117">
        <v>35</v>
      </c>
      <c r="B117">
        <v>1395.9229309366697</v>
      </c>
      <c r="C117">
        <v>-265.92293093666967</v>
      </c>
    </row>
    <row r="118" spans="1:3" x14ac:dyDescent="0.2">
      <c r="A118">
        <v>36</v>
      </c>
      <c r="B118">
        <v>573.93491765009458</v>
      </c>
      <c r="C118">
        <v>-110.93491765009458</v>
      </c>
    </row>
    <row r="119" spans="1:3" x14ac:dyDescent="0.2">
      <c r="A119">
        <v>37</v>
      </c>
      <c r="B119">
        <v>810.16044483291864</v>
      </c>
      <c r="C119">
        <v>-40.160444832918643</v>
      </c>
    </row>
    <row r="120" spans="1:3" x14ac:dyDescent="0.2">
      <c r="A120">
        <v>38</v>
      </c>
      <c r="B120">
        <v>1263.4061717853292</v>
      </c>
      <c r="C120">
        <v>-539.40617178532921</v>
      </c>
    </row>
    <row r="121" spans="1:3" x14ac:dyDescent="0.2">
      <c r="A121">
        <v>39</v>
      </c>
      <c r="B121">
        <v>1232.6776479241489</v>
      </c>
      <c r="C121">
        <v>-424.67764792414891</v>
      </c>
    </row>
    <row r="122" spans="1:3" x14ac:dyDescent="0.2">
      <c r="A122">
        <v>40</v>
      </c>
      <c r="B122">
        <v>660.35889100966438</v>
      </c>
      <c r="C122">
        <v>129.64110899033562</v>
      </c>
    </row>
    <row r="123" spans="1:3" x14ac:dyDescent="0.2">
      <c r="A123">
        <v>41</v>
      </c>
      <c r="B123">
        <v>1107.8430197381035</v>
      </c>
      <c r="C123">
        <v>-324.84301973810352</v>
      </c>
    </row>
    <row r="124" spans="1:3" x14ac:dyDescent="0.2">
      <c r="A124">
        <v>42</v>
      </c>
      <c r="B124">
        <v>560.49118846082808</v>
      </c>
      <c r="C124">
        <v>-154.49118846082808</v>
      </c>
    </row>
    <row r="125" spans="1:3" x14ac:dyDescent="0.2">
      <c r="A125">
        <v>43</v>
      </c>
      <c r="B125">
        <v>1098.2403560314847</v>
      </c>
      <c r="C125">
        <v>143.75964396851532</v>
      </c>
    </row>
    <row r="126" spans="1:3" x14ac:dyDescent="0.2">
      <c r="A126">
        <v>44</v>
      </c>
      <c r="B126">
        <v>886.98175448586971</v>
      </c>
      <c r="C126">
        <v>-228.98175448586971</v>
      </c>
    </row>
    <row r="127" spans="1:3" x14ac:dyDescent="0.2">
      <c r="A127">
        <v>45</v>
      </c>
      <c r="B127">
        <v>1572.6119431384568</v>
      </c>
      <c r="C127">
        <v>173.38805686154319</v>
      </c>
    </row>
    <row r="128" spans="1:3" x14ac:dyDescent="0.2">
      <c r="A128">
        <v>46</v>
      </c>
      <c r="B128">
        <v>598.90184328730356</v>
      </c>
      <c r="C128">
        <v>-130.90184328730356</v>
      </c>
    </row>
    <row r="129" spans="1:5" x14ac:dyDescent="0.2">
      <c r="A129">
        <v>47</v>
      </c>
      <c r="B129">
        <v>840.88896869409905</v>
      </c>
      <c r="C129">
        <v>273.11103130590095</v>
      </c>
    </row>
    <row r="130" spans="1:5" x14ac:dyDescent="0.2">
      <c r="A130">
        <v>48</v>
      </c>
      <c r="B130">
        <v>573.93491765009458</v>
      </c>
      <c r="C130">
        <v>-160.93491765009458</v>
      </c>
    </row>
    <row r="131" spans="1:5" x14ac:dyDescent="0.2">
      <c r="A131">
        <v>49</v>
      </c>
      <c r="B131">
        <v>2075.7915213652855</v>
      </c>
      <c r="C131">
        <v>-288.79152136528546</v>
      </c>
    </row>
    <row r="132" spans="1:5" x14ac:dyDescent="0.2">
      <c r="A132">
        <v>50</v>
      </c>
      <c r="B132">
        <v>1215.392853252235</v>
      </c>
      <c r="C132">
        <v>1005.607146747765</v>
      </c>
    </row>
    <row r="133" spans="1:5" ht="16" thickBot="1" x14ac:dyDescent="0.25">
      <c r="A133" s="11">
        <v>51</v>
      </c>
      <c r="B133" s="11">
        <v>1457.3799786590305</v>
      </c>
      <c r="C133" s="11">
        <v>37.620021340969515</v>
      </c>
    </row>
    <row r="137" spans="1:5" x14ac:dyDescent="0.2">
      <c r="A137" s="29" t="s">
        <v>83</v>
      </c>
      <c r="B137" s="29" t="s">
        <v>96</v>
      </c>
      <c r="C137" s="29"/>
      <c r="D137" s="29"/>
      <c r="E137" s="29"/>
    </row>
    <row r="139" spans="1:5" x14ac:dyDescent="0.2">
      <c r="A139" t="s">
        <v>46</v>
      </c>
    </row>
    <row r="140" spans="1:5" ht="16" thickBot="1" x14ac:dyDescent="0.25"/>
    <row r="141" spans="1:5" x14ac:dyDescent="0.2">
      <c r="A141" s="13" t="s">
        <v>47</v>
      </c>
      <c r="B141" s="13"/>
    </row>
    <row r="142" spans="1:5" x14ac:dyDescent="0.2">
      <c r="A142" t="s">
        <v>48</v>
      </c>
      <c r="B142">
        <v>0.82055501433014022</v>
      </c>
    </row>
    <row r="143" spans="1:5" x14ac:dyDescent="0.2">
      <c r="A143" t="s">
        <v>49</v>
      </c>
      <c r="B143" s="25">
        <v>0.67331053154233667</v>
      </c>
    </row>
    <row r="144" spans="1:5" x14ac:dyDescent="0.2">
      <c r="A144" t="s">
        <v>50</v>
      </c>
      <c r="B144">
        <v>0.66664339953299667</v>
      </c>
    </row>
    <row r="145" spans="1:11" x14ac:dyDescent="0.2">
      <c r="A145" t="s">
        <v>51</v>
      </c>
      <c r="B145">
        <v>0.3265833510142585</v>
      </c>
    </row>
    <row r="146" spans="1:11" ht="16" thickBot="1" x14ac:dyDescent="0.25">
      <c r="A146" s="11" t="s">
        <v>52</v>
      </c>
      <c r="B146" s="11">
        <v>51</v>
      </c>
    </row>
    <row r="148" spans="1:11" ht="16" thickBot="1" x14ac:dyDescent="0.25">
      <c r="A148" t="s">
        <v>53</v>
      </c>
      <c r="H148" s="34" t="s">
        <v>122</v>
      </c>
      <c r="I148">
        <f>_xlfn.F.INV.RT(0.05,1,49)</f>
        <v>4.0383926336830385</v>
      </c>
    </row>
    <row r="149" spans="1:11" x14ac:dyDescent="0.2">
      <c r="A149" s="12"/>
      <c r="B149" s="12" t="s">
        <v>58</v>
      </c>
      <c r="C149" s="12" t="s">
        <v>59</v>
      </c>
      <c r="D149" s="12" t="s">
        <v>60</v>
      </c>
      <c r="E149" s="12" t="s">
        <v>61</v>
      </c>
      <c r="F149" s="12" t="s">
        <v>62</v>
      </c>
    </row>
    <row r="150" spans="1:11" x14ac:dyDescent="0.2">
      <c r="A150" t="s">
        <v>54</v>
      </c>
      <c r="B150">
        <v>1</v>
      </c>
      <c r="C150">
        <v>10.771208561165288</v>
      </c>
      <c r="D150">
        <v>10.771208561165288</v>
      </c>
      <c r="E150" s="25">
        <v>100.98953052063281</v>
      </c>
      <c r="F150">
        <v>1.7091796883743048E-13</v>
      </c>
      <c r="I150">
        <f>E150</f>
        <v>100.98953052063281</v>
      </c>
      <c r="J150" s="18" t="s">
        <v>75</v>
      </c>
      <c r="K150">
        <f>I148</f>
        <v>4.0383926336830385</v>
      </c>
    </row>
    <row r="151" spans="1:11" x14ac:dyDescent="0.2">
      <c r="A151" t="s">
        <v>55</v>
      </c>
      <c r="B151">
        <v>49</v>
      </c>
      <c r="C151">
        <v>5.2261775728254163</v>
      </c>
      <c r="D151">
        <v>0.10665668515970238</v>
      </c>
    </row>
    <row r="152" spans="1:11" ht="16" thickBot="1" x14ac:dyDescent="0.25">
      <c r="A152" s="11" t="s">
        <v>56</v>
      </c>
      <c r="B152" s="11">
        <v>50</v>
      </c>
      <c r="C152" s="11">
        <v>15.997386133990705</v>
      </c>
      <c r="D152" s="11"/>
      <c r="E152" s="11"/>
      <c r="F152" s="11"/>
    </row>
    <row r="153" spans="1:11" ht="16" thickBot="1" x14ac:dyDescent="0.25"/>
    <row r="154" spans="1:11" x14ac:dyDescent="0.2">
      <c r="A154" s="12"/>
      <c r="B154" s="32" t="s">
        <v>63</v>
      </c>
      <c r="C154" s="12" t="s">
        <v>51</v>
      </c>
      <c r="D154" s="12" t="s">
        <v>64</v>
      </c>
      <c r="E154" s="12" t="s">
        <v>65</v>
      </c>
      <c r="F154" s="32" t="s">
        <v>66</v>
      </c>
      <c r="G154" s="32" t="s">
        <v>67</v>
      </c>
      <c r="H154" s="12" t="s">
        <v>68</v>
      </c>
      <c r="I154" s="12" t="s">
        <v>69</v>
      </c>
    </row>
    <row r="155" spans="1:11" x14ac:dyDescent="0.2">
      <c r="A155" t="s">
        <v>57</v>
      </c>
      <c r="B155" s="25">
        <v>6.4913591512594309</v>
      </c>
      <c r="C155">
        <v>5.8431067189120091E-2</v>
      </c>
      <c r="D155">
        <v>111.09431101522183</v>
      </c>
      <c r="E155">
        <v>1.5282613591045299E-60</v>
      </c>
      <c r="F155" s="25">
        <v>6.3739375255571407</v>
      </c>
      <c r="G155" s="25">
        <v>6.6087807769617211</v>
      </c>
      <c r="H155">
        <v>6.3739375255571407</v>
      </c>
      <c r="I155">
        <v>6.6087807769617211</v>
      </c>
    </row>
    <row r="156" spans="1:11" ht="16" thickBot="1" x14ac:dyDescent="0.25">
      <c r="A156" s="11" t="s">
        <v>90</v>
      </c>
      <c r="B156" s="33">
        <v>0.46114892176460204</v>
      </c>
      <c r="C156" s="11">
        <v>4.5888411155054536E-2</v>
      </c>
      <c r="D156" s="11">
        <v>10.049354731555294</v>
      </c>
      <c r="E156" s="11">
        <v>1.7091796883743116E-13</v>
      </c>
      <c r="F156" s="33">
        <v>0.36893270703619929</v>
      </c>
      <c r="G156" s="33">
        <v>0.55336513649300478</v>
      </c>
      <c r="H156" s="11">
        <v>0.36893270703619929</v>
      </c>
      <c r="I156" s="11">
        <v>0.55336513649300478</v>
      </c>
    </row>
    <row r="158" spans="1:11" x14ac:dyDescent="0.2">
      <c r="A158" t="s">
        <v>89</v>
      </c>
      <c r="F158">
        <f>EXP(B155)</f>
        <v>659.41900459187582</v>
      </c>
    </row>
    <row r="159" spans="1:11" x14ac:dyDescent="0.2">
      <c r="A159" t="s">
        <v>125</v>
      </c>
    </row>
    <row r="161" spans="1:3" x14ac:dyDescent="0.2">
      <c r="A161" t="s">
        <v>86</v>
      </c>
    </row>
    <row r="162" spans="1:3" ht="16" thickBot="1" x14ac:dyDescent="0.25"/>
    <row r="163" spans="1:3" x14ac:dyDescent="0.2">
      <c r="A163" s="12" t="s">
        <v>87</v>
      </c>
      <c r="B163" s="12" t="s">
        <v>88</v>
      </c>
      <c r="C163" s="12" t="s">
        <v>55</v>
      </c>
    </row>
    <row r="164" spans="1:3" x14ac:dyDescent="0.2">
      <c r="A164">
        <v>1</v>
      </c>
      <c r="B164">
        <v>6.3826560513203532</v>
      </c>
      <c r="C164">
        <v>0.13796507623834309</v>
      </c>
    </row>
    <row r="165" spans="1:3" x14ac:dyDescent="0.2">
      <c r="A165">
        <v>2</v>
      </c>
      <c r="B165">
        <v>6.1127648548827214</v>
      </c>
      <c r="C165">
        <v>-0.43601105261443962</v>
      </c>
    </row>
    <row r="166" spans="1:3" x14ac:dyDescent="0.2">
      <c r="A166">
        <v>3</v>
      </c>
      <c r="B166">
        <v>6.2239764773543627</v>
      </c>
      <c r="C166">
        <v>0.69570737249304848</v>
      </c>
    </row>
    <row r="167" spans="1:3" x14ac:dyDescent="0.2">
      <c r="A167">
        <v>4</v>
      </c>
      <c r="B167">
        <v>6.3826560513203532</v>
      </c>
      <c r="C167">
        <v>-0.18214687727766332</v>
      </c>
    </row>
    <row r="168" spans="1:3" x14ac:dyDescent="0.2">
      <c r="A168">
        <v>5</v>
      </c>
      <c r="B168">
        <v>6.9493961354239024</v>
      </c>
      <c r="C168">
        <v>-0.58292568769246422</v>
      </c>
    </row>
    <row r="169" spans="1:3" x14ac:dyDescent="0.2">
      <c r="A169">
        <v>6</v>
      </c>
      <c r="B169">
        <v>7.0871560329891663</v>
      </c>
      <c r="C169">
        <v>-3.4434983756843174E-2</v>
      </c>
    </row>
    <row r="170" spans="1:3" x14ac:dyDescent="0.2">
      <c r="A170">
        <v>7</v>
      </c>
      <c r="B170">
        <v>7.2079500828969181</v>
      </c>
      <c r="C170">
        <v>-0.30319931293507985</v>
      </c>
    </row>
    <row r="171" spans="1:3" x14ac:dyDescent="0.2">
      <c r="A171">
        <v>8</v>
      </c>
      <c r="B171">
        <v>7.5295399367643077</v>
      </c>
      <c r="C171">
        <v>0.16166016075855527</v>
      </c>
    </row>
    <row r="172" spans="1:3" x14ac:dyDescent="0.2">
      <c r="A172">
        <v>9</v>
      </c>
      <c r="B172">
        <v>7.2638876548399178</v>
      </c>
      <c r="C172">
        <v>-0.26355319456468784</v>
      </c>
    </row>
    <row r="173" spans="1:3" x14ac:dyDescent="0.2">
      <c r="A173">
        <v>10</v>
      </c>
      <c r="B173">
        <v>7.3787243424626361</v>
      </c>
      <c r="C173">
        <v>0.26043682919653666</v>
      </c>
    </row>
    <row r="174" spans="1:3" x14ac:dyDescent="0.2">
      <c r="A174">
        <v>11</v>
      </c>
      <c r="B174">
        <v>7.3051628554270467</v>
      </c>
      <c r="C174">
        <v>0.20032941931037751</v>
      </c>
    </row>
    <row r="175" spans="1:3" x14ac:dyDescent="0.2">
      <c r="A175">
        <v>12</v>
      </c>
      <c r="B175">
        <v>7.2525222720319604</v>
      </c>
      <c r="C175">
        <v>0.18586125801234665</v>
      </c>
    </row>
    <row r="176" spans="1:3" x14ac:dyDescent="0.2">
      <c r="A176">
        <v>13</v>
      </c>
      <c r="B176">
        <v>7.0348946319548418</v>
      </c>
      <c r="C176">
        <v>-0.41882944682202439</v>
      </c>
    </row>
    <row r="177" spans="1:3" x14ac:dyDescent="0.2">
      <c r="A177">
        <v>14</v>
      </c>
      <c r="B177">
        <v>7.1777330146022189</v>
      </c>
      <c r="C177">
        <v>0.43805805743361415</v>
      </c>
    </row>
    <row r="178" spans="1:3" x14ac:dyDescent="0.2">
      <c r="A178">
        <v>15</v>
      </c>
      <c r="B178">
        <v>7.0219442011991386</v>
      </c>
      <c r="C178">
        <v>0.38233491683812915</v>
      </c>
    </row>
    <row r="179" spans="1:3" x14ac:dyDescent="0.2">
      <c r="A179">
        <v>16</v>
      </c>
      <c r="B179">
        <v>6.1717150763200381</v>
      </c>
      <c r="C179">
        <v>-0.14584910249472394</v>
      </c>
    </row>
    <row r="180" spans="1:3" x14ac:dyDescent="0.2">
      <c r="A180">
        <v>17</v>
      </c>
      <c r="B180">
        <v>5.6742231641891374</v>
      </c>
      <c r="C180">
        <v>0.1950737489446368</v>
      </c>
    </row>
    <row r="181" spans="1:3" x14ac:dyDescent="0.2">
      <c r="A181">
        <v>18</v>
      </c>
      <c r="B181">
        <v>6.7824694504904777</v>
      </c>
      <c r="C181">
        <v>0.36901601341425749</v>
      </c>
    </row>
    <row r="182" spans="1:3" x14ac:dyDescent="0.2">
      <c r="A182">
        <v>19</v>
      </c>
      <c r="B182">
        <v>6.3708310720915895</v>
      </c>
      <c r="C182">
        <v>0.2425531462879702</v>
      </c>
    </row>
    <row r="183" spans="1:3" x14ac:dyDescent="0.2">
      <c r="A183">
        <v>20</v>
      </c>
      <c r="B183">
        <v>6.6432172191872843</v>
      </c>
      <c r="C183">
        <v>-0.56787118809860004</v>
      </c>
    </row>
    <row r="184" spans="1:3" x14ac:dyDescent="0.2">
      <c r="A184">
        <v>21</v>
      </c>
      <c r="B184">
        <v>6.2239764773543627</v>
      </c>
      <c r="C184">
        <v>6.7592662203957765E-2</v>
      </c>
    </row>
    <row r="185" spans="1:3" x14ac:dyDescent="0.2">
      <c r="A185">
        <v>22</v>
      </c>
      <c r="B185">
        <v>6.6964255382581532</v>
      </c>
      <c r="C185">
        <v>7.6654837397382103E-2</v>
      </c>
    </row>
    <row r="186" spans="1:3" x14ac:dyDescent="0.2">
      <c r="A186">
        <v>23</v>
      </c>
      <c r="B186">
        <v>7.2586768771181465</v>
      </c>
      <c r="C186">
        <v>8.2806975245014236E-2</v>
      </c>
    </row>
    <row r="187" spans="1:3" x14ac:dyDescent="0.2">
      <c r="A187">
        <v>24</v>
      </c>
      <c r="B187">
        <v>6.2855543350848873</v>
      </c>
      <c r="C187">
        <v>0.65078840074916222</v>
      </c>
    </row>
    <row r="188" spans="1:3" x14ac:dyDescent="0.2">
      <c r="A188">
        <v>25</v>
      </c>
      <c r="B188">
        <v>7.1306473011382163</v>
      </c>
      <c r="C188">
        <v>-0.56538233110285496</v>
      </c>
    </row>
    <row r="189" spans="1:3" x14ac:dyDescent="0.2">
      <c r="A189">
        <v>26</v>
      </c>
      <c r="B189">
        <v>7.1225057467890567</v>
      </c>
      <c r="C189">
        <v>0.20789946505534562</v>
      </c>
    </row>
    <row r="190" spans="1:3" x14ac:dyDescent="0.2">
      <c r="A190">
        <v>27</v>
      </c>
      <c r="B190">
        <v>7.1531468327376677</v>
      </c>
      <c r="C190">
        <v>-0.42332276224819232</v>
      </c>
    </row>
    <row r="191" spans="1:3" x14ac:dyDescent="0.2">
      <c r="A191">
        <v>28</v>
      </c>
      <c r="B191">
        <v>7.2223471602405143</v>
      </c>
      <c r="C191">
        <v>0.24388039597496647</v>
      </c>
    </row>
    <row r="192" spans="1:3" x14ac:dyDescent="0.2">
      <c r="A192">
        <v>29</v>
      </c>
      <c r="B192">
        <v>7.0664267489446599</v>
      </c>
      <c r="C192">
        <v>0.16413640446463251</v>
      </c>
    </row>
    <row r="193" spans="1:3" x14ac:dyDescent="0.2">
      <c r="A193">
        <v>30</v>
      </c>
      <c r="B193">
        <v>7.4254223792999712</v>
      </c>
      <c r="C193">
        <v>-0.16139223640044165</v>
      </c>
    </row>
    <row r="194" spans="1:3" x14ac:dyDescent="0.2">
      <c r="A194">
        <v>31</v>
      </c>
      <c r="B194">
        <v>6.9372827092935863</v>
      </c>
      <c r="C194">
        <v>0.19760814227229773</v>
      </c>
    </row>
    <row r="195" spans="1:3" x14ac:dyDescent="0.2">
      <c r="A195">
        <v>32</v>
      </c>
      <c r="B195">
        <v>7.2326264878525377</v>
      </c>
      <c r="C195">
        <v>0.25005534030211329</v>
      </c>
    </row>
    <row r="196" spans="1:3" x14ac:dyDescent="0.2">
      <c r="A196">
        <v>33</v>
      </c>
      <c r="B196">
        <v>6.2480418811604448</v>
      </c>
      <c r="C196">
        <v>-0.33453887552217498</v>
      </c>
    </row>
    <row r="197" spans="1:3" x14ac:dyDescent="0.2">
      <c r="A197">
        <v>34</v>
      </c>
      <c r="B197">
        <v>7.4611156278236619</v>
      </c>
      <c r="C197">
        <v>0.28648121086922362</v>
      </c>
    </row>
    <row r="198" spans="1:3" x14ac:dyDescent="0.2">
      <c r="A198">
        <v>35</v>
      </c>
      <c r="B198">
        <v>7.2137629613985244</v>
      </c>
      <c r="C198">
        <v>-0.18379004969213852</v>
      </c>
    </row>
    <row r="199" spans="1:3" x14ac:dyDescent="0.2">
      <c r="A199">
        <v>36</v>
      </c>
      <c r="B199">
        <v>6.1808470365457779</v>
      </c>
      <c r="C199">
        <v>-4.3119982459543849E-2</v>
      </c>
    </row>
    <row r="200" spans="1:3" x14ac:dyDescent="0.2">
      <c r="A200">
        <v>37</v>
      </c>
      <c r="B200">
        <v>6.7467826740052672</v>
      </c>
      <c r="C200">
        <v>-0.10039215915753807</v>
      </c>
    </row>
    <row r="201" spans="1:3" x14ac:dyDescent="0.2">
      <c r="A201">
        <v>38</v>
      </c>
      <c r="B201">
        <v>7.1420342728098172</v>
      </c>
      <c r="C201">
        <v>-0.55724288042410119</v>
      </c>
    </row>
    <row r="202" spans="1:3" x14ac:dyDescent="0.2">
      <c r="A202">
        <v>39</v>
      </c>
      <c r="B202">
        <v>7.1236776633581718</v>
      </c>
      <c r="C202">
        <v>-0.42911560483707678</v>
      </c>
    </row>
    <row r="203" spans="1:3" x14ac:dyDescent="0.2">
      <c r="A203">
        <v>40</v>
      </c>
      <c r="B203">
        <v>6.4725341325021351</v>
      </c>
      <c r="C203">
        <v>0.19949881295893235</v>
      </c>
    </row>
    <row r="204" spans="1:3" x14ac:dyDescent="0.2">
      <c r="A204">
        <v>41</v>
      </c>
      <c r="B204">
        <v>7.0405356676993467</v>
      </c>
      <c r="C204">
        <v>-0.37740297170854387</v>
      </c>
    </row>
    <row r="205" spans="1:3" x14ac:dyDescent="0.2">
      <c r="A205">
        <v>42</v>
      </c>
      <c r="B205">
        <v>6.1127648548827214</v>
      </c>
      <c r="C205">
        <v>-0.10641169528098882</v>
      </c>
    </row>
    <row r="206" spans="1:3" x14ac:dyDescent="0.2">
      <c r="A206">
        <v>43</v>
      </c>
      <c r="B206">
        <v>7.0334735247538784</v>
      </c>
      <c r="C206">
        <v>9.100473773954576E-2</v>
      </c>
    </row>
    <row r="207" spans="1:3" x14ac:dyDescent="0.2">
      <c r="A207">
        <v>44</v>
      </c>
      <c r="B207">
        <v>6.8422039389905738</v>
      </c>
      <c r="C207">
        <v>-0.35299900766525649</v>
      </c>
    </row>
    <row r="208" spans="1:3" x14ac:dyDescent="0.2">
      <c r="A208">
        <v>45</v>
      </c>
      <c r="B208">
        <v>7.2947815755016698</v>
      </c>
      <c r="C208">
        <v>0.1703011608978775</v>
      </c>
    </row>
    <row r="209" spans="1:5" x14ac:dyDescent="0.2">
      <c r="A209">
        <v>46</v>
      </c>
      <c r="B209">
        <v>6.2855543350848873</v>
      </c>
      <c r="C209">
        <v>-0.13708603916724016</v>
      </c>
    </row>
    <row r="210" spans="1:5" x14ac:dyDescent="0.2">
      <c r="A210">
        <v>47</v>
      </c>
      <c r="B210">
        <v>6.7873493787982504</v>
      </c>
      <c r="C210">
        <v>0.22836304168897925</v>
      </c>
    </row>
    <row r="211" spans="1:5" x14ac:dyDescent="0.2">
      <c r="A211">
        <v>48</v>
      </c>
      <c r="B211">
        <v>6.1808470365457779</v>
      </c>
      <c r="C211">
        <v>-0.15739944358474478</v>
      </c>
    </row>
    <row r="212" spans="1:5" x14ac:dyDescent="0.2">
      <c r="A212">
        <v>49</v>
      </c>
      <c r="B212">
        <v>7.4689318983644446</v>
      </c>
      <c r="C212">
        <v>1.936161679498305E-2</v>
      </c>
    </row>
    <row r="213" spans="1:5" x14ac:dyDescent="0.2">
      <c r="A213">
        <v>50</v>
      </c>
      <c r="B213">
        <v>7.1130216300576468</v>
      </c>
      <c r="C213">
        <v>0.59269119383678071</v>
      </c>
    </row>
    <row r="214" spans="1:5" ht="16" thickBot="1" x14ac:dyDescent="0.25">
      <c r="A214" s="11">
        <v>51</v>
      </c>
      <c r="B214" s="11">
        <v>7.2435849976965221</v>
      </c>
      <c r="C214" s="11">
        <v>6.6296488128264386E-2</v>
      </c>
    </row>
    <row r="217" spans="1:5" x14ac:dyDescent="0.2">
      <c r="A217" s="30" t="s">
        <v>83</v>
      </c>
      <c r="B217" s="30" t="s">
        <v>97</v>
      </c>
      <c r="C217" s="30"/>
      <c r="D217" s="30"/>
      <c r="E217" s="30"/>
    </row>
    <row r="219" spans="1:5" x14ac:dyDescent="0.2">
      <c r="A219" t="s">
        <v>46</v>
      </c>
    </row>
    <row r="220" spans="1:5" ht="16" thickBot="1" x14ac:dyDescent="0.25"/>
    <row r="221" spans="1:5" x14ac:dyDescent="0.2">
      <c r="A221" s="13" t="s">
        <v>47</v>
      </c>
      <c r="B221" s="13"/>
    </row>
    <row r="222" spans="1:5" x14ac:dyDescent="0.2">
      <c r="A222" t="s">
        <v>48</v>
      </c>
      <c r="B222">
        <v>0.76902051331164301</v>
      </c>
    </row>
    <row r="223" spans="1:5" x14ac:dyDescent="0.2">
      <c r="A223" t="s">
        <v>49</v>
      </c>
      <c r="B223" s="25">
        <v>0.59139254989410284</v>
      </c>
    </row>
    <row r="224" spans="1:5" x14ac:dyDescent="0.2">
      <c r="A224" t="s">
        <v>50</v>
      </c>
      <c r="B224">
        <v>0.58305362234092128</v>
      </c>
    </row>
    <row r="225" spans="1:9" x14ac:dyDescent="0.2">
      <c r="A225" t="s">
        <v>51</v>
      </c>
      <c r="B225">
        <v>368.62932995092422</v>
      </c>
    </row>
    <row r="226" spans="1:9" ht="16" thickBot="1" x14ac:dyDescent="0.25">
      <c r="A226" s="11" t="s">
        <v>52</v>
      </c>
      <c r="B226" s="11">
        <v>51</v>
      </c>
    </row>
    <row r="228" spans="1:9" ht="16" thickBot="1" x14ac:dyDescent="0.25">
      <c r="A228" t="s">
        <v>53</v>
      </c>
    </row>
    <row r="229" spans="1:9" x14ac:dyDescent="0.2">
      <c r="A229" s="12"/>
      <c r="B229" s="12" t="s">
        <v>58</v>
      </c>
      <c r="C229" s="12" t="s">
        <v>59</v>
      </c>
      <c r="D229" s="12" t="s">
        <v>60</v>
      </c>
      <c r="E229" s="12" t="s">
        <v>61</v>
      </c>
      <c r="F229" s="12" t="s">
        <v>62</v>
      </c>
    </row>
    <row r="230" spans="1:9" x14ac:dyDescent="0.2">
      <c r="A230" t="s">
        <v>54</v>
      </c>
      <c r="B230">
        <v>1</v>
      </c>
      <c r="C230">
        <v>9637079.065347679</v>
      </c>
      <c r="D230">
        <v>9637079.065347679</v>
      </c>
      <c r="E230" s="25">
        <v>70.919497276177552</v>
      </c>
      <c r="F230">
        <v>4.3650395888520883E-11</v>
      </c>
    </row>
    <row r="231" spans="1:9" x14ac:dyDescent="0.2">
      <c r="A231" t="s">
        <v>55</v>
      </c>
      <c r="B231">
        <v>49</v>
      </c>
      <c r="C231">
        <v>6658491.5621033004</v>
      </c>
      <c r="D231">
        <v>135887.58290006735</v>
      </c>
    </row>
    <row r="232" spans="1:9" ht="16" thickBot="1" x14ac:dyDescent="0.25">
      <c r="A232" s="11" t="s">
        <v>56</v>
      </c>
      <c r="B232" s="11">
        <v>50</v>
      </c>
      <c r="C232" s="11">
        <v>16295570.62745098</v>
      </c>
      <c r="D232" s="11"/>
      <c r="E232" s="11"/>
      <c r="F232" s="11"/>
    </row>
    <row r="233" spans="1:9" ht="16" thickBot="1" x14ac:dyDescent="0.25"/>
    <row r="234" spans="1:9" x14ac:dyDescent="0.2">
      <c r="A234" s="12"/>
      <c r="B234" s="32" t="s">
        <v>63</v>
      </c>
      <c r="C234" s="12" t="s">
        <v>51</v>
      </c>
      <c r="D234" s="12" t="s">
        <v>64</v>
      </c>
      <c r="E234" s="12" t="s">
        <v>65</v>
      </c>
      <c r="F234" s="32" t="s">
        <v>66</v>
      </c>
      <c r="G234" s="32" t="s">
        <v>67</v>
      </c>
      <c r="H234" s="12" t="s">
        <v>68</v>
      </c>
      <c r="I234" s="12" t="s">
        <v>69</v>
      </c>
    </row>
    <row r="235" spans="1:9" x14ac:dyDescent="0.2">
      <c r="A235" t="s">
        <v>57</v>
      </c>
      <c r="B235" s="25">
        <v>754.05258824644068</v>
      </c>
      <c r="C235">
        <v>65.953775902380187</v>
      </c>
      <c r="D235">
        <v>11.433046522803069</v>
      </c>
      <c r="E235">
        <v>1.963959399333305E-15</v>
      </c>
      <c r="F235" s="25">
        <v>621.51351339784628</v>
      </c>
      <c r="G235" s="25">
        <v>886.59166309503507</v>
      </c>
      <c r="H235">
        <v>621.51351339784628</v>
      </c>
      <c r="I235">
        <v>886.59166309503507</v>
      </c>
    </row>
    <row r="236" spans="1:9" ht="16" thickBot="1" x14ac:dyDescent="0.25">
      <c r="A236" s="11" t="s">
        <v>90</v>
      </c>
      <c r="B236" s="33">
        <v>436.19601234935175</v>
      </c>
      <c r="C236" s="11">
        <v>51.796315409421261</v>
      </c>
      <c r="D236" s="11">
        <v>8.4213714605269363</v>
      </c>
      <c r="E236" s="11">
        <v>4.365039588852056E-11</v>
      </c>
      <c r="F236" s="33">
        <v>332.10741952804318</v>
      </c>
      <c r="G236" s="33">
        <v>540.28460517066037</v>
      </c>
      <c r="H236" s="11">
        <v>332.10741952804318</v>
      </c>
      <c r="I236" s="11">
        <v>540.28460517066037</v>
      </c>
    </row>
    <row r="238" spans="1:9" x14ac:dyDescent="0.2">
      <c r="A238" t="s">
        <v>89</v>
      </c>
    </row>
    <row r="239" spans="1:9" x14ac:dyDescent="0.2">
      <c r="A239" t="s">
        <v>97</v>
      </c>
    </row>
    <row r="242" spans="1:6" x14ac:dyDescent="0.2">
      <c r="A242" t="s">
        <v>86</v>
      </c>
    </row>
    <row r="243" spans="1:6" ht="16" thickBot="1" x14ac:dyDescent="0.25"/>
    <row r="244" spans="1:6" x14ac:dyDescent="0.2">
      <c r="A244" s="12" t="s">
        <v>87</v>
      </c>
      <c r="B244" s="12" t="s">
        <v>121</v>
      </c>
      <c r="C244" s="12" t="s">
        <v>55</v>
      </c>
      <c r="F244" s="34" t="s">
        <v>129</v>
      </c>
    </row>
    <row r="245" spans="1:6" x14ac:dyDescent="0.2">
      <c r="A245">
        <v>1</v>
      </c>
      <c r="B245">
        <v>651.23144634286609</v>
      </c>
      <c r="C245">
        <v>27.768553657133907</v>
      </c>
    </row>
    <row r="246" spans="1:6" x14ac:dyDescent="0.2">
      <c r="A246">
        <v>2</v>
      </c>
      <c r="B246">
        <v>395.94414521721137</v>
      </c>
      <c r="C246">
        <v>-103.94414521721137</v>
      </c>
    </row>
    <row r="247" spans="1:6" x14ac:dyDescent="0.2">
      <c r="A247">
        <v>3</v>
      </c>
      <c r="B247">
        <v>501.13807273070586</v>
      </c>
      <c r="C247">
        <v>510.86192726929414</v>
      </c>
    </row>
    <row r="248" spans="1:6" x14ac:dyDescent="0.2">
      <c r="A248">
        <v>4</v>
      </c>
      <c r="B248">
        <v>651.23144634286609</v>
      </c>
      <c r="C248">
        <v>-158.23144634286609</v>
      </c>
    </row>
    <row r="249" spans="1:6" x14ac:dyDescent="0.2">
      <c r="A249">
        <v>5</v>
      </c>
      <c r="B249">
        <v>1187.3050508924498</v>
      </c>
      <c r="C249">
        <v>-605.3050508924498</v>
      </c>
    </row>
    <row r="250" spans="1:6" x14ac:dyDescent="0.2">
      <c r="A250">
        <v>6</v>
      </c>
      <c r="B250">
        <v>1317.610718202016</v>
      </c>
      <c r="C250">
        <v>-161.61071820201596</v>
      </c>
    </row>
    <row r="251" spans="1:6" x14ac:dyDescent="0.2">
      <c r="A251">
        <v>7</v>
      </c>
      <c r="B251">
        <v>1431.8685650677753</v>
      </c>
      <c r="C251">
        <v>-434.86856506777531</v>
      </c>
    </row>
    <row r="252" spans="1:6" x14ac:dyDescent="0.2">
      <c r="A252">
        <v>8</v>
      </c>
      <c r="B252">
        <v>1736.0570934333937</v>
      </c>
      <c r="C252">
        <v>452.94290656660633</v>
      </c>
    </row>
    <row r="253" spans="1:6" x14ac:dyDescent="0.2">
      <c r="A253">
        <v>9</v>
      </c>
      <c r="B253">
        <v>1484.7793378582112</v>
      </c>
      <c r="C253">
        <v>-387.77933785821119</v>
      </c>
    </row>
    <row r="254" spans="1:6" x14ac:dyDescent="0.2">
      <c r="A254">
        <v>10</v>
      </c>
      <c r="B254">
        <v>1593.4021771370321</v>
      </c>
      <c r="C254">
        <v>484.59782286296786</v>
      </c>
    </row>
    <row r="255" spans="1:6" x14ac:dyDescent="0.2">
      <c r="A255">
        <v>11</v>
      </c>
      <c r="B255">
        <v>1523.8211246982019</v>
      </c>
      <c r="C255">
        <v>294.17887530179814</v>
      </c>
    </row>
    <row r="256" spans="1:6" x14ac:dyDescent="0.2">
      <c r="A256">
        <v>12</v>
      </c>
      <c r="B256">
        <v>1474.0289393954222</v>
      </c>
      <c r="C256">
        <v>225.97106060457781</v>
      </c>
    </row>
    <row r="257" spans="1:3" x14ac:dyDescent="0.2">
      <c r="A257">
        <v>13</v>
      </c>
      <c r="B257">
        <v>1268.1771975863066</v>
      </c>
      <c r="C257">
        <v>-521.17719758630665</v>
      </c>
    </row>
    <row r="258" spans="1:3" x14ac:dyDescent="0.2">
      <c r="A258">
        <v>14</v>
      </c>
      <c r="B258">
        <v>1403.2865515945573</v>
      </c>
      <c r="C258">
        <v>626.7134484054427</v>
      </c>
    </row>
    <row r="259" spans="1:3" x14ac:dyDescent="0.2">
      <c r="A259">
        <v>15</v>
      </c>
      <c r="B259">
        <v>1255.9275186057546</v>
      </c>
      <c r="C259">
        <v>387.07248139424541</v>
      </c>
    </row>
    <row r="260" spans="1:3" x14ac:dyDescent="0.2">
      <c r="A260">
        <v>16</v>
      </c>
      <c r="B260">
        <v>451.70455211499643</v>
      </c>
      <c r="C260">
        <v>-37.704552114996432</v>
      </c>
    </row>
    <row r="261" spans="1:3" x14ac:dyDescent="0.2">
      <c r="A261">
        <v>17</v>
      </c>
      <c r="B261">
        <v>-18.867920259393827</v>
      </c>
      <c r="C261">
        <v>372.86792025939383</v>
      </c>
    </row>
    <row r="262" spans="1:3" x14ac:dyDescent="0.2">
      <c r="A262">
        <v>18</v>
      </c>
      <c r="B262">
        <v>1029.4108200135488</v>
      </c>
      <c r="C262">
        <v>246.5891799864512</v>
      </c>
    </row>
    <row r="263" spans="1:3" x14ac:dyDescent="0.2">
      <c r="A263">
        <v>19</v>
      </c>
      <c r="B263">
        <v>640.04632036238331</v>
      </c>
      <c r="C263">
        <v>104.95367963761669</v>
      </c>
    </row>
    <row r="264" spans="1:3" x14ac:dyDescent="0.2">
      <c r="A264">
        <v>20</v>
      </c>
      <c r="B264">
        <v>897.69356960174218</v>
      </c>
      <c r="C264">
        <v>-462.69356960174218</v>
      </c>
    </row>
    <row r="265" spans="1:3" x14ac:dyDescent="0.2">
      <c r="A265">
        <v>21</v>
      </c>
      <c r="B265">
        <v>501.13807273070586</v>
      </c>
      <c r="C265">
        <v>38.861927269294142</v>
      </c>
    </row>
    <row r="266" spans="1:3" x14ac:dyDescent="0.2">
      <c r="A266">
        <v>22</v>
      </c>
      <c r="B266">
        <v>948.02277022897988</v>
      </c>
      <c r="C266">
        <v>-74.02277022897988</v>
      </c>
    </row>
    <row r="267" spans="1:3" x14ac:dyDescent="0.2">
      <c r="A267">
        <v>23</v>
      </c>
      <c r="B267">
        <v>1479.8505169151244</v>
      </c>
      <c r="C267">
        <v>63.149483084875556</v>
      </c>
    </row>
    <row r="268" spans="1:3" x14ac:dyDescent="0.2">
      <c r="A268">
        <v>24</v>
      </c>
      <c r="B268">
        <v>559.38393371697816</v>
      </c>
      <c r="C268">
        <v>469.61606628302184</v>
      </c>
    </row>
    <row r="269" spans="1:3" x14ac:dyDescent="0.2">
      <c r="A269">
        <v>25</v>
      </c>
      <c r="B269">
        <v>1358.7486605093291</v>
      </c>
      <c r="C269">
        <v>-648.74866050932906</v>
      </c>
    </row>
    <row r="270" spans="1:3" x14ac:dyDescent="0.2">
      <c r="A270">
        <v>26</v>
      </c>
      <c r="B270">
        <v>1351.047648159913</v>
      </c>
      <c r="C270">
        <v>174.95235184008698</v>
      </c>
    </row>
    <row r="271" spans="1:3" x14ac:dyDescent="0.2">
      <c r="A271">
        <v>27</v>
      </c>
      <c r="B271">
        <v>1380.0307355619057</v>
      </c>
      <c r="C271">
        <v>-543.03073556190566</v>
      </c>
    </row>
    <row r="272" spans="1:3" x14ac:dyDescent="0.2">
      <c r="A272">
        <v>28</v>
      </c>
      <c r="B272">
        <v>1445.4866121462144</v>
      </c>
      <c r="C272">
        <v>302.51338785378562</v>
      </c>
    </row>
    <row r="273" spans="1:3" x14ac:dyDescent="0.2">
      <c r="A273">
        <v>29</v>
      </c>
      <c r="B273">
        <v>1298.0031020669262</v>
      </c>
      <c r="C273">
        <v>82.996897933073797</v>
      </c>
    </row>
    <row r="274" spans="1:3" x14ac:dyDescent="0.2">
      <c r="A274">
        <v>30</v>
      </c>
      <c r="B274">
        <v>1637.5733688966143</v>
      </c>
      <c r="C274">
        <v>-209.57336889661428</v>
      </c>
    </row>
    <row r="275" spans="1:3" x14ac:dyDescent="0.2">
      <c r="A275">
        <v>31</v>
      </c>
      <c r="B275">
        <v>1175.847085960615</v>
      </c>
      <c r="C275">
        <v>79.152914039384996</v>
      </c>
    </row>
    <row r="276" spans="1:3" x14ac:dyDescent="0.2">
      <c r="A276">
        <v>32</v>
      </c>
      <c r="B276">
        <v>1455.2097221924</v>
      </c>
      <c r="C276">
        <v>321.79027780759998</v>
      </c>
    </row>
    <row r="277" spans="1:3" x14ac:dyDescent="0.2">
      <c r="A277">
        <v>33</v>
      </c>
      <c r="B277">
        <v>523.90129016515607</v>
      </c>
      <c r="C277">
        <v>-153.90129016515607</v>
      </c>
    </row>
    <row r="278" spans="1:3" x14ac:dyDescent="0.2">
      <c r="A278">
        <v>34</v>
      </c>
      <c r="B278">
        <v>1671.3352448091759</v>
      </c>
      <c r="C278">
        <v>644.66475519082405</v>
      </c>
    </row>
    <row r="279" spans="1:3" x14ac:dyDescent="0.2">
      <c r="A279">
        <v>35</v>
      </c>
      <c r="B279">
        <v>1437.3669069330658</v>
      </c>
      <c r="C279">
        <v>-307.36690693306582</v>
      </c>
    </row>
    <row r="280" spans="1:3" x14ac:dyDescent="0.2">
      <c r="A280">
        <v>36</v>
      </c>
      <c r="B280">
        <v>460.34237917563041</v>
      </c>
      <c r="C280">
        <v>2.6576208243695874</v>
      </c>
    </row>
    <row r="281" spans="1:3" x14ac:dyDescent="0.2">
      <c r="A281">
        <v>37</v>
      </c>
      <c r="B281">
        <v>995.65506593548196</v>
      </c>
      <c r="C281">
        <v>-225.65506593548196</v>
      </c>
    </row>
    <row r="282" spans="1:3" x14ac:dyDescent="0.2">
      <c r="A282">
        <v>38</v>
      </c>
      <c r="B282">
        <v>1369.5194796557366</v>
      </c>
      <c r="C282">
        <v>-645.51947965573663</v>
      </c>
    </row>
    <row r="283" spans="1:3" x14ac:dyDescent="0.2">
      <c r="A283">
        <v>39</v>
      </c>
      <c r="B283">
        <v>1352.1561519644938</v>
      </c>
      <c r="C283">
        <v>-544.1561519644938</v>
      </c>
    </row>
    <row r="284" spans="1:3" x14ac:dyDescent="0.2">
      <c r="A284">
        <v>40</v>
      </c>
      <c r="B284">
        <v>736.24619702055827</v>
      </c>
      <c r="C284">
        <v>53.75380297944173</v>
      </c>
    </row>
    <row r="285" spans="1:3" x14ac:dyDescent="0.2">
      <c r="A285">
        <v>41</v>
      </c>
      <c r="B285">
        <v>1273.5129951587207</v>
      </c>
      <c r="C285">
        <v>-490.51299515872074</v>
      </c>
    </row>
    <row r="286" spans="1:3" x14ac:dyDescent="0.2">
      <c r="A286">
        <v>42</v>
      </c>
      <c r="B286">
        <v>395.94414521721137</v>
      </c>
      <c r="C286">
        <v>10.055854782788629</v>
      </c>
    </row>
    <row r="287" spans="1:3" x14ac:dyDescent="0.2">
      <c r="A287">
        <v>43</v>
      </c>
      <c r="B287">
        <v>1266.8329869312988</v>
      </c>
      <c r="C287">
        <v>-24.832986931298819</v>
      </c>
    </row>
    <row r="288" spans="1:3" x14ac:dyDescent="0.2">
      <c r="A288">
        <v>44</v>
      </c>
      <c r="B288">
        <v>1085.9130570431096</v>
      </c>
      <c r="C288">
        <v>-427.91305704310957</v>
      </c>
    </row>
    <row r="289" spans="1:5" x14ac:dyDescent="0.2">
      <c r="A289">
        <v>45</v>
      </c>
      <c r="B289">
        <v>1514.0015790095676</v>
      </c>
      <c r="C289">
        <v>231.99842099043235</v>
      </c>
    </row>
    <row r="290" spans="1:5" x14ac:dyDescent="0.2">
      <c r="A290">
        <v>46</v>
      </c>
      <c r="B290">
        <v>559.38393371697816</v>
      </c>
      <c r="C290">
        <v>-91.383933716978163</v>
      </c>
    </row>
    <row r="291" spans="1:5" x14ac:dyDescent="0.2">
      <c r="A291">
        <v>47</v>
      </c>
      <c r="B291">
        <v>1034.026693905774</v>
      </c>
      <c r="C291">
        <v>79.973306094226018</v>
      </c>
    </row>
    <row r="292" spans="1:5" x14ac:dyDescent="0.2">
      <c r="A292">
        <v>48</v>
      </c>
      <c r="B292">
        <v>460.34237917563041</v>
      </c>
      <c r="C292">
        <v>-47.342379175630413</v>
      </c>
    </row>
    <row r="293" spans="1:5" x14ac:dyDescent="0.2">
      <c r="A293">
        <v>49</v>
      </c>
      <c r="B293">
        <v>1678.7285745567267</v>
      </c>
      <c r="C293">
        <v>108.2714254432733</v>
      </c>
    </row>
    <row r="294" spans="1:5" x14ac:dyDescent="0.2">
      <c r="A294">
        <v>50</v>
      </c>
      <c r="B294">
        <v>1342.076719890003</v>
      </c>
      <c r="C294">
        <v>878.92328010999699</v>
      </c>
    </row>
    <row r="295" spans="1:5" ht="16" thickBot="1" x14ac:dyDescent="0.25">
      <c r="A295" s="11">
        <v>51</v>
      </c>
      <c r="B295" s="11">
        <v>1465.5752637119294</v>
      </c>
      <c r="C295" s="11">
        <v>29.424736288070562</v>
      </c>
    </row>
    <row r="299" spans="1:5" x14ac:dyDescent="0.2">
      <c r="A299" s="23" t="s">
        <v>83</v>
      </c>
      <c r="B299" s="23" t="s">
        <v>85</v>
      </c>
      <c r="C299" s="23"/>
      <c r="D299" s="23"/>
      <c r="E299" s="23"/>
    </row>
    <row r="301" spans="1:5" x14ac:dyDescent="0.2">
      <c r="A301" t="s">
        <v>46</v>
      </c>
    </row>
    <row r="302" spans="1:5" ht="16" thickBot="1" x14ac:dyDescent="0.25"/>
    <row r="303" spans="1:5" x14ac:dyDescent="0.2">
      <c r="A303" s="13" t="s">
        <v>47</v>
      </c>
      <c r="B303" s="13"/>
    </row>
    <row r="304" spans="1:5" x14ac:dyDescent="0.2">
      <c r="A304" t="s">
        <v>48</v>
      </c>
      <c r="B304">
        <v>0.79102796952772425</v>
      </c>
    </row>
    <row r="305" spans="1:10" x14ac:dyDescent="0.2">
      <c r="A305" t="s">
        <v>49</v>
      </c>
      <c r="B305" s="25">
        <v>0.62572524857515432</v>
      </c>
    </row>
    <row r="306" spans="1:10" x14ac:dyDescent="0.2">
      <c r="A306" t="s">
        <v>50</v>
      </c>
      <c r="B306">
        <v>0.61808698834199416</v>
      </c>
    </row>
    <row r="307" spans="1:10" x14ac:dyDescent="0.2">
      <c r="A307" t="s">
        <v>51</v>
      </c>
      <c r="B307">
        <v>0.34956000678248111</v>
      </c>
    </row>
    <row r="308" spans="1:10" ht="16" thickBot="1" x14ac:dyDescent="0.25">
      <c r="A308" s="11" t="s">
        <v>52</v>
      </c>
      <c r="B308" s="11">
        <v>51</v>
      </c>
    </row>
    <row r="310" spans="1:10" ht="16" thickBot="1" x14ac:dyDescent="0.25">
      <c r="A310" t="s">
        <v>53</v>
      </c>
    </row>
    <row r="311" spans="1:10" x14ac:dyDescent="0.2">
      <c r="A311" s="12"/>
      <c r="B311" s="12" t="s">
        <v>58</v>
      </c>
      <c r="C311" s="12" t="s">
        <v>59</v>
      </c>
      <c r="D311" s="12" t="s">
        <v>60</v>
      </c>
      <c r="E311" s="12" t="s">
        <v>61</v>
      </c>
      <c r="F311" s="12" t="s">
        <v>62</v>
      </c>
    </row>
    <row r="312" spans="1:10" x14ac:dyDescent="0.2">
      <c r="A312" t="s">
        <v>54</v>
      </c>
      <c r="B312">
        <v>1</v>
      </c>
      <c r="C312">
        <v>10.009968415244062</v>
      </c>
      <c r="D312">
        <v>10.009968415244062</v>
      </c>
      <c r="E312" s="25">
        <v>81.919865188499642</v>
      </c>
      <c r="F312">
        <v>4.9504480420236151E-12</v>
      </c>
    </row>
    <row r="313" spans="1:10" x14ac:dyDescent="0.2">
      <c r="A313" t="s">
        <v>55</v>
      </c>
      <c r="B313">
        <v>49</v>
      </c>
      <c r="C313">
        <v>5.9874177187466433</v>
      </c>
      <c r="D313">
        <v>0.12219219834176823</v>
      </c>
    </row>
    <row r="314" spans="1:10" ht="16" thickBot="1" x14ac:dyDescent="0.25">
      <c r="A314" s="11" t="s">
        <v>56</v>
      </c>
      <c r="B314" s="11">
        <v>50</v>
      </c>
      <c r="C314" s="11">
        <v>15.997386133990705</v>
      </c>
      <c r="D314" s="11"/>
      <c r="E314" s="11"/>
      <c r="F314" s="11"/>
    </row>
    <row r="315" spans="1:10" ht="16" thickBot="1" x14ac:dyDescent="0.25"/>
    <row r="316" spans="1:10" x14ac:dyDescent="0.2">
      <c r="A316" s="12"/>
      <c r="B316" s="32" t="s">
        <v>63</v>
      </c>
      <c r="C316" s="12" t="s">
        <v>51</v>
      </c>
      <c r="D316" s="12" t="s">
        <v>64</v>
      </c>
      <c r="E316" s="12" t="s">
        <v>65</v>
      </c>
      <c r="F316" s="32" t="s">
        <v>66</v>
      </c>
      <c r="G316" s="32" t="s">
        <v>67</v>
      </c>
      <c r="H316" s="12" t="s">
        <v>68</v>
      </c>
      <c r="I316" s="12" t="s">
        <v>69</v>
      </c>
    </row>
    <row r="317" spans="1:10" x14ac:dyDescent="0.2">
      <c r="A317" t="s">
        <v>57</v>
      </c>
      <c r="B317" s="25">
        <v>6.2488035100556232</v>
      </c>
      <c r="C317">
        <v>8.3122805314478257E-2</v>
      </c>
      <c r="D317">
        <v>75.17556086340619</v>
      </c>
      <c r="E317">
        <v>2.7965075695070152E-52</v>
      </c>
      <c r="F317" s="25">
        <v>6.0817619788549333</v>
      </c>
      <c r="G317" s="25">
        <v>6.4158450412563131</v>
      </c>
      <c r="H317">
        <v>6.0817619788549333</v>
      </c>
      <c r="I317">
        <v>6.4158450412563131</v>
      </c>
      <c r="J317" t="s">
        <v>100</v>
      </c>
    </row>
    <row r="318" spans="1:10" ht="16" thickBot="1" x14ac:dyDescent="0.25">
      <c r="A318" s="11" t="s">
        <v>6</v>
      </c>
      <c r="B318" s="33">
        <v>0.18720993206762987</v>
      </c>
      <c r="C318" s="11">
        <v>2.0683987717805247E-2</v>
      </c>
      <c r="D318" s="11">
        <v>9.0509593518311409</v>
      </c>
      <c r="E318" s="11">
        <v>4.9504480420236862E-12</v>
      </c>
      <c r="F318" s="33">
        <v>0.14564390254484313</v>
      </c>
      <c r="G318" s="33">
        <v>0.2287759615904166</v>
      </c>
      <c r="H318" s="11">
        <v>0.14564390254484313</v>
      </c>
      <c r="I318" s="11">
        <v>0.2287759615904166</v>
      </c>
    </row>
    <row r="320" spans="1:10" x14ac:dyDescent="0.2">
      <c r="A320" t="s">
        <v>89</v>
      </c>
      <c r="E320">
        <f>EXP(B317)</f>
        <v>517.39339817525024</v>
      </c>
    </row>
    <row r="321" spans="1:5" x14ac:dyDescent="0.2">
      <c r="A321" t="s">
        <v>82</v>
      </c>
      <c r="D321">
        <f>E320</f>
        <v>517.39339817525024</v>
      </c>
      <c r="E321" t="s">
        <v>126</v>
      </c>
    </row>
    <row r="324" spans="1:5" x14ac:dyDescent="0.2">
      <c r="A324" t="s">
        <v>86</v>
      </c>
    </row>
    <row r="325" spans="1:5" ht="16" thickBot="1" x14ac:dyDescent="0.25"/>
    <row r="326" spans="1:5" x14ac:dyDescent="0.2">
      <c r="A326" s="12" t="s">
        <v>87</v>
      </c>
      <c r="B326" s="12" t="s">
        <v>88</v>
      </c>
      <c r="C326" s="12" t="s">
        <v>55</v>
      </c>
    </row>
    <row r="327" spans="1:5" x14ac:dyDescent="0.2">
      <c r="A327">
        <v>1</v>
      </c>
      <c r="B327">
        <v>6.3966993563890506</v>
      </c>
      <c r="C327">
        <v>0.12392177116964564</v>
      </c>
    </row>
    <row r="328" spans="1:5" x14ac:dyDescent="0.2">
      <c r="A328">
        <v>2</v>
      </c>
      <c r="B328">
        <v>6.3311758801653806</v>
      </c>
      <c r="C328">
        <v>-0.65442207789709883</v>
      </c>
    </row>
    <row r="329" spans="1:5" x14ac:dyDescent="0.2">
      <c r="A329">
        <v>3</v>
      </c>
      <c r="B329">
        <v>6.3536410720134961</v>
      </c>
      <c r="C329">
        <v>0.56604277783391499</v>
      </c>
    </row>
    <row r="330" spans="1:5" x14ac:dyDescent="0.2">
      <c r="A330">
        <v>4</v>
      </c>
      <c r="B330">
        <v>6.3966993563890506</v>
      </c>
      <c r="C330">
        <v>-0.19619018234636076</v>
      </c>
    </row>
    <row r="331" spans="1:5" x14ac:dyDescent="0.2">
      <c r="A331">
        <v>5</v>
      </c>
      <c r="B331">
        <v>6.754270326638224</v>
      </c>
      <c r="C331">
        <v>-0.3877998789067858</v>
      </c>
    </row>
    <row r="332" spans="1:5" x14ac:dyDescent="0.2">
      <c r="A332">
        <v>6</v>
      </c>
      <c r="B332">
        <v>6.9302476627817962</v>
      </c>
      <c r="C332">
        <v>0.12247338645052697</v>
      </c>
    </row>
    <row r="333" spans="1:5" x14ac:dyDescent="0.2">
      <c r="A333">
        <v>7</v>
      </c>
      <c r="B333">
        <v>7.134306488735513</v>
      </c>
      <c r="C333">
        <v>-0.22955571877367476</v>
      </c>
    </row>
    <row r="334" spans="1:5" x14ac:dyDescent="0.2">
      <c r="A334">
        <v>8</v>
      </c>
      <c r="B334">
        <v>8.0272978646981077</v>
      </c>
      <c r="C334">
        <v>-0.33609776717524475</v>
      </c>
    </row>
    <row r="335" spans="1:5" x14ac:dyDescent="0.2">
      <c r="A335">
        <v>9</v>
      </c>
      <c r="B335">
        <v>7.2485045472967666</v>
      </c>
      <c r="C335">
        <v>-0.24817008702153665</v>
      </c>
    </row>
    <row r="336" spans="1:5" x14ac:dyDescent="0.2">
      <c r="A336">
        <v>10</v>
      </c>
      <c r="B336">
        <v>7.5311915447188875</v>
      </c>
      <c r="C336">
        <v>0.10796962694028522</v>
      </c>
    </row>
    <row r="337" spans="1:3" x14ac:dyDescent="0.2">
      <c r="A337">
        <v>11</v>
      </c>
      <c r="B337">
        <v>7.3421095133305814</v>
      </c>
      <c r="C337">
        <v>0.16338276140684282</v>
      </c>
    </row>
    <row r="338" spans="1:3" x14ac:dyDescent="0.2">
      <c r="A338">
        <v>12</v>
      </c>
      <c r="B338">
        <v>7.2241672561279753</v>
      </c>
      <c r="C338">
        <v>0.2142162739163318</v>
      </c>
    </row>
    <row r="339" spans="1:3" x14ac:dyDescent="0.2">
      <c r="A339">
        <v>13</v>
      </c>
      <c r="B339">
        <v>6.8572357892754203</v>
      </c>
      <c r="C339">
        <v>-0.24117060414260294</v>
      </c>
    </row>
    <row r="340" spans="1:3" x14ac:dyDescent="0.2">
      <c r="A340">
        <v>14</v>
      </c>
      <c r="B340">
        <v>7.0781435091152236</v>
      </c>
      <c r="C340">
        <v>0.53764756292060945</v>
      </c>
    </row>
    <row r="341" spans="1:3" x14ac:dyDescent="0.2">
      <c r="A341">
        <v>15</v>
      </c>
      <c r="B341">
        <v>6.8403868953893339</v>
      </c>
      <c r="C341">
        <v>0.56389222264793393</v>
      </c>
    </row>
    <row r="342" spans="1:3" x14ac:dyDescent="0.2">
      <c r="A342">
        <v>16</v>
      </c>
      <c r="B342">
        <v>6.3424084760894379</v>
      </c>
      <c r="C342">
        <v>-0.31654250226412373</v>
      </c>
    </row>
    <row r="343" spans="1:3" x14ac:dyDescent="0.2">
      <c r="A343">
        <v>17</v>
      </c>
      <c r="B343">
        <v>6.2806291985071203</v>
      </c>
      <c r="C343">
        <v>-0.4113322853733461</v>
      </c>
    </row>
    <row r="344" spans="1:3" x14ac:dyDescent="0.2">
      <c r="A344">
        <v>18</v>
      </c>
      <c r="B344">
        <v>6.6007581823427675</v>
      </c>
      <c r="C344">
        <v>0.55072728156196771</v>
      </c>
    </row>
    <row r="345" spans="1:3" x14ac:dyDescent="0.2">
      <c r="A345">
        <v>19</v>
      </c>
      <c r="B345">
        <v>6.3929551577476982</v>
      </c>
      <c r="C345">
        <v>0.22042906063186152</v>
      </c>
    </row>
    <row r="346" spans="1:3" x14ac:dyDescent="0.2">
      <c r="A346">
        <v>20</v>
      </c>
      <c r="B346">
        <v>6.5090253156296285</v>
      </c>
      <c r="C346">
        <v>-0.43367928454094429</v>
      </c>
    </row>
    <row r="347" spans="1:3" x14ac:dyDescent="0.2">
      <c r="A347">
        <v>21</v>
      </c>
      <c r="B347">
        <v>6.3536410720134961</v>
      </c>
      <c r="C347">
        <v>-6.2071932455175727E-2</v>
      </c>
    </row>
    <row r="348" spans="1:3" x14ac:dyDescent="0.2">
      <c r="A348">
        <v>22</v>
      </c>
      <c r="B348">
        <v>6.5408510040811256</v>
      </c>
      <c r="C348">
        <v>0.2322293715744097</v>
      </c>
    </row>
    <row r="349" spans="1:3" x14ac:dyDescent="0.2">
      <c r="A349">
        <v>23</v>
      </c>
      <c r="B349">
        <v>7.2372719513727093</v>
      </c>
      <c r="C349">
        <v>0.10421190099045141</v>
      </c>
    </row>
    <row r="350" spans="1:3" x14ac:dyDescent="0.2">
      <c r="A350">
        <v>24</v>
      </c>
      <c r="B350">
        <v>6.3686178665789059</v>
      </c>
      <c r="C350">
        <v>0.56772486925514354</v>
      </c>
    </row>
    <row r="351" spans="1:3" x14ac:dyDescent="0.2">
      <c r="A351">
        <v>25</v>
      </c>
      <c r="B351">
        <v>6.9976432383261429</v>
      </c>
      <c r="C351">
        <v>-0.43237826829078152</v>
      </c>
    </row>
    <row r="352" spans="1:3" x14ac:dyDescent="0.2">
      <c r="A352">
        <v>26</v>
      </c>
      <c r="B352">
        <v>6.9845385430814089</v>
      </c>
      <c r="C352">
        <v>0.34586666876299343</v>
      </c>
    </row>
    <row r="353" spans="1:3" x14ac:dyDescent="0.2">
      <c r="A353">
        <v>27</v>
      </c>
      <c r="B353">
        <v>7.0350852247396691</v>
      </c>
      <c r="C353">
        <v>-0.30526115425019373</v>
      </c>
    </row>
    <row r="354" spans="1:3" x14ac:dyDescent="0.2">
      <c r="A354">
        <v>28</v>
      </c>
      <c r="B354">
        <v>7.1623879785456568</v>
      </c>
      <c r="C354">
        <v>0.30383957766982395</v>
      </c>
    </row>
    <row r="355" spans="1:3" x14ac:dyDescent="0.2">
      <c r="A355">
        <v>29</v>
      </c>
      <c r="B355">
        <v>6.9002940736509748</v>
      </c>
      <c r="C355">
        <v>0.33026907975831765</v>
      </c>
    </row>
    <row r="356" spans="1:3" x14ac:dyDescent="0.2">
      <c r="A356">
        <v>30</v>
      </c>
      <c r="B356">
        <v>7.6678547951282576</v>
      </c>
      <c r="C356">
        <v>-0.4038246522287281</v>
      </c>
    </row>
    <row r="357" spans="1:3" x14ac:dyDescent="0.2">
      <c r="A357">
        <v>31</v>
      </c>
      <c r="B357">
        <v>6.74116563139349</v>
      </c>
      <c r="C357">
        <v>0.39372522017239397</v>
      </c>
    </row>
    <row r="358" spans="1:3" x14ac:dyDescent="0.2">
      <c r="A358">
        <v>32</v>
      </c>
      <c r="B358">
        <v>7.1829810710730966</v>
      </c>
      <c r="C358">
        <v>0.29970075708155441</v>
      </c>
    </row>
    <row r="359" spans="1:3" x14ac:dyDescent="0.2">
      <c r="A359">
        <v>33</v>
      </c>
      <c r="B359">
        <v>6.3592573699755244</v>
      </c>
      <c r="C359">
        <v>-0.44575436433725457</v>
      </c>
    </row>
    <row r="360" spans="1:3" x14ac:dyDescent="0.2">
      <c r="A360">
        <v>34</v>
      </c>
      <c r="B360">
        <v>7.7820528536895122</v>
      </c>
      <c r="C360">
        <v>-3.4456014996626649E-2</v>
      </c>
    </row>
    <row r="361" spans="1:3" x14ac:dyDescent="0.2">
      <c r="A361">
        <v>35</v>
      </c>
      <c r="B361">
        <v>7.1455390846595703</v>
      </c>
      <c r="C361">
        <v>-0.1155661729531845</v>
      </c>
    </row>
    <row r="362" spans="1:3" x14ac:dyDescent="0.2">
      <c r="A362">
        <v>36</v>
      </c>
      <c r="B362">
        <v>6.3442805754101146</v>
      </c>
      <c r="C362">
        <v>-0.2065535213238805</v>
      </c>
    </row>
    <row r="363" spans="1:3" x14ac:dyDescent="0.2">
      <c r="A363">
        <v>37</v>
      </c>
      <c r="B363">
        <v>6.5745487918532994</v>
      </c>
      <c r="C363">
        <v>7.1841722994429702E-2</v>
      </c>
    </row>
    <row r="364" spans="1:3" x14ac:dyDescent="0.2">
      <c r="A364">
        <v>38</v>
      </c>
      <c r="B364">
        <v>7.016364231532906</v>
      </c>
      <c r="C364">
        <v>-0.43157283914719002</v>
      </c>
    </row>
    <row r="365" spans="1:3" x14ac:dyDescent="0.2">
      <c r="A365">
        <v>39</v>
      </c>
      <c r="B365">
        <v>6.9864106424020846</v>
      </c>
      <c r="C365">
        <v>-0.29184858388098966</v>
      </c>
    </row>
    <row r="366" spans="1:3" x14ac:dyDescent="0.2">
      <c r="A366">
        <v>40</v>
      </c>
      <c r="B366">
        <v>6.4285250448405478</v>
      </c>
      <c r="C366">
        <v>0.24350790062051964</v>
      </c>
    </row>
    <row r="367" spans="1:3" x14ac:dyDescent="0.2">
      <c r="A367">
        <v>41</v>
      </c>
      <c r="B367">
        <v>6.8647241865581252</v>
      </c>
      <c r="C367">
        <v>-0.2015914905673224</v>
      </c>
    </row>
    <row r="368" spans="1:3" x14ac:dyDescent="0.2">
      <c r="A368">
        <v>42</v>
      </c>
      <c r="B368">
        <v>6.3311758801653806</v>
      </c>
      <c r="C368">
        <v>-0.32482272056364803</v>
      </c>
    </row>
    <row r="369" spans="1:5" x14ac:dyDescent="0.2">
      <c r="A369">
        <v>43</v>
      </c>
      <c r="B369">
        <v>6.8553636899547437</v>
      </c>
      <c r="C369">
        <v>0.26911457253868054</v>
      </c>
    </row>
    <row r="370" spans="1:5" x14ac:dyDescent="0.2">
      <c r="A370">
        <v>44</v>
      </c>
      <c r="B370">
        <v>6.649432764680351</v>
      </c>
      <c r="C370">
        <v>-0.16022783335503377</v>
      </c>
    </row>
    <row r="371" spans="1:5" x14ac:dyDescent="0.2">
      <c r="A371">
        <v>45</v>
      </c>
      <c r="B371">
        <v>7.31777222216179</v>
      </c>
      <c r="C371">
        <v>0.14731051423775732</v>
      </c>
    </row>
    <row r="372" spans="1:5" x14ac:dyDescent="0.2">
      <c r="A372">
        <v>46</v>
      </c>
      <c r="B372">
        <v>6.3686178665789059</v>
      </c>
      <c r="C372">
        <v>-0.22014957066125884</v>
      </c>
    </row>
    <row r="373" spans="1:5" x14ac:dyDescent="0.2">
      <c r="A373">
        <v>47</v>
      </c>
      <c r="B373">
        <v>6.6045023809841199</v>
      </c>
      <c r="C373">
        <v>0.41121003950310975</v>
      </c>
    </row>
    <row r="374" spans="1:5" x14ac:dyDescent="0.2">
      <c r="A374">
        <v>48</v>
      </c>
      <c r="B374">
        <v>6.3442805754101146</v>
      </c>
      <c r="C374">
        <v>-0.32083298244908143</v>
      </c>
    </row>
    <row r="375" spans="1:5" x14ac:dyDescent="0.2">
      <c r="A375">
        <v>49</v>
      </c>
      <c r="B375">
        <v>7.8082622441789802</v>
      </c>
      <c r="C375">
        <v>-0.31996872901955253</v>
      </c>
    </row>
    <row r="376" spans="1:5" x14ac:dyDescent="0.2">
      <c r="A376">
        <v>50</v>
      </c>
      <c r="B376">
        <v>6.9695617485159982</v>
      </c>
      <c r="C376">
        <v>0.73615107537842928</v>
      </c>
    </row>
    <row r="377" spans="1:5" ht="16" thickBot="1" x14ac:dyDescent="0.25">
      <c r="A377" s="11">
        <v>51</v>
      </c>
      <c r="B377" s="11">
        <v>7.2054462629212122</v>
      </c>
      <c r="C377" s="11">
        <v>0.10443522290357432</v>
      </c>
    </row>
    <row r="380" spans="1:5" x14ac:dyDescent="0.2">
      <c r="A380" s="31" t="s">
        <v>83</v>
      </c>
      <c r="B380" s="31" t="s">
        <v>98</v>
      </c>
      <c r="C380" s="31"/>
      <c r="D380" s="31"/>
      <c r="E380" s="31"/>
    </row>
    <row r="382" spans="1:5" x14ac:dyDescent="0.2">
      <c r="A382" t="s">
        <v>46</v>
      </c>
    </row>
    <row r="383" spans="1:5" ht="16" thickBot="1" x14ac:dyDescent="0.25"/>
    <row r="384" spans="1:5" x14ac:dyDescent="0.2">
      <c r="A384" s="13" t="s">
        <v>47</v>
      </c>
      <c r="B384" s="13"/>
    </row>
    <row r="385" spans="1:9" x14ac:dyDescent="0.2">
      <c r="A385" t="s">
        <v>48</v>
      </c>
      <c r="B385">
        <v>0.74949807733109752</v>
      </c>
    </row>
    <row r="386" spans="1:9" x14ac:dyDescent="0.2">
      <c r="A386" t="s">
        <v>49</v>
      </c>
      <c r="B386" s="25">
        <v>0.56174736792301183</v>
      </c>
    </row>
    <row r="387" spans="1:9" x14ac:dyDescent="0.2">
      <c r="A387" t="s">
        <v>50</v>
      </c>
      <c r="B387">
        <v>0.55280343665613452</v>
      </c>
    </row>
    <row r="388" spans="1:9" x14ac:dyDescent="0.2">
      <c r="A388" t="s">
        <v>51</v>
      </c>
      <c r="B388">
        <v>4.9049233085724582E-4</v>
      </c>
    </row>
    <row r="389" spans="1:9" ht="16" thickBot="1" x14ac:dyDescent="0.25">
      <c r="A389" s="11" t="s">
        <v>52</v>
      </c>
      <c r="B389" s="11">
        <v>51</v>
      </c>
    </row>
    <row r="391" spans="1:9" ht="16" thickBot="1" x14ac:dyDescent="0.25">
      <c r="A391" t="s">
        <v>53</v>
      </c>
    </row>
    <row r="392" spans="1:9" x14ac:dyDescent="0.2">
      <c r="A392" s="12"/>
      <c r="B392" s="12" t="s">
        <v>58</v>
      </c>
      <c r="C392" s="12" t="s">
        <v>59</v>
      </c>
      <c r="D392" s="12" t="s">
        <v>60</v>
      </c>
      <c r="E392" s="12" t="s">
        <v>61</v>
      </c>
      <c r="F392" s="12" t="s">
        <v>62</v>
      </c>
    </row>
    <row r="393" spans="1:9" x14ac:dyDescent="0.2">
      <c r="A393" t="s">
        <v>54</v>
      </c>
      <c r="B393">
        <v>1</v>
      </c>
      <c r="C393">
        <v>1.5110437392616745E-5</v>
      </c>
      <c r="D393">
        <v>1.5110437392616745E-5</v>
      </c>
      <c r="E393" s="25">
        <v>62.807657076186445</v>
      </c>
      <c r="F393">
        <v>2.4870848598071023E-10</v>
      </c>
    </row>
    <row r="394" spans="1:9" x14ac:dyDescent="0.2">
      <c r="A394" t="s">
        <v>55</v>
      </c>
      <c r="B394">
        <v>49</v>
      </c>
      <c r="C394">
        <v>1.178855360485892E-5</v>
      </c>
      <c r="D394">
        <v>2.4058272662977386E-7</v>
      </c>
    </row>
    <row r="395" spans="1:9" ht="16" thickBot="1" x14ac:dyDescent="0.25">
      <c r="A395" s="11" t="s">
        <v>56</v>
      </c>
      <c r="B395" s="11">
        <v>50</v>
      </c>
      <c r="C395" s="11">
        <v>2.6898990997475665E-5</v>
      </c>
      <c r="D395" s="11"/>
      <c r="E395" s="11"/>
      <c r="F395" s="11"/>
    </row>
    <row r="396" spans="1:9" ht="16" thickBot="1" x14ac:dyDescent="0.25"/>
    <row r="397" spans="1:9" x14ac:dyDescent="0.2">
      <c r="A397" s="12"/>
      <c r="B397" s="32" t="s">
        <v>63</v>
      </c>
      <c r="C397" s="12" t="s">
        <v>51</v>
      </c>
      <c r="D397" s="12" t="s">
        <v>64</v>
      </c>
      <c r="E397" s="12" t="s">
        <v>65</v>
      </c>
      <c r="F397" s="32" t="s">
        <v>66</v>
      </c>
      <c r="G397" s="32" t="s">
        <v>67</v>
      </c>
      <c r="H397" s="12" t="s">
        <v>68</v>
      </c>
      <c r="I397" s="12" t="s">
        <v>69</v>
      </c>
    </row>
    <row r="398" spans="1:9" x14ac:dyDescent="0.2">
      <c r="A398" t="s">
        <v>57</v>
      </c>
      <c r="B398" s="25">
        <v>8.0098509173249783E-4</v>
      </c>
      <c r="C398">
        <v>8.7802669814275141E-5</v>
      </c>
      <c r="D398">
        <v>9.122559637728374</v>
      </c>
      <c r="E398">
        <v>3.874477985639493E-12</v>
      </c>
      <c r="F398" s="25">
        <v>6.2453902071989554E-4</v>
      </c>
      <c r="G398" s="25">
        <v>9.7743116274510012E-4</v>
      </c>
      <c r="H398">
        <v>6.2453902071989554E-4</v>
      </c>
      <c r="I398">
        <v>9.7743116274510012E-4</v>
      </c>
    </row>
    <row r="399" spans="1:9" ht="16" thickBot="1" x14ac:dyDescent="0.25">
      <c r="A399" s="11" t="s">
        <v>91</v>
      </c>
      <c r="B399" s="33">
        <v>5.5395564343293418E-4</v>
      </c>
      <c r="C399" s="11">
        <v>6.9898634956736292E-5</v>
      </c>
      <c r="D399" s="11">
        <v>7.9251282056624515</v>
      </c>
      <c r="E399" s="11">
        <v>2.4870848598070485E-10</v>
      </c>
      <c r="F399" s="33">
        <v>4.1348907751474073E-4</v>
      </c>
      <c r="G399" s="33">
        <v>6.9442220935112767E-4</v>
      </c>
      <c r="H399" s="11">
        <v>4.1348907751474073E-4</v>
      </c>
      <c r="I399" s="11">
        <v>6.9442220935112767E-4</v>
      </c>
    </row>
    <row r="401" spans="1:8" x14ac:dyDescent="0.2">
      <c r="A401" t="s">
        <v>89</v>
      </c>
      <c r="B401" t="s">
        <v>127</v>
      </c>
    </row>
    <row r="402" spans="1:8" x14ac:dyDescent="0.2">
      <c r="A402" t="s">
        <v>98</v>
      </c>
      <c r="B402" t="s">
        <v>128</v>
      </c>
    </row>
    <row r="405" spans="1:8" x14ac:dyDescent="0.2">
      <c r="A405" t="s">
        <v>86</v>
      </c>
    </row>
    <row r="406" spans="1:8" ht="16" thickBot="1" x14ac:dyDescent="0.25">
      <c r="F406" t="s">
        <v>120</v>
      </c>
      <c r="G406" t="s">
        <v>119</v>
      </c>
    </row>
    <row r="407" spans="1:8" x14ac:dyDescent="0.2">
      <c r="A407" s="12" t="s">
        <v>87</v>
      </c>
      <c r="B407" s="12" t="s">
        <v>108</v>
      </c>
      <c r="C407" s="12" t="s">
        <v>55</v>
      </c>
      <c r="F407" s="36" t="s">
        <v>6</v>
      </c>
      <c r="G407" s="36" t="s">
        <v>5</v>
      </c>
      <c r="H407" t="s">
        <v>130</v>
      </c>
    </row>
    <row r="408" spans="1:8" x14ac:dyDescent="0.2">
      <c r="A408">
        <v>1</v>
      </c>
      <c r="B408">
        <v>1.5021947669640601E-3</v>
      </c>
      <c r="C408">
        <v>-2.9440716890422394E-5</v>
      </c>
      <c r="F408" s="36">
        <v>0.17</v>
      </c>
      <c r="G408" s="36">
        <v>354</v>
      </c>
      <c r="H408">
        <f t="shared" ref="H408:H439" si="4">F408/($B$399+$B$398*F408)</f>
        <v>246.332861160915</v>
      </c>
    </row>
    <row r="409" spans="1:8" x14ac:dyDescent="0.2">
      <c r="A409">
        <v>2</v>
      </c>
      <c r="B409">
        <v>2.0599751904437119E-3</v>
      </c>
      <c r="C409">
        <v>1.3646823438028632E-3</v>
      </c>
      <c r="F409" s="36">
        <v>0.44</v>
      </c>
      <c r="G409" s="36">
        <v>292</v>
      </c>
      <c r="H409">
        <f t="shared" si="4"/>
        <v>485.44273962086083</v>
      </c>
    </row>
    <row r="410" spans="1:8" x14ac:dyDescent="0.2">
      <c r="A410">
        <v>3</v>
      </c>
      <c r="B410">
        <v>1.7901915978627374E-3</v>
      </c>
      <c r="C410">
        <v>-8.0204930537261889E-4</v>
      </c>
      <c r="F410" s="36">
        <v>0.44</v>
      </c>
      <c r="G410" s="36">
        <v>406</v>
      </c>
      <c r="H410">
        <f t="shared" si="4"/>
        <v>485.44273962086083</v>
      </c>
    </row>
    <row r="411" spans="1:8" x14ac:dyDescent="0.2">
      <c r="A411">
        <v>4</v>
      </c>
      <c r="B411">
        <v>1.5021947669640601E-3</v>
      </c>
      <c r="C411">
        <v>5.262027989588608E-4</v>
      </c>
      <c r="F411" s="36">
        <v>0.5</v>
      </c>
      <c r="G411" s="36">
        <v>414</v>
      </c>
      <c r="H411">
        <f t="shared" si="4"/>
        <v>523.86290382837012</v>
      </c>
    </row>
    <row r="412" spans="1:8" x14ac:dyDescent="0.2">
      <c r="A412">
        <v>5</v>
      </c>
      <c r="B412">
        <v>1.0061538485595105E-3</v>
      </c>
      <c r="C412">
        <v>7.1205920985973345E-4</v>
      </c>
      <c r="F412" s="36">
        <v>0.51</v>
      </c>
      <c r="G412" s="36">
        <v>463</v>
      </c>
      <c r="H412">
        <f t="shared" si="4"/>
        <v>529.89323034308472</v>
      </c>
    </row>
    <row r="413" spans="1:8" x14ac:dyDescent="0.2">
      <c r="A413">
        <v>6</v>
      </c>
      <c r="B413">
        <v>9.5317070806022702E-4</v>
      </c>
      <c r="C413">
        <v>-8.8118804946040147E-5</v>
      </c>
      <c r="F413" s="36">
        <v>0.51</v>
      </c>
      <c r="G413" s="36">
        <v>413</v>
      </c>
      <c r="H413">
        <f t="shared" si="4"/>
        <v>529.89323034308472</v>
      </c>
    </row>
    <row r="414" spans="1:8" x14ac:dyDescent="0.2">
      <c r="A414">
        <v>7</v>
      </c>
      <c r="B414">
        <v>9.1810044975214561E-4</v>
      </c>
      <c r="C414">
        <v>8.4908577329098124E-5</v>
      </c>
      <c r="F414" s="36">
        <v>0.56000000000000005</v>
      </c>
      <c r="G414" s="36">
        <v>1012</v>
      </c>
      <c r="H414">
        <f t="shared" si="4"/>
        <v>558.59942656075123</v>
      </c>
    </row>
    <row r="415" spans="1:8" x14ac:dyDescent="0.2">
      <c r="A415">
        <v>8</v>
      </c>
      <c r="B415">
        <v>8.5929621209385936E-4</v>
      </c>
      <c r="C415">
        <v>-4.0246660953561358E-4</v>
      </c>
      <c r="F415" s="36">
        <v>0.56000000000000005</v>
      </c>
      <c r="G415" s="36">
        <v>540</v>
      </c>
      <c r="H415">
        <f t="shared" si="4"/>
        <v>558.59942656075123</v>
      </c>
    </row>
    <row r="416" spans="1:8" x14ac:dyDescent="0.2">
      <c r="A416">
        <v>9</v>
      </c>
      <c r="B416">
        <v>9.0472210361132444E-4</v>
      </c>
      <c r="C416">
        <v>6.854924647563417E-6</v>
      </c>
      <c r="F416" s="36">
        <v>0.59</v>
      </c>
      <c r="G416" s="36">
        <v>370</v>
      </c>
      <c r="H416">
        <f t="shared" si="4"/>
        <v>574.74799994291175</v>
      </c>
    </row>
    <row r="417" spans="1:8" x14ac:dyDescent="0.2">
      <c r="A417">
        <v>10</v>
      </c>
      <c r="B417">
        <v>8.8185452873000645E-4</v>
      </c>
      <c r="C417">
        <v>-4.0062257492827399E-4</v>
      </c>
      <c r="F417" s="36">
        <v>0.64</v>
      </c>
      <c r="G417" s="36">
        <v>1029</v>
      </c>
      <c r="H417">
        <f t="shared" si="4"/>
        <v>600.04532096833373</v>
      </c>
    </row>
    <row r="418" spans="1:8" x14ac:dyDescent="0.2">
      <c r="A418">
        <v>11</v>
      </c>
      <c r="B418">
        <v>8.958405101285482E-4</v>
      </c>
      <c r="C418">
        <v>-3.4578550462799817E-4</v>
      </c>
      <c r="F418" s="36">
        <v>0.64</v>
      </c>
      <c r="G418" s="36">
        <v>468</v>
      </c>
      <c r="H418">
        <f t="shared" si="4"/>
        <v>600.04532096833373</v>
      </c>
    </row>
    <row r="419" spans="1:8" x14ac:dyDescent="0.2">
      <c r="A419">
        <v>12</v>
      </c>
      <c r="B419">
        <v>9.0731055112461571E-4</v>
      </c>
      <c r="C419">
        <v>-3.190752570069687E-4</v>
      </c>
      <c r="F419" s="36">
        <v>0.77</v>
      </c>
      <c r="G419" s="36">
        <v>745</v>
      </c>
      <c r="H419">
        <f t="shared" si="4"/>
        <v>657.71818914797109</v>
      </c>
    </row>
    <row r="420" spans="1:8" x14ac:dyDescent="0.2">
      <c r="A420">
        <v>13</v>
      </c>
      <c r="B420">
        <v>9.7143298201955448E-4</v>
      </c>
      <c r="C420">
        <v>3.6725510365648295E-4</v>
      </c>
      <c r="F420" s="36">
        <v>0.79</v>
      </c>
      <c r="G420" s="36">
        <v>679</v>
      </c>
      <c r="H420">
        <f t="shared" si="4"/>
        <v>665.69263985721568</v>
      </c>
    </row>
    <row r="421" spans="1:8" x14ac:dyDescent="0.2">
      <c r="A421">
        <v>14</v>
      </c>
      <c r="B421">
        <v>9.2603151237198632E-4</v>
      </c>
      <c r="C421">
        <v>-4.3342067493356271E-4</v>
      </c>
      <c r="F421" s="36">
        <v>0.79</v>
      </c>
      <c r="G421" s="36">
        <v>493</v>
      </c>
      <c r="H421">
        <f t="shared" si="4"/>
        <v>665.69263985721568</v>
      </c>
    </row>
    <row r="422" spans="1:8" x14ac:dyDescent="0.2">
      <c r="A422">
        <v>15</v>
      </c>
      <c r="B422">
        <v>9.7628751054038834E-4</v>
      </c>
      <c r="C422">
        <v>-3.6764478382097262E-4</v>
      </c>
      <c r="F422" s="36">
        <v>0.96</v>
      </c>
      <c r="G422" s="36">
        <v>790</v>
      </c>
      <c r="H422">
        <f t="shared" si="4"/>
        <v>725.67770335092951</v>
      </c>
    </row>
    <row r="423" spans="1:8" x14ac:dyDescent="0.2">
      <c r="A423">
        <v>16</v>
      </c>
      <c r="B423">
        <v>1.9088963785983662E-3</v>
      </c>
      <c r="C423">
        <v>5.0656255859970133E-4</v>
      </c>
      <c r="F423" s="36">
        <v>1.39</v>
      </c>
      <c r="G423" s="36">
        <v>435</v>
      </c>
      <c r="H423">
        <f t="shared" si="4"/>
        <v>833.67073960330856</v>
      </c>
    </row>
    <row r="424" spans="1:8" x14ac:dyDescent="0.2">
      <c r="A424">
        <v>17</v>
      </c>
      <c r="B424">
        <v>4.0595477001615218E-3</v>
      </c>
      <c r="C424">
        <v>-1.2346889430993749E-3</v>
      </c>
      <c r="F424" s="36">
        <v>1.56</v>
      </c>
      <c r="G424" s="36">
        <v>874</v>
      </c>
      <c r="H424">
        <f t="shared" si="4"/>
        <v>864.9884034146877</v>
      </c>
    </row>
    <row r="425" spans="1:8" x14ac:dyDescent="0.2">
      <c r="A425">
        <v>18</v>
      </c>
      <c r="B425">
        <v>1.0956423488776756E-3</v>
      </c>
      <c r="C425">
        <v>-3.1194328931654714E-4</v>
      </c>
      <c r="F425" s="36">
        <v>1.74</v>
      </c>
      <c r="G425" s="36">
        <v>770</v>
      </c>
      <c r="H425">
        <f t="shared" si="4"/>
        <v>893.37529729884704</v>
      </c>
    </row>
    <row r="426" spans="1:8" x14ac:dyDescent="0.2">
      <c r="A426">
        <v>19</v>
      </c>
      <c r="B426">
        <v>1.5204080052817629E-3</v>
      </c>
      <c r="C426">
        <v>-1.7812612608713208E-4</v>
      </c>
      <c r="F426" s="36">
        <v>1.88</v>
      </c>
      <c r="G426" s="36">
        <v>1276</v>
      </c>
      <c r="H426">
        <f t="shared" si="4"/>
        <v>912.70659720697427</v>
      </c>
    </row>
    <row r="427" spans="1:8" x14ac:dyDescent="0.2">
      <c r="A427">
        <v>20</v>
      </c>
      <c r="B427">
        <v>1.1995143316123067E-3</v>
      </c>
      <c r="C427">
        <v>1.099336243100337E-3</v>
      </c>
      <c r="F427" s="36">
        <v>1.9</v>
      </c>
      <c r="G427" s="36">
        <v>1114</v>
      </c>
      <c r="H427">
        <f t="shared" si="4"/>
        <v>915.29771468784554</v>
      </c>
    </row>
    <row r="428" spans="1:8" x14ac:dyDescent="0.2">
      <c r="A428">
        <v>21</v>
      </c>
      <c r="B428">
        <v>1.7901915978627374E-3</v>
      </c>
      <c r="C428">
        <v>6.1660253989114519E-5</v>
      </c>
      <c r="F428" s="36">
        <v>2.14</v>
      </c>
      <c r="G428" s="36">
        <v>658</v>
      </c>
      <c r="H428">
        <f t="shared" si="4"/>
        <v>943.53609314563039</v>
      </c>
    </row>
    <row r="429" spans="1:8" x14ac:dyDescent="0.2">
      <c r="A429">
        <v>22</v>
      </c>
      <c r="B429">
        <v>1.1560848631638658E-3</v>
      </c>
      <c r="C429">
        <v>-1.1920103438465375E-5</v>
      </c>
      <c r="F429" s="36">
        <v>2.63</v>
      </c>
      <c r="G429" s="36">
        <v>1255</v>
      </c>
      <c r="H429">
        <f t="shared" si="4"/>
        <v>988.51873649295294</v>
      </c>
    </row>
    <row r="430" spans="1:8" x14ac:dyDescent="0.2">
      <c r="A430">
        <v>23</v>
      </c>
      <c r="B430">
        <v>9.0590093329176566E-4</v>
      </c>
      <c r="C430">
        <v>-2.5781279330472741E-4</v>
      </c>
      <c r="F430" s="36">
        <v>2.7</v>
      </c>
      <c r="G430" s="36">
        <v>582</v>
      </c>
      <c r="H430">
        <f t="shared" si="4"/>
        <v>993.88378967260246</v>
      </c>
    </row>
    <row r="431" spans="1:8" x14ac:dyDescent="0.2">
      <c r="A431">
        <v>24</v>
      </c>
      <c r="B431">
        <v>1.6665407845964575E-3</v>
      </c>
      <c r="C431">
        <v>-6.9472348624854692E-4</v>
      </c>
      <c r="F431" s="36">
        <v>3.16</v>
      </c>
      <c r="G431" s="36">
        <v>1643</v>
      </c>
      <c r="H431">
        <f t="shared" si="4"/>
        <v>1024.2884285659727</v>
      </c>
    </row>
    <row r="432" spans="1:8" x14ac:dyDescent="0.2">
      <c r="A432">
        <v>25</v>
      </c>
      <c r="B432">
        <v>9.3947400259073138E-4</v>
      </c>
      <c r="C432">
        <v>4.6897670163462081E-4</v>
      </c>
      <c r="F432" s="36">
        <v>3.24</v>
      </c>
      <c r="G432" s="36">
        <v>1242</v>
      </c>
      <c r="H432">
        <f t="shared" si="4"/>
        <v>1028.8499233367497</v>
      </c>
    </row>
    <row r="433" spans="1:8" x14ac:dyDescent="0.2">
      <c r="A433">
        <v>26</v>
      </c>
      <c r="B433">
        <v>9.4194072619380425E-4</v>
      </c>
      <c r="C433">
        <v>-2.866327314362682E-4</v>
      </c>
      <c r="F433" s="36">
        <v>3.25</v>
      </c>
      <c r="G433" s="36">
        <v>747</v>
      </c>
      <c r="H433">
        <f t="shared" si="4"/>
        <v>1029.4070908742015</v>
      </c>
    </row>
    <row r="434" spans="1:8" x14ac:dyDescent="0.2">
      <c r="A434">
        <v>27</v>
      </c>
      <c r="B434">
        <v>9.3287929254986309E-4</v>
      </c>
      <c r="C434">
        <v>2.6186383767713803E-4</v>
      </c>
      <c r="F434" s="36">
        <v>3.29</v>
      </c>
      <c r="G434" s="36">
        <v>783</v>
      </c>
      <c r="H434">
        <f t="shared" si="4"/>
        <v>1031.6077738568474</v>
      </c>
    </row>
    <row r="435" spans="1:8" x14ac:dyDescent="0.2">
      <c r="A435">
        <v>28</v>
      </c>
      <c r="B435">
        <v>9.1450059243596796E-4</v>
      </c>
      <c r="C435">
        <v>-3.4241821257326773E-4</v>
      </c>
      <c r="F435" s="36">
        <v>3.48</v>
      </c>
      <c r="G435" s="36">
        <v>1381</v>
      </c>
      <c r="H435">
        <f t="shared" si="4"/>
        <v>1041.4846803551652</v>
      </c>
    </row>
    <row r="436" spans="1:8" x14ac:dyDescent="0.2">
      <c r="A436">
        <v>29</v>
      </c>
      <c r="B436">
        <v>9.6016774789138689E-4</v>
      </c>
      <c r="C436">
        <v>-2.3605478626937391E-4</v>
      </c>
      <c r="F436" s="36">
        <v>3.64</v>
      </c>
      <c r="G436" s="36">
        <v>1156</v>
      </c>
      <c r="H436">
        <f t="shared" si="4"/>
        <v>1049.1300157923172</v>
      </c>
    </row>
    <row r="437" spans="1:8" x14ac:dyDescent="0.2">
      <c r="A437">
        <v>30</v>
      </c>
      <c r="B437">
        <v>8.7406631118275302E-4</v>
      </c>
      <c r="C437">
        <v>-1.7378619913793508E-4</v>
      </c>
      <c r="F437" s="36">
        <v>3.85</v>
      </c>
      <c r="G437" s="36">
        <v>2221</v>
      </c>
      <c r="H437">
        <f t="shared" si="4"/>
        <v>1058.3470155185014</v>
      </c>
    </row>
    <row r="438" spans="1:8" x14ac:dyDescent="0.2">
      <c r="A438">
        <v>31</v>
      </c>
      <c r="B438">
        <v>1.0116146139503436E-3</v>
      </c>
      <c r="C438">
        <v>-2.1480186494635947E-4</v>
      </c>
      <c r="F438" s="36">
        <v>3.93</v>
      </c>
      <c r="G438" s="36">
        <v>1526</v>
      </c>
      <c r="H438">
        <f t="shared" si="4"/>
        <v>1061.6379270920813</v>
      </c>
    </row>
    <row r="439" spans="1:8" x14ac:dyDescent="0.2">
      <c r="A439">
        <v>32</v>
      </c>
      <c r="B439">
        <v>9.1199824672907783E-4</v>
      </c>
      <c r="C439">
        <v>-3.4925204526593768E-4</v>
      </c>
      <c r="F439" s="36">
        <v>3.94</v>
      </c>
      <c r="G439" s="36">
        <v>808</v>
      </c>
      <c r="H439">
        <f t="shared" si="4"/>
        <v>1062.0412975135287</v>
      </c>
    </row>
    <row r="440" spans="1:8" x14ac:dyDescent="0.2">
      <c r="A440">
        <v>33</v>
      </c>
      <c r="B440">
        <v>1.7398929619578101E-3</v>
      </c>
      <c r="C440">
        <v>9.6280974074489274E-4</v>
      </c>
      <c r="F440" s="36">
        <v>4</v>
      </c>
      <c r="G440" s="36">
        <v>710</v>
      </c>
      <c r="H440">
        <f t="shared" ref="H440:H458" si="5">F440/($B$399+$B$398*F440)</f>
        <v>1064.4254095827662</v>
      </c>
    </row>
    <row r="441" spans="1:8" x14ac:dyDescent="0.2">
      <c r="A441">
        <v>34</v>
      </c>
      <c r="B441">
        <v>8.6862314343371077E-4</v>
      </c>
      <c r="C441">
        <v>-4.3684421424545518E-4</v>
      </c>
      <c r="F441" s="36">
        <v>4.0999999999999996</v>
      </c>
      <c r="G441" s="36">
        <v>724</v>
      </c>
      <c r="H441">
        <f t="shared" si="5"/>
        <v>1068.2662466374466</v>
      </c>
    </row>
    <row r="442" spans="1:8" x14ac:dyDescent="0.2">
      <c r="A442">
        <v>35</v>
      </c>
      <c r="B442">
        <v>9.1663345153060515E-4</v>
      </c>
      <c r="C442">
        <v>-3.1677699318215778E-5</v>
      </c>
      <c r="F442" s="36">
        <v>4.2</v>
      </c>
      <c r="G442" s="36">
        <v>837</v>
      </c>
      <c r="H442">
        <f t="shared" si="5"/>
        <v>1071.9500453983433</v>
      </c>
    </row>
    <row r="443" spans="1:8" x14ac:dyDescent="0.2">
      <c r="A443">
        <v>36</v>
      </c>
      <c r="B443">
        <v>1.887172627875506E-3</v>
      </c>
      <c r="C443">
        <v>2.7265458594738826E-4</v>
      </c>
      <c r="F443" s="36">
        <v>4.43</v>
      </c>
      <c r="G443" s="36">
        <v>2030</v>
      </c>
      <c r="H443">
        <f t="shared" si="5"/>
        <v>1079.87685801161</v>
      </c>
    </row>
    <row r="444" spans="1:8" x14ac:dyDescent="0.2">
      <c r="A444">
        <v>37</v>
      </c>
      <c r="B444">
        <v>1.1193504040502762E-3</v>
      </c>
      <c r="C444">
        <v>1.7935089465102253E-4</v>
      </c>
      <c r="F444" s="36">
        <v>4.7300000000000004</v>
      </c>
      <c r="G444" s="36">
        <v>997</v>
      </c>
      <c r="H444">
        <f t="shared" si="5"/>
        <v>1089.2054352766784</v>
      </c>
    </row>
    <row r="445" spans="1:8" x14ac:dyDescent="0.2">
      <c r="A445">
        <v>38</v>
      </c>
      <c r="B445">
        <v>9.3609622427711595E-4</v>
      </c>
      <c r="C445">
        <v>4.4511924533614366E-4</v>
      </c>
      <c r="F445" s="36">
        <v>4.79</v>
      </c>
      <c r="G445" s="36">
        <v>1130</v>
      </c>
      <c r="H445">
        <f t="shared" si="5"/>
        <v>1090.948621098421</v>
      </c>
    </row>
    <row r="446" spans="1:8" x14ac:dyDescent="0.2">
      <c r="A446">
        <v>39</v>
      </c>
      <c r="B446">
        <v>9.4158297077638977E-4</v>
      </c>
      <c r="C446">
        <v>2.9604079159984786E-4</v>
      </c>
      <c r="F446" s="36">
        <v>4.88</v>
      </c>
      <c r="G446" s="36">
        <v>1748</v>
      </c>
      <c r="H446">
        <f t="shared" si="5"/>
        <v>1093.4930040190418</v>
      </c>
    </row>
    <row r="447" spans="1:8" x14ac:dyDescent="0.2">
      <c r="A447">
        <v>40</v>
      </c>
      <c r="B447">
        <v>1.3780222203084711E-3</v>
      </c>
      <c r="C447">
        <v>-1.1219943549834453E-4</v>
      </c>
      <c r="F447" s="36">
        <v>4.99</v>
      </c>
      <c r="G447" s="36">
        <v>1777</v>
      </c>
      <c r="H447">
        <f t="shared" si="5"/>
        <v>1096.4933360196078</v>
      </c>
    </row>
    <row r="448" spans="1:8" x14ac:dyDescent="0.2">
      <c r="A448">
        <v>41</v>
      </c>
      <c r="B448">
        <v>9.6936066724402799E-4</v>
      </c>
      <c r="C448">
        <v>3.0777854092966302E-4</v>
      </c>
      <c r="F448" s="36">
        <v>5.1100000000000003</v>
      </c>
      <c r="G448" s="36">
        <v>1495</v>
      </c>
      <c r="H448">
        <f t="shared" si="5"/>
        <v>1099.6366661860679</v>
      </c>
    </row>
    <row r="449" spans="1:8" x14ac:dyDescent="0.2">
      <c r="A449">
        <v>42</v>
      </c>
      <c r="B449">
        <v>2.0599751904437119E-3</v>
      </c>
      <c r="C449">
        <v>4.0307899674840632E-4</v>
      </c>
      <c r="F449" s="36">
        <v>5.21</v>
      </c>
      <c r="G449" s="36">
        <v>1700</v>
      </c>
      <c r="H449">
        <f t="shared" si="5"/>
        <v>1102.1584602543146</v>
      </c>
    </row>
    <row r="450" spans="1:8" x14ac:dyDescent="0.2">
      <c r="A450">
        <v>43</v>
      </c>
      <c r="B450">
        <v>9.7195905575500835E-4</v>
      </c>
      <c r="C450">
        <v>-1.6680607668898581E-4</v>
      </c>
      <c r="F450" s="36">
        <v>5.28</v>
      </c>
      <c r="G450" s="36">
        <v>1543</v>
      </c>
      <c r="H450">
        <f t="shared" si="5"/>
        <v>1103.8734625940911</v>
      </c>
    </row>
    <row r="451" spans="1:8" x14ac:dyDescent="0.2">
      <c r="A451">
        <v>44</v>
      </c>
      <c r="B451">
        <v>1.0598428690376071E-3</v>
      </c>
      <c r="C451">
        <v>4.5991396986816793E-4</v>
      </c>
      <c r="F451" s="36">
        <v>5.34</v>
      </c>
      <c r="G451" s="36">
        <v>1097</v>
      </c>
      <c r="H451">
        <f t="shared" si="5"/>
        <v>1105.3117813838755</v>
      </c>
    </row>
    <row r="452" spans="1:8" x14ac:dyDescent="0.2">
      <c r="A452">
        <v>45</v>
      </c>
      <c r="B452">
        <v>8.9800009058239871E-4</v>
      </c>
      <c r="C452">
        <v>-3.2526240444265069E-4</v>
      </c>
      <c r="F452" s="36">
        <v>5.71</v>
      </c>
      <c r="G452" s="36">
        <v>1746</v>
      </c>
      <c r="H452">
        <f t="shared" si="5"/>
        <v>1113.585633773655</v>
      </c>
    </row>
    <row r="453" spans="1:8" x14ac:dyDescent="0.2">
      <c r="A453">
        <v>46</v>
      </c>
      <c r="B453">
        <v>1.6665407845964575E-3</v>
      </c>
      <c r="C453">
        <v>4.7021135215567951E-4</v>
      </c>
      <c r="F453" s="36">
        <v>5.84</v>
      </c>
      <c r="G453" s="36">
        <v>1818</v>
      </c>
      <c r="H453">
        <f t="shared" si="5"/>
        <v>1116.2701269855561</v>
      </c>
    </row>
    <row r="454" spans="1:8" x14ac:dyDescent="0.2">
      <c r="A454">
        <v>47</v>
      </c>
      <c r="B454">
        <v>1.0925406935393053E-3</v>
      </c>
      <c r="C454">
        <v>-1.9487462531668411E-4</v>
      </c>
      <c r="F454" s="36">
        <v>6.85</v>
      </c>
      <c r="G454" s="36">
        <v>2078</v>
      </c>
      <c r="H454">
        <f t="shared" si="5"/>
        <v>1133.9738782542054</v>
      </c>
    </row>
    <row r="455" spans="1:8" x14ac:dyDescent="0.2">
      <c r="A455">
        <v>48</v>
      </c>
      <c r="B455">
        <v>1.887172627875506E-3</v>
      </c>
      <c r="C455">
        <v>5.3413487817776284E-4</v>
      </c>
      <c r="F455" s="36">
        <v>7.58</v>
      </c>
      <c r="G455" s="36">
        <v>1428</v>
      </c>
      <c r="H455">
        <f t="shared" si="5"/>
        <v>1144.0779574799519</v>
      </c>
    </row>
    <row r="456" spans="1:8" x14ac:dyDescent="0.2">
      <c r="A456">
        <v>49</v>
      </c>
      <c r="B456">
        <v>8.6748636945553918E-4</v>
      </c>
      <c r="C456">
        <v>-3.0788927936040763E-4</v>
      </c>
      <c r="F456" s="36">
        <v>8.19</v>
      </c>
      <c r="G456" s="36">
        <v>2316</v>
      </c>
      <c r="H456">
        <f t="shared" si="5"/>
        <v>1151.2472440544814</v>
      </c>
    </row>
    <row r="457" spans="1:8" x14ac:dyDescent="0.2">
      <c r="A457">
        <v>50</v>
      </c>
      <c r="B457">
        <v>9.448696744423508E-4</v>
      </c>
      <c r="C457">
        <v>-4.946220382424408E-4</v>
      </c>
      <c r="F457" s="36">
        <v>8.33</v>
      </c>
      <c r="G457" s="36">
        <v>1787</v>
      </c>
      <c r="H457">
        <f t="shared" si="5"/>
        <v>1152.755864772412</v>
      </c>
    </row>
    <row r="458" spans="1:8" ht="16" thickBot="1" x14ac:dyDescent="0.25">
      <c r="A458" s="11">
        <v>51</v>
      </c>
      <c r="B458" s="11">
        <v>9.0939128418512688E-4</v>
      </c>
      <c r="C458" s="11">
        <v>-2.404949631148928E-4</v>
      </c>
      <c r="F458" s="36">
        <v>9.5</v>
      </c>
      <c r="G458" s="36">
        <v>2189</v>
      </c>
      <c r="H458">
        <f t="shared" si="5"/>
        <v>1163.7430561497365</v>
      </c>
    </row>
  </sheetData>
  <sortState xmlns:xlrd2="http://schemas.microsoft.com/office/spreadsheetml/2017/richdata2" ref="F408:H458">
    <sortCondition ref="F408:F458"/>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51"/>
  <sheetViews>
    <sheetView zoomScale="138" zoomScaleNormal="93" workbookViewId="0">
      <selection activeCell="P131" sqref="P131"/>
    </sheetView>
  </sheetViews>
  <sheetFormatPr baseColWidth="10" defaultColWidth="11.5" defaultRowHeight="15" x14ac:dyDescent="0.2"/>
  <cols>
    <col min="1" max="1" width="31.5" bestFit="1" customWidth="1"/>
    <col min="2" max="2" width="30.1640625" bestFit="1" customWidth="1"/>
    <col min="11" max="11" width="11.5" customWidth="1"/>
    <col min="18" max="18" width="26.1640625" customWidth="1"/>
  </cols>
  <sheetData>
    <row r="1" spans="1:6" x14ac:dyDescent="0.2">
      <c r="A1" t="s">
        <v>11</v>
      </c>
      <c r="B1" t="s">
        <v>12</v>
      </c>
    </row>
    <row r="2" spans="1:6" x14ac:dyDescent="0.2">
      <c r="A2" t="s">
        <v>7</v>
      </c>
      <c r="B2" t="s">
        <v>8</v>
      </c>
      <c r="C2" s="18" t="s">
        <v>90</v>
      </c>
      <c r="D2" s="18" t="s">
        <v>2</v>
      </c>
      <c r="E2" s="18" t="s">
        <v>91</v>
      </c>
      <c r="F2" s="18" t="s">
        <v>92</v>
      </c>
    </row>
    <row r="3" spans="1:6" x14ac:dyDescent="0.2">
      <c r="A3">
        <v>14.5</v>
      </c>
      <c r="B3">
        <v>6</v>
      </c>
      <c r="C3">
        <f>LN(A3)</f>
        <v>2.6741486494265287</v>
      </c>
      <c r="D3">
        <f>LN(B3)</f>
        <v>1.791759469228055</v>
      </c>
      <c r="E3">
        <f>1/A3</f>
        <v>6.8965517241379309E-2</v>
      </c>
      <c r="F3">
        <f>1/B3</f>
        <v>0.16666666666666666</v>
      </c>
    </row>
    <row r="4" spans="1:6" x14ac:dyDescent="0.2">
      <c r="A4">
        <v>49.2</v>
      </c>
      <c r="B4">
        <v>13</v>
      </c>
      <c r="C4">
        <f t="shared" ref="C4:C16" si="0">LN(A4)</f>
        <v>3.8958936234982624</v>
      </c>
      <c r="D4">
        <f t="shared" ref="D4:D16" si="1">LN(B4)</f>
        <v>2.5649493574615367</v>
      </c>
      <c r="E4">
        <f t="shared" ref="E4:E16" si="2">1/A4</f>
        <v>2.032520325203252E-2</v>
      </c>
      <c r="F4">
        <f t="shared" ref="F4:F16" si="3">1/B4</f>
        <v>7.6923076923076927E-2</v>
      </c>
    </row>
    <row r="5" spans="1:6" x14ac:dyDescent="0.2">
      <c r="A5">
        <v>27.4</v>
      </c>
      <c r="B5">
        <v>9</v>
      </c>
      <c r="C5">
        <f t="shared" si="0"/>
        <v>3.3105430133940246</v>
      </c>
      <c r="D5">
        <f t="shared" si="1"/>
        <v>2.1972245773362196</v>
      </c>
      <c r="E5">
        <f t="shared" si="2"/>
        <v>3.6496350364963508E-2</v>
      </c>
      <c r="F5">
        <f t="shared" si="3"/>
        <v>0.1111111111111111</v>
      </c>
    </row>
    <row r="6" spans="1:6" x14ac:dyDescent="0.2">
      <c r="A6">
        <v>17.8</v>
      </c>
      <c r="B6">
        <v>7</v>
      </c>
      <c r="C6">
        <f t="shared" si="0"/>
        <v>2.8791984572980396</v>
      </c>
      <c r="D6">
        <f t="shared" si="1"/>
        <v>1.9459101490553132</v>
      </c>
      <c r="E6">
        <f t="shared" si="2"/>
        <v>5.6179775280898875E-2</v>
      </c>
      <c r="F6">
        <f t="shared" si="3"/>
        <v>0.14285714285714285</v>
      </c>
    </row>
    <row r="7" spans="1:6" x14ac:dyDescent="0.2">
      <c r="A7">
        <v>81.2</v>
      </c>
      <c r="B7">
        <v>15</v>
      </c>
      <c r="C7">
        <f t="shared" si="0"/>
        <v>4.396915247167632</v>
      </c>
      <c r="D7">
        <f t="shared" si="1"/>
        <v>2.7080502011022101</v>
      </c>
      <c r="E7">
        <f t="shared" si="2"/>
        <v>1.231527093596059E-2</v>
      </c>
      <c r="F7">
        <f t="shared" si="3"/>
        <v>6.6666666666666666E-2</v>
      </c>
    </row>
    <row r="8" spans="1:6" x14ac:dyDescent="0.2">
      <c r="A8">
        <v>13</v>
      </c>
      <c r="B8">
        <v>4</v>
      </c>
      <c r="C8">
        <f t="shared" si="0"/>
        <v>2.5649493574615367</v>
      </c>
      <c r="D8">
        <f t="shared" si="1"/>
        <v>1.3862943611198906</v>
      </c>
      <c r="E8">
        <f t="shared" si="2"/>
        <v>7.6923076923076927E-2</v>
      </c>
      <c r="F8">
        <f t="shared" si="3"/>
        <v>0.25</v>
      </c>
    </row>
    <row r="9" spans="1:6" x14ac:dyDescent="0.2">
      <c r="A9">
        <v>22</v>
      </c>
      <c r="B9">
        <v>8</v>
      </c>
      <c r="C9">
        <f t="shared" si="0"/>
        <v>3.0910424533583161</v>
      </c>
      <c r="D9">
        <f t="shared" si="1"/>
        <v>2.0794415416798357</v>
      </c>
      <c r="E9">
        <f t="shared" si="2"/>
        <v>4.5454545454545456E-2</v>
      </c>
      <c r="F9">
        <f t="shared" si="3"/>
        <v>0.125</v>
      </c>
    </row>
    <row r="10" spans="1:6" x14ac:dyDescent="0.2">
      <c r="A10">
        <v>16.8</v>
      </c>
      <c r="B10">
        <v>10</v>
      </c>
      <c r="C10">
        <f t="shared" si="0"/>
        <v>2.8213788864092133</v>
      </c>
      <c r="D10">
        <f t="shared" si="1"/>
        <v>2.3025850929940459</v>
      </c>
      <c r="E10">
        <f t="shared" si="2"/>
        <v>5.9523809523809521E-2</v>
      </c>
      <c r="F10">
        <f t="shared" si="3"/>
        <v>0.1</v>
      </c>
    </row>
    <row r="11" spans="1:6" x14ac:dyDescent="0.2">
      <c r="A11">
        <v>65.599999999999994</v>
      </c>
      <c r="B11">
        <v>12</v>
      </c>
      <c r="C11">
        <f t="shared" si="0"/>
        <v>4.1835756959500436</v>
      </c>
      <c r="D11">
        <f t="shared" si="1"/>
        <v>2.4849066497880004</v>
      </c>
      <c r="E11">
        <f t="shared" si="2"/>
        <v>1.5243902439024392E-2</v>
      </c>
      <c r="F11">
        <f t="shared" si="3"/>
        <v>8.3333333333333329E-2</v>
      </c>
    </row>
    <row r="12" spans="1:6" x14ac:dyDescent="0.2">
      <c r="A12">
        <v>34.200000000000003</v>
      </c>
      <c r="B12">
        <v>11</v>
      </c>
      <c r="C12">
        <f t="shared" si="0"/>
        <v>3.5322256440685598</v>
      </c>
      <c r="D12">
        <f t="shared" si="1"/>
        <v>2.3978952727983707</v>
      </c>
      <c r="E12">
        <f t="shared" si="2"/>
        <v>2.9239766081871343E-2</v>
      </c>
      <c r="F12">
        <f t="shared" si="3"/>
        <v>9.0909090909090912E-2</v>
      </c>
    </row>
    <row r="13" spans="1:6" x14ac:dyDescent="0.2">
      <c r="A13">
        <v>66.2</v>
      </c>
      <c r="B13">
        <v>14</v>
      </c>
      <c r="C13">
        <f t="shared" si="0"/>
        <v>4.1926804629429624</v>
      </c>
      <c r="D13">
        <f t="shared" si="1"/>
        <v>2.6390573296152584</v>
      </c>
      <c r="E13">
        <f t="shared" si="2"/>
        <v>1.5105740181268881E-2</v>
      </c>
      <c r="F13">
        <f t="shared" si="3"/>
        <v>7.1428571428571425E-2</v>
      </c>
    </row>
    <row r="14" spans="1:6" x14ac:dyDescent="0.2">
      <c r="A14">
        <v>16.100000000000001</v>
      </c>
      <c r="B14">
        <v>5</v>
      </c>
      <c r="C14">
        <f t="shared" si="0"/>
        <v>2.7788192719904172</v>
      </c>
      <c r="D14">
        <f t="shared" si="1"/>
        <v>1.6094379124341003</v>
      </c>
      <c r="E14">
        <f t="shared" si="2"/>
        <v>6.2111801242236017E-2</v>
      </c>
      <c r="F14">
        <f t="shared" si="3"/>
        <v>0.2</v>
      </c>
    </row>
    <row r="15" spans="1:6" x14ac:dyDescent="0.2">
      <c r="A15">
        <v>87.4</v>
      </c>
      <c r="B15">
        <v>16</v>
      </c>
      <c r="C15">
        <f t="shared" si="0"/>
        <v>4.4704952826614894</v>
      </c>
      <c r="D15">
        <f t="shared" si="1"/>
        <v>2.7725887222397811</v>
      </c>
      <c r="E15">
        <f t="shared" si="2"/>
        <v>1.1441647597254004E-2</v>
      </c>
      <c r="F15">
        <f t="shared" si="3"/>
        <v>6.25E-2</v>
      </c>
    </row>
    <row r="16" spans="1:6" x14ac:dyDescent="0.2">
      <c r="A16">
        <v>114.5</v>
      </c>
      <c r="B16">
        <v>17</v>
      </c>
      <c r="C16">
        <f t="shared" si="0"/>
        <v>4.7405748229942946</v>
      </c>
      <c r="D16">
        <f t="shared" si="1"/>
        <v>2.8332133440562162</v>
      </c>
      <c r="E16">
        <f t="shared" si="2"/>
        <v>8.7336244541484712E-3</v>
      </c>
      <c r="F16">
        <f t="shared" si="3"/>
        <v>5.8823529411764705E-2</v>
      </c>
    </row>
    <row r="19" spans="1:9" x14ac:dyDescent="0.2">
      <c r="A19" s="14" t="s">
        <v>83</v>
      </c>
      <c r="B19" s="14" t="s">
        <v>84</v>
      </c>
      <c r="C19" s="14"/>
      <c r="D19" s="14"/>
      <c r="E19" s="14"/>
    </row>
    <row r="21" spans="1:9" x14ac:dyDescent="0.2">
      <c r="A21" t="s">
        <v>46</v>
      </c>
    </row>
    <row r="22" spans="1:9" ht="16" thickBot="1" x14ac:dyDescent="0.25"/>
    <row r="23" spans="1:9" x14ac:dyDescent="0.2">
      <c r="A23" s="13" t="s">
        <v>47</v>
      </c>
      <c r="B23" s="13"/>
    </row>
    <row r="24" spans="1:9" x14ac:dyDescent="0.2">
      <c r="A24" t="s">
        <v>48</v>
      </c>
      <c r="B24">
        <v>0.92402337259599476</v>
      </c>
    </row>
    <row r="25" spans="1:9" x14ac:dyDescent="0.2">
      <c r="A25" t="s">
        <v>49</v>
      </c>
      <c r="B25" s="25">
        <v>0.8538191931036766</v>
      </c>
    </row>
    <row r="26" spans="1:9" x14ac:dyDescent="0.2">
      <c r="A26" t="s">
        <v>50</v>
      </c>
      <c r="B26">
        <v>0.84163745919564958</v>
      </c>
    </row>
    <row r="27" spans="1:9" x14ac:dyDescent="0.2">
      <c r="A27" t="s">
        <v>51</v>
      </c>
      <c r="B27">
        <v>1.6647355537970987</v>
      </c>
    </row>
    <row r="28" spans="1:9" ht="16" thickBot="1" x14ac:dyDescent="0.25">
      <c r="A28" s="11" t="s">
        <v>52</v>
      </c>
      <c r="B28" s="11">
        <v>14</v>
      </c>
    </row>
    <row r="30" spans="1:9" ht="16" thickBot="1" x14ac:dyDescent="0.25">
      <c r="A30" t="s">
        <v>53</v>
      </c>
    </row>
    <row r="31" spans="1:9" x14ac:dyDescent="0.2">
      <c r="A31" s="12"/>
      <c r="B31" s="12" t="s">
        <v>58</v>
      </c>
      <c r="C31" s="12" t="s">
        <v>59</v>
      </c>
      <c r="D31" s="12" t="s">
        <v>60</v>
      </c>
      <c r="E31" s="12" t="s">
        <v>61</v>
      </c>
      <c r="F31" s="12" t="s">
        <v>62</v>
      </c>
      <c r="H31" s="34" t="s">
        <v>122</v>
      </c>
      <c r="I31">
        <f>_xlfn.F.INV.RT(0.05,1,12)</f>
        <v>4.7472253467225149</v>
      </c>
    </row>
    <row r="32" spans="1:9" x14ac:dyDescent="0.2">
      <c r="A32" t="s">
        <v>54</v>
      </c>
      <c r="B32">
        <v>1</v>
      </c>
      <c r="C32">
        <v>194.24386643108642</v>
      </c>
      <c r="D32">
        <v>194.24386643108642</v>
      </c>
      <c r="E32" s="25">
        <v>70.090120138075434</v>
      </c>
      <c r="F32">
        <v>2.3539228414719267E-6</v>
      </c>
    </row>
    <row r="33" spans="1:12" x14ac:dyDescent="0.2">
      <c r="A33" t="s">
        <v>55</v>
      </c>
      <c r="B33">
        <v>12</v>
      </c>
      <c r="C33">
        <v>33.25613356891359</v>
      </c>
      <c r="D33">
        <v>2.7713444640761327</v>
      </c>
      <c r="I33">
        <f>E32</f>
        <v>70.090120138075434</v>
      </c>
      <c r="J33" s="18" t="s">
        <v>75</v>
      </c>
      <c r="K33">
        <f>I31</f>
        <v>4.7472253467225149</v>
      </c>
    </row>
    <row r="34" spans="1:12" ht="16" thickBot="1" x14ac:dyDescent="0.25">
      <c r="A34" s="11" t="s">
        <v>56</v>
      </c>
      <c r="B34" s="11">
        <v>13</v>
      </c>
      <c r="C34" s="11">
        <v>227.5</v>
      </c>
      <c r="D34" s="11"/>
      <c r="E34" s="11"/>
      <c r="F34" s="11"/>
    </row>
    <row r="35" spans="1:12" ht="16" thickBot="1" x14ac:dyDescent="0.25"/>
    <row r="36" spans="1:12" x14ac:dyDescent="0.2">
      <c r="A36" s="12"/>
      <c r="B36" s="32" t="s">
        <v>63</v>
      </c>
      <c r="C36" s="12" t="s">
        <v>51</v>
      </c>
      <c r="D36" s="12" t="s">
        <v>64</v>
      </c>
      <c r="E36" s="12" t="s">
        <v>65</v>
      </c>
      <c r="F36" s="32" t="s">
        <v>66</v>
      </c>
      <c r="G36" s="32" t="s">
        <v>67</v>
      </c>
      <c r="H36" s="12" t="s">
        <v>68</v>
      </c>
      <c r="I36" s="12" t="s">
        <v>69</v>
      </c>
    </row>
    <row r="37" spans="1:12" x14ac:dyDescent="0.2">
      <c r="A37" t="s">
        <v>57</v>
      </c>
      <c r="B37" s="25">
        <v>5.2542430845641004</v>
      </c>
      <c r="C37">
        <v>0.76848000270055328</v>
      </c>
      <c r="D37">
        <v>6.8371890824743744</v>
      </c>
      <c r="E37">
        <v>1.8047705828093342E-5</v>
      </c>
      <c r="F37" s="25">
        <v>3.5798689953374287</v>
      </c>
      <c r="G37" s="25">
        <v>6.928617173790772</v>
      </c>
      <c r="H37">
        <v>3.5798689953374287</v>
      </c>
      <c r="I37">
        <v>6.928617173790772</v>
      </c>
      <c r="K37" t="s">
        <v>100</v>
      </c>
    </row>
    <row r="38" spans="1:12" ht="16" customHeight="1" thickBot="1" x14ac:dyDescent="0.25">
      <c r="A38" s="11" t="s">
        <v>7</v>
      </c>
      <c r="B38" s="33">
        <v>0.11733599107861095</v>
      </c>
      <c r="C38" s="11">
        <v>1.4015314374162695E-2</v>
      </c>
      <c r="D38" s="11">
        <v>8.3719842413895798</v>
      </c>
      <c r="E38" s="11">
        <v>2.3539228414719221E-6</v>
      </c>
      <c r="F38" s="33">
        <v>8.6799244308365747E-2</v>
      </c>
      <c r="G38" s="33">
        <v>0.14787273784885616</v>
      </c>
      <c r="H38" s="11">
        <v>8.6799244308365747E-2</v>
      </c>
      <c r="I38" s="11">
        <v>0.14787273784885616</v>
      </c>
      <c r="K38" s="51" t="s">
        <v>101</v>
      </c>
      <c r="L38" s="51"/>
    </row>
    <row r="39" spans="1:12" x14ac:dyDescent="0.2">
      <c r="K39" s="51"/>
      <c r="L39" s="51"/>
    </row>
    <row r="40" spans="1:12" x14ac:dyDescent="0.2">
      <c r="A40" t="s">
        <v>123</v>
      </c>
    </row>
    <row r="41" spans="1:12" x14ac:dyDescent="0.2">
      <c r="A41" t="s">
        <v>133</v>
      </c>
    </row>
    <row r="57" spans="1:5" x14ac:dyDescent="0.2">
      <c r="A57" s="23" t="s">
        <v>83</v>
      </c>
      <c r="B57" s="23" t="s">
        <v>85</v>
      </c>
      <c r="C57" s="23"/>
      <c r="D57" s="23"/>
      <c r="E57" s="23"/>
    </row>
    <row r="59" spans="1:5" x14ac:dyDescent="0.2">
      <c r="A59" t="s">
        <v>46</v>
      </c>
    </row>
    <row r="60" spans="1:5" ht="16" thickBot="1" x14ac:dyDescent="0.25"/>
    <row r="61" spans="1:5" x14ac:dyDescent="0.2">
      <c r="A61" s="13" t="s">
        <v>47</v>
      </c>
      <c r="B61" s="13"/>
    </row>
    <row r="62" spans="1:5" x14ac:dyDescent="0.2">
      <c r="A62" t="s">
        <v>48</v>
      </c>
      <c r="B62">
        <v>0.84919406926048413</v>
      </c>
    </row>
    <row r="63" spans="1:5" x14ac:dyDescent="0.2">
      <c r="A63" t="s">
        <v>49</v>
      </c>
      <c r="B63" s="25">
        <v>0.72113056726717983</v>
      </c>
    </row>
    <row r="64" spans="1:5" x14ac:dyDescent="0.2">
      <c r="A64" t="s">
        <v>50</v>
      </c>
      <c r="B64">
        <v>0.69789144787277813</v>
      </c>
    </row>
    <row r="65" spans="1:9" x14ac:dyDescent="0.2">
      <c r="A65" t="s">
        <v>51</v>
      </c>
      <c r="B65">
        <v>0.24772999767218454</v>
      </c>
    </row>
    <row r="66" spans="1:9" ht="16" thickBot="1" x14ac:dyDescent="0.25">
      <c r="A66" s="11" t="s">
        <v>52</v>
      </c>
      <c r="B66" s="11">
        <v>14</v>
      </c>
    </row>
    <row r="68" spans="1:9" ht="16" thickBot="1" x14ac:dyDescent="0.25">
      <c r="A68" t="s">
        <v>53</v>
      </c>
    </row>
    <row r="69" spans="1:9" x14ac:dyDescent="0.2">
      <c r="A69" s="12"/>
      <c r="B69" s="12" t="s">
        <v>58</v>
      </c>
      <c r="C69" s="12" t="s">
        <v>59</v>
      </c>
      <c r="D69" s="12" t="s">
        <v>60</v>
      </c>
      <c r="E69" s="12" t="s">
        <v>61</v>
      </c>
      <c r="F69" s="12" t="s">
        <v>62</v>
      </c>
    </row>
    <row r="70" spans="1:9" x14ac:dyDescent="0.2">
      <c r="A70" t="s">
        <v>54</v>
      </c>
      <c r="B70">
        <v>1</v>
      </c>
      <c r="C70">
        <v>1.9043704535983192</v>
      </c>
      <c r="D70">
        <v>1.9043704535983192</v>
      </c>
      <c r="E70" s="25">
        <v>31.030890414931154</v>
      </c>
      <c r="F70">
        <v>1.2171791619068087E-4</v>
      </c>
    </row>
    <row r="71" spans="1:9" x14ac:dyDescent="0.2">
      <c r="A71" t="s">
        <v>55</v>
      </c>
      <c r="B71">
        <v>12</v>
      </c>
      <c r="C71">
        <v>0.73644182095992661</v>
      </c>
      <c r="D71">
        <v>6.1370151746660551E-2</v>
      </c>
    </row>
    <row r="72" spans="1:9" ht="16" thickBot="1" x14ac:dyDescent="0.25">
      <c r="A72" s="11" t="s">
        <v>56</v>
      </c>
      <c r="B72" s="11">
        <v>13</v>
      </c>
      <c r="C72" s="11">
        <v>2.6408122745582459</v>
      </c>
      <c r="D72" s="11"/>
      <c r="E72" s="11"/>
      <c r="F72" s="11"/>
    </row>
    <row r="73" spans="1:9" ht="16" thickBot="1" x14ac:dyDescent="0.25"/>
    <row r="74" spans="1:9" x14ac:dyDescent="0.2">
      <c r="A74" s="12"/>
      <c r="B74" s="32" t="s">
        <v>63</v>
      </c>
      <c r="C74" s="12" t="s">
        <v>51</v>
      </c>
      <c r="D74" s="12" t="s">
        <v>64</v>
      </c>
      <c r="E74" s="12" t="s">
        <v>65</v>
      </c>
      <c r="F74" s="32" t="s">
        <v>66</v>
      </c>
      <c r="G74" s="32" t="s">
        <v>67</v>
      </c>
      <c r="H74" s="12" t="s">
        <v>68</v>
      </c>
      <c r="I74" s="12" t="s">
        <v>69</v>
      </c>
    </row>
    <row r="75" spans="1:9" x14ac:dyDescent="0.2">
      <c r="A75" t="s">
        <v>57</v>
      </c>
      <c r="B75" s="25">
        <v>1.7458268140243609</v>
      </c>
      <c r="C75">
        <v>0.11435783229708793</v>
      </c>
      <c r="D75">
        <v>15.266351057520156</v>
      </c>
      <c r="E75">
        <v>3.1773613414521673E-9</v>
      </c>
      <c r="F75" s="25">
        <v>1.4966625018425324</v>
      </c>
      <c r="G75" s="25">
        <v>1.9949911262061895</v>
      </c>
      <c r="H75">
        <v>1.4966625018425324</v>
      </c>
      <c r="I75">
        <v>1.9949911262061895</v>
      </c>
    </row>
    <row r="76" spans="1:9" ht="16" thickBot="1" x14ac:dyDescent="0.25">
      <c r="A76" s="11" t="s">
        <v>7</v>
      </c>
      <c r="B76" s="33">
        <v>1.1618051740801693E-2</v>
      </c>
      <c r="C76" s="11">
        <v>2.0856248245356059E-3</v>
      </c>
      <c r="D76" s="11">
        <v>5.570537713267111</v>
      </c>
      <c r="E76" s="11">
        <v>1.2171791619068033E-4</v>
      </c>
      <c r="F76" s="33">
        <v>7.0738656152310531E-3</v>
      </c>
      <c r="G76" s="33">
        <v>1.6162237866372334E-2</v>
      </c>
      <c r="H76" s="11">
        <v>7.0738656152310531E-3</v>
      </c>
      <c r="I76" s="11">
        <v>1.6162237866372334E-2</v>
      </c>
    </row>
    <row r="78" spans="1:9" x14ac:dyDescent="0.2">
      <c r="A78" t="s">
        <v>103</v>
      </c>
      <c r="E78">
        <f>EXP(B75)</f>
        <v>5.730637688777291</v>
      </c>
    </row>
    <row r="79" spans="1:9" x14ac:dyDescent="0.2">
      <c r="A79" t="s">
        <v>104</v>
      </c>
    </row>
    <row r="82" spans="1:6" x14ac:dyDescent="0.2">
      <c r="A82" s="30" t="s">
        <v>83</v>
      </c>
      <c r="B82" s="30" t="s">
        <v>97</v>
      </c>
      <c r="C82" s="30"/>
      <c r="D82" s="30"/>
      <c r="E82" s="30"/>
    </row>
    <row r="84" spans="1:6" x14ac:dyDescent="0.2">
      <c r="A84" t="s">
        <v>46</v>
      </c>
    </row>
    <row r="85" spans="1:6" ht="16" thickBot="1" x14ac:dyDescent="0.25"/>
    <row r="86" spans="1:6" x14ac:dyDescent="0.2">
      <c r="A86" s="13" t="s">
        <v>47</v>
      </c>
      <c r="B86" s="13"/>
    </row>
    <row r="87" spans="1:6" x14ac:dyDescent="0.2">
      <c r="A87" t="s">
        <v>48</v>
      </c>
      <c r="B87">
        <v>0.95588361927487597</v>
      </c>
    </row>
    <row r="88" spans="1:6" x14ac:dyDescent="0.2">
      <c r="A88" t="s">
        <v>49</v>
      </c>
      <c r="B88" s="25">
        <v>0.91371349359803611</v>
      </c>
      <c r="C88" t="s">
        <v>99</v>
      </c>
    </row>
    <row r="89" spans="1:6" x14ac:dyDescent="0.2">
      <c r="A89" t="s">
        <v>50</v>
      </c>
      <c r="B89">
        <v>0.90652295139787242</v>
      </c>
    </row>
    <row r="90" spans="1:6" x14ac:dyDescent="0.2">
      <c r="A90" t="s">
        <v>51</v>
      </c>
      <c r="B90">
        <v>1.2790028735453385</v>
      </c>
    </row>
    <row r="91" spans="1:6" ht="16" thickBot="1" x14ac:dyDescent="0.25">
      <c r="A91" s="11" t="s">
        <v>52</v>
      </c>
      <c r="B91" s="11">
        <v>14</v>
      </c>
    </row>
    <row r="93" spans="1:6" ht="16" thickBot="1" x14ac:dyDescent="0.25">
      <c r="A93" t="s">
        <v>53</v>
      </c>
    </row>
    <row r="94" spans="1:6" x14ac:dyDescent="0.2">
      <c r="A94" s="12"/>
      <c r="B94" s="12" t="s">
        <v>58</v>
      </c>
      <c r="C94" s="12" t="s">
        <v>59</v>
      </c>
      <c r="D94" s="12" t="s">
        <v>60</v>
      </c>
      <c r="E94" s="12" t="s">
        <v>61</v>
      </c>
      <c r="F94" s="12" t="s">
        <v>62</v>
      </c>
    </row>
    <row r="95" spans="1:6" x14ac:dyDescent="0.2">
      <c r="A95" t="s">
        <v>54</v>
      </c>
      <c r="B95">
        <v>1</v>
      </c>
      <c r="C95">
        <v>207.86981979355321</v>
      </c>
      <c r="D95">
        <v>207.86981979355321</v>
      </c>
      <c r="E95" s="25">
        <v>127.07157098351212</v>
      </c>
      <c r="F95">
        <v>9.6755534268448008E-8</v>
      </c>
    </row>
    <row r="96" spans="1:6" x14ac:dyDescent="0.2">
      <c r="A96" t="s">
        <v>55</v>
      </c>
      <c r="B96">
        <v>12</v>
      </c>
      <c r="C96">
        <v>19.630180206446795</v>
      </c>
      <c r="D96">
        <v>1.635848350537233</v>
      </c>
    </row>
    <row r="97" spans="1:19" ht="16" thickBot="1" x14ac:dyDescent="0.25">
      <c r="A97" s="11" t="s">
        <v>56</v>
      </c>
      <c r="B97" s="11">
        <v>13</v>
      </c>
      <c r="C97" s="11">
        <v>227.5</v>
      </c>
      <c r="D97" s="11"/>
      <c r="E97" s="11"/>
      <c r="F97" s="11"/>
    </row>
    <row r="98" spans="1:19" ht="16" thickBot="1" x14ac:dyDescent="0.25"/>
    <row r="99" spans="1:19" x14ac:dyDescent="0.2">
      <c r="A99" s="12"/>
      <c r="B99" s="32" t="s">
        <v>63</v>
      </c>
      <c r="C99" s="12" t="s">
        <v>51</v>
      </c>
      <c r="D99" s="12" t="s">
        <v>64</v>
      </c>
      <c r="E99" s="12" t="s">
        <v>65</v>
      </c>
      <c r="F99" s="32" t="s">
        <v>66</v>
      </c>
      <c r="G99" s="32" t="s">
        <v>67</v>
      </c>
      <c r="H99" s="12" t="s">
        <v>68</v>
      </c>
      <c r="I99" s="12" t="s">
        <v>69</v>
      </c>
    </row>
    <row r="100" spans="1:19" x14ac:dyDescent="0.2">
      <c r="A100" t="s">
        <v>57</v>
      </c>
      <c r="B100" s="25">
        <v>-8.1319484234681667</v>
      </c>
      <c r="C100">
        <v>1.6878291915542798</v>
      </c>
      <c r="D100">
        <v>-4.8179925220867039</v>
      </c>
      <c r="E100">
        <v>4.204728327370517E-4</v>
      </c>
      <c r="F100" s="25">
        <v>-11.809412320313498</v>
      </c>
      <c r="G100" s="25">
        <v>-4.4544845266228359</v>
      </c>
      <c r="H100">
        <v>-11.809412320313498</v>
      </c>
      <c r="I100">
        <v>-4.4544845266228359</v>
      </c>
    </row>
    <row r="101" spans="1:19" ht="16" thickBot="1" x14ac:dyDescent="0.25">
      <c r="A101" s="11" t="s">
        <v>90</v>
      </c>
      <c r="B101" s="33">
        <v>5.2661906692710652</v>
      </c>
      <c r="C101" s="11">
        <v>0.46716723926672193</v>
      </c>
      <c r="D101" s="11">
        <v>11.272602671234004</v>
      </c>
      <c r="E101" s="11">
        <v>9.6755534268448365E-8</v>
      </c>
      <c r="F101" s="33">
        <v>4.2483206947565115</v>
      </c>
      <c r="G101" s="33">
        <v>6.2840606437856188</v>
      </c>
      <c r="H101" s="11">
        <v>4.2483206947565115</v>
      </c>
      <c r="I101" s="11">
        <v>6.2840606437856188</v>
      </c>
    </row>
    <row r="103" spans="1:19" x14ac:dyDescent="0.2">
      <c r="A103" t="s">
        <v>89</v>
      </c>
    </row>
    <row r="104" spans="1:19" x14ac:dyDescent="0.2">
      <c r="A104" t="s">
        <v>97</v>
      </c>
    </row>
    <row r="105" spans="1:19" x14ac:dyDescent="0.2">
      <c r="Q105" t="s">
        <v>7</v>
      </c>
      <c r="R105" t="s">
        <v>8</v>
      </c>
      <c r="S105" t="s">
        <v>137</v>
      </c>
    </row>
    <row r="106" spans="1:19" x14ac:dyDescent="0.2">
      <c r="Q106">
        <v>13</v>
      </c>
      <c r="R106">
        <v>4</v>
      </c>
      <c r="S106">
        <f t="shared" ref="S106:S119" si="4">Q106^$L$128</f>
        <v>5.1142901595816062</v>
      </c>
    </row>
    <row r="107" spans="1:19" x14ac:dyDescent="0.2">
      <c r="A107" s="29" t="s">
        <v>83</v>
      </c>
      <c r="B107" s="29" t="s">
        <v>96</v>
      </c>
      <c r="C107" s="29"/>
      <c r="D107" s="29"/>
      <c r="E107" s="29"/>
      <c r="Q107">
        <v>14.5</v>
      </c>
      <c r="R107">
        <v>6</v>
      </c>
      <c r="S107">
        <f t="shared" si="4"/>
        <v>5.4822767335788996</v>
      </c>
    </row>
    <row r="108" spans="1:19" x14ac:dyDescent="0.2">
      <c r="Q108">
        <v>16.100000000000001</v>
      </c>
      <c r="R108">
        <v>5</v>
      </c>
      <c r="S108">
        <f t="shared" si="4"/>
        <v>5.859831309514651</v>
      </c>
    </row>
    <row r="109" spans="1:19" x14ac:dyDescent="0.2">
      <c r="A109" t="s">
        <v>46</v>
      </c>
      <c r="K109" t="s">
        <v>134</v>
      </c>
      <c r="Q109">
        <v>16.8</v>
      </c>
      <c r="R109">
        <v>10</v>
      </c>
      <c r="S109">
        <f t="shared" si="4"/>
        <v>6.0206839001074632</v>
      </c>
    </row>
    <row r="110" spans="1:19" ht="16" thickBot="1" x14ac:dyDescent="0.25">
      <c r="Q110">
        <v>17.8</v>
      </c>
      <c r="R110">
        <v>7</v>
      </c>
      <c r="S110">
        <f t="shared" si="4"/>
        <v>6.2463080608980537</v>
      </c>
    </row>
    <row r="111" spans="1:19" x14ac:dyDescent="0.2">
      <c r="A111" s="13" t="s">
        <v>47</v>
      </c>
      <c r="B111" s="13"/>
      <c r="K111" t="s">
        <v>46</v>
      </c>
      <c r="Q111">
        <v>22</v>
      </c>
      <c r="R111">
        <v>8</v>
      </c>
      <c r="S111">
        <f t="shared" si="4"/>
        <v>7.1476506366868993</v>
      </c>
    </row>
    <row r="112" spans="1:19" ht="16" thickBot="1" x14ac:dyDescent="0.25">
      <c r="A112" t="s">
        <v>48</v>
      </c>
      <c r="B112">
        <v>0.91565094298587069</v>
      </c>
      <c r="Q112">
        <v>27.4</v>
      </c>
      <c r="R112">
        <v>9</v>
      </c>
      <c r="S112">
        <f t="shared" si="4"/>
        <v>8.2190005834277535</v>
      </c>
    </row>
    <row r="113" spans="1:19" x14ac:dyDescent="0.2">
      <c r="A113" t="s">
        <v>49</v>
      </c>
      <c r="B113" s="25">
        <v>0.8384166493909142</v>
      </c>
      <c r="K113" s="13" t="s">
        <v>47</v>
      </c>
      <c r="L113" s="13"/>
      <c r="Q113">
        <v>34.200000000000003</v>
      </c>
      <c r="R113">
        <v>11</v>
      </c>
      <c r="S113">
        <f t="shared" si="4"/>
        <v>9.4640644297488965</v>
      </c>
    </row>
    <row r="114" spans="1:19" x14ac:dyDescent="0.2">
      <c r="A114" t="s">
        <v>50</v>
      </c>
      <c r="B114">
        <v>0.82495137017349041</v>
      </c>
      <c r="K114" t="s">
        <v>48</v>
      </c>
      <c r="L114">
        <v>0.99667811084900926</v>
      </c>
      <c r="Q114">
        <v>49.2</v>
      </c>
      <c r="R114">
        <v>13</v>
      </c>
      <c r="S114">
        <f t="shared" si="4"/>
        <v>11.928117022022507</v>
      </c>
    </row>
    <row r="115" spans="1:19" x14ac:dyDescent="0.2">
      <c r="A115" t="s">
        <v>51</v>
      </c>
      <c r="B115">
        <v>0.18857166976438122</v>
      </c>
      <c r="K115" t="s">
        <v>49</v>
      </c>
      <c r="L115" s="25">
        <v>0.99336725664555003</v>
      </c>
      <c r="Q115">
        <v>65.599999999999994</v>
      </c>
      <c r="R115">
        <v>12</v>
      </c>
      <c r="S115">
        <f t="shared" si="4"/>
        <v>14.324138976708493</v>
      </c>
    </row>
    <row r="116" spans="1:19" ht="16" thickBot="1" x14ac:dyDescent="0.25">
      <c r="A116" s="11" t="s">
        <v>52</v>
      </c>
      <c r="B116" s="11">
        <v>14</v>
      </c>
      <c r="K116" t="s">
        <v>50</v>
      </c>
      <c r="L116">
        <v>0.91644417972247305</v>
      </c>
      <c r="Q116">
        <v>66.2</v>
      </c>
      <c r="R116">
        <v>14</v>
      </c>
      <c r="S116">
        <f t="shared" si="4"/>
        <v>14.40736278542609</v>
      </c>
    </row>
    <row r="117" spans="1:19" x14ac:dyDescent="0.2">
      <c r="K117" t="s">
        <v>51</v>
      </c>
      <c r="L117">
        <v>0.19493587290362877</v>
      </c>
      <c r="Q117">
        <v>81.2</v>
      </c>
      <c r="R117">
        <v>15</v>
      </c>
      <c r="S117">
        <f t="shared" si="4"/>
        <v>16.40671816465607</v>
      </c>
    </row>
    <row r="118" spans="1:19" ht="16" thickBot="1" x14ac:dyDescent="0.25">
      <c r="A118" t="s">
        <v>53</v>
      </c>
      <c r="K118" s="11" t="s">
        <v>52</v>
      </c>
      <c r="L118" s="11">
        <v>14</v>
      </c>
      <c r="Q118">
        <v>87.4</v>
      </c>
      <c r="R118">
        <v>16</v>
      </c>
      <c r="S118">
        <f t="shared" si="4"/>
        <v>17.193110695389606</v>
      </c>
    </row>
    <row r="119" spans="1:19" x14ac:dyDescent="0.2">
      <c r="A119" s="12"/>
      <c r="B119" s="12" t="s">
        <v>58</v>
      </c>
      <c r="C119" s="12" t="s">
        <v>59</v>
      </c>
      <c r="D119" s="12" t="s">
        <v>60</v>
      </c>
      <c r="E119" s="12" t="s">
        <v>61</v>
      </c>
      <c r="F119" s="12" t="s">
        <v>62</v>
      </c>
      <c r="Q119">
        <v>114.5</v>
      </c>
      <c r="R119">
        <v>17</v>
      </c>
      <c r="S119">
        <f t="shared" si="4"/>
        <v>20.416763489774489</v>
      </c>
    </row>
    <row r="120" spans="1:19" ht="16" thickBot="1" x14ac:dyDescent="0.25">
      <c r="A120" t="s">
        <v>54</v>
      </c>
      <c r="B120">
        <v>1</v>
      </c>
      <c r="C120">
        <v>2.2141009789055235</v>
      </c>
      <c r="D120">
        <v>2.2141009789055235</v>
      </c>
      <c r="E120" s="25">
        <v>62.265077155326956</v>
      </c>
      <c r="F120">
        <v>4.3266294460623879E-6</v>
      </c>
      <c r="K120" t="s">
        <v>53</v>
      </c>
    </row>
    <row r="121" spans="1:19" x14ac:dyDescent="0.2">
      <c r="A121" t="s">
        <v>55</v>
      </c>
      <c r="B121">
        <v>12</v>
      </c>
      <c r="C121">
        <v>0.4267112956527222</v>
      </c>
      <c r="D121">
        <v>3.5559274637726852E-2</v>
      </c>
      <c r="K121" s="12"/>
      <c r="L121" s="12" t="s">
        <v>58</v>
      </c>
      <c r="M121" s="12" t="s">
        <v>59</v>
      </c>
      <c r="N121" s="12" t="s">
        <v>60</v>
      </c>
      <c r="O121" s="12" t="s">
        <v>61</v>
      </c>
      <c r="P121" s="12" t="s">
        <v>62</v>
      </c>
    </row>
    <row r="122" spans="1:19" ht="16" thickBot="1" x14ac:dyDescent="0.25">
      <c r="A122" s="11" t="s">
        <v>56</v>
      </c>
      <c r="B122" s="11">
        <v>13</v>
      </c>
      <c r="C122" s="11">
        <v>2.6408122745582459</v>
      </c>
      <c r="D122" s="11"/>
      <c r="E122" s="11"/>
      <c r="F122" s="11"/>
      <c r="K122" t="s">
        <v>54</v>
      </c>
      <c r="L122">
        <v>1</v>
      </c>
      <c r="M122">
        <v>73.98497546345628</v>
      </c>
      <c r="N122">
        <v>73.98497546345628</v>
      </c>
      <c r="O122" s="25">
        <v>1946.9733180205365</v>
      </c>
      <c r="P122">
        <v>1.1950102172653395E-14</v>
      </c>
    </row>
    <row r="123" spans="1:19" ht="16" thickBot="1" x14ac:dyDescent="0.25">
      <c r="K123" t="s">
        <v>55</v>
      </c>
      <c r="L123">
        <v>13</v>
      </c>
      <c r="M123">
        <v>0.49399992908109625</v>
      </c>
      <c r="N123">
        <v>3.7999994544699711E-2</v>
      </c>
    </row>
    <row r="124" spans="1:19" ht="16" thickBot="1" x14ac:dyDescent="0.25">
      <c r="A124" s="12"/>
      <c r="B124" s="32" t="s">
        <v>63</v>
      </c>
      <c r="C124" s="12" t="s">
        <v>51</v>
      </c>
      <c r="D124" s="12" t="s">
        <v>64</v>
      </c>
      <c r="E124" s="12" t="s">
        <v>65</v>
      </c>
      <c r="F124" s="32" t="s">
        <v>66</v>
      </c>
      <c r="G124" s="32" t="s">
        <v>67</v>
      </c>
      <c r="H124" s="12" t="s">
        <v>68</v>
      </c>
      <c r="I124" s="12" t="s">
        <v>69</v>
      </c>
      <c r="K124" s="11" t="s">
        <v>56</v>
      </c>
      <c r="L124" s="11">
        <v>14</v>
      </c>
      <c r="M124" s="11">
        <v>74.478975392537379</v>
      </c>
      <c r="N124" s="11"/>
      <c r="O124" s="11"/>
      <c r="P124" s="11"/>
    </row>
    <row r="125" spans="1:19" ht="16" thickBot="1" x14ac:dyDescent="0.25">
      <c r="A125" t="s">
        <v>57</v>
      </c>
      <c r="B125" s="25">
        <v>0.34231649584040214</v>
      </c>
      <c r="C125">
        <v>0.24884757924445264</v>
      </c>
      <c r="D125">
        <v>1.3756070960374156</v>
      </c>
      <c r="E125">
        <v>0.19407709551925517</v>
      </c>
      <c r="F125" s="25">
        <v>-0.19987580244904357</v>
      </c>
      <c r="G125" s="25">
        <v>0.88450879412984784</v>
      </c>
      <c r="H125">
        <v>-0.19987580244904357</v>
      </c>
      <c r="I125">
        <v>0.88450879412984784</v>
      </c>
    </row>
    <row r="126" spans="1:19" ht="16" thickBot="1" x14ac:dyDescent="0.25">
      <c r="A126" s="11" t="s">
        <v>90</v>
      </c>
      <c r="B126" s="33">
        <v>0.5435000288103613</v>
      </c>
      <c r="C126" s="11">
        <v>6.8877489011066842E-2</v>
      </c>
      <c r="D126" s="11">
        <v>7.8908223370778634</v>
      </c>
      <c r="E126" s="11">
        <v>4.3266294460623879E-6</v>
      </c>
      <c r="F126" s="33">
        <v>0.39342887207778532</v>
      </c>
      <c r="G126" s="33">
        <v>0.69357118554293729</v>
      </c>
      <c r="H126" s="11">
        <v>0.39342887207778532</v>
      </c>
      <c r="I126" s="11">
        <v>0.69357118554293729</v>
      </c>
      <c r="K126" s="12"/>
      <c r="L126" s="32" t="s">
        <v>63</v>
      </c>
      <c r="M126" s="12" t="s">
        <v>51</v>
      </c>
      <c r="N126" s="12" t="s">
        <v>64</v>
      </c>
      <c r="O126" s="12" t="s">
        <v>65</v>
      </c>
      <c r="P126" s="12" t="s">
        <v>66</v>
      </c>
      <c r="Q126" s="12" t="s">
        <v>67</v>
      </c>
      <c r="R126" s="12" t="s">
        <v>68</v>
      </c>
      <c r="S126" s="12" t="s">
        <v>69</v>
      </c>
    </row>
    <row r="127" spans="1:19" x14ac:dyDescent="0.2">
      <c r="K127" t="s">
        <v>57</v>
      </c>
      <c r="L127" s="25">
        <v>0</v>
      </c>
      <c r="M127" t="e">
        <v>#N/A</v>
      </c>
      <c r="N127" t="e">
        <v>#N/A</v>
      </c>
      <c r="O127" t="e">
        <v>#N/A</v>
      </c>
      <c r="P127" t="e">
        <v>#N/A</v>
      </c>
      <c r="Q127" t="e">
        <v>#N/A</v>
      </c>
      <c r="R127" t="e">
        <v>#N/A</v>
      </c>
      <c r="S127" t="e">
        <v>#N/A</v>
      </c>
    </row>
    <row r="128" spans="1:19" ht="16" thickBot="1" x14ac:dyDescent="0.25">
      <c r="K128" s="11" t="s">
        <v>90</v>
      </c>
      <c r="L128" s="33">
        <v>0.63628492656014213</v>
      </c>
      <c r="M128" s="11">
        <v>1.4420211663130688E-2</v>
      </c>
      <c r="N128" s="11">
        <v>44.124520598195019</v>
      </c>
      <c r="O128" s="11">
        <v>1.509671467957514E-15</v>
      </c>
      <c r="P128" s="11">
        <v>0.6051319532635554</v>
      </c>
      <c r="Q128" s="11">
        <v>0.66743789985672886</v>
      </c>
      <c r="R128" s="11">
        <v>0.6051319532635554</v>
      </c>
      <c r="S128" s="11">
        <v>0.66743789985672886</v>
      </c>
    </row>
    <row r="129" spans="1:16" x14ac:dyDescent="0.2">
      <c r="A129" s="31" t="s">
        <v>83</v>
      </c>
      <c r="B129" s="31" t="s">
        <v>98</v>
      </c>
      <c r="C129" s="31"/>
      <c r="D129" s="31"/>
      <c r="E129" s="31"/>
    </row>
    <row r="130" spans="1:16" x14ac:dyDescent="0.2">
      <c r="K130" t="s">
        <v>89</v>
      </c>
      <c r="P130">
        <f>EXP(L127)</f>
        <v>1</v>
      </c>
    </row>
    <row r="131" spans="1:16" x14ac:dyDescent="0.2">
      <c r="A131" t="s">
        <v>46</v>
      </c>
      <c r="K131" t="s">
        <v>125</v>
      </c>
    </row>
    <row r="132" spans="1:16" ht="16" thickBot="1" x14ac:dyDescent="0.25"/>
    <row r="133" spans="1:16" x14ac:dyDescent="0.2">
      <c r="A133" s="13" t="s">
        <v>47</v>
      </c>
      <c r="B133" s="13"/>
    </row>
    <row r="134" spans="1:16" x14ac:dyDescent="0.2">
      <c r="A134" t="s">
        <v>48</v>
      </c>
      <c r="B134">
        <v>0.89694979591647372</v>
      </c>
    </row>
    <row r="135" spans="1:16" x14ac:dyDescent="0.2">
      <c r="A135" t="s">
        <v>49</v>
      </c>
      <c r="B135" s="25">
        <v>0.80451893639460381</v>
      </c>
    </row>
    <row r="136" spans="1:16" x14ac:dyDescent="0.2">
      <c r="A136" t="s">
        <v>50</v>
      </c>
      <c r="B136">
        <v>0.78822884776082081</v>
      </c>
    </row>
    <row r="137" spans="1:16" x14ac:dyDescent="0.2">
      <c r="A137" t="s">
        <v>51</v>
      </c>
      <c r="B137">
        <v>2.6285566417182604E-2</v>
      </c>
    </row>
    <row r="138" spans="1:16" ht="16" thickBot="1" x14ac:dyDescent="0.25">
      <c r="A138" s="11" t="s">
        <v>52</v>
      </c>
      <c r="B138" s="11">
        <v>14</v>
      </c>
    </row>
    <row r="140" spans="1:16" ht="16" thickBot="1" x14ac:dyDescent="0.25">
      <c r="A140" t="s">
        <v>53</v>
      </c>
    </row>
    <row r="141" spans="1:16" x14ac:dyDescent="0.2">
      <c r="A141" s="12"/>
      <c r="B141" s="12" t="s">
        <v>58</v>
      </c>
      <c r="C141" s="12" t="s">
        <v>59</v>
      </c>
      <c r="D141" s="12" t="s">
        <v>60</v>
      </c>
      <c r="E141" s="12" t="s">
        <v>61</v>
      </c>
      <c r="F141" s="12" t="s">
        <v>62</v>
      </c>
    </row>
    <row r="142" spans="1:16" x14ac:dyDescent="0.2">
      <c r="A142" t="s">
        <v>54</v>
      </c>
      <c r="B142">
        <v>1</v>
      </c>
      <c r="C142">
        <v>3.4123023345338697E-2</v>
      </c>
      <c r="D142">
        <v>3.4123023345338697E-2</v>
      </c>
      <c r="E142" s="25">
        <v>49.387020198660025</v>
      </c>
      <c r="F142">
        <v>1.3800537283745028E-5</v>
      </c>
    </row>
    <row r="143" spans="1:16" x14ac:dyDescent="0.2">
      <c r="A143" t="s">
        <v>55</v>
      </c>
      <c r="B143">
        <v>12</v>
      </c>
      <c r="C143">
        <v>8.2911720224654161E-3</v>
      </c>
      <c r="D143">
        <v>6.9093100187211801E-4</v>
      </c>
    </row>
    <row r="144" spans="1:16" ht="16" thickBot="1" x14ac:dyDescent="0.25">
      <c r="A144" s="11" t="s">
        <v>56</v>
      </c>
      <c r="B144" s="11">
        <v>13</v>
      </c>
      <c r="C144" s="11">
        <v>4.2414195367804115E-2</v>
      </c>
      <c r="D144" s="11"/>
      <c r="E144" s="11"/>
      <c r="F144" s="11"/>
    </row>
    <row r="145" spans="1:9" ht="16" thickBot="1" x14ac:dyDescent="0.25"/>
    <row r="146" spans="1:9" x14ac:dyDescent="0.2">
      <c r="A146" s="12"/>
      <c r="B146" s="32" t="s">
        <v>63</v>
      </c>
      <c r="C146" s="12" t="s">
        <v>51</v>
      </c>
      <c r="D146" s="12" t="s">
        <v>64</v>
      </c>
      <c r="E146" s="12" t="s">
        <v>65</v>
      </c>
      <c r="F146" s="12" t="s">
        <v>66</v>
      </c>
      <c r="G146" s="12" t="s">
        <v>67</v>
      </c>
      <c r="H146" s="32" t="s">
        <v>68</v>
      </c>
      <c r="I146" s="32" t="s">
        <v>69</v>
      </c>
    </row>
    <row r="147" spans="1:9" x14ac:dyDescent="0.2">
      <c r="A147" t="s">
        <v>57</v>
      </c>
      <c r="B147" s="25">
        <v>3.6038646810734376E-2</v>
      </c>
      <c r="C147">
        <v>1.3218765644538071E-2</v>
      </c>
      <c r="D147">
        <v>2.7263246644837347</v>
      </c>
      <c r="E147">
        <v>1.839121366446942E-2</v>
      </c>
      <c r="F147">
        <v>7.2374306320504359E-3</v>
      </c>
      <c r="G147">
        <v>6.4839862989418323E-2</v>
      </c>
      <c r="H147" s="25">
        <v>7.2374306320504359E-3</v>
      </c>
      <c r="I147" s="25">
        <v>6.4839862989418323E-2</v>
      </c>
    </row>
    <row r="148" spans="1:9" ht="16" thickBot="1" x14ac:dyDescent="0.25">
      <c r="A148" s="11" t="s">
        <v>91</v>
      </c>
      <c r="B148" s="33">
        <v>2.1265453192541064</v>
      </c>
      <c r="C148" s="11">
        <v>0.30259951718679351</v>
      </c>
      <c r="D148" s="11">
        <v>7.0275899281802161</v>
      </c>
      <c r="E148" s="11">
        <v>1.3800537283745054E-5</v>
      </c>
      <c r="F148" s="11">
        <v>1.4672376089564116</v>
      </c>
      <c r="G148" s="11">
        <v>2.7858530295518014</v>
      </c>
      <c r="H148" s="33">
        <v>1.4672376089564116</v>
      </c>
      <c r="I148" s="33">
        <v>2.7858530295518014</v>
      </c>
    </row>
    <row r="150" spans="1:9" x14ac:dyDescent="0.2">
      <c r="A150" t="s">
        <v>89</v>
      </c>
      <c r="B150" t="s">
        <v>136</v>
      </c>
    </row>
    <row r="151" spans="1:9" x14ac:dyDescent="0.2">
      <c r="A151" t="s">
        <v>98</v>
      </c>
      <c r="B151" t="s">
        <v>135</v>
      </c>
    </row>
  </sheetData>
  <sortState xmlns:xlrd2="http://schemas.microsoft.com/office/spreadsheetml/2017/richdata2" ref="Q106:S119">
    <sortCondition ref="Q106:Q119"/>
  </sortState>
  <mergeCells count="1">
    <mergeCell ref="K38:L3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10CA-5899-194F-BD0C-D82A931BDBAB}">
  <dimension ref="A1:L84"/>
  <sheetViews>
    <sheetView topLeftCell="A40" zoomScale="118" workbookViewId="0">
      <selection activeCell="D23" sqref="D23"/>
    </sheetView>
  </sheetViews>
  <sheetFormatPr baseColWidth="10" defaultRowHeight="15" x14ac:dyDescent="0.2"/>
  <cols>
    <col min="4" max="4" width="21.83203125" customWidth="1"/>
    <col min="5" max="5" width="14.6640625" customWidth="1"/>
    <col min="6" max="6" width="20.33203125" customWidth="1"/>
    <col min="7" max="7" width="12.83203125" customWidth="1"/>
    <col min="9" max="9" width="15" customWidth="1"/>
    <col min="10" max="10" width="15.83203125" customWidth="1"/>
  </cols>
  <sheetData>
    <row r="1" spans="1:9" x14ac:dyDescent="0.2">
      <c r="A1" t="s">
        <v>46</v>
      </c>
    </row>
    <row r="2" spans="1:9" ht="16" thickBot="1" x14ac:dyDescent="0.25"/>
    <row r="3" spans="1:9" x14ac:dyDescent="0.2">
      <c r="A3" s="13" t="s">
        <v>47</v>
      </c>
      <c r="B3" s="13"/>
    </row>
    <row r="4" spans="1:9" x14ac:dyDescent="0.2">
      <c r="A4" t="s">
        <v>48</v>
      </c>
      <c r="B4">
        <v>0.99667811084900926</v>
      </c>
    </row>
    <row r="5" spans="1:9" x14ac:dyDescent="0.2">
      <c r="A5" t="s">
        <v>49</v>
      </c>
      <c r="B5">
        <v>0.99336725664555003</v>
      </c>
    </row>
    <row r="6" spans="1:9" x14ac:dyDescent="0.2">
      <c r="A6" t="s">
        <v>50</v>
      </c>
      <c r="B6">
        <v>0.91644417972247305</v>
      </c>
    </row>
    <row r="7" spans="1:9" x14ac:dyDescent="0.2">
      <c r="A7" t="s">
        <v>51</v>
      </c>
      <c r="B7">
        <v>0.19493587290362877</v>
      </c>
    </row>
    <row r="8" spans="1:9" ht="16" thickBot="1" x14ac:dyDescent="0.25">
      <c r="A8" s="11" t="s">
        <v>52</v>
      </c>
      <c r="B8" s="11">
        <v>14</v>
      </c>
    </row>
    <row r="10" spans="1:9" ht="16" thickBot="1" x14ac:dyDescent="0.25">
      <c r="A10" t="s">
        <v>53</v>
      </c>
    </row>
    <row r="11" spans="1:9" x14ac:dyDescent="0.2">
      <c r="A11" s="12"/>
      <c r="B11" s="12" t="s">
        <v>58</v>
      </c>
      <c r="C11" s="12" t="s">
        <v>59</v>
      </c>
      <c r="D11" s="12" t="s">
        <v>60</v>
      </c>
      <c r="E11" s="12" t="s">
        <v>61</v>
      </c>
      <c r="F11" s="12" t="s">
        <v>62</v>
      </c>
    </row>
    <row r="12" spans="1:9" x14ac:dyDescent="0.2">
      <c r="A12" t="s">
        <v>54</v>
      </c>
      <c r="B12">
        <v>1</v>
      </c>
      <c r="C12">
        <v>73.98497546345628</v>
      </c>
      <c r="D12">
        <v>73.98497546345628</v>
      </c>
      <c r="E12">
        <v>1946.9733180205365</v>
      </c>
      <c r="F12">
        <v>1.1950102172653395E-14</v>
      </c>
    </row>
    <row r="13" spans="1:9" x14ac:dyDescent="0.2">
      <c r="A13" t="s">
        <v>55</v>
      </c>
      <c r="B13">
        <v>13</v>
      </c>
      <c r="C13">
        <v>0.49399992908109625</v>
      </c>
      <c r="D13" s="25">
        <v>3.7999994544699711E-2</v>
      </c>
    </row>
    <row r="14" spans="1:9" ht="16" thickBot="1" x14ac:dyDescent="0.25">
      <c r="A14" s="11" t="s">
        <v>56</v>
      </c>
      <c r="B14" s="11">
        <v>14</v>
      </c>
      <c r="C14" s="11">
        <v>74.478975392537379</v>
      </c>
      <c r="D14" s="11"/>
      <c r="E14" s="11"/>
      <c r="F14" s="11"/>
    </row>
    <row r="15" spans="1:9" ht="16" thickBot="1" x14ac:dyDescent="0.25"/>
    <row r="16" spans="1:9" x14ac:dyDescent="0.2">
      <c r="A16" s="12"/>
      <c r="B16" s="12" t="s">
        <v>63</v>
      </c>
      <c r="C16" s="12" t="s">
        <v>51</v>
      </c>
      <c r="D16" s="12" t="s">
        <v>64</v>
      </c>
      <c r="E16" s="12" t="s">
        <v>65</v>
      </c>
      <c r="F16" s="12" t="s">
        <v>66</v>
      </c>
      <c r="G16" s="12" t="s">
        <v>67</v>
      </c>
      <c r="H16" s="12" t="s">
        <v>68</v>
      </c>
      <c r="I16" s="12" t="s">
        <v>69</v>
      </c>
    </row>
    <row r="17" spans="1:10" x14ac:dyDescent="0.2">
      <c r="A17" t="s">
        <v>57</v>
      </c>
      <c r="B17">
        <v>0</v>
      </c>
      <c r="C17" t="e">
        <v>#N/A</v>
      </c>
      <c r="D17" t="e">
        <v>#N/A</v>
      </c>
      <c r="E17" t="e">
        <v>#N/A</v>
      </c>
      <c r="F17" t="e">
        <v>#N/A</v>
      </c>
      <c r="G17" t="e">
        <v>#N/A</v>
      </c>
      <c r="H17" t="e">
        <v>#N/A</v>
      </c>
      <c r="I17" t="e">
        <v>#N/A</v>
      </c>
    </row>
    <row r="18" spans="1:10" ht="16" thickBot="1" x14ac:dyDescent="0.25">
      <c r="A18" s="11" t="s">
        <v>90</v>
      </c>
      <c r="B18" s="11">
        <v>0.63628492656014213</v>
      </c>
      <c r="C18" s="11">
        <v>1.4420211663130688E-2</v>
      </c>
      <c r="D18" s="11">
        <v>44.124520598195019</v>
      </c>
      <c r="E18" s="11">
        <v>1.509671467957514E-15</v>
      </c>
      <c r="F18" s="11">
        <v>0.6051319532635554</v>
      </c>
      <c r="G18" s="11">
        <v>0.66743789985672886</v>
      </c>
      <c r="H18" s="11">
        <v>0.6051319532635554</v>
      </c>
      <c r="I18" s="11">
        <v>0.66743789985672886</v>
      </c>
    </row>
    <row r="22" spans="1:10" x14ac:dyDescent="0.2">
      <c r="A22" t="s">
        <v>86</v>
      </c>
    </row>
    <row r="23" spans="1:10" ht="16" thickBot="1" x14ac:dyDescent="0.25">
      <c r="E23" t="s">
        <v>138</v>
      </c>
    </row>
    <row r="24" spans="1:10" x14ac:dyDescent="0.2">
      <c r="A24" s="12" t="s">
        <v>87</v>
      </c>
      <c r="B24" s="12" t="s">
        <v>88</v>
      </c>
      <c r="C24" s="12" t="s">
        <v>55</v>
      </c>
      <c r="E24" s="39" t="s">
        <v>139</v>
      </c>
    </row>
    <row r="25" spans="1:10" x14ac:dyDescent="0.2">
      <c r="A25">
        <v>1</v>
      </c>
      <c r="B25">
        <v>1.7015204770112622</v>
      </c>
      <c r="C25">
        <v>9.0238992216792768E-2</v>
      </c>
    </row>
    <row r="26" spans="1:10" x14ac:dyDescent="0.2">
      <c r="A26">
        <v>2</v>
      </c>
      <c r="B26">
        <v>2.4788983881137181</v>
      </c>
      <c r="C26">
        <v>8.605096934781864E-2</v>
      </c>
      <c r="E26">
        <f>SQRT(B14)</f>
        <v>3.7416573867739413</v>
      </c>
      <c r="F26" t="s">
        <v>140</v>
      </c>
    </row>
    <row r="27" spans="1:10" x14ac:dyDescent="0.2">
      <c r="A27">
        <v>3</v>
      </c>
      <c r="B27">
        <v>2.1064486181516084</v>
      </c>
      <c r="C27">
        <v>9.0775959184611121E-2</v>
      </c>
      <c r="E27">
        <v>4</v>
      </c>
      <c r="F27" t="s">
        <v>141</v>
      </c>
    </row>
    <row r="28" spans="1:10" x14ac:dyDescent="0.2">
      <c r="A28">
        <v>4</v>
      </c>
      <c r="B28">
        <v>1.8319905789539577</v>
      </c>
      <c r="C28">
        <v>0.11391957010135556</v>
      </c>
      <c r="E28">
        <f>MAX(C25:C38)-MIN(C25:C38)</f>
        <v>0.75312848787983122</v>
      </c>
      <c r="F28" t="s">
        <v>142</v>
      </c>
    </row>
    <row r="29" spans="1:10" x14ac:dyDescent="0.2">
      <c r="A29">
        <v>5</v>
      </c>
      <c r="B29">
        <v>2.7976908951352257</v>
      </c>
      <c r="C29">
        <v>-8.9640694033015667E-2</v>
      </c>
      <c r="E29">
        <f>E28/E27</f>
        <v>0.18828212196995781</v>
      </c>
      <c r="F29" t="s">
        <v>143</v>
      </c>
    </row>
    <row r="30" spans="1:10" x14ac:dyDescent="0.2">
      <c r="A30">
        <v>6</v>
      </c>
      <c r="B30">
        <v>1.6320386135428977</v>
      </c>
      <c r="C30">
        <v>-0.24574425242300713</v>
      </c>
      <c r="E30">
        <v>0.1883</v>
      </c>
    </row>
    <row r="31" spans="1:10" x14ac:dyDescent="0.2">
      <c r="A31">
        <v>7</v>
      </c>
      <c r="B31">
        <v>1.9667837204293777</v>
      </c>
      <c r="C31">
        <v>0.11265782125045809</v>
      </c>
    </row>
    <row r="32" spans="1:10" x14ac:dyDescent="0.2">
      <c r="A32">
        <v>8</v>
      </c>
      <c r="B32">
        <v>1.7952008575372218</v>
      </c>
      <c r="C32">
        <v>0.5073842354568241</v>
      </c>
      <c r="E32" t="s">
        <v>144</v>
      </c>
      <c r="I32" s="52" t="s">
        <v>150</v>
      </c>
      <c r="J32" s="52"/>
    </row>
    <row r="33" spans="1:12" x14ac:dyDescent="0.2">
      <c r="A33">
        <v>9</v>
      </c>
      <c r="B33">
        <v>2.661946154456369</v>
      </c>
      <c r="C33">
        <v>-0.1770395046683686</v>
      </c>
      <c r="E33" t="s">
        <v>141</v>
      </c>
      <c r="F33" t="s">
        <v>145</v>
      </c>
      <c r="G33" t="s">
        <v>146</v>
      </c>
      <c r="H33" t="s">
        <v>147</v>
      </c>
      <c r="I33" t="s">
        <v>65</v>
      </c>
      <c r="J33" t="s">
        <v>151</v>
      </c>
      <c r="K33" t="s">
        <v>152</v>
      </c>
    </row>
    <row r="34" spans="1:12" x14ac:dyDescent="0.2">
      <c r="A34">
        <v>10</v>
      </c>
      <c r="B34">
        <v>2.2475019345300145</v>
      </c>
      <c r="C34">
        <v>0.15039333826835621</v>
      </c>
      <c r="E34">
        <v>1</v>
      </c>
      <c r="F34">
        <f>MIN(C25:C38)</f>
        <v>-0.24574425242300713</v>
      </c>
      <c r="G34">
        <f>F34+$E$30</f>
        <v>-5.7444252423007131E-2</v>
      </c>
      <c r="H34">
        <v>6</v>
      </c>
      <c r="I34">
        <f>_xlfn.NORM.DIST(G34,0,SQRT($D$13),TRUE)</f>
        <v>0.38411809481520159</v>
      </c>
      <c r="J34">
        <f>I34*14</f>
        <v>5.3776533274128226</v>
      </c>
      <c r="K34">
        <f>POWER(J34-H34,2)/J34</f>
        <v>7.2023121852421074E-2</v>
      </c>
    </row>
    <row r="35" spans="1:12" x14ac:dyDescent="0.2">
      <c r="A35">
        <v>11</v>
      </c>
      <c r="B35">
        <v>2.6677393804538054</v>
      </c>
      <c r="C35">
        <v>-2.8682050838547024E-2</v>
      </c>
      <c r="E35">
        <v>2</v>
      </c>
      <c r="F35">
        <f>G34</f>
        <v>-5.7444252423007131E-2</v>
      </c>
      <c r="G35">
        <f t="shared" ref="G35:G37" si="0">F35+$E$30</f>
        <v>0.13085574757699286</v>
      </c>
      <c r="H35">
        <v>6</v>
      </c>
      <c r="I35">
        <f>_xlfn.NORM.DIST(G35,0,SQRT($D$13),TRUE)-_xlfn.NORM.DIST(F35,0,SQRT($D$13),TRUE)</f>
        <v>0.36485950320103139</v>
      </c>
      <c r="J35">
        <f t="shared" ref="J35:J37" si="1">I35*14</f>
        <v>5.1080330448144391</v>
      </c>
      <c r="K35">
        <f t="shared" ref="K35:K37" si="2">POWER(J35-H35,2)/J35</f>
        <v>0.15575565822752085</v>
      </c>
    </row>
    <row r="36" spans="1:12" x14ac:dyDescent="0.2">
      <c r="A36">
        <v>12</v>
      </c>
      <c r="B36">
        <v>1.7681208164023303</v>
      </c>
      <c r="C36">
        <v>-0.15868290396823004</v>
      </c>
      <c r="E36">
        <v>3</v>
      </c>
      <c r="F36">
        <f t="shared" ref="F36:F37" si="3">G35</f>
        <v>0.13085574757699286</v>
      </c>
      <c r="G36">
        <f t="shared" si="0"/>
        <v>0.31915574757699283</v>
      </c>
      <c r="H36">
        <v>1</v>
      </c>
      <c r="I36">
        <f t="shared" ref="I36" si="4">_xlfn.NORM.DIST(G36,0,SQRT($D$13),TRUE)-_xlfn.NORM.DIST(F36,0,SQRT($D$13),TRUE)</f>
        <v>0.2002316674898007</v>
      </c>
      <c r="J36">
        <f t="shared" si="1"/>
        <v>2.8032433448572096</v>
      </c>
      <c r="K36">
        <f t="shared" si="2"/>
        <v>1.1599729886944403</v>
      </c>
    </row>
    <row r="37" spans="1:12" x14ac:dyDescent="0.2">
      <c r="A37">
        <v>13</v>
      </c>
      <c r="B37">
        <v>2.8445087626157277</v>
      </c>
      <c r="C37">
        <v>-7.192004037594657E-2</v>
      </c>
      <c r="E37">
        <v>4</v>
      </c>
      <c r="F37">
        <f t="shared" si="3"/>
        <v>0.31915574757699283</v>
      </c>
      <c r="G37">
        <f t="shared" si="0"/>
        <v>0.50745574757699285</v>
      </c>
      <c r="H37">
        <v>1</v>
      </c>
      <c r="I37">
        <f>1-_xlfn.NORM.DIST(F37,0,SQRT($D$13),TRUE)</f>
        <v>5.0790734493966316E-2</v>
      </c>
      <c r="J37">
        <f t="shared" si="1"/>
        <v>0.71107028291552843</v>
      </c>
      <c r="K37">
        <f t="shared" si="2"/>
        <v>0.11740102690303235</v>
      </c>
    </row>
    <row r="38" spans="1:12" ht="16" thickBot="1" x14ac:dyDescent="0.25">
      <c r="A38" s="11">
        <v>14</v>
      </c>
      <c r="B38" s="11">
        <v>3.0163563031017833</v>
      </c>
      <c r="C38" s="11">
        <v>-0.1831429590455671</v>
      </c>
      <c r="I38">
        <f>SUM(I34:I37)</f>
        <v>1</v>
      </c>
      <c r="J38">
        <f>SUM(J34:J37)</f>
        <v>14</v>
      </c>
      <c r="K38">
        <f>SUM(K34:K37)</f>
        <v>1.5051527956774147</v>
      </c>
    </row>
    <row r="39" spans="1:12" ht="16" thickBot="1" x14ac:dyDescent="0.25"/>
    <row r="40" spans="1:12" x14ac:dyDescent="0.2">
      <c r="E40" s="12" t="s">
        <v>146</v>
      </c>
      <c r="F40" s="12" t="s">
        <v>149</v>
      </c>
      <c r="I40" t="s">
        <v>153</v>
      </c>
      <c r="J40">
        <f>_xlfn.CHISQ.INV.RT(0.05,4-1-1)</f>
        <v>5.9914645471079817</v>
      </c>
    </row>
    <row r="41" spans="1:12" x14ac:dyDescent="0.2">
      <c r="E41">
        <v>-5.7444252423007131E-2</v>
      </c>
      <c r="F41">
        <v>6</v>
      </c>
      <c r="I41" t="s">
        <v>154</v>
      </c>
      <c r="J41">
        <f>K38</f>
        <v>1.5051527956774147</v>
      </c>
      <c r="K41" t="s">
        <v>75</v>
      </c>
      <c r="L41">
        <f>J40</f>
        <v>5.9914645471079817</v>
      </c>
    </row>
    <row r="42" spans="1:12" x14ac:dyDescent="0.2">
      <c r="E42">
        <v>0.13085574757699286</v>
      </c>
      <c r="F42">
        <v>6</v>
      </c>
    </row>
    <row r="43" spans="1:12" x14ac:dyDescent="0.2">
      <c r="E43">
        <v>0.31915574757699283</v>
      </c>
      <c r="F43">
        <v>1</v>
      </c>
      <c r="I43" t="s">
        <v>159</v>
      </c>
    </row>
    <row r="44" spans="1:12" x14ac:dyDescent="0.2">
      <c r="E44">
        <v>0.50745574757699285</v>
      </c>
      <c r="F44">
        <v>1</v>
      </c>
    </row>
    <row r="45" spans="1:12" ht="16" thickBot="1" x14ac:dyDescent="0.25">
      <c r="E45" s="11" t="s">
        <v>148</v>
      </c>
      <c r="F45" s="11">
        <v>0</v>
      </c>
    </row>
    <row r="48" spans="1:12" x14ac:dyDescent="0.2">
      <c r="E48" s="25" t="s">
        <v>155</v>
      </c>
      <c r="F48" s="25"/>
      <c r="G48" s="25"/>
      <c r="H48" s="25"/>
      <c r="I48" s="25"/>
      <c r="J48" s="25"/>
    </row>
    <row r="65" spans="5:10" x14ac:dyDescent="0.2">
      <c r="E65" t="s">
        <v>156</v>
      </c>
    </row>
    <row r="67" spans="5:10" x14ac:dyDescent="0.2">
      <c r="E67" s="25" t="s">
        <v>157</v>
      </c>
      <c r="F67" s="25"/>
      <c r="G67" s="25"/>
      <c r="H67" s="25"/>
      <c r="I67" s="25"/>
      <c r="J67" s="25"/>
    </row>
    <row r="68" spans="5:10" ht="16" thickBot="1" x14ac:dyDescent="0.25"/>
    <row r="69" spans="5:10" x14ac:dyDescent="0.2">
      <c r="E69" s="12" t="s">
        <v>55</v>
      </c>
      <c r="F69" s="12" t="s">
        <v>158</v>
      </c>
      <c r="G69" s="12" t="s">
        <v>164</v>
      </c>
    </row>
    <row r="70" spans="5:10" x14ac:dyDescent="0.2">
      <c r="E70">
        <v>9.0238992216792768E-2</v>
      </c>
      <c r="G70">
        <f>E70^2</f>
        <v>8.1430757163023851E-3</v>
      </c>
    </row>
    <row r="71" spans="5:10" x14ac:dyDescent="0.2">
      <c r="E71">
        <v>8.605096934781864E-2</v>
      </c>
      <c r="F71">
        <f>POWER(E70-E71,2)</f>
        <v>1.753953555105029E-5</v>
      </c>
      <c r="G71">
        <f t="shared" ref="G71:G83" si="5">E71^2</f>
        <v>7.4047693256992231E-3</v>
      </c>
    </row>
    <row r="72" spans="5:10" x14ac:dyDescent="0.2">
      <c r="E72">
        <v>9.0775959184611121E-2</v>
      </c>
      <c r="F72">
        <f>POWER(E71-E72,2)</f>
        <v>2.2325528957792241E-5</v>
      </c>
      <c r="G72">
        <f t="shared" si="5"/>
        <v>8.2402747658861849E-3</v>
      </c>
    </row>
    <row r="73" spans="5:10" x14ac:dyDescent="0.2">
      <c r="E73">
        <v>0.11391957010135556</v>
      </c>
      <c r="F73">
        <f t="shared" ref="F73:F83" si="6">POWER(E72-E73,2)</f>
        <v>5.3562672626565242E-4</v>
      </c>
      <c r="G73">
        <f t="shared" si="5"/>
        <v>1.2977668452077663E-2</v>
      </c>
      <c r="H73" t="s">
        <v>160</v>
      </c>
      <c r="I73">
        <f>F84/G84</f>
        <v>2.0144866332652351</v>
      </c>
    </row>
    <row r="74" spans="5:10" x14ac:dyDescent="0.2">
      <c r="E74">
        <v>-8.9640694033015667E-2</v>
      </c>
      <c r="F74">
        <f t="shared" si="6"/>
        <v>4.1436781134454981E-2</v>
      </c>
      <c r="G74">
        <f t="shared" si="5"/>
        <v>8.0354540267207307E-3</v>
      </c>
      <c r="H74" t="s">
        <v>161</v>
      </c>
      <c r="I74">
        <v>14</v>
      </c>
    </row>
    <row r="75" spans="5:10" x14ac:dyDescent="0.2">
      <c r="E75">
        <v>-0.24574425242300713</v>
      </c>
      <c r="F75">
        <f t="shared" si="6"/>
        <v>2.4368320942017473E-2</v>
      </c>
      <c r="G75">
        <f t="shared" si="5"/>
        <v>6.0390237598942645E-2</v>
      </c>
    </row>
    <row r="76" spans="5:10" x14ac:dyDescent="0.2">
      <c r="E76">
        <v>0.11265782125045809</v>
      </c>
      <c r="F76">
        <f t="shared" si="6"/>
        <v>0.12845204641343999</v>
      </c>
      <c r="G76">
        <f t="shared" si="5"/>
        <v>1.2691784688900167E-2</v>
      </c>
      <c r="H76" t="s">
        <v>162</v>
      </c>
    </row>
    <row r="77" spans="5:10" x14ac:dyDescent="0.2">
      <c r="E77">
        <v>0.5073842354568241</v>
      </c>
      <c r="F77">
        <f t="shared" si="6"/>
        <v>0.15580894207221563</v>
      </c>
      <c r="G77">
        <f t="shared" si="5"/>
        <v>0.25743876239010594</v>
      </c>
      <c r="H77" t="s">
        <v>163</v>
      </c>
    </row>
    <row r="78" spans="5:10" x14ac:dyDescent="0.2">
      <c r="E78">
        <v>-0.1770395046683686</v>
      </c>
      <c r="F78">
        <f t="shared" si="6"/>
        <v>0.46843585604695731</v>
      </c>
      <c r="G78">
        <f t="shared" si="5"/>
        <v>3.1342986213221305E-2</v>
      </c>
    </row>
    <row r="79" spans="5:10" x14ac:dyDescent="0.2">
      <c r="E79">
        <v>0.15039333826835621</v>
      </c>
      <c r="F79">
        <f t="shared" si="6"/>
        <v>0.1072122666336259</v>
      </c>
      <c r="G79">
        <f t="shared" si="5"/>
        <v>2.2618156195500217E-2</v>
      </c>
    </row>
    <row r="80" spans="5:10" x14ac:dyDescent="0.2">
      <c r="E80">
        <v>-2.8682050838547024E-2</v>
      </c>
      <c r="F80">
        <f t="shared" si="6"/>
        <v>3.2067994983788796E-2</v>
      </c>
      <c r="G80">
        <f t="shared" si="5"/>
        <v>8.2266004030499601E-4</v>
      </c>
    </row>
    <row r="81" spans="5:7" x14ac:dyDescent="0.2">
      <c r="E81">
        <v>-0.15868290396823004</v>
      </c>
      <c r="F81">
        <f t="shared" si="6"/>
        <v>1.6900221814445414E-2</v>
      </c>
      <c r="G81">
        <f t="shared" si="5"/>
        <v>2.5180264011790517E-2</v>
      </c>
    </row>
    <row r="82" spans="5:7" x14ac:dyDescent="0.2">
      <c r="E82">
        <v>-7.192004037594657E-2</v>
      </c>
      <c r="F82">
        <f t="shared" si="6"/>
        <v>7.5277944987331884E-3</v>
      </c>
      <c r="G82">
        <f t="shared" si="5"/>
        <v>5.1724922076777846E-3</v>
      </c>
    </row>
    <row r="83" spans="5:7" x14ac:dyDescent="0.2">
      <c r="E83" s="40">
        <v>-0.1831429590455671</v>
      </c>
      <c r="F83" s="40">
        <f t="shared" si="6"/>
        <v>1.2370537637389023E-2</v>
      </c>
      <c r="G83">
        <f t="shared" si="5"/>
        <v>3.3541343447966269E-2</v>
      </c>
    </row>
    <row r="84" spans="5:7" x14ac:dyDescent="0.2">
      <c r="F84">
        <f>SUM(F71:F83)</f>
        <v>0.99515625396784213</v>
      </c>
      <c r="G84">
        <f>SUM(G70:G83)</f>
        <v>0.49399992908109608</v>
      </c>
    </row>
  </sheetData>
  <sortState xmlns:xlrd2="http://schemas.microsoft.com/office/spreadsheetml/2017/richdata2" ref="E41:E44">
    <sortCondition ref="E41"/>
  </sortState>
  <mergeCells count="1">
    <mergeCell ref="I32:J3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95"/>
  <sheetViews>
    <sheetView zoomScale="65" zoomScaleNormal="150" workbookViewId="0">
      <selection activeCell="F106" sqref="F106"/>
    </sheetView>
  </sheetViews>
  <sheetFormatPr baseColWidth="10" defaultColWidth="11.5" defaultRowHeight="15" x14ac:dyDescent="0.2"/>
  <cols>
    <col min="1" max="1" width="29.1640625" customWidth="1"/>
    <col min="2" max="2" width="30.33203125" customWidth="1"/>
    <col min="6" max="6" width="15.5" customWidth="1"/>
  </cols>
  <sheetData>
    <row r="1" spans="1:6" x14ac:dyDescent="0.2">
      <c r="A1" s="18" t="s">
        <v>11</v>
      </c>
      <c r="B1" s="18" t="s">
        <v>12</v>
      </c>
    </row>
    <row r="2" spans="1:6" x14ac:dyDescent="0.2">
      <c r="A2" s="3" t="s">
        <v>9</v>
      </c>
      <c r="B2" s="4" t="s">
        <v>10</v>
      </c>
      <c r="C2" s="18" t="s">
        <v>90</v>
      </c>
      <c r="D2" s="18" t="s">
        <v>2</v>
      </c>
      <c r="E2" s="18" t="s">
        <v>91</v>
      </c>
      <c r="F2" s="18" t="s">
        <v>92</v>
      </c>
    </row>
    <row r="3" spans="1:6" x14ac:dyDescent="0.2">
      <c r="A3">
        <v>5</v>
      </c>
      <c r="B3">
        <v>1.5820000000000001</v>
      </c>
      <c r="C3">
        <f>LN(A3)</f>
        <v>1.6094379124341003</v>
      </c>
      <c r="D3">
        <f>LN(B3)</f>
        <v>0.45868986934546219</v>
      </c>
      <c r="E3">
        <f>1/A3</f>
        <v>0.2</v>
      </c>
      <c r="F3">
        <f>1/B3</f>
        <v>0.63211125158027814</v>
      </c>
    </row>
    <row r="4" spans="1:6" x14ac:dyDescent="0.2">
      <c r="A4">
        <v>6</v>
      </c>
      <c r="B4">
        <v>1.8220000000000001</v>
      </c>
      <c r="C4">
        <f t="shared" ref="C4:C27" si="0">LN(A4)</f>
        <v>1.791759469228055</v>
      </c>
      <c r="D4">
        <f t="shared" ref="D4:D27" si="1">LN(B4)</f>
        <v>0.59993479883776657</v>
      </c>
      <c r="E4">
        <f t="shared" ref="E4:E27" si="2">1/A4</f>
        <v>0.16666666666666666</v>
      </c>
      <c r="F4">
        <f t="shared" ref="F4:F27" si="3">1/B4</f>
        <v>0.54884742041712398</v>
      </c>
    </row>
    <row r="5" spans="1:6" x14ac:dyDescent="0.2">
      <c r="A5">
        <v>3.4</v>
      </c>
      <c r="B5">
        <v>1.0569999999999999</v>
      </c>
      <c r="C5">
        <f t="shared" si="0"/>
        <v>1.2237754316221157</v>
      </c>
      <c r="D5">
        <f t="shared" si="1"/>
        <v>5.5434706888100524E-2</v>
      </c>
      <c r="E5">
        <f t="shared" si="2"/>
        <v>0.29411764705882354</v>
      </c>
      <c r="F5">
        <f t="shared" si="3"/>
        <v>0.94607379375591305</v>
      </c>
    </row>
    <row r="6" spans="1:6" x14ac:dyDescent="0.2">
      <c r="A6">
        <v>2.7</v>
      </c>
      <c r="B6">
        <v>0.5</v>
      </c>
      <c r="C6">
        <f t="shared" si="0"/>
        <v>0.99325177301028345</v>
      </c>
      <c r="D6">
        <f t="shared" si="1"/>
        <v>-0.69314718055994529</v>
      </c>
      <c r="E6">
        <f t="shared" si="2"/>
        <v>0.37037037037037035</v>
      </c>
      <c r="F6">
        <f t="shared" si="3"/>
        <v>2</v>
      </c>
    </row>
    <row r="7" spans="1:6" x14ac:dyDescent="0.2">
      <c r="A7">
        <v>10</v>
      </c>
      <c r="B7">
        <v>2.2360000000000002</v>
      </c>
      <c r="C7">
        <f t="shared" si="0"/>
        <v>2.3025850929940459</v>
      </c>
      <c r="D7">
        <f t="shared" si="1"/>
        <v>0.80468855529285277</v>
      </c>
      <c r="E7">
        <f t="shared" si="2"/>
        <v>0.1</v>
      </c>
      <c r="F7">
        <f t="shared" si="3"/>
        <v>0.44722719141323786</v>
      </c>
    </row>
    <row r="8" spans="1:6" x14ac:dyDescent="0.2">
      <c r="A8">
        <v>9.6999999999999993</v>
      </c>
      <c r="B8">
        <v>2.3860000000000001</v>
      </c>
      <c r="C8">
        <f t="shared" si="0"/>
        <v>2.2721258855093369</v>
      </c>
      <c r="D8">
        <f t="shared" si="1"/>
        <v>0.86961832367572445</v>
      </c>
      <c r="E8">
        <f t="shared" si="2"/>
        <v>0.10309278350515465</v>
      </c>
      <c r="F8">
        <f t="shared" si="3"/>
        <v>0.41911148365465212</v>
      </c>
    </row>
    <row r="9" spans="1:6" x14ac:dyDescent="0.2">
      <c r="A9">
        <v>9.5500000000000007</v>
      </c>
      <c r="B9">
        <v>2.294</v>
      </c>
      <c r="C9">
        <f t="shared" si="0"/>
        <v>2.256541154492639</v>
      </c>
      <c r="D9">
        <f t="shared" si="1"/>
        <v>0.83029701870717898</v>
      </c>
      <c r="E9">
        <f t="shared" si="2"/>
        <v>0.10471204188481674</v>
      </c>
      <c r="F9">
        <f t="shared" si="3"/>
        <v>0.4359197907585004</v>
      </c>
    </row>
    <row r="10" spans="1:6" x14ac:dyDescent="0.2">
      <c r="A10">
        <v>3.05</v>
      </c>
      <c r="B10">
        <v>0.55800000000000005</v>
      </c>
      <c r="C10">
        <f t="shared" si="0"/>
        <v>1.1151415906193203</v>
      </c>
      <c r="D10">
        <f t="shared" si="1"/>
        <v>-0.58339631660082603</v>
      </c>
      <c r="E10">
        <f t="shared" si="2"/>
        <v>0.32786885245901642</v>
      </c>
      <c r="F10">
        <f t="shared" si="3"/>
        <v>1.7921146953405016</v>
      </c>
    </row>
    <row r="11" spans="1:6" x14ac:dyDescent="0.2">
      <c r="A11">
        <v>8.15</v>
      </c>
      <c r="B11">
        <v>2.1659999999999999</v>
      </c>
      <c r="C11">
        <f t="shared" si="0"/>
        <v>2.0980179272527715</v>
      </c>
      <c r="D11">
        <f t="shared" si="1"/>
        <v>0.77288214857879889</v>
      </c>
      <c r="E11">
        <f t="shared" si="2"/>
        <v>0.12269938650306748</v>
      </c>
      <c r="F11">
        <f t="shared" si="3"/>
        <v>0.46168051708217916</v>
      </c>
    </row>
    <row r="12" spans="1:6" x14ac:dyDescent="0.2">
      <c r="A12">
        <v>6.2</v>
      </c>
      <c r="B12">
        <v>1.8660000000000001</v>
      </c>
      <c r="C12">
        <f t="shared" si="0"/>
        <v>1.824549292051046</v>
      </c>
      <c r="D12">
        <f t="shared" si="1"/>
        <v>0.62379710242515218</v>
      </c>
      <c r="E12">
        <f t="shared" si="2"/>
        <v>0.16129032258064516</v>
      </c>
      <c r="F12">
        <f t="shared" si="3"/>
        <v>0.53590568060021437</v>
      </c>
    </row>
    <row r="13" spans="1:6" x14ac:dyDescent="0.2">
      <c r="A13">
        <v>2.9</v>
      </c>
      <c r="B13">
        <v>0.65300000000000002</v>
      </c>
      <c r="C13">
        <f t="shared" si="0"/>
        <v>1.0647107369924282</v>
      </c>
      <c r="D13">
        <f t="shared" si="1"/>
        <v>-0.42617814970570594</v>
      </c>
      <c r="E13">
        <f t="shared" si="2"/>
        <v>0.34482758620689657</v>
      </c>
      <c r="F13">
        <f t="shared" si="3"/>
        <v>1.5313935681470137</v>
      </c>
    </row>
    <row r="14" spans="1:6" x14ac:dyDescent="0.2">
      <c r="A14">
        <v>6.35</v>
      </c>
      <c r="B14">
        <v>1.93</v>
      </c>
      <c r="C14">
        <f t="shared" si="0"/>
        <v>1.8484548129046001</v>
      </c>
      <c r="D14">
        <f t="shared" si="1"/>
        <v>0.65752000291679413</v>
      </c>
      <c r="E14">
        <f t="shared" si="2"/>
        <v>0.15748031496062992</v>
      </c>
      <c r="F14">
        <f t="shared" si="3"/>
        <v>0.5181347150259068</v>
      </c>
    </row>
    <row r="15" spans="1:6" x14ac:dyDescent="0.2">
      <c r="A15">
        <v>4.5999999999999996</v>
      </c>
      <c r="B15">
        <v>1.5620000000000001</v>
      </c>
      <c r="C15">
        <f t="shared" si="0"/>
        <v>1.5260563034950492</v>
      </c>
      <c r="D15">
        <f t="shared" si="1"/>
        <v>0.44596705141749426</v>
      </c>
      <c r="E15">
        <f t="shared" si="2"/>
        <v>0.21739130434782611</v>
      </c>
      <c r="F15">
        <f t="shared" si="3"/>
        <v>0.6402048655569782</v>
      </c>
    </row>
    <row r="16" spans="1:6" x14ac:dyDescent="0.2">
      <c r="A16">
        <v>5.8</v>
      </c>
      <c r="B16">
        <v>1.7370000000000001</v>
      </c>
      <c r="C16">
        <f t="shared" si="0"/>
        <v>1.7578579175523736</v>
      </c>
      <c r="D16">
        <f t="shared" si="1"/>
        <v>0.55215948725896791</v>
      </c>
      <c r="E16">
        <f t="shared" si="2"/>
        <v>0.17241379310344829</v>
      </c>
      <c r="F16">
        <f t="shared" si="3"/>
        <v>0.57570523891767411</v>
      </c>
    </row>
    <row r="17" spans="1:6" x14ac:dyDescent="0.2">
      <c r="A17">
        <v>7.4</v>
      </c>
      <c r="B17">
        <v>2.0880000000000001</v>
      </c>
      <c r="C17">
        <f t="shared" si="0"/>
        <v>2.0014800002101243</v>
      </c>
      <c r="D17">
        <f t="shared" si="1"/>
        <v>0.73620667002039231</v>
      </c>
      <c r="E17">
        <f t="shared" si="2"/>
        <v>0.13513513513513511</v>
      </c>
      <c r="F17">
        <f t="shared" si="3"/>
        <v>0.47892720306513409</v>
      </c>
    </row>
    <row r="18" spans="1:6" x14ac:dyDescent="0.2">
      <c r="A18">
        <v>3.6</v>
      </c>
      <c r="B18">
        <v>1.137</v>
      </c>
      <c r="C18">
        <f t="shared" si="0"/>
        <v>1.2809338454620642</v>
      </c>
      <c r="D18">
        <f t="shared" si="1"/>
        <v>0.12839321476839899</v>
      </c>
      <c r="E18">
        <f t="shared" si="2"/>
        <v>0.27777777777777779</v>
      </c>
      <c r="F18">
        <f t="shared" si="3"/>
        <v>0.87950747581354438</v>
      </c>
    </row>
    <row r="19" spans="1:6" x14ac:dyDescent="0.2">
      <c r="A19">
        <v>7.85</v>
      </c>
      <c r="B19">
        <v>2.1789999999999998</v>
      </c>
      <c r="C19">
        <f t="shared" si="0"/>
        <v>2.0605135317943168</v>
      </c>
      <c r="D19">
        <f t="shared" si="1"/>
        <v>0.77886605596248271</v>
      </c>
      <c r="E19">
        <f t="shared" si="2"/>
        <v>0.12738853503184713</v>
      </c>
      <c r="F19">
        <f t="shared" si="3"/>
        <v>0.4589261128958238</v>
      </c>
    </row>
    <row r="20" spans="1:6" x14ac:dyDescent="0.2">
      <c r="A20">
        <v>8.8000000000000007</v>
      </c>
      <c r="B20">
        <v>2.1120000000000001</v>
      </c>
      <c r="C20">
        <f t="shared" si="0"/>
        <v>2.174751721484161</v>
      </c>
      <c r="D20">
        <f t="shared" si="1"/>
        <v>0.74763536584401513</v>
      </c>
      <c r="E20">
        <f t="shared" si="2"/>
        <v>0.11363636363636363</v>
      </c>
      <c r="F20">
        <f t="shared" si="3"/>
        <v>0.47348484848484845</v>
      </c>
    </row>
    <row r="21" spans="1:6" x14ac:dyDescent="0.2">
      <c r="A21">
        <v>7</v>
      </c>
      <c r="B21">
        <v>1.8</v>
      </c>
      <c r="C21">
        <f t="shared" si="0"/>
        <v>1.9459101490553132</v>
      </c>
      <c r="D21">
        <f t="shared" si="1"/>
        <v>0.58778666490211906</v>
      </c>
      <c r="E21">
        <f t="shared" si="2"/>
        <v>0.14285714285714285</v>
      </c>
      <c r="F21">
        <f t="shared" si="3"/>
        <v>0.55555555555555558</v>
      </c>
    </row>
    <row r="22" spans="1:6" x14ac:dyDescent="0.2">
      <c r="A22">
        <v>5.45</v>
      </c>
      <c r="B22">
        <v>1.5009999999999999</v>
      </c>
      <c r="C22">
        <f t="shared" si="0"/>
        <v>1.6956156086751528</v>
      </c>
      <c r="D22">
        <f t="shared" si="1"/>
        <v>0.40613155265132483</v>
      </c>
      <c r="E22">
        <f t="shared" si="2"/>
        <v>0.18348623853211007</v>
      </c>
      <c r="F22">
        <f t="shared" si="3"/>
        <v>0.66622251832111934</v>
      </c>
    </row>
    <row r="23" spans="1:6" x14ac:dyDescent="0.2">
      <c r="A23">
        <v>9.1</v>
      </c>
      <c r="B23">
        <v>2.3029999999999999</v>
      </c>
      <c r="C23">
        <f t="shared" si="0"/>
        <v>2.2082744135228043</v>
      </c>
      <c r="D23">
        <f t="shared" si="1"/>
        <v>0.83421262083854808</v>
      </c>
      <c r="E23">
        <f t="shared" si="2"/>
        <v>0.10989010989010989</v>
      </c>
      <c r="F23">
        <f t="shared" si="3"/>
        <v>0.43421623968736434</v>
      </c>
    </row>
    <row r="24" spans="1:6" x14ac:dyDescent="0.2">
      <c r="A24">
        <v>10.199999999999999</v>
      </c>
      <c r="B24">
        <v>2.31</v>
      </c>
      <c r="C24">
        <f t="shared" si="0"/>
        <v>2.3223877202902252</v>
      </c>
      <c r="D24">
        <f t="shared" si="1"/>
        <v>0.83724752453370221</v>
      </c>
      <c r="E24">
        <f t="shared" si="2"/>
        <v>9.8039215686274522E-2</v>
      </c>
      <c r="F24">
        <f t="shared" si="3"/>
        <v>0.4329004329004329</v>
      </c>
    </row>
    <row r="25" spans="1:6" x14ac:dyDescent="0.2">
      <c r="A25">
        <v>4.0999999999999996</v>
      </c>
      <c r="B25">
        <v>1.194</v>
      </c>
      <c r="C25">
        <f t="shared" si="0"/>
        <v>1.410986973710262</v>
      </c>
      <c r="D25">
        <f t="shared" si="1"/>
        <v>0.17730901497041029</v>
      </c>
      <c r="E25">
        <f t="shared" si="2"/>
        <v>0.24390243902439027</v>
      </c>
      <c r="F25">
        <f t="shared" si="3"/>
        <v>0.83752093802345062</v>
      </c>
    </row>
    <row r="26" spans="1:6" x14ac:dyDescent="0.2">
      <c r="A26">
        <v>3.95</v>
      </c>
      <c r="B26">
        <v>1.1439999999999999</v>
      </c>
      <c r="C26">
        <f t="shared" si="0"/>
        <v>1.3737155789130306</v>
      </c>
      <c r="D26">
        <f t="shared" si="1"/>
        <v>0.13453089295760606</v>
      </c>
      <c r="E26">
        <f t="shared" si="2"/>
        <v>0.25316455696202528</v>
      </c>
      <c r="F26">
        <f t="shared" si="3"/>
        <v>0.87412587412587417</v>
      </c>
    </row>
    <row r="27" spans="1:6" x14ac:dyDescent="0.2">
      <c r="A27">
        <v>2.4500000000000002</v>
      </c>
      <c r="B27">
        <v>0.123</v>
      </c>
      <c r="C27">
        <f t="shared" si="0"/>
        <v>0.89608802455663572</v>
      </c>
      <c r="D27">
        <f t="shared" si="1"/>
        <v>-2.0955709236097197</v>
      </c>
      <c r="E27">
        <f t="shared" si="2"/>
        <v>0.4081632653061224</v>
      </c>
      <c r="F27">
        <f t="shared" si="3"/>
        <v>8.1300813008130088</v>
      </c>
    </row>
    <row r="30" spans="1:6" x14ac:dyDescent="0.2">
      <c r="A30" s="14" t="s">
        <v>83</v>
      </c>
      <c r="B30" s="14" t="s">
        <v>84</v>
      </c>
      <c r="C30" s="14"/>
      <c r="D30" s="14"/>
      <c r="E30" s="14"/>
    </row>
    <row r="32" spans="1:6" x14ac:dyDescent="0.2">
      <c r="A32" t="s">
        <v>46</v>
      </c>
    </row>
    <row r="33" spans="1:11" ht="16" thickBot="1" x14ac:dyDescent="0.25"/>
    <row r="34" spans="1:11" x14ac:dyDescent="0.2">
      <c r="A34" s="13" t="s">
        <v>47</v>
      </c>
      <c r="B34" s="13"/>
    </row>
    <row r="35" spans="1:11" x14ac:dyDescent="0.2">
      <c r="A35" t="s">
        <v>48</v>
      </c>
      <c r="B35">
        <v>0.93514343066691163</v>
      </c>
    </row>
    <row r="36" spans="1:11" x14ac:dyDescent="0.2">
      <c r="A36" t="s">
        <v>49</v>
      </c>
      <c r="B36" s="25">
        <v>0.87449323591948103</v>
      </c>
    </row>
    <row r="37" spans="1:11" x14ac:dyDescent="0.2">
      <c r="A37" t="s">
        <v>50</v>
      </c>
      <c r="B37">
        <v>0.86903642008989324</v>
      </c>
    </row>
    <row r="38" spans="1:11" x14ac:dyDescent="0.2">
      <c r="A38" t="s">
        <v>51</v>
      </c>
      <c r="B38">
        <v>0.23605205425349904</v>
      </c>
    </row>
    <row r="39" spans="1:11" ht="16" thickBot="1" x14ac:dyDescent="0.25">
      <c r="A39" s="11" t="s">
        <v>52</v>
      </c>
      <c r="B39" s="11">
        <v>25</v>
      </c>
    </row>
    <row r="41" spans="1:11" ht="16" thickBot="1" x14ac:dyDescent="0.25">
      <c r="A41" t="s">
        <v>53</v>
      </c>
    </row>
    <row r="42" spans="1:11" x14ac:dyDescent="0.2">
      <c r="A42" s="12"/>
      <c r="B42" s="12" t="s">
        <v>58</v>
      </c>
      <c r="C42" s="12" t="s">
        <v>59</v>
      </c>
      <c r="D42" s="12" t="s">
        <v>60</v>
      </c>
      <c r="E42" s="12" t="s">
        <v>61</v>
      </c>
      <c r="F42" s="12" t="s">
        <v>62</v>
      </c>
      <c r="H42" s="34" t="s">
        <v>122</v>
      </c>
      <c r="I42">
        <f>_xlfn.F.INV.RT(0.05,1,23)</f>
        <v>4.2793443091446495</v>
      </c>
    </row>
    <row r="43" spans="1:11" x14ac:dyDescent="0.2">
      <c r="A43" t="s">
        <v>54</v>
      </c>
      <c r="B43">
        <v>1</v>
      </c>
      <c r="C43">
        <v>8.929614836702175</v>
      </c>
      <c r="D43">
        <v>8.929614836702175</v>
      </c>
      <c r="E43" s="25">
        <v>160.25705525515991</v>
      </c>
      <c r="F43">
        <v>7.5455254050696456E-12</v>
      </c>
    </row>
    <row r="44" spans="1:11" x14ac:dyDescent="0.2">
      <c r="A44" t="s">
        <v>55</v>
      </c>
      <c r="B44">
        <v>23</v>
      </c>
      <c r="C44">
        <v>1.2815731632978276</v>
      </c>
      <c r="D44">
        <v>5.5720572317296851E-2</v>
      </c>
      <c r="I44">
        <f>E43</f>
        <v>160.25705525515991</v>
      </c>
      <c r="J44" s="18" t="s">
        <v>75</v>
      </c>
      <c r="K44">
        <f>I42</f>
        <v>4.2793443091446495</v>
      </c>
    </row>
    <row r="45" spans="1:11" ht="16" thickBot="1" x14ac:dyDescent="0.25">
      <c r="A45" s="11" t="s">
        <v>56</v>
      </c>
      <c r="B45" s="11">
        <v>24</v>
      </c>
      <c r="C45" s="11">
        <v>10.211188000000003</v>
      </c>
      <c r="D45" s="11"/>
      <c r="E45" s="11"/>
      <c r="F45" s="11"/>
    </row>
    <row r="46" spans="1:11" ht="16" thickBot="1" x14ac:dyDescent="0.25"/>
    <row r="47" spans="1:11" x14ac:dyDescent="0.2">
      <c r="A47" s="12"/>
      <c r="B47" s="12" t="s">
        <v>63</v>
      </c>
      <c r="C47" s="12" t="s">
        <v>51</v>
      </c>
      <c r="D47" s="12" t="s">
        <v>64</v>
      </c>
      <c r="E47" s="12" t="s">
        <v>65</v>
      </c>
      <c r="F47" s="12" t="s">
        <v>66</v>
      </c>
      <c r="G47" s="12" t="s">
        <v>67</v>
      </c>
      <c r="H47" s="12" t="s">
        <v>68</v>
      </c>
      <c r="I47" s="12" t="s">
        <v>69</v>
      </c>
    </row>
    <row r="48" spans="1:11" x14ac:dyDescent="0.2">
      <c r="A48" t="s">
        <v>57</v>
      </c>
      <c r="B48" s="25">
        <v>0.13087513089823632</v>
      </c>
      <c r="C48">
        <v>0.12598937234806254</v>
      </c>
      <c r="D48">
        <v>1.0387791323912323</v>
      </c>
      <c r="E48">
        <v>0.3097052946325578</v>
      </c>
      <c r="F48" s="25">
        <v>-0.12975374304150256</v>
      </c>
      <c r="G48" s="25">
        <v>0.39150400483797521</v>
      </c>
      <c r="H48">
        <v>-0.12975374304150256</v>
      </c>
      <c r="I48">
        <v>0.39150400483797521</v>
      </c>
      <c r="J48" s="51" t="s">
        <v>165</v>
      </c>
      <c r="K48" s="51"/>
    </row>
    <row r="49" spans="1:11" ht="16" customHeight="1" thickBot="1" x14ac:dyDescent="0.25">
      <c r="A49" s="11" t="s">
        <v>9</v>
      </c>
      <c r="B49" s="33">
        <v>0.24114886971653043</v>
      </c>
      <c r="C49" s="11">
        <v>1.9049196053304279E-2</v>
      </c>
      <c r="D49" s="11">
        <v>12.659267563929591</v>
      </c>
      <c r="E49" s="11">
        <v>7.5455254050696731E-12</v>
      </c>
      <c r="F49" s="33">
        <v>0.20174260532849803</v>
      </c>
      <c r="G49" s="33">
        <v>0.28055513410456284</v>
      </c>
      <c r="H49" s="11">
        <v>0.20174260532849803</v>
      </c>
      <c r="I49" s="11">
        <v>0.28055513410456284</v>
      </c>
      <c r="J49" s="51"/>
      <c r="K49" s="51"/>
    </row>
    <row r="50" spans="1:11" x14ac:dyDescent="0.2">
      <c r="J50" s="51"/>
      <c r="K50" s="51"/>
    </row>
    <row r="51" spans="1:11" x14ac:dyDescent="0.2">
      <c r="A51" t="s">
        <v>123</v>
      </c>
      <c r="J51" s="51" t="s">
        <v>166</v>
      </c>
      <c r="K51" s="51"/>
    </row>
    <row r="52" spans="1:11" x14ac:dyDescent="0.2">
      <c r="A52" t="s">
        <v>132</v>
      </c>
      <c r="J52" s="51"/>
      <c r="K52" s="51"/>
    </row>
    <row r="54" spans="1:11" x14ac:dyDescent="0.2">
      <c r="A54" t="s">
        <v>86</v>
      </c>
    </row>
    <row r="55" spans="1:11" ht="16" thickBot="1" x14ac:dyDescent="0.25"/>
    <row r="56" spans="1:11" x14ac:dyDescent="0.2">
      <c r="A56" s="12" t="s">
        <v>87</v>
      </c>
      <c r="B56" s="12" t="s">
        <v>131</v>
      </c>
      <c r="C56" s="12" t="s">
        <v>55</v>
      </c>
    </row>
    <row r="57" spans="1:11" x14ac:dyDescent="0.2">
      <c r="A57">
        <v>1</v>
      </c>
      <c r="B57">
        <v>1.3366194794808886</v>
      </c>
      <c r="C57">
        <v>0.24538052051911152</v>
      </c>
    </row>
    <row r="58" spans="1:11" x14ac:dyDescent="0.2">
      <c r="A58">
        <v>2</v>
      </c>
      <c r="B58">
        <v>1.5777683491974188</v>
      </c>
      <c r="C58">
        <v>0.24423165080258125</v>
      </c>
    </row>
    <row r="59" spans="1:11" x14ac:dyDescent="0.2">
      <c r="A59">
        <v>3</v>
      </c>
      <c r="B59">
        <v>0.95078128793443983</v>
      </c>
      <c r="C59">
        <v>0.10621871206556011</v>
      </c>
    </row>
    <row r="60" spans="1:11" x14ac:dyDescent="0.2">
      <c r="A60">
        <v>4</v>
      </c>
      <c r="B60">
        <v>0.78197707913286851</v>
      </c>
      <c r="C60">
        <v>-0.28197707913286851</v>
      </c>
    </row>
    <row r="61" spans="1:11" x14ac:dyDescent="0.2">
      <c r="A61">
        <v>5</v>
      </c>
      <c r="B61">
        <v>2.5423638280635408</v>
      </c>
      <c r="C61">
        <v>-0.30636382806354057</v>
      </c>
    </row>
    <row r="62" spans="1:11" x14ac:dyDescent="0.2">
      <c r="A62">
        <v>6</v>
      </c>
      <c r="B62">
        <v>2.4700191671485814</v>
      </c>
      <c r="C62">
        <v>-8.4019167148581264E-2</v>
      </c>
    </row>
    <row r="63" spans="1:11" x14ac:dyDescent="0.2">
      <c r="A63">
        <v>7</v>
      </c>
      <c r="B63">
        <v>2.4338468366911021</v>
      </c>
      <c r="C63">
        <v>-0.13984683669110209</v>
      </c>
    </row>
    <row r="64" spans="1:11" x14ac:dyDescent="0.2">
      <c r="A64">
        <v>8</v>
      </c>
      <c r="B64">
        <v>0.86637918353365406</v>
      </c>
      <c r="C64">
        <v>-0.30837918353365401</v>
      </c>
    </row>
    <row r="65" spans="1:3" x14ac:dyDescent="0.2">
      <c r="A65">
        <v>9</v>
      </c>
      <c r="B65">
        <v>2.0962384190879595</v>
      </c>
      <c r="C65">
        <v>6.9761580912040433E-2</v>
      </c>
    </row>
    <row r="66" spans="1:3" x14ac:dyDescent="0.2">
      <c r="A66">
        <v>10</v>
      </c>
      <c r="B66">
        <v>1.625998123140725</v>
      </c>
      <c r="C66">
        <v>0.2400018768592751</v>
      </c>
    </row>
    <row r="67" spans="1:3" x14ac:dyDescent="0.2">
      <c r="A67">
        <v>11</v>
      </c>
      <c r="B67">
        <v>0.83020685307617459</v>
      </c>
      <c r="C67">
        <v>-0.17720685307617456</v>
      </c>
    </row>
    <row r="68" spans="1:3" x14ac:dyDescent="0.2">
      <c r="A68">
        <v>12</v>
      </c>
      <c r="B68">
        <v>1.6621704535982045</v>
      </c>
      <c r="C68">
        <v>0.26782954640179546</v>
      </c>
    </row>
    <row r="69" spans="1:3" x14ac:dyDescent="0.2">
      <c r="A69">
        <v>13</v>
      </c>
      <c r="B69">
        <v>1.2401599315942762</v>
      </c>
      <c r="C69">
        <v>0.32184006840572388</v>
      </c>
    </row>
    <row r="70" spans="1:3" x14ac:dyDescent="0.2">
      <c r="A70">
        <v>14</v>
      </c>
      <c r="B70">
        <v>1.5295385752541129</v>
      </c>
      <c r="C70">
        <v>0.20746142474588725</v>
      </c>
    </row>
    <row r="71" spans="1:3" x14ac:dyDescent="0.2">
      <c r="A71">
        <v>15</v>
      </c>
      <c r="B71">
        <v>1.9153767668005617</v>
      </c>
      <c r="C71">
        <v>0.1726232331994384</v>
      </c>
    </row>
    <row r="72" spans="1:3" x14ac:dyDescent="0.2">
      <c r="A72">
        <v>16</v>
      </c>
      <c r="B72">
        <v>0.99901106187774591</v>
      </c>
      <c r="C72">
        <v>0.1379889381222541</v>
      </c>
    </row>
    <row r="73" spans="1:3" x14ac:dyDescent="0.2">
      <c r="A73">
        <v>17</v>
      </c>
      <c r="B73">
        <v>2.0238937581730001</v>
      </c>
      <c r="C73">
        <v>0.15510624182699972</v>
      </c>
    </row>
    <row r="74" spans="1:3" x14ac:dyDescent="0.2">
      <c r="A74">
        <v>18</v>
      </c>
      <c r="B74">
        <v>2.2529851844037041</v>
      </c>
      <c r="C74">
        <v>-0.140985184403704</v>
      </c>
    </row>
    <row r="75" spans="1:3" x14ac:dyDescent="0.2">
      <c r="A75">
        <v>19</v>
      </c>
      <c r="B75">
        <v>1.8189172189139493</v>
      </c>
      <c r="C75">
        <v>-1.8917218913949263E-2</v>
      </c>
    </row>
    <row r="76" spans="1:3" x14ac:dyDescent="0.2">
      <c r="A76">
        <v>20</v>
      </c>
      <c r="B76">
        <v>1.4451364708533272</v>
      </c>
      <c r="C76">
        <v>5.5863529146672697E-2</v>
      </c>
    </row>
    <row r="77" spans="1:3" x14ac:dyDescent="0.2">
      <c r="A77">
        <v>21</v>
      </c>
      <c r="B77">
        <v>2.325329845318663</v>
      </c>
      <c r="C77">
        <v>-2.2329845318663111E-2</v>
      </c>
    </row>
    <row r="78" spans="1:3" x14ac:dyDescent="0.2">
      <c r="A78">
        <v>22</v>
      </c>
      <c r="B78">
        <v>2.5905936020068467</v>
      </c>
      <c r="C78">
        <v>-0.28059360200684669</v>
      </c>
    </row>
    <row r="79" spans="1:3" x14ac:dyDescent="0.2">
      <c r="A79">
        <v>23</v>
      </c>
      <c r="B79">
        <v>1.119585496736011</v>
      </c>
      <c r="C79">
        <v>7.4414503263988907E-2</v>
      </c>
    </row>
    <row r="80" spans="1:3" x14ac:dyDescent="0.2">
      <c r="A80">
        <v>24</v>
      </c>
      <c r="B80">
        <v>1.0834131662785316</v>
      </c>
      <c r="C80">
        <v>6.0586833721468336E-2</v>
      </c>
    </row>
    <row r="81" spans="1:9" ht="16" thickBot="1" x14ac:dyDescent="0.25">
      <c r="A81" s="11">
        <v>25</v>
      </c>
      <c r="B81" s="11">
        <v>0.72168986170373595</v>
      </c>
      <c r="C81" s="11">
        <v>-0.59868986170373595</v>
      </c>
    </row>
    <row r="84" spans="1:9" x14ac:dyDescent="0.2">
      <c r="A84" s="29" t="s">
        <v>83</v>
      </c>
      <c r="B84" s="29" t="s">
        <v>96</v>
      </c>
      <c r="C84" s="29"/>
      <c r="D84" s="29"/>
      <c r="E84" s="29"/>
    </row>
    <row r="86" spans="1:9" x14ac:dyDescent="0.2">
      <c r="A86" t="s">
        <v>46</v>
      </c>
    </row>
    <row r="87" spans="1:9" ht="16" thickBot="1" x14ac:dyDescent="0.25"/>
    <row r="88" spans="1:9" x14ac:dyDescent="0.2">
      <c r="A88" s="13" t="s">
        <v>47</v>
      </c>
      <c r="B88" s="13"/>
    </row>
    <row r="89" spans="1:9" x14ac:dyDescent="0.2">
      <c r="A89" t="s">
        <v>48</v>
      </c>
      <c r="B89">
        <v>0.85856251949267592</v>
      </c>
    </row>
    <row r="90" spans="1:9" x14ac:dyDescent="0.2">
      <c r="A90" t="s">
        <v>49</v>
      </c>
      <c r="B90" s="25">
        <v>0.73712959987761151</v>
      </c>
    </row>
    <row r="91" spans="1:9" x14ac:dyDescent="0.2">
      <c r="A91" t="s">
        <v>50</v>
      </c>
      <c r="B91">
        <v>0.72570045204620326</v>
      </c>
    </row>
    <row r="92" spans="1:9" x14ac:dyDescent="0.2">
      <c r="A92" t="s">
        <v>51</v>
      </c>
      <c r="B92">
        <v>0.35372118169450206</v>
      </c>
    </row>
    <row r="93" spans="1:9" ht="16" thickBot="1" x14ac:dyDescent="0.25">
      <c r="A93" s="11" t="s">
        <v>52</v>
      </c>
      <c r="B93" s="11">
        <v>25</v>
      </c>
    </row>
    <row r="95" spans="1:9" ht="16" thickBot="1" x14ac:dyDescent="0.25">
      <c r="A95" t="s">
        <v>53</v>
      </c>
      <c r="H95" s="34" t="s">
        <v>122</v>
      </c>
      <c r="I95">
        <f>_xlfn.F.INV.RT(0.05,1,23)</f>
        <v>4.2793443091446495</v>
      </c>
    </row>
    <row r="96" spans="1:9" x14ac:dyDescent="0.2">
      <c r="A96" s="12"/>
      <c r="B96" s="12" t="s">
        <v>58</v>
      </c>
      <c r="C96" s="12" t="s">
        <v>59</v>
      </c>
      <c r="D96" s="12" t="s">
        <v>60</v>
      </c>
      <c r="E96" s="12" t="s">
        <v>61</v>
      </c>
      <c r="F96" s="12" t="s">
        <v>62</v>
      </c>
    </row>
    <row r="97" spans="1:11" x14ac:dyDescent="0.2">
      <c r="A97" t="s">
        <v>54</v>
      </c>
      <c r="B97">
        <v>1</v>
      </c>
      <c r="C97">
        <v>8.0696023660678726</v>
      </c>
      <c r="D97">
        <v>8.0696023660678726</v>
      </c>
      <c r="E97" s="25">
        <v>64.495587138344789</v>
      </c>
      <c r="F97">
        <v>4.0142983967064175E-8</v>
      </c>
      <c r="I97">
        <f>E97</f>
        <v>64.495587138344789</v>
      </c>
      <c r="J97" s="18" t="s">
        <v>75</v>
      </c>
      <c r="K97">
        <f>I95</f>
        <v>4.2793443091446495</v>
      </c>
    </row>
    <row r="98" spans="1:11" x14ac:dyDescent="0.2">
      <c r="A98" t="s">
        <v>55</v>
      </c>
      <c r="B98">
        <v>23</v>
      </c>
      <c r="C98">
        <v>2.877729510725163</v>
      </c>
      <c r="D98">
        <v>0.12511867437935492</v>
      </c>
    </row>
    <row r="99" spans="1:11" ht="16" thickBot="1" x14ac:dyDescent="0.25">
      <c r="A99" s="11" t="s">
        <v>56</v>
      </c>
      <c r="B99" s="11">
        <v>24</v>
      </c>
      <c r="C99" s="11">
        <v>10.947331876793037</v>
      </c>
      <c r="D99" s="11"/>
      <c r="E99" s="11"/>
      <c r="F99" s="11"/>
    </row>
    <row r="100" spans="1:11" ht="16" thickBot="1" x14ac:dyDescent="0.25"/>
    <row r="101" spans="1:11" x14ac:dyDescent="0.2">
      <c r="A101" s="12"/>
      <c r="B101" s="32" t="s">
        <v>63</v>
      </c>
      <c r="C101" s="12" t="s">
        <v>51</v>
      </c>
      <c r="D101" s="12" t="s">
        <v>64</v>
      </c>
      <c r="E101" s="12" t="s">
        <v>65</v>
      </c>
      <c r="F101" s="32" t="s">
        <v>66</v>
      </c>
      <c r="G101" s="32" t="s">
        <v>67</v>
      </c>
      <c r="H101" s="12" t="s">
        <v>68</v>
      </c>
      <c r="I101" s="12" t="s">
        <v>69</v>
      </c>
    </row>
    <row r="102" spans="1:11" x14ac:dyDescent="0.2">
      <c r="A102" t="s">
        <v>57</v>
      </c>
      <c r="B102" s="25">
        <v>-1.8871783447279706</v>
      </c>
      <c r="C102">
        <v>0.28495692166905073</v>
      </c>
      <c r="D102">
        <v>-6.6226794340505322</v>
      </c>
      <c r="E102">
        <v>9.3253045586939198E-7</v>
      </c>
      <c r="F102" s="25">
        <v>-2.4766566493802373</v>
      </c>
      <c r="G102" s="25">
        <v>-1.2977000400757039</v>
      </c>
      <c r="H102">
        <v>-2.4766566493802373</v>
      </c>
      <c r="I102">
        <v>-1.2977000400757039</v>
      </c>
      <c r="J102" s="51" t="s">
        <v>167</v>
      </c>
      <c r="K102" s="51"/>
    </row>
    <row r="103" spans="1:11" ht="16" thickBot="1" x14ac:dyDescent="0.25">
      <c r="A103" s="11" t="s">
        <v>90</v>
      </c>
      <c r="B103" s="33">
        <v>1.2872041336746378</v>
      </c>
      <c r="C103" s="11">
        <v>0.16028114100111146</v>
      </c>
      <c r="D103" s="11">
        <v>8.0309144646388049</v>
      </c>
      <c r="E103" s="11">
        <v>4.0142983967064175E-8</v>
      </c>
      <c r="F103" s="33">
        <v>0.95563733153603991</v>
      </c>
      <c r="G103" s="33">
        <v>1.6187709358132358</v>
      </c>
      <c r="H103" s="11">
        <v>0.95563733153603991</v>
      </c>
      <c r="I103" s="11">
        <v>1.6187709358132358</v>
      </c>
      <c r="J103" s="51"/>
      <c r="K103" s="51"/>
    </row>
    <row r="105" spans="1:11" x14ac:dyDescent="0.2">
      <c r="A105" t="s">
        <v>89</v>
      </c>
      <c r="F105">
        <f>EXP(B102)</f>
        <v>0.15149868336538974</v>
      </c>
    </row>
    <row r="106" spans="1:11" x14ac:dyDescent="0.2">
      <c r="A106" t="s">
        <v>125</v>
      </c>
    </row>
    <row r="108" spans="1:11" x14ac:dyDescent="0.2">
      <c r="A108" t="s">
        <v>86</v>
      </c>
    </row>
    <row r="109" spans="1:11" ht="16" thickBot="1" x14ac:dyDescent="0.25"/>
    <row r="110" spans="1:11" x14ac:dyDescent="0.2">
      <c r="A110" s="12" t="s">
        <v>87</v>
      </c>
      <c r="B110" s="12" t="s">
        <v>88</v>
      </c>
      <c r="C110" s="12" t="s">
        <v>55</v>
      </c>
    </row>
    <row r="111" spans="1:11" x14ac:dyDescent="0.2">
      <c r="A111">
        <v>1</v>
      </c>
      <c r="B111">
        <v>0.18449678904988298</v>
      </c>
      <c r="C111">
        <v>0.27419308029557921</v>
      </c>
    </row>
    <row r="112" spans="1:11" x14ac:dyDescent="0.2">
      <c r="A112">
        <v>2</v>
      </c>
      <c r="B112">
        <v>0.41918185061305691</v>
      </c>
      <c r="C112">
        <v>0.18075294822470966</v>
      </c>
    </row>
    <row r="113" spans="1:3" x14ac:dyDescent="0.2">
      <c r="A113">
        <v>3</v>
      </c>
      <c r="B113">
        <v>-0.3119295504545192</v>
      </c>
      <c r="C113">
        <v>0.36736425734261974</v>
      </c>
    </row>
    <row r="114" spans="1:3" x14ac:dyDescent="0.2">
      <c r="A114">
        <v>4</v>
      </c>
      <c r="B114">
        <v>-0.60866055672947073</v>
      </c>
      <c r="C114">
        <v>-8.4486623830474561E-2</v>
      </c>
    </row>
    <row r="115" spans="1:3" x14ac:dyDescent="0.2">
      <c r="A115">
        <v>5</v>
      </c>
      <c r="B115">
        <v>1.0767187051115656</v>
      </c>
      <c r="C115">
        <v>-0.27203014981871287</v>
      </c>
    </row>
    <row r="116" spans="1:3" x14ac:dyDescent="0.2">
      <c r="A116">
        <v>6</v>
      </c>
      <c r="B116">
        <v>1.0375114873287945</v>
      </c>
      <c r="C116">
        <v>-0.16789316365307005</v>
      </c>
    </row>
    <row r="117" spans="1:3" x14ac:dyDescent="0.2">
      <c r="A117">
        <v>7</v>
      </c>
      <c r="B117">
        <v>1.0174507571418938</v>
      </c>
      <c r="C117">
        <v>-0.18715373843471483</v>
      </c>
    </row>
    <row r="118" spans="1:3" x14ac:dyDescent="0.2">
      <c r="A118">
        <v>8</v>
      </c>
      <c r="B118">
        <v>-0.45176347965027075</v>
      </c>
      <c r="C118">
        <v>-0.13163283695055528</v>
      </c>
    </row>
    <row r="119" spans="1:3" x14ac:dyDescent="0.2">
      <c r="A119">
        <v>9</v>
      </c>
      <c r="B119">
        <v>0.8133990037552925</v>
      </c>
      <c r="C119">
        <v>-4.0516855176493616E-2</v>
      </c>
    </row>
    <row r="120" spans="1:3" x14ac:dyDescent="0.2">
      <c r="A120">
        <v>10</v>
      </c>
      <c r="B120">
        <v>0.46138904609326969</v>
      </c>
      <c r="C120">
        <v>0.16240805633188249</v>
      </c>
    </row>
    <row r="121" spans="1:3" x14ac:dyDescent="0.2">
      <c r="A121">
        <v>11</v>
      </c>
      <c r="B121">
        <v>-0.51667828290354678</v>
      </c>
      <c r="C121">
        <v>9.0500133197840837E-2</v>
      </c>
    </row>
    <row r="122" spans="1:3" x14ac:dyDescent="0.2">
      <c r="A122">
        <v>12</v>
      </c>
      <c r="B122">
        <v>0.49216033135361004</v>
      </c>
      <c r="C122">
        <v>0.1653596715631841</v>
      </c>
    </row>
    <row r="123" spans="1:3" x14ac:dyDescent="0.2">
      <c r="A123">
        <v>13</v>
      </c>
      <c r="B123">
        <v>7.7167637351094331E-2</v>
      </c>
      <c r="C123">
        <v>0.36879941406639993</v>
      </c>
    </row>
    <row r="124" spans="1:3" x14ac:dyDescent="0.2">
      <c r="A124">
        <v>14</v>
      </c>
      <c r="B124">
        <v>0.37554363315813521</v>
      </c>
      <c r="C124">
        <v>0.17661585410083269</v>
      </c>
    </row>
    <row r="125" spans="1:3" x14ac:dyDescent="0.2">
      <c r="A125">
        <v>15</v>
      </c>
      <c r="B125">
        <v>0.68913498500961623</v>
      </c>
      <c r="C125">
        <v>4.7071685010776076E-2</v>
      </c>
    </row>
    <row r="126" spans="1:3" x14ac:dyDescent="0.2">
      <c r="A126">
        <v>16</v>
      </c>
      <c r="B126">
        <v>-0.23835500388545183</v>
      </c>
      <c r="C126">
        <v>0.36674821865385082</v>
      </c>
    </row>
    <row r="127" spans="1:3" x14ac:dyDescent="0.2">
      <c r="A127">
        <v>17</v>
      </c>
      <c r="B127">
        <v>0.76512319089020142</v>
      </c>
      <c r="C127">
        <v>1.3742865072281285E-2</v>
      </c>
    </row>
    <row r="128" spans="1:3" x14ac:dyDescent="0.2">
      <c r="A128">
        <v>18</v>
      </c>
      <c r="B128">
        <v>0.91217106088247579</v>
      </c>
      <c r="C128">
        <v>-0.16453569503846066</v>
      </c>
    </row>
    <row r="129" spans="1:5" x14ac:dyDescent="0.2">
      <c r="A129">
        <v>19</v>
      </c>
      <c r="B129">
        <v>0.61760524289545904</v>
      </c>
      <c r="C129">
        <v>-2.9818577993339979E-2</v>
      </c>
    </row>
    <row r="130" spans="1:5" x14ac:dyDescent="0.2">
      <c r="A130">
        <v>20</v>
      </c>
      <c r="B130">
        <v>0.29542507588192324</v>
      </c>
      <c r="C130">
        <v>0.1107064767694016</v>
      </c>
    </row>
    <row r="131" spans="1:5" x14ac:dyDescent="0.2">
      <c r="A131">
        <v>21</v>
      </c>
      <c r="B131">
        <v>0.95532160864651949</v>
      </c>
      <c r="C131">
        <v>-0.12110898780797141</v>
      </c>
    </row>
    <row r="132" spans="1:5" x14ac:dyDescent="0.2">
      <c r="A132">
        <v>22</v>
      </c>
      <c r="B132">
        <v>1.1022087288248259</v>
      </c>
      <c r="C132">
        <v>-0.26496120429112369</v>
      </c>
    </row>
    <row r="133" spans="1:5" x14ac:dyDescent="0.2">
      <c r="A133">
        <v>23</v>
      </c>
      <c r="B133">
        <v>-7.0950079607053906E-2</v>
      </c>
      <c r="C133">
        <v>0.2482590945774642</v>
      </c>
    </row>
    <row r="134" spans="1:5" x14ac:dyDescent="0.2">
      <c r="A134">
        <v>24</v>
      </c>
      <c r="B134">
        <v>-0.11892597305786956</v>
      </c>
      <c r="C134">
        <v>0.25345686601547562</v>
      </c>
    </row>
    <row r="135" spans="1:5" ht="16" thickBot="1" x14ac:dyDescent="0.25">
      <c r="A135" s="11">
        <v>25</v>
      </c>
      <c r="B135" s="11">
        <v>-0.73373013538232867</v>
      </c>
      <c r="C135" s="11">
        <v>-1.3618407882273911</v>
      </c>
    </row>
    <row r="138" spans="1:5" x14ac:dyDescent="0.2">
      <c r="A138" s="30" t="s">
        <v>83</v>
      </c>
      <c r="B138" s="30" t="s">
        <v>97</v>
      </c>
      <c r="C138" s="30"/>
      <c r="D138" s="30"/>
      <c r="E138" s="30"/>
    </row>
    <row r="140" spans="1:5" x14ac:dyDescent="0.2">
      <c r="A140" t="s">
        <v>46</v>
      </c>
    </row>
    <row r="141" spans="1:5" ht="16" thickBot="1" x14ac:dyDescent="0.25"/>
    <row r="142" spans="1:5" x14ac:dyDescent="0.2">
      <c r="A142" s="13" t="s">
        <v>47</v>
      </c>
      <c r="B142" s="13"/>
    </row>
    <row r="143" spans="1:5" x14ac:dyDescent="0.2">
      <c r="A143" t="s">
        <v>48</v>
      </c>
      <c r="B143">
        <v>0.9784539794919932</v>
      </c>
    </row>
    <row r="144" spans="1:5" x14ac:dyDescent="0.2">
      <c r="A144" t="s">
        <v>49</v>
      </c>
      <c r="B144" s="25">
        <v>0.95737218998371776</v>
      </c>
    </row>
    <row r="145" spans="1:12" x14ac:dyDescent="0.2">
      <c r="A145" t="s">
        <v>50</v>
      </c>
      <c r="B145">
        <v>0.95551880693953151</v>
      </c>
    </row>
    <row r="146" spans="1:12" x14ac:dyDescent="0.2">
      <c r="A146" t="s">
        <v>51</v>
      </c>
      <c r="B146">
        <v>0.13756904702801936</v>
      </c>
    </row>
    <row r="147" spans="1:12" ht="16" thickBot="1" x14ac:dyDescent="0.25">
      <c r="A147" s="11" t="s">
        <v>52</v>
      </c>
      <c r="B147" s="11">
        <v>25</v>
      </c>
    </row>
    <row r="149" spans="1:12" ht="16" thickBot="1" x14ac:dyDescent="0.25">
      <c r="A149" t="s">
        <v>53</v>
      </c>
      <c r="H149" s="34" t="s">
        <v>122</v>
      </c>
      <c r="I149">
        <f>_xlfn.F.INV.RT(0.05,1,23)</f>
        <v>4.2793443091446495</v>
      </c>
    </row>
    <row r="150" spans="1:12" x14ac:dyDescent="0.2">
      <c r="A150" s="12"/>
      <c r="B150" s="12" t="s">
        <v>58</v>
      </c>
      <c r="C150" s="12" t="s">
        <v>59</v>
      </c>
      <c r="D150" s="12" t="s">
        <v>60</v>
      </c>
      <c r="E150" s="12" t="s">
        <v>61</v>
      </c>
      <c r="F150" s="12" t="s">
        <v>62</v>
      </c>
    </row>
    <row r="151" spans="1:12" x14ac:dyDescent="0.2">
      <c r="A151" t="s">
        <v>54</v>
      </c>
      <c r="B151">
        <v>1</v>
      </c>
      <c r="C151">
        <v>9.7759074178954606</v>
      </c>
      <c r="D151">
        <v>9.7759074178954606</v>
      </c>
      <c r="E151" s="25">
        <v>516.55387319252134</v>
      </c>
      <c r="F151">
        <v>2.9276287311762782E-17</v>
      </c>
      <c r="I151">
        <f>E151</f>
        <v>516.55387319252134</v>
      </c>
      <c r="J151" s="18" t="s">
        <v>75</v>
      </c>
      <c r="K151">
        <f>I149</f>
        <v>4.2793443091446495</v>
      </c>
    </row>
    <row r="152" spans="1:12" x14ac:dyDescent="0.2">
      <c r="A152" t="s">
        <v>55</v>
      </c>
      <c r="B152">
        <v>23</v>
      </c>
      <c r="C152">
        <v>0.43528058210454029</v>
      </c>
      <c r="D152">
        <v>1.8925242700197405E-2</v>
      </c>
    </row>
    <row r="153" spans="1:12" ht="16" thickBot="1" x14ac:dyDescent="0.25">
      <c r="A153" s="11" t="s">
        <v>56</v>
      </c>
      <c r="B153" s="11">
        <v>24</v>
      </c>
      <c r="C153" s="11">
        <v>10.211188000000002</v>
      </c>
      <c r="D153" s="11"/>
      <c r="E153" s="11"/>
      <c r="F153" s="11"/>
    </row>
    <row r="154" spans="1:12" ht="16" thickBot="1" x14ac:dyDescent="0.25"/>
    <row r="155" spans="1:12" x14ac:dyDescent="0.2">
      <c r="A155" s="12"/>
      <c r="B155" s="32" t="s">
        <v>63</v>
      </c>
      <c r="C155" s="12" t="s">
        <v>51</v>
      </c>
      <c r="D155" s="12" t="s">
        <v>64</v>
      </c>
      <c r="E155" s="12" t="s">
        <v>65</v>
      </c>
      <c r="F155" s="32" t="s">
        <v>66</v>
      </c>
      <c r="G155" s="32" t="s">
        <v>67</v>
      </c>
      <c r="H155" s="12" t="s">
        <v>68</v>
      </c>
      <c r="I155" s="12" t="s">
        <v>69</v>
      </c>
    </row>
    <row r="156" spans="1:12" x14ac:dyDescent="0.2">
      <c r="A156" t="s">
        <v>57</v>
      </c>
      <c r="B156" s="25">
        <v>-0.83035999064668942</v>
      </c>
      <c r="C156">
        <v>0.11082528891896037</v>
      </c>
      <c r="D156">
        <v>-7.4925136559208969</v>
      </c>
      <c r="E156">
        <v>1.2957163315165321E-7</v>
      </c>
      <c r="F156" s="25">
        <v>-1.0596195679957867</v>
      </c>
      <c r="G156" s="25">
        <v>-0.60110041329759212</v>
      </c>
      <c r="H156">
        <v>-1.0596195679957867</v>
      </c>
      <c r="I156">
        <v>-0.60110041329759212</v>
      </c>
      <c r="K156" s="51" t="s">
        <v>167</v>
      </c>
      <c r="L156" s="51"/>
    </row>
    <row r="157" spans="1:12" ht="16" thickBot="1" x14ac:dyDescent="0.25">
      <c r="A157" s="11" t="s">
        <v>90</v>
      </c>
      <c r="B157" s="33">
        <v>1.4167717813226324</v>
      </c>
      <c r="C157" s="11">
        <v>6.2336453017761778E-2</v>
      </c>
      <c r="D157" s="11">
        <v>22.727821567244863</v>
      </c>
      <c r="E157" s="11">
        <v>2.9276287311762986E-17</v>
      </c>
      <c r="F157" s="33">
        <v>1.28781900338091</v>
      </c>
      <c r="G157" s="33">
        <v>1.5457245592643547</v>
      </c>
      <c r="H157" s="11">
        <v>1.28781900338091</v>
      </c>
      <c r="I157" s="11">
        <v>1.5457245592643547</v>
      </c>
      <c r="K157" s="51"/>
      <c r="L157" s="51"/>
    </row>
    <row r="158" spans="1:12" x14ac:dyDescent="0.2">
      <c r="A158" t="s">
        <v>89</v>
      </c>
      <c r="B158" t="s">
        <v>169</v>
      </c>
    </row>
    <row r="159" spans="1:12" x14ac:dyDescent="0.2">
      <c r="A159" t="s">
        <v>168</v>
      </c>
      <c r="B159" t="s">
        <v>170</v>
      </c>
    </row>
    <row r="161" spans="1:3" x14ac:dyDescent="0.2">
      <c r="A161" t="s">
        <v>86</v>
      </c>
    </row>
    <row r="162" spans="1:3" ht="16" thickBot="1" x14ac:dyDescent="0.25"/>
    <row r="163" spans="1:3" x14ac:dyDescent="0.2">
      <c r="A163" s="12" t="s">
        <v>87</v>
      </c>
      <c r="B163" s="12" t="s">
        <v>131</v>
      </c>
      <c r="C163" s="12" t="s">
        <v>55</v>
      </c>
    </row>
    <row r="164" spans="1:3" x14ac:dyDescent="0.2">
      <c r="A164">
        <v>1</v>
      </c>
      <c r="B164">
        <v>1.4498462274807495</v>
      </c>
      <c r="C164">
        <v>0.13215377251925053</v>
      </c>
    </row>
    <row r="165" spans="1:3" x14ac:dyDescent="0.2">
      <c r="A165">
        <v>2</v>
      </c>
      <c r="B165">
        <v>1.7081542642732364</v>
      </c>
      <c r="C165">
        <v>0.11384573572676371</v>
      </c>
    </row>
    <row r="166" spans="1:3" x14ac:dyDescent="0.2">
      <c r="A166">
        <v>3</v>
      </c>
      <c r="B166">
        <v>0.90345050755144873</v>
      </c>
      <c r="C166">
        <v>0.15354949244855121</v>
      </c>
    </row>
    <row r="167" spans="1:3" x14ac:dyDescent="0.2">
      <c r="A167">
        <v>4</v>
      </c>
      <c r="B167">
        <v>0.57685109310295268</v>
      </c>
      <c r="C167">
        <v>-7.6851093102952683E-2</v>
      </c>
    </row>
    <row r="168" spans="1:3" x14ac:dyDescent="0.2">
      <c r="A168">
        <v>5</v>
      </c>
      <c r="B168">
        <v>2.431877593201424</v>
      </c>
      <c r="C168">
        <v>-0.19587759320142384</v>
      </c>
    </row>
    <row r="169" spans="1:3" x14ac:dyDescent="0.2">
      <c r="A169">
        <v>6</v>
      </c>
      <c r="B169">
        <v>2.3887238475556369</v>
      </c>
      <c r="C169">
        <v>-2.7238475556368158E-3</v>
      </c>
    </row>
    <row r="170" spans="1:3" x14ac:dyDescent="0.2">
      <c r="A170">
        <v>7</v>
      </c>
      <c r="B170">
        <v>2.3666438404316761</v>
      </c>
      <c r="C170">
        <v>-7.2643840431676043E-2</v>
      </c>
    </row>
    <row r="171" spans="1:3" x14ac:dyDescent="0.2">
      <c r="A171">
        <v>8</v>
      </c>
      <c r="B171">
        <v>0.7495411471219986</v>
      </c>
      <c r="C171">
        <v>-0.19154114712199855</v>
      </c>
    </row>
    <row r="172" spans="1:3" x14ac:dyDescent="0.2">
      <c r="A172">
        <v>9</v>
      </c>
      <c r="B172">
        <v>2.1420526053940367</v>
      </c>
      <c r="C172">
        <v>2.3947394605963179E-2</v>
      </c>
    </row>
    <row r="173" spans="1:3" x14ac:dyDescent="0.2">
      <c r="A173">
        <v>10</v>
      </c>
      <c r="B173">
        <v>1.7546099599634186</v>
      </c>
      <c r="C173">
        <v>0.11139004003658148</v>
      </c>
    </row>
    <row r="174" spans="1:3" x14ac:dyDescent="0.2">
      <c r="A174">
        <v>11</v>
      </c>
      <c r="B174">
        <v>0.67809213679540581</v>
      </c>
      <c r="C174">
        <v>-2.5092136795405784E-2</v>
      </c>
    </row>
    <row r="175" spans="1:3" x14ac:dyDescent="0.2">
      <c r="A175">
        <v>12</v>
      </c>
      <c r="B175">
        <v>1.788478627326554</v>
      </c>
      <c r="C175">
        <v>0.14152137267344589</v>
      </c>
    </row>
    <row r="176" spans="1:3" x14ac:dyDescent="0.2">
      <c r="A176">
        <v>13</v>
      </c>
      <c r="B176">
        <v>1.331713516854623</v>
      </c>
      <c r="C176">
        <v>0.23028648314537703</v>
      </c>
    </row>
    <row r="177" spans="1:5" x14ac:dyDescent="0.2">
      <c r="A177">
        <v>14</v>
      </c>
      <c r="B177">
        <v>1.6601235025160801</v>
      </c>
      <c r="C177">
        <v>7.6876497483920003E-2</v>
      </c>
    </row>
    <row r="178" spans="1:5" x14ac:dyDescent="0.2">
      <c r="A178">
        <v>15</v>
      </c>
      <c r="B178">
        <v>2.0052803945326314</v>
      </c>
      <c r="C178">
        <v>8.2719605467368673E-2</v>
      </c>
    </row>
    <row r="179" spans="1:5" x14ac:dyDescent="0.2">
      <c r="A179">
        <v>16</v>
      </c>
      <c r="B179">
        <v>0.98443093534504889</v>
      </c>
      <c r="C179">
        <v>0.15256906465495113</v>
      </c>
    </row>
    <row r="180" spans="1:5" x14ac:dyDescent="0.2">
      <c r="A180">
        <v>17</v>
      </c>
      <c r="B180">
        <v>2.0889174362329337</v>
      </c>
      <c r="C180">
        <v>9.0082563767066137E-2</v>
      </c>
    </row>
    <row r="181" spans="1:5" x14ac:dyDescent="0.2">
      <c r="A181">
        <v>18</v>
      </c>
      <c r="B181">
        <v>2.2507668797348863</v>
      </c>
      <c r="C181">
        <v>-0.13876687973488622</v>
      </c>
    </row>
    <row r="182" spans="1:5" x14ac:dyDescent="0.2">
      <c r="A182">
        <v>19</v>
      </c>
      <c r="B182">
        <v>1.9265505975241959</v>
      </c>
      <c r="C182">
        <v>-0.12655059752419584</v>
      </c>
    </row>
    <row r="183" spans="1:5" x14ac:dyDescent="0.2">
      <c r="A183">
        <v>20</v>
      </c>
      <c r="B183">
        <v>1.5719403556944662</v>
      </c>
      <c r="C183">
        <v>-7.0940355694466328E-2</v>
      </c>
    </row>
    <row r="184" spans="1:5" x14ac:dyDescent="0.2">
      <c r="A184">
        <v>21</v>
      </c>
      <c r="B184">
        <v>2.2982608838492053</v>
      </c>
      <c r="C184">
        <v>4.7391161507945867E-3</v>
      </c>
    </row>
    <row r="185" spans="1:5" x14ac:dyDescent="0.2">
      <c r="A185">
        <v>22</v>
      </c>
      <c r="B185">
        <v>2.4599333967507002</v>
      </c>
      <c r="C185">
        <v>-0.14993339675070017</v>
      </c>
    </row>
    <row r="186" spans="1:5" x14ac:dyDescent="0.2">
      <c r="A186">
        <v>23</v>
      </c>
      <c r="B186">
        <v>1.1686865375198288</v>
      </c>
      <c r="C186">
        <v>2.5313462480171189E-2</v>
      </c>
    </row>
    <row r="187" spans="1:5" x14ac:dyDescent="0.2">
      <c r="A187">
        <v>24</v>
      </c>
      <c r="B187">
        <v>1.1158814771205761</v>
      </c>
      <c r="C187">
        <v>2.8118522879423846E-2</v>
      </c>
    </row>
    <row r="188" spans="1:5" ht="16" thickBot="1" x14ac:dyDescent="0.25">
      <c r="A188" s="11">
        <v>25</v>
      </c>
      <c r="B188" s="11">
        <v>0.4391922361262941</v>
      </c>
      <c r="C188" s="11">
        <v>-0.3161922361262941</v>
      </c>
    </row>
    <row r="191" spans="1:5" x14ac:dyDescent="0.2">
      <c r="A191" s="23" t="s">
        <v>83</v>
      </c>
      <c r="B191" s="23" t="s">
        <v>85</v>
      </c>
      <c r="C191" s="23"/>
      <c r="D191" s="23"/>
      <c r="E191" s="23"/>
    </row>
    <row r="193" spans="1:11" x14ac:dyDescent="0.2">
      <c r="A193" t="s">
        <v>46</v>
      </c>
    </row>
    <row r="194" spans="1:11" ht="16" thickBot="1" x14ac:dyDescent="0.25"/>
    <row r="195" spans="1:11" x14ac:dyDescent="0.2">
      <c r="A195" s="13" t="s">
        <v>47</v>
      </c>
      <c r="B195" s="13"/>
    </row>
    <row r="196" spans="1:11" x14ac:dyDescent="0.2">
      <c r="A196" t="s">
        <v>48</v>
      </c>
      <c r="B196">
        <v>0.77694777475959464</v>
      </c>
    </row>
    <row r="197" spans="1:11" x14ac:dyDescent="0.2">
      <c r="A197" t="s">
        <v>49</v>
      </c>
      <c r="B197" s="25">
        <v>0.60364784470388588</v>
      </c>
    </row>
    <row r="198" spans="1:11" x14ac:dyDescent="0.2">
      <c r="A198" t="s">
        <v>50</v>
      </c>
      <c r="B198">
        <v>0.58641514229970693</v>
      </c>
    </row>
    <row r="199" spans="1:11" x14ac:dyDescent="0.2">
      <c r="A199" t="s">
        <v>51</v>
      </c>
      <c r="B199">
        <v>0.4343410092917262</v>
      </c>
    </row>
    <row r="200" spans="1:11" ht="16" thickBot="1" x14ac:dyDescent="0.25">
      <c r="A200" s="11" t="s">
        <v>52</v>
      </c>
      <c r="B200" s="11">
        <v>25</v>
      </c>
    </row>
    <row r="202" spans="1:11" ht="16" thickBot="1" x14ac:dyDescent="0.25">
      <c r="A202" t="s">
        <v>53</v>
      </c>
      <c r="G202" s="41"/>
      <c r="H202" s="42" t="s">
        <v>122</v>
      </c>
      <c r="I202" s="41">
        <v>4.2793443099999999</v>
      </c>
      <c r="J202" s="41"/>
      <c r="K202" s="41"/>
    </row>
    <row r="203" spans="1:11" x14ac:dyDescent="0.2">
      <c r="A203" s="12"/>
      <c r="B203" s="12" t="s">
        <v>58</v>
      </c>
      <c r="C203" s="12" t="s">
        <v>59</v>
      </c>
      <c r="D203" s="12" t="s">
        <v>60</v>
      </c>
      <c r="E203" s="12" t="s">
        <v>61</v>
      </c>
      <c r="F203" s="12" t="s">
        <v>62</v>
      </c>
      <c r="G203" s="41"/>
      <c r="H203" s="41"/>
      <c r="I203" s="41"/>
      <c r="J203" s="41"/>
      <c r="K203" s="41"/>
    </row>
    <row r="204" spans="1:11" x14ac:dyDescent="0.2">
      <c r="A204" t="s">
        <v>54</v>
      </c>
      <c r="B204">
        <v>1</v>
      </c>
      <c r="C204">
        <v>6.6083332926842626</v>
      </c>
      <c r="D204">
        <v>6.6083332926842626</v>
      </c>
      <c r="E204" s="25">
        <v>35.029203809467703</v>
      </c>
      <c r="F204">
        <v>4.9329869711735997E-6</v>
      </c>
      <c r="G204" s="41"/>
      <c r="H204" s="41"/>
      <c r="I204" s="41">
        <f>E204</f>
        <v>35.029203809467703</v>
      </c>
      <c r="J204" s="43" t="s">
        <v>75</v>
      </c>
      <c r="K204" s="41">
        <v>4.2793443099999999</v>
      </c>
    </row>
    <row r="205" spans="1:11" x14ac:dyDescent="0.2">
      <c r="A205" t="s">
        <v>55</v>
      </c>
      <c r="B205">
        <v>23</v>
      </c>
      <c r="C205">
        <v>4.3389985841087739</v>
      </c>
      <c r="D205">
        <v>0.18865211235255538</v>
      </c>
      <c r="G205" s="41"/>
      <c r="H205" s="41"/>
      <c r="I205" s="41"/>
      <c r="J205" s="41"/>
      <c r="K205" s="41"/>
    </row>
    <row r="206" spans="1:11" ht="16" thickBot="1" x14ac:dyDescent="0.25">
      <c r="A206" s="11" t="s">
        <v>56</v>
      </c>
      <c r="B206" s="11">
        <v>24</v>
      </c>
      <c r="C206" s="11">
        <v>10.947331876793037</v>
      </c>
      <c r="D206" s="11"/>
      <c r="E206" s="11"/>
      <c r="F206" s="11"/>
      <c r="G206" s="41"/>
      <c r="H206" s="41"/>
      <c r="I206" s="41"/>
      <c r="J206" s="41"/>
      <c r="K206" s="41"/>
    </row>
    <row r="207" spans="1:11" ht="16" thickBot="1" x14ac:dyDescent="0.25"/>
    <row r="208" spans="1:11" x14ac:dyDescent="0.2">
      <c r="A208" s="12"/>
      <c r="B208" s="32" t="s">
        <v>63</v>
      </c>
      <c r="C208" s="12" t="s">
        <v>51</v>
      </c>
      <c r="D208" s="12" t="s">
        <v>64</v>
      </c>
      <c r="E208" s="12" t="s">
        <v>65</v>
      </c>
      <c r="F208" s="32" t="s">
        <v>66</v>
      </c>
      <c r="G208" s="32" t="s">
        <v>67</v>
      </c>
      <c r="H208" s="12" t="s">
        <v>68</v>
      </c>
      <c r="I208" s="12" t="s">
        <v>69</v>
      </c>
    </row>
    <row r="209" spans="1:11" x14ac:dyDescent="0.2">
      <c r="A209" t="s">
        <v>57</v>
      </c>
      <c r="B209" s="25">
        <v>-0.94244685034160824</v>
      </c>
      <c r="C209">
        <v>0.2318232362719522</v>
      </c>
      <c r="D209">
        <v>-4.0653683621085435</v>
      </c>
      <c r="E209">
        <v>4.7820003317809755E-4</v>
      </c>
      <c r="F209" s="25">
        <v>-1.4220097523275554</v>
      </c>
      <c r="G209" s="25">
        <v>-0.46288394835566099</v>
      </c>
      <c r="H209">
        <v>-1.4220097523275554</v>
      </c>
      <c r="I209">
        <v>-0.46288394835566099</v>
      </c>
      <c r="J209" s="51" t="s">
        <v>167</v>
      </c>
      <c r="K209" s="51"/>
    </row>
    <row r="210" spans="1:11" ht="16" thickBot="1" x14ac:dyDescent="0.25">
      <c r="A210" s="11" t="s">
        <v>9</v>
      </c>
      <c r="B210" s="33">
        <v>0.20745066752026953</v>
      </c>
      <c r="C210" s="11">
        <v>3.5050942751393165E-2</v>
      </c>
      <c r="D210" s="11">
        <v>5.9185474408394914</v>
      </c>
      <c r="E210" s="11">
        <v>4.9329869711735997E-6</v>
      </c>
      <c r="F210" s="33">
        <v>0.13494226804523765</v>
      </c>
      <c r="G210" s="33">
        <v>0.27995906699530138</v>
      </c>
      <c r="H210" s="11">
        <v>0.13494226804523765</v>
      </c>
      <c r="I210" s="11">
        <v>0.27995906699530138</v>
      </c>
      <c r="J210" s="51"/>
      <c r="K210" s="51"/>
    </row>
    <row r="214" spans="1:11" x14ac:dyDescent="0.2">
      <c r="A214" t="s">
        <v>86</v>
      </c>
    </row>
    <row r="215" spans="1:11" ht="16" thickBot="1" x14ac:dyDescent="0.25"/>
    <row r="216" spans="1:11" x14ac:dyDescent="0.2">
      <c r="A216" s="12" t="s">
        <v>87</v>
      </c>
      <c r="B216" s="12" t="s">
        <v>88</v>
      </c>
      <c r="C216" s="12" t="s">
        <v>55</v>
      </c>
    </row>
    <row r="217" spans="1:11" x14ac:dyDescent="0.2">
      <c r="A217">
        <v>1</v>
      </c>
      <c r="B217">
        <v>9.480648725973928E-2</v>
      </c>
      <c r="C217">
        <v>0.36388338208572291</v>
      </c>
    </row>
    <row r="218" spans="1:11" x14ac:dyDescent="0.2">
      <c r="A218">
        <v>2</v>
      </c>
      <c r="B218">
        <v>0.30225715478000892</v>
      </c>
      <c r="C218">
        <v>0.29767764405775765</v>
      </c>
    </row>
    <row r="219" spans="1:11" x14ac:dyDescent="0.2">
      <c r="A219">
        <v>3</v>
      </c>
      <c r="B219">
        <v>-0.23711458077269187</v>
      </c>
      <c r="C219">
        <v>0.29254928766079241</v>
      </c>
    </row>
    <row r="220" spans="1:11" x14ac:dyDescent="0.2">
      <c r="A220">
        <v>4</v>
      </c>
      <c r="B220">
        <v>-0.38233004803688053</v>
      </c>
      <c r="C220">
        <v>-0.31081713252306475</v>
      </c>
    </row>
    <row r="221" spans="1:11" x14ac:dyDescent="0.2">
      <c r="A221">
        <v>5</v>
      </c>
      <c r="B221">
        <v>1.1320598248610869</v>
      </c>
      <c r="C221">
        <v>-0.32737126956823415</v>
      </c>
    </row>
    <row r="222" spans="1:11" x14ac:dyDescent="0.2">
      <c r="A222">
        <v>6</v>
      </c>
      <c r="B222">
        <v>1.069824624605006</v>
      </c>
      <c r="C222">
        <v>-0.2002063009292816</v>
      </c>
    </row>
    <row r="223" spans="1:11" x14ac:dyDescent="0.2">
      <c r="A223">
        <v>7</v>
      </c>
      <c r="B223">
        <v>1.0387070244769658</v>
      </c>
      <c r="C223">
        <v>-0.20841000576978685</v>
      </c>
    </row>
    <row r="224" spans="1:11" x14ac:dyDescent="0.2">
      <c r="A224">
        <v>8</v>
      </c>
      <c r="B224">
        <v>-0.30972231440478626</v>
      </c>
      <c r="C224">
        <v>-0.27367400219603977</v>
      </c>
    </row>
    <row r="225" spans="1:3" x14ac:dyDescent="0.2">
      <c r="A225">
        <v>9</v>
      </c>
      <c r="B225">
        <v>0.74827608994858841</v>
      </c>
      <c r="C225">
        <v>2.4606058630210481E-2</v>
      </c>
    </row>
    <row r="226" spans="1:3" x14ac:dyDescent="0.2">
      <c r="A226">
        <v>10</v>
      </c>
      <c r="B226">
        <v>0.34374728828406276</v>
      </c>
      <c r="C226">
        <v>0.28004981414108943</v>
      </c>
    </row>
    <row r="227" spans="1:3" x14ac:dyDescent="0.2">
      <c r="A227">
        <v>11</v>
      </c>
      <c r="B227">
        <v>-0.34083991453282658</v>
      </c>
      <c r="C227">
        <v>-8.5338235172879362E-2</v>
      </c>
    </row>
    <row r="228" spans="1:3" x14ac:dyDescent="0.2">
      <c r="A228">
        <v>12</v>
      </c>
      <c r="B228">
        <v>0.37486488841210319</v>
      </c>
      <c r="C228">
        <v>0.28265511450469094</v>
      </c>
    </row>
    <row r="229" spans="1:3" x14ac:dyDescent="0.2">
      <c r="A229">
        <v>13</v>
      </c>
      <c r="B229">
        <v>1.1826220251631492E-2</v>
      </c>
      <c r="C229">
        <v>0.43414083116586277</v>
      </c>
    </row>
    <row r="230" spans="1:3" x14ac:dyDescent="0.2">
      <c r="A230">
        <v>14</v>
      </c>
      <c r="B230">
        <v>0.26076702127595508</v>
      </c>
      <c r="C230">
        <v>0.29139246598301283</v>
      </c>
    </row>
    <row r="231" spans="1:3" x14ac:dyDescent="0.2">
      <c r="A231">
        <v>15</v>
      </c>
      <c r="B231">
        <v>0.59268808930838623</v>
      </c>
      <c r="C231">
        <v>0.14351858071200607</v>
      </c>
    </row>
    <row r="232" spans="1:3" x14ac:dyDescent="0.2">
      <c r="A232">
        <v>16</v>
      </c>
      <c r="B232">
        <v>-0.19562444726863792</v>
      </c>
      <c r="C232">
        <v>0.32401766203703691</v>
      </c>
    </row>
    <row r="233" spans="1:3" x14ac:dyDescent="0.2">
      <c r="A233">
        <v>17</v>
      </c>
      <c r="B233">
        <v>0.68604088969250754</v>
      </c>
      <c r="C233">
        <v>9.2825166269975168E-2</v>
      </c>
    </row>
    <row r="234" spans="1:3" x14ac:dyDescent="0.2">
      <c r="A234">
        <v>18</v>
      </c>
      <c r="B234">
        <v>0.88311902383676377</v>
      </c>
      <c r="C234">
        <v>-0.13548365799274864</v>
      </c>
    </row>
    <row r="235" spans="1:3" x14ac:dyDescent="0.2">
      <c r="A235">
        <v>19</v>
      </c>
      <c r="B235">
        <v>0.50970782230027856</v>
      </c>
      <c r="C235">
        <v>7.8078842601840504E-2</v>
      </c>
    </row>
    <row r="236" spans="1:3" x14ac:dyDescent="0.2">
      <c r="A236">
        <v>20</v>
      </c>
      <c r="B236">
        <v>0.18815928764386081</v>
      </c>
      <c r="C236">
        <v>0.21797226500746403</v>
      </c>
    </row>
    <row r="237" spans="1:3" x14ac:dyDescent="0.2">
      <c r="A237">
        <v>21</v>
      </c>
      <c r="B237">
        <v>0.94535422409284442</v>
      </c>
      <c r="C237">
        <v>-0.11114160325429634</v>
      </c>
    </row>
    <row r="238" spans="1:3" x14ac:dyDescent="0.2">
      <c r="A238">
        <v>22</v>
      </c>
      <c r="B238">
        <v>1.173549958365141</v>
      </c>
      <c r="C238">
        <v>-0.33630243383143876</v>
      </c>
    </row>
    <row r="239" spans="1:3" x14ac:dyDescent="0.2">
      <c r="A239">
        <v>23</v>
      </c>
      <c r="B239">
        <v>-9.1899113508503216E-2</v>
      </c>
      <c r="C239">
        <v>0.26920812847891351</v>
      </c>
    </row>
    <row r="240" spans="1:3" x14ac:dyDescent="0.2">
      <c r="A240">
        <v>24</v>
      </c>
      <c r="B240">
        <v>-0.12301671363654354</v>
      </c>
      <c r="C240">
        <v>0.2575476065941496</v>
      </c>
    </row>
    <row r="241" spans="1:5" ht="16" thickBot="1" x14ac:dyDescent="0.25">
      <c r="A241" s="11">
        <v>25</v>
      </c>
      <c r="B241" s="11">
        <v>-0.43419271491694789</v>
      </c>
      <c r="C241" s="11">
        <v>-1.661378208692772</v>
      </c>
    </row>
    <row r="245" spans="1:5" x14ac:dyDescent="0.2">
      <c r="A245" s="31" t="s">
        <v>83</v>
      </c>
      <c r="B245" s="31" t="s">
        <v>98</v>
      </c>
      <c r="C245" s="31"/>
      <c r="D245" s="31"/>
      <c r="E245" s="31"/>
    </row>
    <row r="247" spans="1:5" x14ac:dyDescent="0.2">
      <c r="A247" t="s">
        <v>46</v>
      </c>
    </row>
    <row r="248" spans="1:5" ht="16" thickBot="1" x14ac:dyDescent="0.25"/>
    <row r="249" spans="1:5" x14ac:dyDescent="0.2">
      <c r="A249" s="13" t="s">
        <v>47</v>
      </c>
      <c r="B249" s="13"/>
    </row>
    <row r="250" spans="1:5" x14ac:dyDescent="0.2">
      <c r="A250" t="s">
        <v>48</v>
      </c>
      <c r="B250">
        <v>0.67710179117556923</v>
      </c>
    </row>
    <row r="251" spans="1:5" x14ac:dyDescent="0.2">
      <c r="A251" t="s">
        <v>49</v>
      </c>
      <c r="B251" s="25">
        <v>0.45846683561316415</v>
      </c>
    </row>
    <row r="252" spans="1:5" x14ac:dyDescent="0.2">
      <c r="A252" t="s">
        <v>50</v>
      </c>
      <c r="B252">
        <v>0.43492191542243219</v>
      </c>
    </row>
    <row r="253" spans="1:5" x14ac:dyDescent="0.2">
      <c r="A253" t="s">
        <v>51</v>
      </c>
      <c r="B253">
        <v>1.1577279130260081</v>
      </c>
    </row>
    <row r="254" spans="1:5" ht="16" thickBot="1" x14ac:dyDescent="0.25">
      <c r="A254" s="11" t="s">
        <v>52</v>
      </c>
      <c r="B254" s="11">
        <v>25</v>
      </c>
    </row>
    <row r="256" spans="1:5" ht="16" thickBot="1" x14ac:dyDescent="0.25">
      <c r="A256" t="s">
        <v>53</v>
      </c>
    </row>
    <row r="257" spans="1:11" x14ac:dyDescent="0.2">
      <c r="A257" s="12"/>
      <c r="B257" s="12" t="s">
        <v>58</v>
      </c>
      <c r="C257" s="12" t="s">
        <v>59</v>
      </c>
      <c r="D257" s="12" t="s">
        <v>60</v>
      </c>
      <c r="E257" s="12" t="s">
        <v>61</v>
      </c>
      <c r="F257" s="12" t="s">
        <v>62</v>
      </c>
    </row>
    <row r="258" spans="1:11" x14ac:dyDescent="0.2">
      <c r="A258" t="s">
        <v>54</v>
      </c>
      <c r="B258">
        <v>1</v>
      </c>
      <c r="C258">
        <v>26.098990621516315</v>
      </c>
      <c r="D258">
        <v>26.098990621516315</v>
      </c>
      <c r="E258" s="25">
        <v>19.4720063563278</v>
      </c>
      <c r="F258">
        <v>2.0124869050512848E-4</v>
      </c>
    </row>
    <row r="259" spans="1:11" x14ac:dyDescent="0.2">
      <c r="A259" t="s">
        <v>55</v>
      </c>
      <c r="B259">
        <v>23</v>
      </c>
      <c r="C259">
        <v>30.827680173789787</v>
      </c>
      <c r="D259">
        <v>1.3403339205995559</v>
      </c>
    </row>
    <row r="260" spans="1:11" ht="16" thickBot="1" x14ac:dyDescent="0.25">
      <c r="A260" s="11" t="s">
        <v>56</v>
      </c>
      <c r="B260" s="11">
        <v>24</v>
      </c>
      <c r="C260" s="11">
        <v>56.926670795306102</v>
      </c>
      <c r="D260" s="11"/>
      <c r="E260" s="11"/>
      <c r="F260" s="11"/>
    </row>
    <row r="261" spans="1:11" ht="16" thickBot="1" x14ac:dyDescent="0.25"/>
    <row r="262" spans="1:11" x14ac:dyDescent="0.2">
      <c r="A262" s="12"/>
      <c r="B262" s="32" t="s">
        <v>63</v>
      </c>
      <c r="C262" s="12" t="s">
        <v>51</v>
      </c>
      <c r="D262" s="12" t="s">
        <v>64</v>
      </c>
      <c r="E262" s="12" t="s">
        <v>65</v>
      </c>
      <c r="F262" s="32" t="s">
        <v>66</v>
      </c>
      <c r="G262" s="32" t="s">
        <v>67</v>
      </c>
      <c r="H262" s="12" t="s">
        <v>68</v>
      </c>
      <c r="I262" s="12" t="s">
        <v>69</v>
      </c>
    </row>
    <row r="263" spans="1:11" x14ac:dyDescent="0.2">
      <c r="A263" t="s">
        <v>57</v>
      </c>
      <c r="B263" s="25">
        <v>-1.1830308460096837</v>
      </c>
      <c r="C263">
        <v>0.55202150185691157</v>
      </c>
      <c r="D263">
        <v>-2.1430883435340076</v>
      </c>
      <c r="E263">
        <v>4.2914258888340322E-2</v>
      </c>
      <c r="F263" s="25">
        <v>-2.3249743269409371</v>
      </c>
      <c r="G263" s="25">
        <v>-4.1087365078430249E-2</v>
      </c>
      <c r="H263">
        <v>-2.3249743269409371</v>
      </c>
      <c r="I263">
        <v>-4.1087365078430249E-2</v>
      </c>
      <c r="J263" s="51" t="s">
        <v>167</v>
      </c>
      <c r="K263" s="51"/>
    </row>
    <row r="264" spans="1:11" ht="16" thickBot="1" x14ac:dyDescent="0.25">
      <c r="A264" s="11" t="s">
        <v>91</v>
      </c>
      <c r="B264" s="33">
        <v>11.198846348645155</v>
      </c>
      <c r="C264" s="11">
        <v>2.5378616009956638</v>
      </c>
      <c r="D264" s="11">
        <v>4.4127096387965281</v>
      </c>
      <c r="E264" s="11">
        <v>2.012486905051294E-4</v>
      </c>
      <c r="F264" s="33">
        <v>5.9488796335552028</v>
      </c>
      <c r="G264" s="33">
        <v>16.448813063735109</v>
      </c>
      <c r="H264" s="11">
        <v>5.9488796335552028</v>
      </c>
      <c r="I264" s="11">
        <v>16.448813063735109</v>
      </c>
      <c r="J264" s="51"/>
      <c r="K264" s="51"/>
    </row>
    <row r="268" spans="1:11" x14ac:dyDescent="0.2">
      <c r="A268" t="s">
        <v>86</v>
      </c>
    </row>
    <row r="269" spans="1:11" ht="16" thickBot="1" x14ac:dyDescent="0.25"/>
    <row r="270" spans="1:11" x14ac:dyDescent="0.2">
      <c r="A270" s="12" t="s">
        <v>87</v>
      </c>
      <c r="B270" s="12" t="s">
        <v>108</v>
      </c>
      <c r="C270" s="12" t="s">
        <v>55</v>
      </c>
    </row>
    <row r="271" spans="1:11" x14ac:dyDescent="0.2">
      <c r="A271">
        <v>1</v>
      </c>
      <c r="B271">
        <v>1.0567384237193473</v>
      </c>
      <c r="C271">
        <v>-0.4246271721390692</v>
      </c>
    </row>
    <row r="272" spans="1:11" x14ac:dyDescent="0.2">
      <c r="A272">
        <v>2</v>
      </c>
      <c r="B272">
        <v>0.68344354543117536</v>
      </c>
      <c r="C272">
        <v>-0.13459612501405138</v>
      </c>
    </row>
    <row r="273" spans="1:3" x14ac:dyDescent="0.2">
      <c r="A273">
        <v>3</v>
      </c>
      <c r="B273">
        <v>2.110747491827127</v>
      </c>
      <c r="C273">
        <v>-1.1646736980712138</v>
      </c>
    </row>
    <row r="274" spans="1:3" x14ac:dyDescent="0.2">
      <c r="A274">
        <v>4</v>
      </c>
      <c r="B274">
        <v>2.9646900238588922</v>
      </c>
      <c r="C274">
        <v>-0.96469002385889224</v>
      </c>
    </row>
    <row r="275" spans="1:3" x14ac:dyDescent="0.2">
      <c r="A275">
        <v>5</v>
      </c>
      <c r="B275">
        <v>-6.3146211145168163E-2</v>
      </c>
      <c r="C275">
        <v>0.51037340255840602</v>
      </c>
    </row>
    <row r="276" spans="1:3" x14ac:dyDescent="0.2">
      <c r="A276">
        <v>6</v>
      </c>
      <c r="B276">
        <v>-2.8510603881316987E-2</v>
      </c>
      <c r="C276">
        <v>0.4476220875359691</v>
      </c>
    </row>
    <row r="277" spans="1:3" x14ac:dyDescent="0.2">
      <c r="A277">
        <v>7</v>
      </c>
      <c r="B277">
        <v>-1.0376778088725169E-2</v>
      </c>
      <c r="C277">
        <v>0.44629656884722557</v>
      </c>
    </row>
    <row r="278" spans="1:3" x14ac:dyDescent="0.2">
      <c r="A278">
        <v>8</v>
      </c>
      <c r="B278">
        <v>2.4887220551854496</v>
      </c>
      <c r="C278">
        <v>-0.69660735984494804</v>
      </c>
    </row>
    <row r="279" spans="1:3" x14ac:dyDescent="0.2">
      <c r="A279">
        <v>9</v>
      </c>
      <c r="B279">
        <v>0.19106073051119421</v>
      </c>
      <c r="C279">
        <v>0.27061978657098495</v>
      </c>
    </row>
    <row r="280" spans="1:3" x14ac:dyDescent="0.2">
      <c r="A280">
        <v>10</v>
      </c>
      <c r="B280">
        <v>0.6232346940943736</v>
      </c>
      <c r="C280">
        <v>-8.7329013494159224E-2</v>
      </c>
    </row>
    <row r="281" spans="1:3" x14ac:dyDescent="0.2">
      <c r="A281">
        <v>11</v>
      </c>
      <c r="B281">
        <v>2.6786403086955426</v>
      </c>
      <c r="C281">
        <v>-1.1472467405485289</v>
      </c>
    </row>
    <row r="282" spans="1:3" x14ac:dyDescent="0.2">
      <c r="A282">
        <v>12</v>
      </c>
      <c r="B282">
        <v>0.58056700417065565</v>
      </c>
      <c r="C282">
        <v>-6.2432289144748854E-2</v>
      </c>
    </row>
    <row r="283" spans="1:3" x14ac:dyDescent="0.2">
      <c r="A283">
        <v>13</v>
      </c>
      <c r="B283">
        <v>1.2515009689131764</v>
      </c>
      <c r="C283">
        <v>-0.61129610335619822</v>
      </c>
    </row>
    <row r="284" spans="1:3" x14ac:dyDescent="0.2">
      <c r="A284">
        <v>14</v>
      </c>
      <c r="B284">
        <v>0.74780473134292946</v>
      </c>
      <c r="C284">
        <v>-0.17209949242525535</v>
      </c>
    </row>
    <row r="285" spans="1:3" x14ac:dyDescent="0.2">
      <c r="A285">
        <v>15</v>
      </c>
      <c r="B285">
        <v>0.33032676867209387</v>
      </c>
      <c r="C285">
        <v>0.14860043439304021</v>
      </c>
    </row>
    <row r="286" spans="1:3" x14ac:dyDescent="0.2">
      <c r="A286">
        <v>16</v>
      </c>
      <c r="B286">
        <v>1.9277598063917485</v>
      </c>
      <c r="C286">
        <v>-1.0482523305782041</v>
      </c>
    </row>
    <row r="287" spans="1:3" x14ac:dyDescent="0.2">
      <c r="A287">
        <v>17</v>
      </c>
      <c r="B287">
        <v>0.2435737843909731</v>
      </c>
      <c r="C287">
        <v>0.2153523285048507</v>
      </c>
    </row>
    <row r="288" spans="1:3" x14ac:dyDescent="0.2">
      <c r="A288">
        <v>18</v>
      </c>
      <c r="B288">
        <v>8.9565329972720376E-2</v>
      </c>
      <c r="C288">
        <v>0.38391951851212808</v>
      </c>
    </row>
    <row r="289" spans="1:3" x14ac:dyDescent="0.2">
      <c r="A289">
        <v>19</v>
      </c>
      <c r="B289">
        <v>0.41680434665390975</v>
      </c>
      <c r="C289">
        <v>0.13875120890164583</v>
      </c>
    </row>
    <row r="290" spans="1:3" x14ac:dyDescent="0.2">
      <c r="A290">
        <v>20</v>
      </c>
      <c r="B290">
        <v>0.8718033464022712</v>
      </c>
      <c r="C290">
        <v>-0.20558082808115186</v>
      </c>
    </row>
    <row r="291" spans="1:3" x14ac:dyDescent="0.2">
      <c r="A291">
        <v>21</v>
      </c>
      <c r="B291">
        <v>4.7611609885388262E-2</v>
      </c>
      <c r="C291">
        <v>0.38660462980197607</v>
      </c>
    </row>
    <row r="292" spans="1:3" x14ac:dyDescent="0.2">
      <c r="A292">
        <v>22</v>
      </c>
      <c r="B292">
        <v>-8.5104733397413534E-2</v>
      </c>
      <c r="C292">
        <v>0.51800516629784643</v>
      </c>
    </row>
    <row r="293" spans="1:3" x14ac:dyDescent="0.2">
      <c r="A293">
        <v>23</v>
      </c>
      <c r="B293">
        <v>1.5483950926842569</v>
      </c>
      <c r="C293">
        <v>-0.71087415466080628</v>
      </c>
    </row>
    <row r="294" spans="1:3" x14ac:dyDescent="0.2">
      <c r="A294">
        <v>24</v>
      </c>
      <c r="B294">
        <v>1.6521201283308615</v>
      </c>
      <c r="C294">
        <v>-0.77799425420498736</v>
      </c>
    </row>
    <row r="295" spans="1:3" ht="16" thickBot="1" x14ac:dyDescent="0.25">
      <c r="A295" s="11">
        <v>25</v>
      </c>
      <c r="B295" s="11">
        <v>3.3879268473148687</v>
      </c>
      <c r="C295" s="11">
        <v>4.7421544534981397</v>
      </c>
    </row>
  </sheetData>
  <mergeCells count="6">
    <mergeCell ref="J209:K210"/>
    <mergeCell ref="J263:K264"/>
    <mergeCell ref="J48:K50"/>
    <mergeCell ref="J51:K52"/>
    <mergeCell ref="K156:L157"/>
    <mergeCell ref="J102:K10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FB51-AFB5-144C-B3E1-691B79B0077E}">
  <dimension ref="A1:R84"/>
  <sheetViews>
    <sheetView zoomScale="140" workbookViewId="0">
      <selection activeCell="C26" sqref="C26"/>
    </sheetView>
  </sheetViews>
  <sheetFormatPr baseColWidth="10" defaultRowHeight="15" x14ac:dyDescent="0.2"/>
  <cols>
    <col min="1" max="1" width="33.83203125" customWidth="1"/>
    <col min="2" max="2" width="26.6640625" customWidth="1"/>
    <col min="3" max="3" width="18.33203125" customWidth="1"/>
    <col min="4" max="4" width="26.5" customWidth="1"/>
    <col min="6" max="6" width="19.6640625" customWidth="1"/>
    <col min="7" max="7" width="13.1640625" customWidth="1"/>
    <col min="9" max="9" width="14.83203125" customWidth="1"/>
    <col min="10" max="10" width="18" customWidth="1"/>
  </cols>
  <sheetData>
    <row r="1" spans="1:9" x14ac:dyDescent="0.2">
      <c r="A1" t="s">
        <v>46</v>
      </c>
    </row>
    <row r="2" spans="1:9" ht="16" thickBot="1" x14ac:dyDescent="0.25"/>
    <row r="3" spans="1:9" x14ac:dyDescent="0.2">
      <c r="A3" s="13" t="s">
        <v>47</v>
      </c>
      <c r="B3" s="13"/>
    </row>
    <row r="4" spans="1:9" x14ac:dyDescent="0.2">
      <c r="A4" t="s">
        <v>48</v>
      </c>
      <c r="B4">
        <v>0.9784539794919932</v>
      </c>
    </row>
    <row r="5" spans="1:9" x14ac:dyDescent="0.2">
      <c r="A5" t="s">
        <v>49</v>
      </c>
      <c r="B5">
        <v>0.95737218998371776</v>
      </c>
    </row>
    <row r="6" spans="1:9" x14ac:dyDescent="0.2">
      <c r="A6" t="s">
        <v>50</v>
      </c>
      <c r="B6">
        <v>0.95551880693953151</v>
      </c>
    </row>
    <row r="7" spans="1:9" x14ac:dyDescent="0.2">
      <c r="A7" t="s">
        <v>51</v>
      </c>
      <c r="B7">
        <v>0.13756904702801936</v>
      </c>
    </row>
    <row r="8" spans="1:9" ht="16" thickBot="1" x14ac:dyDescent="0.25">
      <c r="A8" s="11" t="s">
        <v>52</v>
      </c>
      <c r="B8" s="11">
        <v>25</v>
      </c>
    </row>
    <row r="10" spans="1:9" ht="16" thickBot="1" x14ac:dyDescent="0.25">
      <c r="A10" t="s">
        <v>53</v>
      </c>
    </row>
    <row r="11" spans="1:9" x14ac:dyDescent="0.2">
      <c r="A11" s="12"/>
      <c r="B11" s="12" t="s">
        <v>58</v>
      </c>
      <c r="C11" s="12" t="s">
        <v>59</v>
      </c>
      <c r="D11" s="12" t="s">
        <v>60</v>
      </c>
      <c r="E11" s="12" t="s">
        <v>61</v>
      </c>
      <c r="F11" s="12" t="s">
        <v>62</v>
      </c>
    </row>
    <row r="12" spans="1:9" x14ac:dyDescent="0.2">
      <c r="A12" t="s">
        <v>54</v>
      </c>
      <c r="B12">
        <v>1</v>
      </c>
      <c r="C12">
        <v>9.7759074178954606</v>
      </c>
      <c r="D12">
        <v>9.7759074178954606</v>
      </c>
      <c r="E12">
        <v>516.55387319252134</v>
      </c>
      <c r="F12">
        <v>2.9276287311762782E-17</v>
      </c>
    </row>
    <row r="13" spans="1:9" x14ac:dyDescent="0.2">
      <c r="A13" t="s">
        <v>55</v>
      </c>
      <c r="B13">
        <v>23</v>
      </c>
      <c r="C13">
        <v>0.43528058210454029</v>
      </c>
      <c r="D13">
        <v>1.8925242700197405E-2</v>
      </c>
    </row>
    <row r="14" spans="1:9" ht="16" thickBot="1" x14ac:dyDescent="0.25">
      <c r="A14" s="11" t="s">
        <v>56</v>
      </c>
      <c r="B14" s="11">
        <v>24</v>
      </c>
      <c r="C14" s="11">
        <v>10.211188000000002</v>
      </c>
      <c r="D14" s="11"/>
      <c r="E14" s="11"/>
      <c r="F14" s="11"/>
    </row>
    <row r="15" spans="1:9" ht="16" thickBot="1" x14ac:dyDescent="0.25"/>
    <row r="16" spans="1:9" x14ac:dyDescent="0.2">
      <c r="A16" s="12"/>
      <c r="B16" s="12" t="s">
        <v>63</v>
      </c>
      <c r="C16" s="12" t="s">
        <v>51</v>
      </c>
      <c r="D16" s="12" t="s">
        <v>64</v>
      </c>
      <c r="E16" s="12" t="s">
        <v>65</v>
      </c>
      <c r="F16" s="12" t="s">
        <v>66</v>
      </c>
      <c r="G16" s="12" t="s">
        <v>67</v>
      </c>
      <c r="H16" s="12" t="s">
        <v>68</v>
      </c>
      <c r="I16" s="12" t="s">
        <v>69</v>
      </c>
    </row>
    <row r="17" spans="1:18" x14ac:dyDescent="0.2">
      <c r="A17" t="s">
        <v>57</v>
      </c>
      <c r="B17">
        <v>-0.83035999064668942</v>
      </c>
      <c r="C17">
        <v>0.11082528891896037</v>
      </c>
      <c r="D17">
        <v>-7.4925136559208969</v>
      </c>
      <c r="E17">
        <v>1.2957163315165321E-7</v>
      </c>
      <c r="F17">
        <v>-1.0596195679957867</v>
      </c>
      <c r="G17">
        <v>-0.60110041329759212</v>
      </c>
      <c r="H17">
        <v>-1.0596195679957867</v>
      </c>
      <c r="I17">
        <v>-0.60110041329759212</v>
      </c>
    </row>
    <row r="18" spans="1:18" ht="16" thickBot="1" x14ac:dyDescent="0.25">
      <c r="A18" s="11" t="s">
        <v>90</v>
      </c>
      <c r="B18" s="11">
        <v>1.4167717813226324</v>
      </c>
      <c r="C18" s="11">
        <v>6.2336453017761778E-2</v>
      </c>
      <c r="D18" s="11">
        <v>22.727821567244863</v>
      </c>
      <c r="E18" s="11">
        <v>2.9276287311762986E-17</v>
      </c>
      <c r="F18" s="11">
        <v>1.28781900338091</v>
      </c>
      <c r="G18" s="11">
        <v>1.5457245592643547</v>
      </c>
      <c r="H18" s="11">
        <v>1.28781900338091</v>
      </c>
      <c r="I18" s="11">
        <v>1.5457245592643547</v>
      </c>
    </row>
    <row r="22" spans="1:18" x14ac:dyDescent="0.2">
      <c r="A22" t="s">
        <v>86</v>
      </c>
    </row>
    <row r="23" spans="1:18" ht="16" thickBot="1" x14ac:dyDescent="0.25">
      <c r="E23" s="25" t="s">
        <v>171</v>
      </c>
      <c r="F23" s="25"/>
      <c r="G23" s="25"/>
      <c r="H23" s="25"/>
      <c r="I23" s="25"/>
      <c r="J23" s="25"/>
      <c r="N23" s="25" t="s">
        <v>182</v>
      </c>
      <c r="P23" t="s">
        <v>161</v>
      </c>
      <c r="Q23">
        <v>25</v>
      </c>
    </row>
    <row r="24" spans="1:18" ht="16" thickBot="1" x14ac:dyDescent="0.25">
      <c r="A24" s="12" t="s">
        <v>87</v>
      </c>
      <c r="B24" s="12" t="s">
        <v>131</v>
      </c>
      <c r="C24" s="12" t="s">
        <v>55</v>
      </c>
    </row>
    <row r="25" spans="1:18" x14ac:dyDescent="0.2">
      <c r="A25">
        <v>1</v>
      </c>
      <c r="B25">
        <v>1.4498462274807495</v>
      </c>
      <c r="C25">
        <v>0.13215377251925101</v>
      </c>
      <c r="N25" s="12" t="s">
        <v>55</v>
      </c>
      <c r="O25" s="18" t="s">
        <v>183</v>
      </c>
      <c r="P25" s="18" t="s">
        <v>184</v>
      </c>
      <c r="Q25" s="18" t="s">
        <v>185</v>
      </c>
      <c r="R25" s="18" t="s">
        <v>186</v>
      </c>
    </row>
    <row r="26" spans="1:18" x14ac:dyDescent="0.2">
      <c r="A26">
        <v>2</v>
      </c>
      <c r="B26">
        <v>1.7081542642732364</v>
      </c>
      <c r="C26">
        <v>0.11384573572676371</v>
      </c>
      <c r="N26">
        <v>-0.31619223612629399</v>
      </c>
      <c r="O26">
        <v>1</v>
      </c>
      <c r="P26">
        <f>(O26-0.375)/($Q$23+0.25)</f>
        <v>2.4752475247524754E-2</v>
      </c>
      <c r="Q26">
        <f>_xlfn.NORM.S.INV(P26)</f>
        <v>-1.9642168419486286</v>
      </c>
      <c r="R26">
        <f>Q26*SQRT($D$13)</f>
        <v>-0.27021543910325857</v>
      </c>
    </row>
    <row r="27" spans="1:18" x14ac:dyDescent="0.2">
      <c r="A27">
        <v>3</v>
      </c>
      <c r="B27">
        <v>0.90345050755144873</v>
      </c>
      <c r="C27">
        <v>0.15354949244855121</v>
      </c>
      <c r="N27">
        <v>-0.19587759320142384</v>
      </c>
      <c r="O27">
        <v>2</v>
      </c>
      <c r="P27">
        <f t="shared" ref="P27:P50" si="0">(O27-0.375)/($Q$23+0.25)</f>
        <v>6.4356435643564358E-2</v>
      </c>
      <c r="Q27">
        <f t="shared" ref="Q27:Q50" si="1">_xlfn.NORM.S.INV(P27)</f>
        <v>-1.5191971786348157</v>
      </c>
      <c r="R27">
        <f t="shared" ref="R27:R50" si="2">Q27*SQRT($D$13)</f>
        <v>-0.2089945081124473</v>
      </c>
    </row>
    <row r="28" spans="1:18" x14ac:dyDescent="0.2">
      <c r="A28">
        <v>4</v>
      </c>
      <c r="B28">
        <v>0.57685109310295268</v>
      </c>
      <c r="C28">
        <v>-7.6851093102952683E-2</v>
      </c>
      <c r="E28" t="s">
        <v>172</v>
      </c>
      <c r="F28">
        <f>SQRT(COUNT(C25:C49))</f>
        <v>5</v>
      </c>
      <c r="N28">
        <v>-0.19154114712199855</v>
      </c>
      <c r="O28">
        <v>3</v>
      </c>
      <c r="P28">
        <f t="shared" si="0"/>
        <v>0.10396039603960396</v>
      </c>
      <c r="Q28">
        <f t="shared" si="1"/>
        <v>-1.259303326776309</v>
      </c>
      <c r="R28">
        <f t="shared" si="2"/>
        <v>-0.1732411585838313</v>
      </c>
    </row>
    <row r="29" spans="1:18" x14ac:dyDescent="0.2">
      <c r="A29">
        <v>5</v>
      </c>
      <c r="B29">
        <v>2.431877593201424</v>
      </c>
      <c r="C29">
        <v>-0.19587759320142384</v>
      </c>
      <c r="E29" t="s">
        <v>142</v>
      </c>
      <c r="F29">
        <f>MAX(C25:C49)-MIN(C25:C49)</f>
        <v>0.54647871927167113</v>
      </c>
      <c r="N29">
        <v>-0.14993339675070017</v>
      </c>
      <c r="O29">
        <v>4</v>
      </c>
      <c r="P29">
        <f t="shared" si="0"/>
        <v>0.14356435643564355</v>
      </c>
      <c r="Q29">
        <f t="shared" si="1"/>
        <v>-1.0644415649029648</v>
      </c>
      <c r="R29">
        <f t="shared" si="2"/>
        <v>-0.14643421170071449</v>
      </c>
    </row>
    <row r="30" spans="1:18" x14ac:dyDescent="0.2">
      <c r="A30">
        <v>6</v>
      </c>
      <c r="B30">
        <v>2.3887238475556369</v>
      </c>
      <c r="C30">
        <v>-2.7238475556368158E-3</v>
      </c>
      <c r="E30" t="s">
        <v>174</v>
      </c>
      <c r="F30">
        <f>F29/F28</f>
        <v>0.10929574385433423</v>
      </c>
      <c r="G30">
        <v>0.10929999999999999</v>
      </c>
      <c r="N30">
        <v>-0.13876687973488622</v>
      </c>
      <c r="O30">
        <v>5</v>
      </c>
      <c r="P30">
        <f t="shared" si="0"/>
        <v>0.18316831683168316</v>
      </c>
      <c r="Q30">
        <f t="shared" si="1"/>
        <v>-0.90335666085984245</v>
      </c>
      <c r="R30">
        <f t="shared" si="2"/>
        <v>-0.1242739149609022</v>
      </c>
    </row>
    <row r="31" spans="1:18" x14ac:dyDescent="0.2">
      <c r="A31">
        <v>7</v>
      </c>
      <c r="B31">
        <v>2.3666438404316761</v>
      </c>
      <c r="C31">
        <v>-7.2643840431676043E-2</v>
      </c>
      <c r="N31">
        <v>-0.12655059752419584</v>
      </c>
      <c r="O31">
        <v>6</v>
      </c>
      <c r="P31">
        <f t="shared" si="0"/>
        <v>0.22277227722772278</v>
      </c>
      <c r="Q31">
        <f t="shared" si="1"/>
        <v>-0.76286392187805752</v>
      </c>
      <c r="R31">
        <f t="shared" si="2"/>
        <v>-0.10494646274482179</v>
      </c>
    </row>
    <row r="32" spans="1:18" ht="16" thickBot="1" x14ac:dyDescent="0.25">
      <c r="A32">
        <v>8</v>
      </c>
      <c r="B32">
        <v>0.7495411471219986</v>
      </c>
      <c r="C32">
        <v>-0.19154114712199855</v>
      </c>
      <c r="N32">
        <v>-7.6851093102952683E-2</v>
      </c>
      <c r="O32">
        <v>7</v>
      </c>
      <c r="P32">
        <f t="shared" si="0"/>
        <v>0.26237623762376239</v>
      </c>
      <c r="Q32">
        <f t="shared" si="1"/>
        <v>-0.63603674069582572</v>
      </c>
      <c r="R32">
        <f t="shared" si="2"/>
        <v>-8.749896829233221E-2</v>
      </c>
    </row>
    <row r="33" spans="1:18" x14ac:dyDescent="0.2">
      <c r="A33">
        <v>9</v>
      </c>
      <c r="B33">
        <v>2.1420526053940367</v>
      </c>
      <c r="C33">
        <v>2.3947394605963179E-2</v>
      </c>
      <c r="E33" s="12" t="s">
        <v>172</v>
      </c>
      <c r="F33" s="12" t="s">
        <v>173</v>
      </c>
      <c r="G33" s="12" t="s">
        <v>175</v>
      </c>
      <c r="H33" s="12" t="s">
        <v>149</v>
      </c>
      <c r="I33" s="12" t="s">
        <v>176</v>
      </c>
      <c r="J33" s="12" t="s">
        <v>151</v>
      </c>
      <c r="K33" s="12" t="s">
        <v>177</v>
      </c>
      <c r="N33">
        <v>-7.2643840431676043E-2</v>
      </c>
      <c r="O33">
        <v>8</v>
      </c>
      <c r="P33">
        <f t="shared" si="0"/>
        <v>0.30198019801980197</v>
      </c>
      <c r="Q33">
        <f t="shared" si="1"/>
        <v>-0.5187137151214628</v>
      </c>
      <c r="R33">
        <f t="shared" si="2"/>
        <v>-7.135895146962315E-2</v>
      </c>
    </row>
    <row r="34" spans="1:18" x14ac:dyDescent="0.2">
      <c r="A34">
        <v>10</v>
      </c>
      <c r="B34">
        <v>1.7546099599634186</v>
      </c>
      <c r="C34">
        <v>0.11139004003658148</v>
      </c>
      <c r="E34" s="44">
        <v>1</v>
      </c>
      <c r="F34" s="44">
        <f>MIN(C25:C49)</f>
        <v>-0.3161922361262941</v>
      </c>
      <c r="G34" s="44">
        <f>F34+$G$30</f>
        <v>-0.20689223612629409</v>
      </c>
      <c r="H34">
        <v>1</v>
      </c>
      <c r="I34">
        <f>_xlfn.NORM.DIST(G34,0,SQRT($D$13),TRUE)</f>
        <v>6.6301549655962785E-2</v>
      </c>
      <c r="J34">
        <f>I34*25</f>
        <v>1.6575387413990696</v>
      </c>
      <c r="K34">
        <f>POWER(J34-H34,2)/J34</f>
        <v>0.26084289051110521</v>
      </c>
      <c r="N34">
        <v>-7.0940355694466328E-2</v>
      </c>
      <c r="O34">
        <v>9</v>
      </c>
      <c r="P34">
        <f t="shared" si="0"/>
        <v>0.34158415841584161</v>
      </c>
      <c r="Q34">
        <f t="shared" si="1"/>
        <v>-0.40814351181628794</v>
      </c>
      <c r="R34">
        <f t="shared" si="2"/>
        <v>-5.6147913971235891E-2</v>
      </c>
    </row>
    <row r="35" spans="1:18" x14ac:dyDescent="0.2">
      <c r="A35">
        <v>11</v>
      </c>
      <c r="B35">
        <v>0.67809213679540581</v>
      </c>
      <c r="C35">
        <v>-2.5092136795405784E-2</v>
      </c>
      <c r="E35">
        <v>2</v>
      </c>
      <c r="F35">
        <f>G34</f>
        <v>-0.20689223612629409</v>
      </c>
      <c r="G35">
        <f t="shared" ref="G35:G38" si="3">F35+$G$30</f>
        <v>-9.7592236126294099E-2</v>
      </c>
      <c r="H35">
        <v>5</v>
      </c>
      <c r="I35">
        <f>_xlfn.NORM.DIST(G35,0,SQRT($D$13),TRUE)-_xlfn.NORM.DIST(F35,0,SQRT($D$13),TRUE)</f>
        <v>0.17273489372894191</v>
      </c>
      <c r="J35">
        <f t="shared" ref="J35:J38" si="4">I35*25</f>
        <v>4.3183723432235475</v>
      </c>
      <c r="K35">
        <f t="shared" ref="K35:K38" si="5">POWER(J35-H35,2)/J35</f>
        <v>0.10759059792786048</v>
      </c>
      <c r="N35">
        <v>-2.5092136795405784E-2</v>
      </c>
      <c r="O35">
        <v>10</v>
      </c>
      <c r="P35">
        <f t="shared" si="0"/>
        <v>0.38118811881188119</v>
      </c>
      <c r="Q35">
        <f t="shared" si="1"/>
        <v>-0.30236184494975038</v>
      </c>
      <c r="R35">
        <f t="shared" si="2"/>
        <v>-4.1595630867370913E-2</v>
      </c>
    </row>
    <row r="36" spans="1:18" x14ac:dyDescent="0.2">
      <c r="A36">
        <v>12</v>
      </c>
      <c r="B36">
        <v>1.788478627326554</v>
      </c>
      <c r="C36">
        <v>0.14152137267344589</v>
      </c>
      <c r="E36">
        <v>3</v>
      </c>
      <c r="F36">
        <f t="shared" ref="F36:F38" si="6">G35</f>
        <v>-9.7592236126294099E-2</v>
      </c>
      <c r="G36">
        <f t="shared" si="3"/>
        <v>1.1707763873705895E-2</v>
      </c>
      <c r="H36">
        <v>6</v>
      </c>
      <c r="I36">
        <f t="shared" ref="I36:I37" si="7">_xlfn.NORM.DIST(G36,0,SQRT($D$13),TRUE)-_xlfn.NORM.DIST(F36,0,SQRT($D$13),TRUE)</f>
        <v>0.294874454854266</v>
      </c>
      <c r="J36">
        <f t="shared" si="4"/>
        <v>7.3718613713566503</v>
      </c>
      <c r="K36">
        <f t="shared" si="5"/>
        <v>0.25529557969349093</v>
      </c>
      <c r="N36">
        <v>-2.7238475556368158E-3</v>
      </c>
      <c r="O36">
        <v>11</v>
      </c>
      <c r="P36">
        <f t="shared" si="0"/>
        <v>0.42079207920792078</v>
      </c>
      <c r="Q36">
        <f t="shared" si="1"/>
        <v>-0.19986756443194009</v>
      </c>
      <c r="R36">
        <f t="shared" si="2"/>
        <v>-2.7495590370713256E-2</v>
      </c>
    </row>
    <row r="37" spans="1:18" x14ac:dyDescent="0.2">
      <c r="A37">
        <v>13</v>
      </c>
      <c r="B37">
        <v>1.331713516854623</v>
      </c>
      <c r="C37">
        <v>0.23028648314537703</v>
      </c>
      <c r="E37">
        <v>4</v>
      </c>
      <c r="F37">
        <f t="shared" si="6"/>
        <v>1.1707763873705895E-2</v>
      </c>
      <c r="G37">
        <f t="shared" si="3"/>
        <v>0.12100776387370589</v>
      </c>
      <c r="H37">
        <v>8</v>
      </c>
      <c r="I37">
        <f t="shared" si="7"/>
        <v>0.27655508085065084</v>
      </c>
      <c r="J37">
        <f t="shared" si="4"/>
        <v>6.9138770212662708</v>
      </c>
      <c r="K37">
        <f t="shared" si="5"/>
        <v>0.17062252066458863</v>
      </c>
      <c r="N37">
        <v>4.7391161507945867E-3</v>
      </c>
      <c r="O37">
        <v>12</v>
      </c>
      <c r="P37">
        <f t="shared" si="0"/>
        <v>0.46039603960396042</v>
      </c>
      <c r="Q37">
        <f t="shared" si="1"/>
        <v>-9.9436026846755704E-2</v>
      </c>
      <c r="R37">
        <f t="shared" si="2"/>
        <v>-1.3679319453560731E-2</v>
      </c>
    </row>
    <row r="38" spans="1:18" ht="16" thickBot="1" x14ac:dyDescent="0.25">
      <c r="A38">
        <v>14</v>
      </c>
      <c r="B38">
        <v>1.6601235025160801</v>
      </c>
      <c r="C38">
        <v>7.6876497483920003E-2</v>
      </c>
      <c r="E38" s="11">
        <v>5</v>
      </c>
      <c r="F38" s="11">
        <f t="shared" si="6"/>
        <v>0.12100776387370589</v>
      </c>
      <c r="G38" s="11">
        <f t="shared" si="3"/>
        <v>0.23030776387370588</v>
      </c>
      <c r="H38" s="11">
        <v>5</v>
      </c>
      <c r="I38" s="11">
        <f>1-_xlfn.NORM.DIST(F38,0,SQRT($D$13),TRUE)</f>
        <v>0.18953402091017846</v>
      </c>
      <c r="J38" s="11">
        <f t="shared" si="4"/>
        <v>4.7383505227544616</v>
      </c>
      <c r="K38" s="11">
        <f t="shared" si="5"/>
        <v>1.4448160517906691E-2</v>
      </c>
      <c r="N38">
        <v>2.3947394605963179E-2</v>
      </c>
      <c r="O38">
        <v>13</v>
      </c>
      <c r="P38">
        <f t="shared" si="0"/>
        <v>0.5</v>
      </c>
      <c r="Q38">
        <f t="shared" si="1"/>
        <v>0</v>
      </c>
      <c r="R38">
        <f t="shared" si="2"/>
        <v>0</v>
      </c>
    </row>
    <row r="39" spans="1:18" x14ac:dyDescent="0.2">
      <c r="A39">
        <v>15</v>
      </c>
      <c r="B39">
        <v>2.0052803945326314</v>
      </c>
      <c r="C39">
        <v>8.2719605467368673E-2</v>
      </c>
      <c r="H39">
        <f>SUM(H34:H38)</f>
        <v>25</v>
      </c>
      <c r="I39">
        <f>SUM(I34:I38)</f>
        <v>1</v>
      </c>
      <c r="J39">
        <f>SUM(J34:J38)</f>
        <v>25</v>
      </c>
      <c r="K39" s="30">
        <f>SUM(K34:K38)</f>
        <v>0.8087997493149518</v>
      </c>
      <c r="N39">
        <v>2.5313462480171189E-2</v>
      </c>
      <c r="O39">
        <v>14</v>
      </c>
      <c r="P39">
        <f t="shared" si="0"/>
        <v>0.53960396039603964</v>
      </c>
      <c r="Q39">
        <f t="shared" si="1"/>
        <v>9.9436026846755843E-2</v>
      </c>
      <c r="R39">
        <f t="shared" si="2"/>
        <v>1.367931945356075E-2</v>
      </c>
    </row>
    <row r="40" spans="1:18" x14ac:dyDescent="0.2">
      <c r="A40">
        <v>16</v>
      </c>
      <c r="B40">
        <v>0.98443093534504889</v>
      </c>
      <c r="C40">
        <v>0.15256906465495113</v>
      </c>
      <c r="N40">
        <v>2.8118522879423846E-2</v>
      </c>
      <c r="O40">
        <v>15</v>
      </c>
      <c r="P40">
        <f t="shared" si="0"/>
        <v>0.57920792079207917</v>
      </c>
      <c r="Q40">
        <f t="shared" si="1"/>
        <v>0.19986756443193993</v>
      </c>
      <c r="R40">
        <f t="shared" si="2"/>
        <v>2.7495590370713235E-2</v>
      </c>
    </row>
    <row r="41" spans="1:18" x14ac:dyDescent="0.2">
      <c r="A41">
        <v>17</v>
      </c>
      <c r="B41">
        <v>2.0889174362329337</v>
      </c>
      <c r="C41">
        <v>9.0082563767066137E-2</v>
      </c>
      <c r="N41">
        <v>7.6876497483920003E-2</v>
      </c>
      <c r="O41">
        <v>16</v>
      </c>
      <c r="P41">
        <f t="shared" si="0"/>
        <v>0.61881188118811881</v>
      </c>
      <c r="Q41">
        <f t="shared" si="1"/>
        <v>0.30236184494975038</v>
      </c>
      <c r="R41">
        <f t="shared" si="2"/>
        <v>4.1595630867370913E-2</v>
      </c>
    </row>
    <row r="42" spans="1:18" x14ac:dyDescent="0.2">
      <c r="A42">
        <v>18</v>
      </c>
      <c r="B42">
        <v>2.2507668797348863</v>
      </c>
      <c r="C42">
        <v>-0.13876687973488622</v>
      </c>
      <c r="I42" t="s">
        <v>178</v>
      </c>
      <c r="J42">
        <f>_xlfn.CHISQ.INV.RT(0.05,5-1-1)</f>
        <v>7.8147279032511792</v>
      </c>
      <c r="N42">
        <v>8.2719605467368673E-2</v>
      </c>
      <c r="O42">
        <v>17</v>
      </c>
      <c r="P42">
        <f t="shared" si="0"/>
        <v>0.65841584158415845</v>
      </c>
      <c r="Q42">
        <f t="shared" si="1"/>
        <v>0.40814351181628811</v>
      </c>
      <c r="R42">
        <f t="shared" si="2"/>
        <v>5.6147913971235919E-2</v>
      </c>
    </row>
    <row r="43" spans="1:18" x14ac:dyDescent="0.2">
      <c r="A43">
        <v>19</v>
      </c>
      <c r="B43">
        <v>1.9265505975241959</v>
      </c>
      <c r="C43">
        <v>-0.12655059752419584</v>
      </c>
      <c r="I43" t="s">
        <v>179</v>
      </c>
      <c r="J43">
        <f>K39</f>
        <v>0.8087997493149518</v>
      </c>
      <c r="K43" s="18" t="s">
        <v>75</v>
      </c>
      <c r="L43">
        <f>J42</f>
        <v>7.8147279032511792</v>
      </c>
      <c r="N43">
        <v>9.0082563767066137E-2</v>
      </c>
      <c r="O43">
        <v>18</v>
      </c>
      <c r="P43">
        <f t="shared" si="0"/>
        <v>0.69801980198019797</v>
      </c>
      <c r="Q43">
        <f t="shared" si="1"/>
        <v>0.51871371512146258</v>
      </c>
      <c r="R43">
        <f t="shared" si="2"/>
        <v>7.1358951469623122E-2</v>
      </c>
    </row>
    <row r="44" spans="1:18" x14ac:dyDescent="0.2">
      <c r="A44">
        <v>20</v>
      </c>
      <c r="B44">
        <v>1.5719403556944662</v>
      </c>
      <c r="C44">
        <v>-7.0940355694466328E-2</v>
      </c>
      <c r="N44">
        <v>0.11139004003658148</v>
      </c>
      <c r="O44">
        <v>19</v>
      </c>
      <c r="P44">
        <f t="shared" si="0"/>
        <v>0.73762376237623761</v>
      </c>
      <c r="Q44">
        <f t="shared" si="1"/>
        <v>0.63603674069582572</v>
      </c>
      <c r="R44">
        <f t="shared" si="2"/>
        <v>8.749896829233221E-2</v>
      </c>
    </row>
    <row r="45" spans="1:18" x14ac:dyDescent="0.2">
      <c r="A45">
        <v>21</v>
      </c>
      <c r="B45">
        <v>2.2982608838492053</v>
      </c>
      <c r="C45">
        <v>4.7391161507945867E-3</v>
      </c>
      <c r="I45" t="s">
        <v>180</v>
      </c>
      <c r="N45">
        <v>0.11384573572676371</v>
      </c>
      <c r="O45">
        <v>20</v>
      </c>
      <c r="P45">
        <f t="shared" si="0"/>
        <v>0.77722772277227725</v>
      </c>
      <c r="Q45">
        <f t="shared" si="1"/>
        <v>0.76286392187805752</v>
      </c>
      <c r="R45">
        <f t="shared" si="2"/>
        <v>0.10494646274482179</v>
      </c>
    </row>
    <row r="46" spans="1:18" x14ac:dyDescent="0.2">
      <c r="A46">
        <v>22</v>
      </c>
      <c r="B46">
        <v>2.4599333967507002</v>
      </c>
      <c r="C46">
        <v>-0.14993339675070017</v>
      </c>
      <c r="I46" s="45" t="s">
        <v>181</v>
      </c>
      <c r="N46">
        <v>0.13215377251925053</v>
      </c>
      <c r="O46">
        <v>21</v>
      </c>
      <c r="P46">
        <f t="shared" si="0"/>
        <v>0.81683168316831678</v>
      </c>
      <c r="Q46">
        <f t="shared" si="1"/>
        <v>0.90335666085984223</v>
      </c>
      <c r="R46">
        <f t="shared" si="2"/>
        <v>0.12427391496090218</v>
      </c>
    </row>
    <row r="47" spans="1:18" x14ac:dyDescent="0.2">
      <c r="A47">
        <v>23</v>
      </c>
      <c r="B47">
        <v>1.1686865375198288</v>
      </c>
      <c r="C47">
        <v>2.5313462480171189E-2</v>
      </c>
      <c r="N47">
        <v>0.14152137267344589</v>
      </c>
      <c r="O47">
        <v>22</v>
      </c>
      <c r="P47">
        <f t="shared" si="0"/>
        <v>0.85643564356435642</v>
      </c>
      <c r="Q47">
        <f t="shared" si="1"/>
        <v>1.0644415649029648</v>
      </c>
      <c r="R47">
        <f t="shared" si="2"/>
        <v>0.14643421170071449</v>
      </c>
    </row>
    <row r="48" spans="1:18" x14ac:dyDescent="0.2">
      <c r="A48">
        <v>24</v>
      </c>
      <c r="B48">
        <v>1.1158814771205761</v>
      </c>
      <c r="C48">
        <v>2.8118522879423846E-2</v>
      </c>
      <c r="N48">
        <v>0.15256906465495113</v>
      </c>
      <c r="O48">
        <v>23</v>
      </c>
      <c r="P48">
        <f t="shared" si="0"/>
        <v>0.89603960396039606</v>
      </c>
      <c r="Q48">
        <f t="shared" si="1"/>
        <v>1.259303326776309</v>
      </c>
      <c r="R48">
        <f t="shared" si="2"/>
        <v>0.1732411585838313</v>
      </c>
    </row>
    <row r="49" spans="1:18" ht="16" thickBot="1" x14ac:dyDescent="0.25">
      <c r="A49" s="11">
        <v>25</v>
      </c>
      <c r="B49" s="11">
        <v>0.4391922361262941</v>
      </c>
      <c r="C49" s="11">
        <v>-0.3161922361262941</v>
      </c>
      <c r="N49">
        <v>0.15354949244855121</v>
      </c>
      <c r="O49">
        <v>24</v>
      </c>
      <c r="P49">
        <f t="shared" si="0"/>
        <v>0.9356435643564357</v>
      </c>
      <c r="Q49">
        <f t="shared" si="1"/>
        <v>1.5191971786348164</v>
      </c>
      <c r="R49">
        <f t="shared" si="2"/>
        <v>0.20899450811244738</v>
      </c>
    </row>
    <row r="50" spans="1:18" ht="16" thickBot="1" x14ac:dyDescent="0.25">
      <c r="N50" s="11">
        <v>0.23028648314537703</v>
      </c>
      <c r="O50">
        <v>25</v>
      </c>
      <c r="P50">
        <f t="shared" si="0"/>
        <v>0.97524752475247523</v>
      </c>
      <c r="Q50">
        <f t="shared" si="1"/>
        <v>1.9642168419486286</v>
      </c>
      <c r="R50">
        <f t="shared" si="2"/>
        <v>0.27021543910325857</v>
      </c>
    </row>
    <row r="53" spans="1:18" x14ac:dyDescent="0.2">
      <c r="E53" s="25" t="s">
        <v>157</v>
      </c>
      <c r="F53" s="25"/>
      <c r="G53" s="25"/>
      <c r="H53" s="25"/>
      <c r="I53" s="25"/>
      <c r="J53" s="25"/>
    </row>
    <row r="54" spans="1:18" ht="16" thickBot="1" x14ac:dyDescent="0.25"/>
    <row r="55" spans="1:18" x14ac:dyDescent="0.2">
      <c r="E55" s="12" t="s">
        <v>55</v>
      </c>
      <c r="F55" s="12" t="s">
        <v>158</v>
      </c>
      <c r="G55" s="12" t="s">
        <v>187</v>
      </c>
    </row>
    <row r="56" spans="1:18" x14ac:dyDescent="0.2">
      <c r="E56">
        <v>0.13215377251925053</v>
      </c>
    </row>
    <row r="57" spans="1:18" x14ac:dyDescent="0.2">
      <c r="E57">
        <v>0.11384573572676371</v>
      </c>
      <c r="F57">
        <f>POWER(E57-E56,2)</f>
        <v>3.3518421119505128E-4</v>
      </c>
    </row>
    <row r="58" spans="1:18" x14ac:dyDescent="0.2">
      <c r="E58">
        <v>0.15354949244855121</v>
      </c>
      <c r="F58">
        <f t="shared" ref="F58:F80" si="8">POWER(E58-E57,2)</f>
        <v>1.5763882978228859E-3</v>
      </c>
    </row>
    <row r="59" spans="1:18" x14ac:dyDescent="0.2">
      <c r="E59">
        <v>-7.6851093102952683E-2</v>
      </c>
      <c r="F59">
        <f t="shared" si="8"/>
        <v>5.3084429822475861E-2</v>
      </c>
    </row>
    <row r="60" spans="1:18" x14ac:dyDescent="0.2">
      <c r="E60">
        <v>-0.19587759320142384</v>
      </c>
      <c r="F60">
        <f t="shared" si="8"/>
        <v>1.4167307725691355E-2</v>
      </c>
    </row>
    <row r="61" spans="1:18" x14ac:dyDescent="0.2">
      <c r="E61">
        <v>-2.7238475556368158E-3</v>
      </c>
      <c r="F61">
        <f t="shared" si="8"/>
        <v>3.7308369456997392E-2</v>
      </c>
      <c r="I61" t="s">
        <v>188</v>
      </c>
      <c r="J61">
        <f>F81/G81</f>
        <v>1.1503650083767818</v>
      </c>
    </row>
    <row r="62" spans="1:18" x14ac:dyDescent="0.2">
      <c r="E62">
        <v>-7.2643840431676043E-2</v>
      </c>
      <c r="F62">
        <f t="shared" si="8"/>
        <v>4.8888054037853762E-3</v>
      </c>
    </row>
    <row r="63" spans="1:18" x14ac:dyDescent="0.2">
      <c r="E63">
        <v>-0.19154114712199855</v>
      </c>
      <c r="F63">
        <f t="shared" si="8"/>
        <v>1.4136569538212608E-2</v>
      </c>
    </row>
    <row r="64" spans="1:18" x14ac:dyDescent="0.2">
      <c r="E64">
        <v>2.3947394605963179E-2</v>
      </c>
      <c r="F64">
        <f t="shared" si="8"/>
        <v>4.6435311616043501E-2</v>
      </c>
      <c r="J64">
        <f>J61</f>
        <v>1.1503650083767818</v>
      </c>
      <c r="K64" t="s">
        <v>189</v>
      </c>
      <c r="L64" t="s">
        <v>190</v>
      </c>
    </row>
    <row r="65" spans="5:9" x14ac:dyDescent="0.2">
      <c r="E65">
        <v>0.11139004003658148</v>
      </c>
      <c r="F65">
        <f t="shared" si="8"/>
        <v>7.6462162399048321E-3</v>
      </c>
    </row>
    <row r="66" spans="5:9" x14ac:dyDescent="0.2">
      <c r="E66">
        <v>-2.5092136795405784E-2</v>
      </c>
      <c r="F66">
        <f t="shared" si="8"/>
        <v>1.8627384592797842E-2</v>
      </c>
      <c r="I66" s="30" t="s">
        <v>191</v>
      </c>
    </row>
    <row r="67" spans="5:9" x14ac:dyDescent="0.2">
      <c r="E67">
        <v>0.14152137267344589</v>
      </c>
      <c r="F67">
        <f t="shared" si="8"/>
        <v>2.7760061537527126E-2</v>
      </c>
    </row>
    <row r="68" spans="5:9" x14ac:dyDescent="0.2">
      <c r="E68">
        <v>0.23028648314537703</v>
      </c>
      <c r="F68">
        <f t="shared" si="8"/>
        <v>7.8792448370941393E-3</v>
      </c>
    </row>
    <row r="69" spans="5:9" x14ac:dyDescent="0.2">
      <c r="E69">
        <v>7.6876497483920003E-2</v>
      </c>
      <c r="F69">
        <f t="shared" si="8"/>
        <v>2.353462370064845E-2</v>
      </c>
    </row>
    <row r="70" spans="5:9" x14ac:dyDescent="0.2">
      <c r="E70">
        <v>8.2719605467368673E-2</v>
      </c>
      <c r="F70">
        <f t="shared" si="8"/>
        <v>3.414191090624158E-5</v>
      </c>
    </row>
    <row r="71" spans="5:9" x14ac:dyDescent="0.2">
      <c r="E71">
        <v>0.15256906465495113</v>
      </c>
      <c r="F71">
        <f t="shared" si="8"/>
        <v>4.8789469487977464E-3</v>
      </c>
    </row>
    <row r="72" spans="5:9" x14ac:dyDescent="0.2">
      <c r="E72">
        <v>9.0082563767066137E-2</v>
      </c>
      <c r="F72">
        <f t="shared" si="8"/>
        <v>3.9045627932116516E-3</v>
      </c>
    </row>
    <row r="73" spans="5:9" x14ac:dyDescent="0.2">
      <c r="E73">
        <v>-0.13876687973488622</v>
      </c>
      <c r="F73">
        <f t="shared" si="8"/>
        <v>5.2372067791153283E-2</v>
      </c>
    </row>
    <row r="74" spans="5:9" x14ac:dyDescent="0.2">
      <c r="E74">
        <v>-0.12655059752419584</v>
      </c>
      <c r="F74">
        <f t="shared" si="8"/>
        <v>1.4923755105123015E-4</v>
      </c>
    </row>
    <row r="75" spans="5:9" x14ac:dyDescent="0.2">
      <c r="E75">
        <v>-7.0940355694466328E-2</v>
      </c>
      <c r="F75">
        <f t="shared" si="8"/>
        <v>3.092498996360998E-3</v>
      </c>
    </row>
    <row r="76" spans="5:9" x14ac:dyDescent="0.2">
      <c r="E76">
        <v>4.7391161507945867E-3</v>
      </c>
      <c r="F76">
        <f t="shared" si="8"/>
        <v>5.7273824587776396E-3</v>
      </c>
    </row>
    <row r="77" spans="5:9" x14ac:dyDescent="0.2">
      <c r="E77">
        <v>-0.14993339675070017</v>
      </c>
      <c r="F77">
        <f t="shared" si="8"/>
        <v>2.3923586247263061E-2</v>
      </c>
    </row>
    <row r="78" spans="5:9" x14ac:dyDescent="0.2">
      <c r="E78">
        <v>2.5313462480171189E-2</v>
      </c>
      <c r="F78">
        <f t="shared" si="8"/>
        <v>3.071146167028484E-2</v>
      </c>
    </row>
    <row r="79" spans="5:9" x14ac:dyDescent="0.2">
      <c r="E79">
        <v>2.8118522879423846E-2</v>
      </c>
      <c r="F79">
        <f t="shared" si="8"/>
        <v>7.8683638434554743E-6</v>
      </c>
    </row>
    <row r="80" spans="5:9" ht="16" thickBot="1" x14ac:dyDescent="0.25">
      <c r="E80" s="11">
        <v>-0.3161922361262941</v>
      </c>
      <c r="F80" s="11">
        <f t="shared" si="8"/>
        <v>0.11854989876709358</v>
      </c>
      <c r="G80" s="11"/>
    </row>
    <row r="81" spans="5:10" x14ac:dyDescent="0.2">
      <c r="F81">
        <f>SUM(F57:F80)</f>
        <v>0.50073155047894014</v>
      </c>
      <c r="G81">
        <f>SUMSQ(E56:E80)</f>
        <v>0.43528058210454046</v>
      </c>
    </row>
    <row r="84" spans="5:10" x14ac:dyDescent="0.2">
      <c r="E84" s="25" t="s">
        <v>155</v>
      </c>
      <c r="F84" s="25"/>
      <c r="G84" s="25"/>
      <c r="H84" s="25"/>
      <c r="I84" s="25"/>
      <c r="J84" s="25"/>
    </row>
  </sheetData>
  <sortState xmlns:xlrd2="http://schemas.microsoft.com/office/spreadsheetml/2017/richdata2" ref="N26:N50">
    <sortCondition ref="N26:N50"/>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94" workbookViewId="0">
      <selection activeCell="D4" sqref="D4"/>
    </sheetView>
  </sheetViews>
  <sheetFormatPr baseColWidth="10" defaultColWidth="11.5" defaultRowHeight="15" x14ac:dyDescent="0.2"/>
  <cols>
    <col min="2" max="2" width="16" customWidth="1"/>
  </cols>
  <sheetData>
    <row r="1" spans="1:2" x14ac:dyDescent="0.2">
      <c r="A1" s="3" t="s">
        <v>11</v>
      </c>
      <c r="B1" s="3" t="s">
        <v>12</v>
      </c>
    </row>
    <row r="2" spans="1:2" x14ac:dyDescent="0.2">
      <c r="A2" s="5" t="s">
        <v>13</v>
      </c>
      <c r="B2" s="6" t="s">
        <v>14</v>
      </c>
    </row>
    <row r="3" spans="1:2" x14ac:dyDescent="0.2">
      <c r="A3" s="7">
        <v>25</v>
      </c>
      <c r="B3" s="8">
        <v>34</v>
      </c>
    </row>
    <row r="4" spans="1:2" x14ac:dyDescent="0.2">
      <c r="A4" s="7">
        <v>16</v>
      </c>
      <c r="B4" s="8">
        <v>14</v>
      </c>
    </row>
    <row r="5" spans="1:2" x14ac:dyDescent="0.2">
      <c r="A5" s="7">
        <v>42</v>
      </c>
      <c r="B5" s="8">
        <v>48</v>
      </c>
    </row>
    <row r="6" spans="1:2" x14ac:dyDescent="0.2">
      <c r="A6" s="7">
        <v>34</v>
      </c>
      <c r="B6" s="8">
        <v>32</v>
      </c>
    </row>
    <row r="7" spans="1:2" x14ac:dyDescent="0.2">
      <c r="A7" s="7">
        <v>10</v>
      </c>
      <c r="B7" s="8">
        <v>26</v>
      </c>
    </row>
    <row r="8" spans="1:2" x14ac:dyDescent="0.2">
      <c r="A8" s="7">
        <v>21</v>
      </c>
      <c r="B8" s="8">
        <v>29</v>
      </c>
    </row>
    <row r="9" spans="1:2" x14ac:dyDescent="0.2">
      <c r="A9" s="9">
        <v>19</v>
      </c>
      <c r="B9" s="10">
        <v>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0C51542697C074CA0797B45C970A12A" ma:contentTypeVersion="3" ma:contentTypeDescription="Create a new document." ma:contentTypeScope="" ma:versionID="3402a9a5786ae62057ad4058af74418c">
  <xsd:schema xmlns:xsd="http://www.w3.org/2001/XMLSchema" xmlns:xs="http://www.w3.org/2001/XMLSchema" xmlns:p="http://schemas.microsoft.com/office/2006/metadata/properties" xmlns:ns2="b7944219-fbdf-43db-ad22-a0c408296512" targetNamespace="http://schemas.microsoft.com/office/2006/metadata/properties" ma:root="true" ma:fieldsID="48c186d87570fa042a95ca5210c43a9d" ns2:_="">
    <xsd:import namespace="b7944219-fbdf-43db-ad22-a0c40829651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944219-fbdf-43db-ad22-a0c4082965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DA2893-62C3-4A18-9196-7AF925CC60EE}">
  <ds:schemaRefs>
    <ds:schemaRef ds:uri="http://schemas.microsoft.com/sharepoint/v3/contenttype/forms"/>
  </ds:schemaRefs>
</ds:datastoreItem>
</file>

<file path=customXml/itemProps2.xml><?xml version="1.0" encoding="utf-8"?>
<ds:datastoreItem xmlns:ds="http://schemas.openxmlformats.org/officeDocument/2006/customXml" ds:itemID="{B52D2A7A-19CC-43E1-B6CF-C1B857CCAB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944219-fbdf-43db-ad22-a0c4082965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E68F86-FCB5-4095-AFB1-8BF03601B02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14</vt:i4>
      </vt:variant>
    </vt:vector>
  </HeadingPairs>
  <TitlesOfParts>
    <vt:vector size="14" baseType="lpstr">
      <vt:lpstr>PesoPollito PH RLS</vt:lpstr>
      <vt:lpstr>PorcentajeFallas</vt:lpstr>
      <vt:lpstr>por.fallas pt2</vt:lpstr>
      <vt:lpstr>CompañiaElectrica</vt:lpstr>
      <vt:lpstr>FabricaBotellas</vt:lpstr>
      <vt:lpstr>Continuacion fabrica</vt:lpstr>
      <vt:lpstr>MolinosViento</vt:lpstr>
      <vt:lpstr>molinos viento continuacion</vt:lpstr>
      <vt:lpstr>GastarParaVender</vt:lpstr>
      <vt:lpstr>BolsaValores</vt:lpstr>
      <vt:lpstr>CensosNL RLS</vt:lpstr>
      <vt:lpstr>ViajeNegocios</vt:lpstr>
      <vt:lpstr>ConsumoEnergia</vt:lpstr>
      <vt:lpstr>CrecimientoMicrobiano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Alejandra Cerda</dc:creator>
  <cp:keywords/>
  <dc:description/>
  <cp:lastModifiedBy>Microsoft Office User</cp:lastModifiedBy>
  <cp:revision/>
  <dcterms:created xsi:type="dcterms:W3CDTF">2022-03-06T22:14:51Z</dcterms:created>
  <dcterms:modified xsi:type="dcterms:W3CDTF">2025-03-04T20:44:04Z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0x01010000C51542697C074CA0797B45C970A12A</vt:lpwstr>
  </property>
  <property fmtid="{D5CDD505-2E9C-101B-9397-08002B2CF9AE}" pid="3" name="MediaServiceImageTags">
    <vt:lpwstr/>
  </property>
</Properties>
</file>