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sofiasaucedogarcia/Documents/Probabilidad y Estadistica/"/>
    </mc:Choice>
  </mc:AlternateContent>
  <xr:revisionPtr revIDLastSave="0" documentId="8_{70DDCA4F-9C32-A945-A5B2-97637A694243}" xr6:coauthVersionLast="47" xr6:coauthVersionMax="47" xr10:uidLastSave="{00000000-0000-0000-0000-000000000000}"/>
  <bookViews>
    <workbookView xWindow="0" yWindow="500" windowWidth="28800" windowHeight="16400" firstSheet="2" activeTab="2" xr2:uid="{00000000-000D-0000-FFFF-FFFF00000000}"/>
  </bookViews>
  <sheets>
    <sheet name="Estaturas" sheetId="14" r:id="rId1"/>
    <sheet name="Estaturas (2)" sheetId="18" r:id="rId2"/>
    <sheet name="Estaturas (3)" sheetId="19" r:id="rId3"/>
    <sheet name="CintaAlgodon" sheetId="6" r:id="rId4"/>
    <sheet name="EmisionIndustrial" sheetId="7" r:id="rId5"/>
    <sheet name="RendimientoGasolina" sheetId="9" r:id="rId6"/>
    <sheet name="RendimientoGasolina (2)" sheetId="20" r:id="rId7"/>
    <sheet name="Moneda" sheetId="21" r:id="rId8"/>
    <sheet name="FusiblesDefectuosos" sheetId="8" r:id="rId9"/>
    <sheet name="FusiblesDefectuosos (2)" sheetId="16" r:id="rId10"/>
    <sheet name="Empleados" sheetId="4" r:id="rId11"/>
    <sheet name="Salario" sheetId="3" r:id="rId12"/>
    <sheet name="Enfermeras" sheetId="5" r:id="rId13"/>
    <sheet name="Cojinetes" sheetId="10" r:id="rId14"/>
    <sheet name="Cojinetes (2)" sheetId="17" r:id="rId15"/>
    <sheet name="cojinetes pt2" sheetId="15" r:id="rId16"/>
    <sheet name="Gripes" sheetId="11" r:id="rId17"/>
    <sheet name="Fauna" sheetId="12" r:id="rId18"/>
    <sheet name="Bonos" sheetId="2" r:id="rId19"/>
    <sheet name="CentralTelefonica" sheetId="1" r:id="rId20"/>
    <sheet name="EstandarResistencia" sheetId="13" r:id="rId21"/>
  </sheets>
  <definedNames>
    <definedName name="_xlnm._FilterDatabase" localSheetId="5" hidden="1">RendimientoGasolina!$A$1:$D$41</definedName>
    <definedName name="_xlnm._FilterDatabase" localSheetId="6" hidden="1">'RendimientoGasolina (2)'!$A$1:$D$41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9" l="1"/>
  <c r="I5" i="19"/>
  <c r="H9" i="19"/>
  <c r="H6" i="19"/>
  <c r="H5" i="19"/>
  <c r="M4" i="19"/>
  <c r="H28" i="19"/>
  <c r="F28" i="19"/>
  <c r="H36" i="20"/>
  <c r="H42" i="20" s="1"/>
  <c r="I42" i="20" s="1"/>
  <c r="J42" i="20" s="1"/>
  <c r="D2" i="1"/>
  <c r="C2" i="1"/>
  <c r="B20" i="13"/>
  <c r="D21" i="13" s="1"/>
  <c r="B21" i="13"/>
  <c r="B8" i="13"/>
  <c r="B12" i="13"/>
  <c r="E13" i="13" s="1"/>
  <c r="C13" i="13"/>
  <c r="D13" i="13"/>
  <c r="B13" i="13"/>
  <c r="C12" i="13"/>
  <c r="D12" i="13"/>
  <c r="C9" i="13"/>
  <c r="D9" i="13"/>
  <c r="B9" i="13"/>
  <c r="C8" i="13"/>
  <c r="D8" i="13"/>
  <c r="E3" i="13"/>
  <c r="E4" i="13"/>
  <c r="C5" i="13"/>
  <c r="D5" i="13"/>
  <c r="B5" i="13"/>
  <c r="H9" i="21"/>
  <c r="J10" i="21" s="1"/>
  <c r="H10" i="21"/>
  <c r="E7" i="21"/>
  <c r="E9" i="21"/>
  <c r="E8" i="21"/>
  <c r="F51" i="20"/>
  <c r="D50" i="20"/>
  <c r="E33" i="19"/>
  <c r="H41" i="20"/>
  <c r="I41" i="20" s="1"/>
  <c r="J41" i="20" s="1"/>
  <c r="C25" i="20"/>
  <c r="C21" i="20"/>
  <c r="C22" i="20"/>
  <c r="C23" i="20"/>
  <c r="C24" i="20"/>
  <c r="C20" i="20"/>
  <c r="E11" i="20"/>
  <c r="D12" i="20" s="1"/>
  <c r="E10" i="20"/>
  <c r="D11" i="20" s="1"/>
  <c r="D10" i="20"/>
  <c r="D6" i="20"/>
  <c r="D5" i="20"/>
  <c r="D4" i="20"/>
  <c r="M3" i="19"/>
  <c r="D3" i="20"/>
  <c r="M2" i="19"/>
  <c r="H8" i="19" l="1"/>
  <c r="H40" i="20"/>
  <c r="I40" i="20" s="1"/>
  <c r="J40" i="20" s="1"/>
  <c r="H43" i="20"/>
  <c r="I43" i="20" s="1"/>
  <c r="J43" i="20" s="1"/>
  <c r="H44" i="20"/>
  <c r="H39" i="20"/>
  <c r="I39" i="20" s="1"/>
  <c r="E5" i="13"/>
  <c r="D13" i="20"/>
  <c r="E12" i="20"/>
  <c r="J39" i="20" l="1"/>
  <c r="H45" i="20"/>
  <c r="I44" i="20"/>
  <c r="J44" i="20" s="1"/>
  <c r="J45" i="20" s="1"/>
  <c r="D51" i="20" s="1"/>
  <c r="E13" i="20"/>
  <c r="D14" i="20" s="1"/>
  <c r="I45" i="20" l="1"/>
  <c r="E14" i="20"/>
  <c r="D15" i="20" s="1"/>
  <c r="E15" i="20" s="1"/>
  <c r="I4" i="16" l="1"/>
  <c r="H13" i="6" l="1"/>
  <c r="H16" i="9" l="1"/>
  <c r="H20" i="9"/>
  <c r="H10" i="9"/>
  <c r="H11" i="9"/>
  <c r="C2" i="5"/>
  <c r="H26" i="1"/>
  <c r="J28" i="1"/>
  <c r="H28" i="1"/>
  <c r="H23" i="1"/>
  <c r="C51" i="1"/>
  <c r="C52" i="1"/>
  <c r="C30" i="1"/>
  <c r="C31" i="1"/>
  <c r="C32" i="1"/>
  <c r="C33" i="1"/>
  <c r="D33" i="1" s="1"/>
  <c r="E33" i="1" s="1"/>
  <c r="C34" i="1"/>
  <c r="C35" i="1"/>
  <c r="C36" i="1"/>
  <c r="C37" i="1"/>
  <c r="D37" i="1" s="1"/>
  <c r="E37" i="1" s="1"/>
  <c r="C38" i="1"/>
  <c r="C39" i="1"/>
  <c r="C40" i="1"/>
  <c r="C41" i="1"/>
  <c r="D41" i="1" s="1"/>
  <c r="E41" i="1" s="1"/>
  <c r="C42" i="1"/>
  <c r="C43" i="1"/>
  <c r="C44" i="1"/>
  <c r="C45" i="1"/>
  <c r="D45" i="1" s="1"/>
  <c r="E45" i="1" s="1"/>
  <c r="C46" i="1"/>
  <c r="C47" i="1"/>
  <c r="C48" i="1"/>
  <c r="C49" i="1"/>
  <c r="D49" i="1" s="1"/>
  <c r="E49" i="1" s="1"/>
  <c r="C50" i="1"/>
  <c r="C29" i="1"/>
  <c r="D31" i="1"/>
  <c r="E31" i="1" s="1"/>
  <c r="D35" i="1"/>
  <c r="E35" i="1" s="1"/>
  <c r="D39" i="1"/>
  <c r="E39" i="1" s="1"/>
  <c r="D43" i="1"/>
  <c r="E43" i="1" s="1"/>
  <c r="D47" i="1"/>
  <c r="E47" i="1" s="1"/>
  <c r="D51" i="1"/>
  <c r="E51" i="1" s="1"/>
  <c r="B52" i="1"/>
  <c r="D50" i="1"/>
  <c r="E50" i="1" s="1"/>
  <c r="D48" i="1"/>
  <c r="E48" i="1" s="1"/>
  <c r="D46" i="1"/>
  <c r="E46" i="1" s="1"/>
  <c r="D44" i="1"/>
  <c r="E44" i="1" s="1"/>
  <c r="D42" i="1"/>
  <c r="E42" i="1" s="1"/>
  <c r="D40" i="1"/>
  <c r="E40" i="1" s="1"/>
  <c r="D38" i="1"/>
  <c r="E38" i="1" s="1"/>
  <c r="D36" i="1"/>
  <c r="E36" i="1" s="1"/>
  <c r="D34" i="1"/>
  <c r="E34" i="1" s="1"/>
  <c r="D32" i="1"/>
  <c r="E32" i="1" s="1"/>
  <c r="D30" i="1"/>
  <c r="E30" i="1" s="1"/>
  <c r="H20" i="1"/>
  <c r="H9" i="1"/>
  <c r="E3" i="1"/>
  <c r="E4" i="1"/>
  <c r="E5" i="1"/>
  <c r="E6" i="1"/>
  <c r="E7" i="1"/>
  <c r="E8" i="1"/>
  <c r="E9" i="1"/>
  <c r="E10" i="1"/>
  <c r="E11" i="1"/>
  <c r="E12" i="1"/>
  <c r="E13" i="1"/>
  <c r="E14" i="1"/>
  <c r="E15" i="1"/>
  <c r="E16" i="1"/>
  <c r="E17" i="1"/>
  <c r="E18" i="1"/>
  <c r="E19" i="1"/>
  <c r="E20" i="1"/>
  <c r="E21" i="1"/>
  <c r="E22" i="1"/>
  <c r="E23" i="1"/>
  <c r="E24" i="1"/>
  <c r="D3" i="1"/>
  <c r="D4" i="1"/>
  <c r="D5" i="1"/>
  <c r="D6" i="1"/>
  <c r="D7" i="1"/>
  <c r="D8" i="1"/>
  <c r="D9" i="1"/>
  <c r="D10" i="1"/>
  <c r="D11" i="1"/>
  <c r="D12" i="1"/>
  <c r="D13" i="1"/>
  <c r="D14" i="1"/>
  <c r="D15" i="1"/>
  <c r="D16" i="1"/>
  <c r="D17" i="1"/>
  <c r="D18" i="1"/>
  <c r="D19" i="1"/>
  <c r="D20" i="1"/>
  <c r="D21" i="1"/>
  <c r="D22" i="1"/>
  <c r="D23" i="1"/>
  <c r="D24" i="1"/>
  <c r="E2" i="1"/>
  <c r="E25" i="1" s="1"/>
  <c r="H6" i="1" s="1"/>
  <c r="H11" i="1" s="1"/>
  <c r="B25" i="1"/>
  <c r="C24" i="1"/>
  <c r="C23" i="1"/>
  <c r="C3" i="1"/>
  <c r="C4" i="1"/>
  <c r="C5" i="1"/>
  <c r="C6" i="1"/>
  <c r="C7" i="1"/>
  <c r="C8" i="1"/>
  <c r="C9" i="1"/>
  <c r="C10" i="1"/>
  <c r="C11" i="1"/>
  <c r="C12" i="1"/>
  <c r="C13" i="1"/>
  <c r="C14" i="1"/>
  <c r="C15" i="1"/>
  <c r="C16" i="1"/>
  <c r="C17" i="1"/>
  <c r="C18" i="1"/>
  <c r="C19" i="1"/>
  <c r="C20" i="1"/>
  <c r="C21" i="1"/>
  <c r="C22" i="1"/>
  <c r="E52" i="19"/>
  <c r="J48" i="19"/>
  <c r="J44" i="19"/>
  <c r="J45" i="19"/>
  <c r="J46" i="19"/>
  <c r="J47" i="19"/>
  <c r="J43" i="19"/>
  <c r="I48" i="19"/>
  <c r="I44" i="19"/>
  <c r="I45" i="19"/>
  <c r="I46" i="19"/>
  <c r="I47" i="19"/>
  <c r="I43" i="19"/>
  <c r="K40" i="19"/>
  <c r="H43" i="19" s="1"/>
  <c r="H47" i="19"/>
  <c r="H45" i="19"/>
  <c r="F5" i="19"/>
  <c r="E5" i="19"/>
  <c r="N54" i="11"/>
  <c r="L54" i="11"/>
  <c r="L46" i="11"/>
  <c r="L45" i="11"/>
  <c r="L44" i="11"/>
  <c r="L43" i="11"/>
  <c r="I42" i="11"/>
  <c r="I43" i="11"/>
  <c r="I44" i="11"/>
  <c r="I45" i="11"/>
  <c r="I46" i="11"/>
  <c r="I47" i="11"/>
  <c r="I48" i="11"/>
  <c r="I49" i="11"/>
  <c r="I50" i="11"/>
  <c r="I51" i="11"/>
  <c r="I52" i="11"/>
  <c r="I53" i="11"/>
  <c r="I54" i="11"/>
  <c r="I55" i="11"/>
  <c r="I41" i="11"/>
  <c r="H25" i="11"/>
  <c r="H20" i="11"/>
  <c r="J16" i="11"/>
  <c r="J17" i="11"/>
  <c r="J15" i="11"/>
  <c r="H18" i="11"/>
  <c r="I17" i="11"/>
  <c r="I16" i="11"/>
  <c r="I15" i="11"/>
  <c r="H17" i="11"/>
  <c r="H16" i="11"/>
  <c r="H15" i="11"/>
  <c r="C22" i="11"/>
  <c r="C16" i="11"/>
  <c r="C23" i="11"/>
  <c r="C17" i="11"/>
  <c r="C29" i="11"/>
  <c r="C18" i="11"/>
  <c r="C30" i="11"/>
  <c r="C19" i="11"/>
  <c r="C20" i="11"/>
  <c r="C31" i="11"/>
  <c r="C32" i="11"/>
  <c r="C24" i="11"/>
  <c r="C21" i="11"/>
  <c r="C25" i="11"/>
  <c r="C26" i="11"/>
  <c r="C33" i="11"/>
  <c r="C27" i="11"/>
  <c r="C34" i="11"/>
  <c r="C28" i="11"/>
  <c r="C35" i="11"/>
  <c r="C36" i="11"/>
  <c r="C15" i="11"/>
  <c r="G21" i="5"/>
  <c r="C14" i="5"/>
  <c r="C15" i="5"/>
  <c r="C3" i="5"/>
  <c r="C4" i="5"/>
  <c r="C5" i="5"/>
  <c r="C6" i="5"/>
  <c r="C16" i="5"/>
  <c r="C17" i="5"/>
  <c r="C7" i="5"/>
  <c r="C18" i="5"/>
  <c r="C8" i="5"/>
  <c r="C19" i="5"/>
  <c r="C20" i="5"/>
  <c r="C9" i="5"/>
  <c r="C21" i="5"/>
  <c r="C22" i="5"/>
  <c r="C23" i="5"/>
  <c r="C10" i="5"/>
  <c r="C11" i="5"/>
  <c r="C12" i="5"/>
  <c r="C24" i="5"/>
  <c r="C13" i="5"/>
  <c r="G11" i="5"/>
  <c r="G16" i="5" s="1"/>
  <c r="K16" i="18"/>
  <c r="J10" i="18"/>
  <c r="J7" i="18"/>
  <c r="J6" i="18"/>
  <c r="J5" i="18"/>
  <c r="H15" i="6"/>
  <c r="H14" i="6"/>
  <c r="B9" i="6"/>
  <c r="C9" i="6" s="1"/>
  <c r="B12" i="6"/>
  <c r="C12" i="6" s="1"/>
  <c r="B6" i="6"/>
  <c r="C6" i="6" s="1"/>
  <c r="B21" i="6"/>
  <c r="C21" i="6" s="1"/>
  <c r="B7" i="6"/>
  <c r="C7" i="6" s="1"/>
  <c r="B16" i="6"/>
  <c r="C16" i="6" s="1"/>
  <c r="B5" i="6"/>
  <c r="C5" i="6" s="1"/>
  <c r="B4" i="6"/>
  <c r="C4" i="6" s="1"/>
  <c r="B15" i="6"/>
  <c r="C15" i="6" s="1"/>
  <c r="B8" i="6"/>
  <c r="C8" i="6" s="1"/>
  <c r="B10" i="6"/>
  <c r="C10" i="6" s="1"/>
  <c r="B2" i="6"/>
  <c r="C2" i="6" s="1"/>
  <c r="B17" i="6"/>
  <c r="C17" i="6" s="1"/>
  <c r="B13" i="6"/>
  <c r="C13" i="6" s="1"/>
  <c r="B3" i="6"/>
  <c r="C3" i="6" s="1"/>
  <c r="B14" i="6"/>
  <c r="C14" i="6" s="1"/>
  <c r="B18" i="6"/>
  <c r="C18" i="6" s="1"/>
  <c r="B11" i="6"/>
  <c r="C11" i="6" s="1"/>
  <c r="B20" i="6"/>
  <c r="C20" i="6" s="1"/>
  <c r="B19" i="6"/>
  <c r="C19" i="6" s="1"/>
  <c r="B2" i="9"/>
  <c r="H15" i="9"/>
  <c r="H14" i="9"/>
  <c r="B3" i="9"/>
  <c r="B4" i="9"/>
  <c r="B5" i="9"/>
  <c r="B6" i="9"/>
  <c r="C6" i="9" s="1"/>
  <c r="B7" i="9"/>
  <c r="B8" i="9"/>
  <c r="B9" i="9"/>
  <c r="C9" i="9" s="1"/>
  <c r="B10" i="9"/>
  <c r="C10" i="9" s="1"/>
  <c r="B11" i="9"/>
  <c r="B12" i="9"/>
  <c r="B13" i="9"/>
  <c r="B14" i="9"/>
  <c r="C14" i="9" s="1"/>
  <c r="B15" i="9"/>
  <c r="B16" i="9"/>
  <c r="B17" i="9"/>
  <c r="B18" i="9"/>
  <c r="C18" i="9" s="1"/>
  <c r="B19" i="9"/>
  <c r="B20" i="9"/>
  <c r="B21" i="9"/>
  <c r="C21" i="9" s="1"/>
  <c r="B22" i="9"/>
  <c r="C22" i="9" s="1"/>
  <c r="B23" i="9"/>
  <c r="B24" i="9"/>
  <c r="B25" i="9"/>
  <c r="B26" i="9"/>
  <c r="C26" i="9" s="1"/>
  <c r="B27" i="9"/>
  <c r="B28" i="9"/>
  <c r="B29" i="9"/>
  <c r="C29" i="9" s="1"/>
  <c r="B30" i="9"/>
  <c r="C30" i="9" s="1"/>
  <c r="B31" i="9"/>
  <c r="B32" i="9"/>
  <c r="B33" i="9"/>
  <c r="B34" i="9"/>
  <c r="C34" i="9" s="1"/>
  <c r="B35" i="9"/>
  <c r="B36" i="9"/>
  <c r="B37" i="9"/>
  <c r="B38" i="9"/>
  <c r="C38" i="9" s="1"/>
  <c r="B39" i="9"/>
  <c r="B40" i="9"/>
  <c r="B41" i="9"/>
  <c r="C5" i="9"/>
  <c r="C17" i="9"/>
  <c r="C20" i="9"/>
  <c r="C25" i="9"/>
  <c r="C36" i="9"/>
  <c r="D36" i="9"/>
  <c r="D37" i="9"/>
  <c r="D25" i="9"/>
  <c r="D24" i="9"/>
  <c r="D33" i="9"/>
  <c r="D34" i="9"/>
  <c r="D35" i="9"/>
  <c r="D26" i="9"/>
  <c r="D27" i="9"/>
  <c r="D28" i="9"/>
  <c r="D32" i="9"/>
  <c r="C13" i="9"/>
  <c r="C4" i="9"/>
  <c r="C40" i="9"/>
  <c r="C24" i="9"/>
  <c r="C27" i="9"/>
  <c r="C39" i="9"/>
  <c r="C37" i="9"/>
  <c r="C7" i="9"/>
  <c r="C15" i="9"/>
  <c r="C33" i="9"/>
  <c r="C12" i="9"/>
  <c r="C2" i="9"/>
  <c r="C31" i="9"/>
  <c r="C35" i="9"/>
  <c r="C3" i="9"/>
  <c r="C23" i="9"/>
  <c r="C19" i="9"/>
  <c r="C28" i="9"/>
  <c r="C8" i="9"/>
  <c r="C16" i="9"/>
  <c r="C41" i="9"/>
  <c r="C11" i="9"/>
  <c r="C32" i="9"/>
  <c r="I21" i="17"/>
  <c r="I16" i="17"/>
  <c r="I15" i="17"/>
  <c r="I14" i="17"/>
  <c r="E5" i="17"/>
  <c r="I9" i="17"/>
  <c r="I10" i="17"/>
  <c r="E41" i="17"/>
  <c r="E38" i="17"/>
  <c r="E39" i="17"/>
  <c r="E8" i="17"/>
  <c r="E40" i="17"/>
  <c r="E6" i="17"/>
  <c r="E7" i="17"/>
  <c r="E37" i="17"/>
  <c r="E9" i="17"/>
  <c r="E10" i="17"/>
  <c r="E11" i="17"/>
  <c r="E35" i="17"/>
  <c r="E12" i="17"/>
  <c r="E36" i="17"/>
  <c r="E13" i="17"/>
  <c r="E33" i="17"/>
  <c r="E34" i="17"/>
  <c r="E14" i="17"/>
  <c r="E15" i="17"/>
  <c r="E18" i="17"/>
  <c r="E29" i="17"/>
  <c r="E30" i="17"/>
  <c r="E31" i="17"/>
  <c r="E16" i="17"/>
  <c r="E17" i="17"/>
  <c r="E32" i="17"/>
  <c r="E28" i="17"/>
  <c r="C24" i="17"/>
  <c r="D24" i="17" s="1"/>
  <c r="C19" i="17"/>
  <c r="D19" i="17" s="1"/>
  <c r="C7" i="17"/>
  <c r="D7" i="17" s="1"/>
  <c r="C30" i="17"/>
  <c r="D30" i="17" s="1"/>
  <c r="C13" i="17"/>
  <c r="D13" i="17" s="1"/>
  <c r="C38" i="17"/>
  <c r="D38" i="17" s="1"/>
  <c r="C3" i="17"/>
  <c r="D3" i="17" s="1"/>
  <c r="C35" i="17"/>
  <c r="D35" i="17" s="1"/>
  <c r="C41" i="17"/>
  <c r="D41" i="17" s="1"/>
  <c r="C12" i="17"/>
  <c r="D12" i="17" s="1"/>
  <c r="C11" i="17"/>
  <c r="D11" i="17" s="1"/>
  <c r="C25" i="17"/>
  <c r="D25" i="17" s="1"/>
  <c r="C26" i="17"/>
  <c r="D26" i="17" s="1"/>
  <c r="C4" i="17"/>
  <c r="D4" i="17" s="1"/>
  <c r="C36" i="17"/>
  <c r="D36" i="17" s="1"/>
  <c r="C31" i="17"/>
  <c r="D31" i="17" s="1"/>
  <c r="C34" i="17"/>
  <c r="D34" i="17" s="1"/>
  <c r="C14" i="17"/>
  <c r="D14" i="17" s="1"/>
  <c r="C9" i="17"/>
  <c r="D9" i="17" s="1"/>
  <c r="C21" i="17"/>
  <c r="D21" i="17" s="1"/>
  <c r="C15" i="17"/>
  <c r="D15" i="17" s="1"/>
  <c r="C28" i="17"/>
  <c r="D28" i="17" s="1"/>
  <c r="C16" i="17"/>
  <c r="D16" i="17" s="1"/>
  <c r="C27" i="17"/>
  <c r="D27" i="17" s="1"/>
  <c r="C20" i="17"/>
  <c r="D20" i="17" s="1"/>
  <c r="C6" i="17"/>
  <c r="D6" i="17" s="1"/>
  <c r="C10" i="17"/>
  <c r="D10" i="17" s="1"/>
  <c r="C5" i="17"/>
  <c r="D5" i="17" s="1"/>
  <c r="C17" i="17"/>
  <c r="D17" i="17" s="1"/>
  <c r="C32" i="17"/>
  <c r="D32" i="17" s="1"/>
  <c r="C39" i="17"/>
  <c r="D39" i="17" s="1"/>
  <c r="C22" i="17"/>
  <c r="D22" i="17" s="1"/>
  <c r="C18" i="17"/>
  <c r="D18" i="17" s="1"/>
  <c r="C8" i="17"/>
  <c r="D8" i="17" s="1"/>
  <c r="C40" i="17"/>
  <c r="D40" i="17" s="1"/>
  <c r="C37" i="17"/>
  <c r="D37" i="17" s="1"/>
  <c r="C29" i="17"/>
  <c r="D29" i="17" s="1"/>
  <c r="C23" i="17"/>
  <c r="D23" i="17" s="1"/>
  <c r="C2" i="17"/>
  <c r="D2" i="17" s="1"/>
  <c r="C33" i="17"/>
  <c r="D33" i="17" s="1"/>
  <c r="I3" i="16"/>
  <c r="D2" i="16"/>
  <c r="E2" i="16" s="1"/>
  <c r="D6" i="16"/>
  <c r="E6" i="16" s="1"/>
  <c r="D8" i="16"/>
  <c r="E8" i="16" s="1"/>
  <c r="D5" i="16"/>
  <c r="E5" i="16" s="1"/>
  <c r="D10" i="16"/>
  <c r="E10" i="16" s="1"/>
  <c r="D3" i="16"/>
  <c r="E3" i="16" s="1"/>
  <c r="D9" i="16"/>
  <c r="E9" i="16" s="1"/>
  <c r="D7" i="16"/>
  <c r="E7" i="16" s="1"/>
  <c r="D11" i="16"/>
  <c r="E11" i="16" s="1"/>
  <c r="D4" i="16"/>
  <c r="E4" i="16" s="1"/>
  <c r="G17" i="10"/>
  <c r="G13" i="10"/>
  <c r="E11" i="15"/>
  <c r="G12" i="10"/>
  <c r="E10" i="15"/>
  <c r="G11" i="10"/>
  <c r="E9" i="15"/>
  <c r="G9" i="10"/>
  <c r="G10"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2" i="10"/>
  <c r="D3"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2" i="10"/>
  <c r="C23" i="8"/>
  <c r="C24" i="8"/>
  <c r="C25" i="8"/>
  <c r="C22" i="8"/>
  <c r="D3" i="8"/>
  <c r="D4" i="8"/>
  <c r="D5" i="8"/>
  <c r="D6" i="8"/>
  <c r="D7" i="8"/>
  <c r="D8" i="8"/>
  <c r="D9" i="8"/>
  <c r="D10" i="8"/>
  <c r="D11" i="8"/>
  <c r="D2" i="8"/>
  <c r="D20" i="15"/>
  <c r="E7" i="15"/>
  <c r="E6"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2" i="15"/>
  <c r="M63" i="14"/>
  <c r="M69" i="14"/>
  <c r="M70" i="14"/>
  <c r="M71" i="14" s="1"/>
  <c r="M72" i="14" s="1"/>
  <c r="M73" i="14" s="1"/>
  <c r="M74" i="14" s="1"/>
  <c r="M75" i="14" s="1"/>
  <c r="M76" i="14" s="1"/>
  <c r="M77" i="14" s="1"/>
  <c r="M78" i="14" s="1"/>
  <c r="M79" i="14" s="1"/>
  <c r="M68" i="14"/>
  <c r="M67" i="14"/>
  <c r="M40"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M41" i="14"/>
  <c r="M42" i="14" s="1"/>
  <c r="M43" i="14" s="1"/>
  <c r="M44" i="14" s="1"/>
  <c r="M45" i="14" s="1"/>
  <c r="N16" i="14"/>
  <c r="N17" i="14"/>
  <c r="N18" i="14"/>
  <c r="N19" i="14"/>
  <c r="N20" i="14"/>
  <c r="N15" i="14"/>
  <c r="M16" i="14"/>
  <c r="M17" i="14"/>
  <c r="M18" i="14"/>
  <c r="M19" i="14"/>
  <c r="M20" i="14"/>
  <c r="M15" i="14"/>
  <c r="L10" i="14"/>
  <c r="I7" i="14"/>
  <c r="I8" i="14"/>
  <c r="I9" i="14"/>
  <c r="I10" i="14"/>
  <c r="I11" i="14"/>
  <c r="I12" i="14"/>
  <c r="I13" i="14"/>
  <c r="I14" i="14"/>
  <c r="I15" i="14"/>
  <c r="I16" i="14"/>
  <c r="I17" i="14"/>
  <c r="I6" i="14"/>
  <c r="I20" i="14"/>
  <c r="I19" i="14"/>
  <c r="D25" i="1" l="1"/>
  <c r="G15" i="5"/>
  <c r="D29" i="1"/>
  <c r="C25" i="1"/>
  <c r="H44" i="19"/>
  <c r="H48" i="19" s="1"/>
  <c r="H46" i="19"/>
  <c r="E6" i="19"/>
  <c r="F6" i="19" s="1"/>
  <c r="G12" i="5"/>
  <c r="G13" i="5"/>
  <c r="G14" i="5" s="1"/>
  <c r="G17" i="5" l="1"/>
  <c r="D52" i="1"/>
  <c r="E29" i="1"/>
  <c r="E52" i="1" s="1"/>
  <c r="E7" i="19"/>
  <c r="F7" i="19" s="1"/>
  <c r="I6" i="19"/>
  <c r="J6" i="19" l="1"/>
  <c r="E8" i="19"/>
  <c r="F8" i="19" s="1"/>
  <c r="H7" i="19"/>
  <c r="I7" i="19" s="1"/>
  <c r="J7" i="19" s="1"/>
  <c r="E9" i="19" l="1"/>
  <c r="I8" i="19"/>
  <c r="J8" i="19" s="1"/>
  <c r="F9" i="19" l="1"/>
  <c r="H10" i="19" l="1"/>
  <c r="I9" i="19"/>
  <c r="J9" i="19" l="1"/>
  <c r="J10" i="19" s="1"/>
  <c r="I10" i="19"/>
</calcChain>
</file>

<file path=xl/sharedStrings.xml><?xml version="1.0" encoding="utf-8"?>
<sst xmlns="http://schemas.openxmlformats.org/spreadsheetml/2006/main" count="417" uniqueCount="190">
  <si>
    <t>ESTATURA</t>
  </si>
  <si>
    <t>SEXO</t>
  </si>
  <si>
    <t>resistencia</t>
  </si>
  <si>
    <t>toneladas oxido de azufre</t>
  </si>
  <si>
    <t>millas por galón</t>
  </si>
  <si>
    <t>día</t>
  </si>
  <si>
    <t>linea A</t>
  </si>
  <si>
    <t>linea B</t>
  </si>
  <si>
    <t>antes</t>
  </si>
  <si>
    <t>despues</t>
  </si>
  <si>
    <t>horas requeridas</t>
  </si>
  <si>
    <t>calificaciones</t>
  </si>
  <si>
    <t>linea 1</t>
  </si>
  <si>
    <t>linea2</t>
  </si>
  <si>
    <t>victoria A</t>
  </si>
  <si>
    <t>Texas</t>
  </si>
  <si>
    <t>Rusa</t>
  </si>
  <si>
    <t>Peso de especímenes</t>
  </si>
  <si>
    <t>38°F</t>
  </si>
  <si>
    <t>42°F</t>
  </si>
  <si>
    <t>46°F</t>
  </si>
  <si>
    <t>50°F</t>
  </si>
  <si>
    <t>bonos seleccionados</t>
  </si>
  <si>
    <t>Numero ocupado</t>
  </si>
  <si>
    <t>Frecuecnia observada</t>
  </si>
  <si>
    <t>Proceso</t>
  </si>
  <si>
    <t>A</t>
  </si>
  <si>
    <t>B</t>
  </si>
  <si>
    <t>C</t>
  </si>
  <si>
    <t>pasa la prueba</t>
  </si>
  <si>
    <t>falla la prueba</t>
  </si>
  <si>
    <t>Mujeres</t>
  </si>
  <si>
    <t xml:space="preserve">Hombres </t>
  </si>
  <si>
    <t>Planteamiento : Revisar si la media de la estatura de mujeres es menor a 1.60</t>
  </si>
  <si>
    <t>Media</t>
  </si>
  <si>
    <t>Mediana</t>
  </si>
  <si>
    <t>Pasos:</t>
  </si>
  <si>
    <t>hipotesis</t>
  </si>
  <si>
    <t xml:space="preserve">Signo </t>
  </si>
  <si>
    <t>EP</t>
  </si>
  <si>
    <t>Region de rechazo</t>
  </si>
  <si>
    <t>Y</t>
  </si>
  <si>
    <t xml:space="preserve">PROB </t>
  </si>
  <si>
    <t>SUMA</t>
  </si>
  <si>
    <t>P(0)</t>
  </si>
  <si>
    <t>P(0)+P(1)</t>
  </si>
  <si>
    <t>Menor a .05?</t>
  </si>
  <si>
    <t>Segunda prueba de hipotesis</t>
  </si>
  <si>
    <t>P(10)</t>
  </si>
  <si>
    <t>P(10)+P(9)</t>
  </si>
  <si>
    <t>P(0)+P(1)+P(2)</t>
  </si>
  <si>
    <t>P(10)+P(9)+P(8)</t>
  </si>
  <si>
    <t xml:space="preserve">No rechazo </t>
  </si>
  <si>
    <t>No rechazo</t>
  </si>
  <si>
    <t>Por tanto con un 90% de confianza se tiene evidencia estadistica de que la mediana es igual a 1.60</t>
  </si>
  <si>
    <t>Pruebas</t>
  </si>
  <si>
    <t xml:space="preserve">signo </t>
  </si>
  <si>
    <t xml:space="preserve">Region de rechazo </t>
  </si>
  <si>
    <t>suma</t>
  </si>
  <si>
    <t>menor que 0.10?</t>
  </si>
  <si>
    <t>No rechazo H_0</t>
  </si>
  <si>
    <t>signo</t>
  </si>
  <si>
    <t>n</t>
  </si>
  <si>
    <t>X</t>
  </si>
  <si>
    <t>Varianza</t>
  </si>
  <si>
    <t>Rechazo H_0 si EP&lt; z de Tabla</t>
  </si>
  <si>
    <t>y</t>
  </si>
  <si>
    <t>menor que .05</t>
  </si>
  <si>
    <t>No rechazo H0</t>
  </si>
  <si>
    <t>signos</t>
  </si>
  <si>
    <t>media</t>
  </si>
  <si>
    <t>varianza</t>
  </si>
  <si>
    <t>REGION DE RECHAZO</t>
  </si>
  <si>
    <t>alfa</t>
  </si>
  <si>
    <t>Z de alfa/2</t>
  </si>
  <si>
    <t>Diferencias</t>
  </si>
  <si>
    <t>absolutos</t>
  </si>
  <si>
    <t>rango</t>
  </si>
  <si>
    <t>T+</t>
  </si>
  <si>
    <t>T-</t>
  </si>
  <si>
    <t>region de H_0</t>
  </si>
  <si>
    <t>valor de tabla para alfa de 0.05 es 11</t>
  </si>
  <si>
    <t>cuando n=10</t>
  </si>
  <si>
    <t>SI T+&lt;= T_0</t>
  </si>
  <si>
    <t>13&lt;=11</t>
  </si>
  <si>
    <t>T_0</t>
  </si>
  <si>
    <t>no se rechaza H_0</t>
  </si>
  <si>
    <t>diferencia</t>
  </si>
  <si>
    <t>absoluto</t>
  </si>
  <si>
    <t>MEDIA</t>
  </si>
  <si>
    <t>VARIANZA</t>
  </si>
  <si>
    <t xml:space="preserve">alfa </t>
  </si>
  <si>
    <t>Z de alfa /2</t>
  </si>
  <si>
    <t>Diferencia</t>
  </si>
  <si>
    <t xml:space="preserve">absoluto </t>
  </si>
  <si>
    <t>alfa 0.05</t>
  </si>
  <si>
    <t>z de alfa</t>
  </si>
  <si>
    <t>Rechazo H_0 si 3.42&lt;-1.64</t>
  </si>
  <si>
    <t>T de alfa</t>
  </si>
  <si>
    <t>rechazo H_0 si 44&lt;54</t>
  </si>
  <si>
    <t>rechazo H_0</t>
  </si>
  <si>
    <t>(en las tablas de valores criticos)</t>
  </si>
  <si>
    <t xml:space="preserve">rango </t>
  </si>
  <si>
    <t>n1</t>
  </si>
  <si>
    <t>n2</t>
  </si>
  <si>
    <t>w</t>
  </si>
  <si>
    <t>(suma de los rangos de la muestra mas pequeña)</t>
  </si>
  <si>
    <t>U</t>
  </si>
  <si>
    <t>178.5&gt;</t>
  </si>
  <si>
    <t>U_0</t>
  </si>
  <si>
    <t>escuela</t>
  </si>
  <si>
    <t>EP (Z)</t>
  </si>
  <si>
    <t>Rechazo H_0 si 0.17&gt;</t>
  </si>
  <si>
    <t>Z de alfa</t>
  </si>
  <si>
    <t>Tiempo</t>
  </si>
  <si>
    <t>Tipo</t>
  </si>
  <si>
    <t>Victoria</t>
  </si>
  <si>
    <t>n_i</t>
  </si>
  <si>
    <t>R_i</t>
  </si>
  <si>
    <t>H=</t>
  </si>
  <si>
    <t>cociente</t>
  </si>
  <si>
    <t>k-1</t>
  </si>
  <si>
    <t>Rechazo H_0</t>
  </si>
  <si>
    <t>Por tanto la distribucion de los tiempos muestran diferente localizacion con un 95% de confianza</t>
  </si>
  <si>
    <t xml:space="preserve">Comparando Texas contra Victoria con la prueba U porque como tienen diferente tamaño de muestra </t>
  </si>
  <si>
    <t>no se puede hacer con otra prueba</t>
  </si>
  <si>
    <t xml:space="preserve">Rango </t>
  </si>
  <si>
    <t>(en la tabla)</t>
  </si>
  <si>
    <t>&gt;=</t>
  </si>
  <si>
    <t>Por tanto No rechazo H_0</t>
  </si>
  <si>
    <t>Conclusion los tiempos de recuperacion en texas no estan a la izquierda , es decir no son menores que los tiempos de recuperacion en victoria</t>
  </si>
  <si>
    <t>Tabla de frecuencias</t>
  </si>
  <si>
    <t>clases</t>
  </si>
  <si>
    <t>Limite inferior</t>
  </si>
  <si>
    <t>Limite superior</t>
  </si>
  <si>
    <t>donde</t>
  </si>
  <si>
    <t>ancho</t>
  </si>
  <si>
    <t>frecuencias</t>
  </si>
  <si>
    <t>y mayor...</t>
  </si>
  <si>
    <t>Frecuencia</t>
  </si>
  <si>
    <t>var</t>
  </si>
  <si>
    <t>probabilidad</t>
  </si>
  <si>
    <t>frecuencia esperada</t>
  </si>
  <si>
    <t>coeficiente</t>
  </si>
  <si>
    <t xml:space="preserve">Rechazo H_0 </t>
  </si>
  <si>
    <t>k</t>
  </si>
  <si>
    <t>numero de clases</t>
  </si>
  <si>
    <t>X2 de alfa</t>
  </si>
  <si>
    <t>K</t>
  </si>
  <si>
    <t>t</t>
  </si>
  <si>
    <t>X2 alfa</t>
  </si>
  <si>
    <t>Rechazo H_0 si 20.19&gt;7.814</t>
  </si>
  <si>
    <t>Conclusion hay evidencia de que los datos de estatura no provienen de distr normal con media 1.65</t>
  </si>
  <si>
    <t>el numero de parametros esperados</t>
  </si>
  <si>
    <t>si 2.66&gt;5.991</t>
  </si>
  <si>
    <t>redondeado</t>
  </si>
  <si>
    <t>Probabilidad</t>
  </si>
  <si>
    <t>Frec esperada</t>
  </si>
  <si>
    <t>Cociente</t>
  </si>
  <si>
    <t>x2 de alfa</t>
  </si>
  <si>
    <t xml:space="preserve">Rechazo H_0 si </t>
  </si>
  <si>
    <t>&gt;33.9</t>
  </si>
  <si>
    <t>Por otra parte</t>
  </si>
  <si>
    <t>media estimada</t>
  </si>
  <si>
    <t>se obtiene con el metodo de momentos</t>
  </si>
  <si>
    <t>Rechazo H_0 si</t>
  </si>
  <si>
    <t>&lt;</t>
  </si>
  <si>
    <t>No Rechazo H_0</t>
  </si>
  <si>
    <t>numero de clases en la tabla</t>
  </si>
  <si>
    <t xml:space="preserve">Ancho de clase </t>
  </si>
  <si>
    <t>Clases</t>
  </si>
  <si>
    <t>redondeamos una decimal para arriba</t>
  </si>
  <si>
    <t xml:space="preserve">Intervalo </t>
  </si>
  <si>
    <t xml:space="preserve">Var </t>
  </si>
  <si>
    <t>[23.3 , 23.717]</t>
  </si>
  <si>
    <t>[23.717 , 24.134]</t>
  </si>
  <si>
    <t>[24.134 , 24.551]</t>
  </si>
  <si>
    <t>[24.551 , 24.968]</t>
  </si>
  <si>
    <t>[24.968 , 25.385]</t>
  </si>
  <si>
    <t>[25.385 , 25.802]</t>
  </si>
  <si>
    <t>Frecuencia Esperada</t>
  </si>
  <si>
    <t>Cocientes</t>
  </si>
  <si>
    <t>&gt;</t>
  </si>
  <si>
    <t xml:space="preserve">Por tanto rechazo H_0 </t>
  </si>
  <si>
    <t>Si lanzamos una moneda 200 veces y se obtienen 115 caras ¿se tratara de una moneda balanceada?</t>
  </si>
  <si>
    <t>Cara</t>
  </si>
  <si>
    <t>Cruz</t>
  </si>
  <si>
    <t>Por tanto rechazo H_0</t>
  </si>
  <si>
    <t>esperados</t>
  </si>
  <si>
    <t>cocientes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</si>
</sst>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000"/>
    <numFmt numFmtId="166" formatCode="0.000"/>
  </numFmts>
  <fonts count="4" x14ac:knownFonts="1">
    <font>
      <sz val="11"/>
      <color theme="1"/>
      <name val="Calibri"/>
      <family val="2"/>
      <scheme val="minor"/>
    </font>
    <font>
      <sz val="11"/>
      <color rgb="FF000000"/>
      <name val="Calibri"/>
      <family val="2"/>
      <scheme val="minor"/>
    </font>
    <font>
      <i/>
      <sz val="11"/>
      <color theme="1"/>
      <name val="Calibri"/>
      <family val="2"/>
      <scheme val="minor"/>
    </font>
    <font>
      <sz val="8"/>
      <name val="Calibri"/>
      <family val="2"/>
      <scheme val="minor"/>
    </font>
  </fonts>
  <fills count="6">
    <fill>
      <patternFill patternType="none"/>
    </fill>
    <fill>
      <patternFill patternType="gray125"/>
    </fill>
    <fill>
      <patternFill patternType="solid">
        <fgColor rgb="FFE7FFB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1" fillId="0" borderId="0" xfId="0" applyFont="1"/>
    <xf numFmtId="0" fontId="0" fillId="2" borderId="0" xfId="0" applyFill="1"/>
    <xf numFmtId="0" fontId="0" fillId="0" borderId="0" xfId="0" applyAlignment="1">
      <alignment horizontal="right"/>
    </xf>
    <xf numFmtId="0" fontId="0" fillId="0" borderId="0" xfId="0" applyAlignment="1">
      <alignment horizontal="left"/>
    </xf>
    <xf numFmtId="0" fontId="0" fillId="3" borderId="0" xfId="0" applyFill="1"/>
    <xf numFmtId="164" fontId="0" fillId="0" borderId="0" xfId="0" applyNumberFormat="1"/>
    <xf numFmtId="0" fontId="0" fillId="0" borderId="0" xfId="0" applyAlignment="1">
      <alignment horizontal="center"/>
    </xf>
    <xf numFmtId="165" fontId="0" fillId="0" borderId="0" xfId="0" applyNumberFormat="1"/>
    <xf numFmtId="0" fontId="0" fillId="4" borderId="0" xfId="0" applyFill="1"/>
    <xf numFmtId="166" fontId="0" fillId="0" borderId="0" xfId="0" applyNumberFormat="1"/>
    <xf numFmtId="0" fontId="0" fillId="0" borderId="2" xfId="0" applyBorder="1"/>
    <xf numFmtId="0" fontId="2" fillId="0" borderId="3" xfId="0" applyFont="1" applyBorder="1" applyAlignment="1">
      <alignment horizontal="center"/>
    </xf>
    <xf numFmtId="0" fontId="0" fillId="5" borderId="0" xfId="0" applyFill="1"/>
    <xf numFmtId="0" fontId="2" fillId="0" borderId="0" xfId="0" applyFont="1" applyAlignment="1">
      <alignment horizontal="center"/>
    </xf>
    <xf numFmtId="0" fontId="0" fillId="0" borderId="5" xfId="0" applyBorder="1"/>
    <xf numFmtId="0" fontId="0" fillId="0" borderId="4" xfId="0"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EDF484"/>
      <color rgb="FFE7FF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a:t>
            </a:r>
          </a:p>
        </c:rich>
      </c:tx>
      <c:overlay val="0"/>
    </c:title>
    <c:autoTitleDeleted val="0"/>
    <c:plotArea>
      <c:layout/>
      <c:barChart>
        <c:barDir val="col"/>
        <c:grouping val="clustered"/>
        <c:varyColors val="0"/>
        <c:ser>
          <c:idx val="0"/>
          <c:order val="0"/>
          <c:tx>
            <c:v>Frecuencia</c:v>
          </c:tx>
          <c:spPr>
            <a:solidFill>
              <a:schemeClr val="accent6">
                <a:lumMod val="20000"/>
                <a:lumOff val="80000"/>
              </a:schemeClr>
            </a:solidFill>
            <a:ln w="12700" cap="flat" cmpd="sng" algn="ctr">
              <a:solidFill>
                <a:schemeClr val="dk1"/>
              </a:solidFill>
              <a:prstDash val="solid"/>
              <a:miter lim="800000"/>
            </a:ln>
            <a:effectLst/>
          </c:spPr>
          <c:invertIfNegative val="0"/>
          <c:cat>
            <c:strRef>
              <c:f>'Estaturas (3)'!$D$13:$D$17</c:f>
              <c:strCache>
                <c:ptCount val="5"/>
                <c:pt idx="0">
                  <c:v>1.6081</c:v>
                </c:pt>
                <c:pt idx="1">
                  <c:v>1.6562</c:v>
                </c:pt>
                <c:pt idx="2">
                  <c:v>1.7043</c:v>
                </c:pt>
                <c:pt idx="3">
                  <c:v>1.7524</c:v>
                </c:pt>
                <c:pt idx="4">
                  <c:v>y mayor...</c:v>
                </c:pt>
              </c:strCache>
            </c:strRef>
          </c:cat>
          <c:val>
            <c:numRef>
              <c:f>'Estaturas (3)'!$E$13:$E$17</c:f>
              <c:numCache>
                <c:formatCode>General</c:formatCode>
                <c:ptCount val="5"/>
                <c:pt idx="0">
                  <c:v>7</c:v>
                </c:pt>
                <c:pt idx="1">
                  <c:v>4</c:v>
                </c:pt>
                <c:pt idx="2">
                  <c:v>6</c:v>
                </c:pt>
                <c:pt idx="3">
                  <c:v>3</c:v>
                </c:pt>
                <c:pt idx="4">
                  <c:v>7</c:v>
                </c:pt>
              </c:numCache>
            </c:numRef>
          </c:val>
          <c:extLst>
            <c:ext xmlns:c16="http://schemas.microsoft.com/office/drawing/2014/chart" uri="{C3380CC4-5D6E-409C-BE32-E72D297353CC}">
              <c16:uniqueId val="{00000001-D5EA-0C40-89AB-638FEE6187A9}"/>
            </c:ext>
          </c:extLst>
        </c:ser>
        <c:dLbls>
          <c:showLegendKey val="0"/>
          <c:showVal val="0"/>
          <c:showCatName val="0"/>
          <c:showSerName val="0"/>
          <c:showPercent val="0"/>
          <c:showBubbleSize val="0"/>
        </c:dLbls>
        <c:gapWidth val="0"/>
        <c:axId val="279076832"/>
        <c:axId val="279078480"/>
      </c:barChart>
      <c:catAx>
        <c:axId val="279076832"/>
        <c:scaling>
          <c:orientation val="minMax"/>
        </c:scaling>
        <c:delete val="0"/>
        <c:axPos val="b"/>
        <c:title>
          <c:tx>
            <c:rich>
              <a:bodyPr/>
              <a:lstStyle/>
              <a:p>
                <a:pPr>
                  <a:defRPr/>
                </a:pPr>
                <a:r>
                  <a:rPr lang="es-MX"/>
                  <a:t>Limite superior</a:t>
                </a:r>
              </a:p>
            </c:rich>
          </c:tx>
          <c:overlay val="0"/>
        </c:title>
        <c:numFmt formatCode="General" sourceLinked="1"/>
        <c:majorTickMark val="none"/>
        <c:minorTickMark val="none"/>
        <c:tickLblPos val="nextTo"/>
        <c:crossAx val="279078480"/>
        <c:crosses val="autoZero"/>
        <c:auto val="1"/>
        <c:lblAlgn val="ctr"/>
        <c:lblOffset val="100"/>
        <c:noMultiLvlLbl val="0"/>
      </c:catAx>
      <c:valAx>
        <c:axId val="279078480"/>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27907683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frecuencia absoluta</a:t>
            </a:r>
          </a:p>
        </c:rich>
      </c:tx>
      <c:overlay val="0"/>
    </c:title>
    <c:autoTitleDeleted val="0"/>
    <c:plotArea>
      <c:layout/>
      <c:barChart>
        <c:barDir val="col"/>
        <c:grouping val="clustered"/>
        <c:varyColors val="0"/>
        <c:ser>
          <c:idx val="0"/>
          <c:order val="0"/>
          <c:tx>
            <c:v>Frecuencia</c:v>
          </c:tx>
          <c:spPr>
            <a:solidFill>
              <a:schemeClr val="accent1">
                <a:lumMod val="20000"/>
                <a:lumOff val="80000"/>
              </a:schemeClr>
            </a:solidFill>
            <a:ln w="12700" cap="flat" cmpd="sng" algn="ctr">
              <a:solidFill>
                <a:schemeClr val="dk1"/>
              </a:solidFill>
              <a:prstDash val="solid"/>
              <a:miter lim="800000"/>
            </a:ln>
            <a:effectLst/>
          </c:spPr>
          <c:invertIfNegative val="0"/>
          <c:cat>
            <c:strRef>
              <c:f>'RendimientoGasolina (2)'!$C$20:$C$25</c:f>
              <c:strCache>
                <c:ptCount val="6"/>
                <c:pt idx="0">
                  <c:v>[23.3 , 23.717]</c:v>
                </c:pt>
                <c:pt idx="1">
                  <c:v>[23.717 , 24.134]</c:v>
                </c:pt>
                <c:pt idx="2">
                  <c:v>[24.134 , 24.551]</c:v>
                </c:pt>
                <c:pt idx="3">
                  <c:v>[24.551 , 24.968]</c:v>
                </c:pt>
                <c:pt idx="4">
                  <c:v>[24.968 , 25.385]</c:v>
                </c:pt>
                <c:pt idx="5">
                  <c:v>[25.385 , 25.802]</c:v>
                </c:pt>
              </c:strCache>
            </c:strRef>
          </c:cat>
          <c:val>
            <c:numRef>
              <c:f>'RendimientoGasolina (2)'!$E$20:$E$26</c:f>
              <c:numCache>
                <c:formatCode>General</c:formatCode>
                <c:ptCount val="7"/>
                <c:pt idx="0">
                  <c:v>2</c:v>
                </c:pt>
                <c:pt idx="1">
                  <c:v>8</c:v>
                </c:pt>
                <c:pt idx="2">
                  <c:v>12</c:v>
                </c:pt>
                <c:pt idx="3">
                  <c:v>8</c:v>
                </c:pt>
                <c:pt idx="4">
                  <c:v>8</c:v>
                </c:pt>
                <c:pt idx="5">
                  <c:v>2</c:v>
                </c:pt>
                <c:pt idx="6">
                  <c:v>0</c:v>
                </c:pt>
              </c:numCache>
            </c:numRef>
          </c:val>
          <c:extLst>
            <c:ext xmlns:c16="http://schemas.microsoft.com/office/drawing/2014/chart" uri="{C3380CC4-5D6E-409C-BE32-E72D297353CC}">
              <c16:uniqueId val="{00000001-5294-5643-9CFD-43A620117D34}"/>
            </c:ext>
          </c:extLst>
        </c:ser>
        <c:dLbls>
          <c:showLegendKey val="0"/>
          <c:showVal val="0"/>
          <c:showCatName val="0"/>
          <c:showSerName val="0"/>
          <c:showPercent val="0"/>
          <c:showBubbleSize val="0"/>
        </c:dLbls>
        <c:gapWidth val="0"/>
        <c:axId val="1270543056"/>
        <c:axId val="1270544736"/>
      </c:barChart>
      <c:catAx>
        <c:axId val="1270543056"/>
        <c:scaling>
          <c:orientation val="minMax"/>
        </c:scaling>
        <c:delete val="0"/>
        <c:axPos val="b"/>
        <c:title>
          <c:tx>
            <c:rich>
              <a:bodyPr/>
              <a:lstStyle/>
              <a:p>
                <a:pPr>
                  <a:defRPr/>
                </a:pPr>
                <a:r>
                  <a:rPr lang="es-MX"/>
                  <a:t>rendimiento millas por galon </a:t>
                </a:r>
              </a:p>
            </c:rich>
          </c:tx>
          <c:overlay val="0"/>
        </c:title>
        <c:numFmt formatCode="General" sourceLinked="1"/>
        <c:majorTickMark val="none"/>
        <c:minorTickMark val="none"/>
        <c:tickLblPos val="nextTo"/>
        <c:crossAx val="1270544736"/>
        <c:crosses val="autoZero"/>
        <c:auto val="1"/>
        <c:lblAlgn val="ctr"/>
        <c:lblOffset val="100"/>
        <c:noMultiLvlLbl val="0"/>
      </c:catAx>
      <c:valAx>
        <c:axId val="1270544736"/>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1270543056"/>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157645</xdr:rowOff>
    </xdr:from>
    <xdr:ext cx="2244525" cy="953466"/>
    <xdr:sp macro="" textlink="">
      <xdr:nvSpPr>
        <xdr:cNvPr id="2" name="CuadroTexto 1">
          <a:extLst>
            <a:ext uri="{FF2B5EF4-FFF2-40B4-BE49-F238E27FC236}">
              <a16:creationId xmlns:a16="http://schemas.microsoft.com/office/drawing/2014/main" id="{2B7461A3-1151-DA4F-9C92-BAFD786F0CDD}"/>
            </a:ext>
          </a:extLst>
        </xdr:cNvPr>
        <xdr:cNvSpPr txBox="1"/>
      </xdr:nvSpPr>
      <xdr:spPr>
        <a:xfrm>
          <a:off x="0" y="6778578"/>
          <a:ext cx="2244525"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a:t>
          </a:r>
          <a:r>
            <a:rPr lang="es-MX" sz="1100" baseline="0"/>
            <a:t> </a:t>
          </a:r>
          <a:r>
            <a:rPr lang="es-MX" sz="1100"/>
            <a:t>Planteamiento de hipotesis</a:t>
          </a:r>
          <a:r>
            <a:rPr lang="es-MX" sz="1100" baseline="0"/>
            <a:t> </a:t>
          </a:r>
        </a:p>
        <a:p>
          <a:r>
            <a:rPr lang="es-MX" sz="1100" baseline="0"/>
            <a:t>2. Calculo del estadistico de prueba</a:t>
          </a:r>
        </a:p>
        <a:p>
          <a:r>
            <a:rPr lang="es-MX" sz="1100" baseline="0"/>
            <a:t>3. Region de rechazo</a:t>
          </a:r>
        </a:p>
        <a:p>
          <a:r>
            <a:rPr lang="es-MX" sz="1100" baseline="0"/>
            <a:t>4. Comparativa </a:t>
          </a:r>
        </a:p>
        <a:p>
          <a:r>
            <a:rPr lang="es-MX" sz="1100" baseline="0"/>
            <a:t>5. Conclusion </a:t>
          </a:r>
          <a:endParaRPr lang="es-MX" sz="1100"/>
        </a:p>
      </xdr:txBody>
    </xdr:sp>
    <xdr:clientData/>
  </xdr:oneCellAnchor>
  <xdr:oneCellAnchor>
    <xdr:from>
      <xdr:col>10</xdr:col>
      <xdr:colOff>59267</xdr:colOff>
      <xdr:row>6</xdr:row>
      <xdr:rowOff>42334</xdr:rowOff>
    </xdr:from>
    <xdr:ext cx="1261692" cy="34445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71E12DFE-0A18-D322-C3B1-FB542481DAAE}"/>
                </a:ext>
              </a:extLst>
            </xdr:cNvPr>
            <xdr:cNvSpPr txBox="1"/>
          </xdr:nvSpPr>
          <xdr:spPr>
            <a:xfrm>
              <a:off x="8864600" y="1210734"/>
              <a:ext cx="126169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=1.6</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71E12DFE-0A18-D322-C3B1-FB542481DAAE}"/>
                </a:ext>
              </a:extLst>
            </xdr:cNvPr>
            <xdr:cNvSpPr txBox="1"/>
          </xdr:nvSpPr>
          <xdr:spPr>
            <a:xfrm>
              <a:off x="8864600" y="1210734"/>
              <a:ext cx="126169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  𝑚𝑒𝑑𝑖𝑎𝑛𝑎=1.6</a:t>
              </a:r>
              <a:endParaRPr lang="es-ES" sz="1100" b="0"/>
            </a:p>
            <a:p>
              <a:endParaRPr lang="es-ES" sz="1100" b="0"/>
            </a:p>
          </xdr:txBody>
        </xdr:sp>
      </mc:Fallback>
    </mc:AlternateContent>
    <xdr:clientData/>
  </xdr:oneCellAnchor>
  <xdr:oneCellAnchor>
    <xdr:from>
      <xdr:col>10</xdr:col>
      <xdr:colOff>67734</xdr:colOff>
      <xdr:row>7</xdr:row>
      <xdr:rowOff>25401</xdr:rowOff>
    </xdr:from>
    <xdr:ext cx="1247201"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AA5C003-32FD-0541-BA01-B08CD59D3155}"/>
                </a:ext>
              </a:extLst>
            </xdr:cNvPr>
            <xdr:cNvSpPr txBox="1"/>
          </xdr:nvSpPr>
          <xdr:spPr>
            <a:xfrm>
              <a:off x="8873067" y="1388534"/>
              <a:ext cx="12472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&lt;1.6</m:t>
                    </m:r>
                  </m:oMath>
                </m:oMathPara>
              </a14:m>
              <a:endParaRPr lang="es-ES" sz="1100" b="0"/>
            </a:p>
          </xdr:txBody>
        </xdr:sp>
      </mc:Choice>
      <mc:Fallback xmlns="">
        <xdr:sp macro="" textlink="">
          <xdr:nvSpPr>
            <xdr:cNvPr id="4" name="CuadroTexto 3">
              <a:extLst>
                <a:ext uri="{FF2B5EF4-FFF2-40B4-BE49-F238E27FC236}">
                  <a16:creationId xmlns:a16="http://schemas.microsoft.com/office/drawing/2014/main" id="{8AA5C003-32FD-0541-BA01-B08CD59D3155}"/>
                </a:ext>
              </a:extLst>
            </xdr:cNvPr>
            <xdr:cNvSpPr txBox="1"/>
          </xdr:nvSpPr>
          <xdr:spPr>
            <a:xfrm>
              <a:off x="8873067" y="1388534"/>
              <a:ext cx="12472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  𝑚𝑒𝑑𝑖𝑎𝑛𝑎&lt;1.6</a:t>
              </a:r>
              <a:endParaRPr lang="es-ES" sz="1100" b="0"/>
            </a:p>
          </xdr:txBody>
        </xdr:sp>
      </mc:Fallback>
    </mc:AlternateContent>
    <xdr:clientData/>
  </xdr:oneCellAnchor>
  <xdr:oneCellAnchor>
    <xdr:from>
      <xdr:col>10</xdr:col>
      <xdr:colOff>42334</xdr:colOff>
      <xdr:row>22</xdr:row>
      <xdr:rowOff>8467</xdr:rowOff>
    </xdr:from>
    <xdr:ext cx="1393010"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2BF8877-E930-8C0B-6DE5-E852E55AF42B}"/>
                </a:ext>
              </a:extLst>
            </xdr:cNvPr>
            <xdr:cNvSpPr txBox="1"/>
          </xdr:nvSpPr>
          <xdr:spPr>
            <a:xfrm>
              <a:off x="8847667" y="4292600"/>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&lt;</m:t>
                    </m:r>
                    <m:r>
                      <a:rPr lang="es-ES" sz="1100" b="0" i="1">
                        <a:latin typeface="Cambria Math" panose="02040503050406030204" pitchFamily="18" charset="0"/>
                      </a:rPr>
                      <m:t>𝐾</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32BF8877-E930-8C0B-6DE5-E852E55AF42B}"/>
                </a:ext>
              </a:extLst>
            </xdr:cNvPr>
            <xdr:cNvSpPr txBox="1"/>
          </xdr:nvSpPr>
          <xdr:spPr>
            <a:xfrm>
              <a:off x="8847667" y="4292600"/>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𝐸𝑃&lt;𝐾</a:t>
              </a:r>
              <a:endParaRPr lang="es-MX" sz="1100"/>
            </a:p>
          </xdr:txBody>
        </xdr:sp>
      </mc:Fallback>
    </mc:AlternateContent>
    <xdr:clientData/>
  </xdr:oneCellAnchor>
  <xdr:oneCellAnchor>
    <xdr:from>
      <xdr:col>10</xdr:col>
      <xdr:colOff>33868</xdr:colOff>
      <xdr:row>23</xdr:row>
      <xdr:rowOff>16934</xdr:rowOff>
    </xdr:from>
    <xdr:ext cx="1267398" cy="1722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A8EF2A89-9D4D-0F41-94A1-A10856FD7CE4}"/>
                </a:ext>
              </a:extLst>
            </xdr:cNvPr>
            <xdr:cNvSpPr txBox="1"/>
          </xdr:nvSpPr>
          <xdr:spPr>
            <a:xfrm>
              <a:off x="8839201" y="4495801"/>
              <a:ext cx="12673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5&lt;1</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A8EF2A89-9D4D-0F41-94A1-A10856FD7CE4}"/>
                </a:ext>
              </a:extLst>
            </xdr:cNvPr>
            <xdr:cNvSpPr txBox="1"/>
          </xdr:nvSpPr>
          <xdr:spPr>
            <a:xfrm>
              <a:off x="8839201" y="4495801"/>
              <a:ext cx="12673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5&lt;1</a:t>
              </a:r>
              <a:endParaRPr lang="es-MX" sz="1100"/>
            </a:p>
          </xdr:txBody>
        </xdr:sp>
      </mc:Fallback>
    </mc:AlternateContent>
    <xdr:clientData/>
  </xdr:oneCellAnchor>
  <xdr:oneCellAnchor>
    <xdr:from>
      <xdr:col>8</xdr:col>
      <xdr:colOff>813678</xdr:colOff>
      <xdr:row>25</xdr:row>
      <xdr:rowOff>58639</xdr:rowOff>
    </xdr:from>
    <xdr:ext cx="6005061" cy="509820"/>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D6AFC638-863D-4140-A2D0-5A2715FDCDC8}"/>
                </a:ext>
              </a:extLst>
            </xdr:cNvPr>
            <xdr:cNvSpPr txBox="1"/>
          </xdr:nvSpPr>
          <xdr:spPr>
            <a:xfrm>
              <a:off x="7803758" y="4884639"/>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𝑠𝑒𝑎</m:t>
                    </m:r>
                    <m:r>
                      <a:rPr lang="es-ES" sz="1100" b="0" i="1">
                        <a:latin typeface="Cambria Math" panose="02040503050406030204" pitchFamily="18" charset="0"/>
                      </a:rPr>
                      <m:t> </m:t>
                    </m:r>
                    <m:r>
                      <a:rPr lang="es-ES" sz="1100" b="0" i="1">
                        <a:latin typeface="Cambria Math" panose="02040503050406030204" pitchFamily="18" charset="0"/>
                      </a:rPr>
                      <m:t>𝑚𝑎𝑦𝑜𝑟</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𝑖𝑔𝑢𝑎𝑙</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1.60</m:t>
                    </m:r>
                  </m:oMath>
                </m:oMathPara>
              </a14:m>
              <a:endParaRPr lang="es-ES" sz="1100" b="0"/>
            </a:p>
            <a:p>
              <a:endParaRPr lang="es-MX" sz="1100"/>
            </a:p>
          </xdr:txBody>
        </xdr:sp>
      </mc:Choice>
      <mc:Fallback xmlns="">
        <xdr:sp macro="" textlink="">
          <xdr:nvSpPr>
            <xdr:cNvPr id="7" name="CuadroTexto 6">
              <a:extLst>
                <a:ext uri="{FF2B5EF4-FFF2-40B4-BE49-F238E27FC236}">
                  <a16:creationId xmlns:a16="http://schemas.microsoft.com/office/drawing/2014/main" id="{D6AFC638-863D-4140-A2D0-5A2715FDCDC8}"/>
                </a:ext>
              </a:extLst>
            </xdr:cNvPr>
            <xdr:cNvSpPr txBox="1"/>
          </xdr:nvSpPr>
          <xdr:spPr>
            <a:xfrm>
              <a:off x="7803758" y="4884639"/>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r>
                <a:rPr lang="es-ES" sz="1100" b="0" i="0">
                  <a:latin typeface="Cambria Math" panose="02040503050406030204" pitchFamily="18" charset="0"/>
                </a:rPr>
                <a:t> 𝑎 𝑓𝑎𝑣𝑜𝑟 𝑑𝑒 𝑞𝑢𝑒 𝑠𝑒𝑎 𝑚𝑎𝑦𝑜𝑟 𝑜 𝑖𝑔𝑢𝑎𝑙 𝑎 1.60</a:t>
              </a:r>
              <a:endParaRPr lang="es-ES" sz="1100" b="0"/>
            </a:p>
            <a:p>
              <a:endParaRPr lang="es-MX" sz="1100"/>
            </a:p>
          </xdr:txBody>
        </xdr:sp>
      </mc:Fallback>
    </mc:AlternateContent>
    <xdr:clientData/>
  </xdr:oneCellAnchor>
  <xdr:oneCellAnchor>
    <xdr:from>
      <xdr:col>10</xdr:col>
      <xdr:colOff>0</xdr:colOff>
      <xdr:row>31</xdr:row>
      <xdr:rowOff>0</xdr:rowOff>
    </xdr:from>
    <xdr:ext cx="1261692" cy="34445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B7F60BF8-1116-134D-AC67-644AD5EA7D33}"/>
                </a:ext>
              </a:extLst>
            </xdr:cNvPr>
            <xdr:cNvSpPr txBox="1"/>
          </xdr:nvSpPr>
          <xdr:spPr>
            <a:xfrm>
              <a:off x="8737600" y="5984240"/>
              <a:ext cx="126169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=1.6</m:t>
                    </m:r>
                  </m:oMath>
                </m:oMathPara>
              </a14:m>
              <a:endParaRPr lang="es-ES" sz="1100" b="0"/>
            </a:p>
            <a:p>
              <a:endParaRPr lang="es-ES" sz="1100" b="0"/>
            </a:p>
          </xdr:txBody>
        </xdr:sp>
      </mc:Choice>
      <mc:Fallback xmlns="">
        <xdr:sp macro="" textlink="">
          <xdr:nvSpPr>
            <xdr:cNvPr id="8" name="CuadroTexto 7">
              <a:extLst>
                <a:ext uri="{FF2B5EF4-FFF2-40B4-BE49-F238E27FC236}">
                  <a16:creationId xmlns:a16="http://schemas.microsoft.com/office/drawing/2014/main" id="{B7F60BF8-1116-134D-AC67-644AD5EA7D33}"/>
                </a:ext>
              </a:extLst>
            </xdr:cNvPr>
            <xdr:cNvSpPr txBox="1"/>
          </xdr:nvSpPr>
          <xdr:spPr>
            <a:xfrm>
              <a:off x="8737600" y="5984240"/>
              <a:ext cx="126169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  𝑚𝑒𝑑𝑖𝑎𝑛𝑎=1.6</a:t>
              </a:r>
              <a:endParaRPr lang="es-ES" sz="1100" b="0"/>
            </a:p>
            <a:p>
              <a:endParaRPr lang="es-ES" sz="1100" b="0"/>
            </a:p>
          </xdr:txBody>
        </xdr:sp>
      </mc:Fallback>
    </mc:AlternateContent>
    <xdr:clientData/>
  </xdr:oneCellAnchor>
  <xdr:oneCellAnchor>
    <xdr:from>
      <xdr:col>10</xdr:col>
      <xdr:colOff>8467</xdr:colOff>
      <xdr:row>31</xdr:row>
      <xdr:rowOff>176107</xdr:rowOff>
    </xdr:from>
    <xdr:ext cx="1247201"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BD11F136-3016-1549-83D7-F106BDE75982}"/>
                </a:ext>
              </a:extLst>
            </xdr:cNvPr>
            <xdr:cNvSpPr txBox="1"/>
          </xdr:nvSpPr>
          <xdr:spPr>
            <a:xfrm>
              <a:off x="8763770" y="6141259"/>
              <a:ext cx="12472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&gt;1.6</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BD11F136-3016-1549-83D7-F106BDE75982}"/>
                </a:ext>
              </a:extLst>
            </xdr:cNvPr>
            <xdr:cNvSpPr txBox="1"/>
          </xdr:nvSpPr>
          <xdr:spPr>
            <a:xfrm>
              <a:off x="8763770" y="6141259"/>
              <a:ext cx="12472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  𝑚𝑒𝑑𝑖𝑎𝑛𝑎&gt;1.6</a:t>
              </a:r>
              <a:endParaRPr lang="es-ES" sz="1100" b="0"/>
            </a:p>
          </xdr:txBody>
        </xdr:sp>
      </mc:Fallback>
    </mc:AlternateContent>
    <xdr:clientData/>
  </xdr:oneCellAnchor>
  <xdr:oneCellAnchor>
    <xdr:from>
      <xdr:col>11</xdr:col>
      <xdr:colOff>10975</xdr:colOff>
      <xdr:row>46</xdr:row>
      <xdr:rowOff>0</xdr:rowOff>
    </xdr:from>
    <xdr:ext cx="1393010"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EEFAD3C5-58EC-2D4C-B16D-481E7E197CEC}"/>
                </a:ext>
              </a:extLst>
            </xdr:cNvPr>
            <xdr:cNvSpPr txBox="1"/>
          </xdr:nvSpPr>
          <xdr:spPr>
            <a:xfrm>
              <a:off x="9615350" y="8925278"/>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&gt;</m:t>
                    </m:r>
                    <m:r>
                      <a:rPr lang="es-ES" sz="1100" b="0" i="1">
                        <a:latin typeface="Cambria Math" panose="02040503050406030204" pitchFamily="18" charset="0"/>
                      </a:rPr>
                      <m:t>𝐾</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EEFAD3C5-58EC-2D4C-B16D-481E7E197CEC}"/>
                </a:ext>
              </a:extLst>
            </xdr:cNvPr>
            <xdr:cNvSpPr txBox="1"/>
          </xdr:nvSpPr>
          <xdr:spPr>
            <a:xfrm>
              <a:off x="9615350" y="8925278"/>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𝐸𝑃&gt;𝐾</a:t>
              </a:r>
              <a:endParaRPr lang="es-MX" sz="1100"/>
            </a:p>
          </xdr:txBody>
        </xdr:sp>
      </mc:Fallback>
    </mc:AlternateContent>
    <xdr:clientData/>
  </xdr:oneCellAnchor>
  <xdr:oneCellAnchor>
    <xdr:from>
      <xdr:col>11</xdr:col>
      <xdr:colOff>2509</xdr:colOff>
      <xdr:row>47</xdr:row>
      <xdr:rowOff>8467</xdr:rowOff>
    </xdr:from>
    <xdr:ext cx="1267398" cy="17222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3C630329-E3B2-7846-9B1D-55A99E221468}"/>
                </a:ext>
              </a:extLst>
            </xdr:cNvPr>
            <xdr:cNvSpPr txBox="1"/>
          </xdr:nvSpPr>
          <xdr:spPr>
            <a:xfrm>
              <a:off x="9688376" y="9160934"/>
              <a:ext cx="12673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5&gt;9</m:t>
                    </m:r>
                  </m:oMath>
                </m:oMathPara>
              </a14:m>
              <a:endParaRPr lang="es-MX" sz="1100"/>
            </a:p>
          </xdr:txBody>
        </xdr:sp>
      </mc:Choice>
      <mc:Fallback xmlns="">
        <xdr:sp macro="" textlink="">
          <xdr:nvSpPr>
            <xdr:cNvPr id="11" name="CuadroTexto 10">
              <a:extLst>
                <a:ext uri="{FF2B5EF4-FFF2-40B4-BE49-F238E27FC236}">
                  <a16:creationId xmlns:a16="http://schemas.microsoft.com/office/drawing/2014/main" id="{3C630329-E3B2-7846-9B1D-55A99E221468}"/>
                </a:ext>
              </a:extLst>
            </xdr:cNvPr>
            <xdr:cNvSpPr txBox="1"/>
          </xdr:nvSpPr>
          <xdr:spPr>
            <a:xfrm>
              <a:off x="9688376" y="9160934"/>
              <a:ext cx="12673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5&gt;9</a:t>
              </a:r>
              <a:endParaRPr lang="es-MX" sz="1100"/>
            </a:p>
          </xdr:txBody>
        </xdr:sp>
      </mc:Fallback>
    </mc:AlternateContent>
    <xdr:clientData/>
  </xdr:oneCellAnchor>
  <xdr:oneCellAnchor>
    <xdr:from>
      <xdr:col>9</xdr:col>
      <xdr:colOff>829733</xdr:colOff>
      <xdr:row>49</xdr:row>
      <xdr:rowOff>7839</xdr:rowOff>
    </xdr:from>
    <xdr:ext cx="6005061" cy="50982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EA2B490C-549A-BA48-95A0-725A38A77DBD}"/>
                </a:ext>
              </a:extLst>
            </xdr:cNvPr>
            <xdr:cNvSpPr txBox="1"/>
          </xdr:nvSpPr>
          <xdr:spPr>
            <a:xfrm>
              <a:off x="8754533" y="9549772"/>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𝑚𝑎𝑦𝑜𝑟</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1.60</m:t>
                    </m:r>
                  </m:oMath>
                </m:oMathPara>
              </a14:m>
              <a:endParaRPr lang="es-ES" sz="1100" b="0"/>
            </a:p>
            <a:p>
              <a:endParaRPr lang="es-MX" sz="1100"/>
            </a:p>
          </xdr:txBody>
        </xdr:sp>
      </mc:Choice>
      <mc:Fallback xmlns="">
        <xdr:sp macro="" textlink="">
          <xdr:nvSpPr>
            <xdr:cNvPr id="12" name="CuadroTexto 11">
              <a:extLst>
                <a:ext uri="{FF2B5EF4-FFF2-40B4-BE49-F238E27FC236}">
                  <a16:creationId xmlns:a16="http://schemas.microsoft.com/office/drawing/2014/main" id="{EA2B490C-549A-BA48-95A0-725A38A77DBD}"/>
                </a:ext>
              </a:extLst>
            </xdr:cNvPr>
            <xdr:cNvSpPr txBox="1"/>
          </xdr:nvSpPr>
          <xdr:spPr>
            <a:xfrm>
              <a:off x="8754533" y="9549772"/>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r>
                <a:rPr lang="es-ES" sz="1100" b="0" i="0">
                  <a:latin typeface="Cambria Math" panose="02040503050406030204" pitchFamily="18" charset="0"/>
                </a:rPr>
                <a:t> 𝑎 𝑓𝑎𝑣𝑜𝑟 𝑑𝑒 𝑞𝑢𝑒 𝑛𝑜 𝑒𝑠 𝑚𝑎𝑦𝑜𝑟 𝑎 1.60</a:t>
              </a:r>
              <a:endParaRPr lang="es-ES" sz="1100" b="0"/>
            </a:p>
            <a:p>
              <a:endParaRPr lang="es-MX" sz="1100"/>
            </a:p>
          </xdr:txBody>
        </xdr:sp>
      </mc:Fallback>
    </mc:AlternateContent>
    <xdr:clientData/>
  </xdr:oneCellAnchor>
  <xdr:oneCellAnchor>
    <xdr:from>
      <xdr:col>11</xdr:col>
      <xdr:colOff>50511</xdr:colOff>
      <xdr:row>58</xdr:row>
      <xdr:rowOff>7215</xdr:rowOff>
    </xdr:from>
    <xdr:ext cx="1279325" cy="34445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6697D3B-8F16-1A4E-82D6-72321EB1DE86}"/>
                </a:ext>
              </a:extLst>
            </xdr:cNvPr>
            <xdr:cNvSpPr txBox="1"/>
          </xdr:nvSpPr>
          <xdr:spPr>
            <a:xfrm>
              <a:off x="9654886" y="10888806"/>
              <a:ext cx="127932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=1.6</m:t>
                  </m:r>
                </m:oMath>
              </a14:m>
              <a:r>
                <a:rPr lang="es-ES" sz="1100" b="0"/>
                <a:t>5</a:t>
              </a:r>
            </a:p>
            <a:p>
              <a:endParaRPr lang="es-ES" sz="1100" b="0"/>
            </a:p>
          </xdr:txBody>
        </xdr:sp>
      </mc:Choice>
      <mc:Fallback xmlns="">
        <xdr:sp macro="" textlink="">
          <xdr:nvSpPr>
            <xdr:cNvPr id="13" name="CuadroTexto 12">
              <a:extLst>
                <a:ext uri="{FF2B5EF4-FFF2-40B4-BE49-F238E27FC236}">
                  <a16:creationId xmlns:a16="http://schemas.microsoft.com/office/drawing/2014/main" id="{D6697D3B-8F16-1A4E-82D6-72321EB1DE86}"/>
                </a:ext>
              </a:extLst>
            </xdr:cNvPr>
            <xdr:cNvSpPr txBox="1"/>
          </xdr:nvSpPr>
          <xdr:spPr>
            <a:xfrm>
              <a:off x="9654886" y="10888806"/>
              <a:ext cx="127932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  𝑚𝑒𝑑𝑖𝑎𝑛𝑎=1.6</a:t>
              </a:r>
              <a:r>
                <a:rPr lang="es-ES" sz="1100" b="0"/>
                <a:t>5</a:t>
              </a:r>
            </a:p>
            <a:p>
              <a:endParaRPr lang="es-ES" sz="1100" b="0"/>
            </a:p>
          </xdr:txBody>
        </xdr:sp>
      </mc:Fallback>
    </mc:AlternateContent>
    <xdr:clientData/>
  </xdr:oneCellAnchor>
  <xdr:oneCellAnchor>
    <xdr:from>
      <xdr:col>11</xdr:col>
      <xdr:colOff>51762</xdr:colOff>
      <xdr:row>59</xdr:row>
      <xdr:rowOff>17357</xdr:rowOff>
    </xdr:from>
    <xdr:ext cx="1286827" cy="172227"/>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BCE5C6C4-4A06-1142-AAC4-D75AD8D2F2D6}"/>
                </a:ext>
              </a:extLst>
            </xdr:cNvPr>
            <xdr:cNvSpPr txBox="1"/>
          </xdr:nvSpPr>
          <xdr:spPr>
            <a:xfrm>
              <a:off x="9656137" y="11086562"/>
              <a:ext cx="128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&gt;1.6</m:t>
                  </m:r>
                </m:oMath>
              </a14:m>
              <a:r>
                <a:rPr lang="es-ES" sz="1100" b="0"/>
                <a:t>5</a:t>
              </a:r>
            </a:p>
          </xdr:txBody>
        </xdr:sp>
      </mc:Choice>
      <mc:Fallback xmlns="">
        <xdr:sp macro="" textlink="">
          <xdr:nvSpPr>
            <xdr:cNvPr id="14" name="CuadroTexto 13">
              <a:extLst>
                <a:ext uri="{FF2B5EF4-FFF2-40B4-BE49-F238E27FC236}">
                  <a16:creationId xmlns:a16="http://schemas.microsoft.com/office/drawing/2014/main" id="{BCE5C6C4-4A06-1142-AAC4-D75AD8D2F2D6}"/>
                </a:ext>
              </a:extLst>
            </xdr:cNvPr>
            <xdr:cNvSpPr txBox="1"/>
          </xdr:nvSpPr>
          <xdr:spPr>
            <a:xfrm>
              <a:off x="9656137" y="11086562"/>
              <a:ext cx="128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  𝑚𝑒𝑑𝑖𝑎𝑛𝑎&gt;1.6</a:t>
              </a:r>
              <a:r>
                <a:rPr lang="es-ES" sz="1100" b="0"/>
                <a:t>5</a:t>
              </a:r>
            </a:p>
          </xdr:txBody>
        </xdr:sp>
      </mc:Fallback>
    </mc:AlternateContent>
    <xdr:clientData/>
  </xdr:oneCellAnchor>
  <xdr:oneCellAnchor>
    <xdr:from>
      <xdr:col>11</xdr:col>
      <xdr:colOff>26739</xdr:colOff>
      <xdr:row>80</xdr:row>
      <xdr:rowOff>18273</xdr:rowOff>
    </xdr:from>
    <xdr:ext cx="1393010" cy="17222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99A0639-7926-EF4F-B2C7-1D6A37CD413D}"/>
                </a:ext>
              </a:extLst>
            </xdr:cNvPr>
            <xdr:cNvSpPr txBox="1"/>
          </xdr:nvSpPr>
          <xdr:spPr>
            <a:xfrm>
              <a:off x="9675084" y="15367913"/>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&gt;</m:t>
                    </m:r>
                    <m:r>
                      <a:rPr lang="es-ES" sz="1100" b="0" i="1">
                        <a:latin typeface="Cambria Math" panose="02040503050406030204" pitchFamily="18" charset="0"/>
                      </a:rPr>
                      <m:t>𝐾</m:t>
                    </m:r>
                  </m:oMath>
                </m:oMathPara>
              </a14:m>
              <a:endParaRPr lang="es-MX" sz="1100"/>
            </a:p>
          </xdr:txBody>
        </xdr:sp>
      </mc:Choice>
      <mc:Fallback xmlns="">
        <xdr:sp macro="" textlink="">
          <xdr:nvSpPr>
            <xdr:cNvPr id="15" name="CuadroTexto 14">
              <a:extLst>
                <a:ext uri="{FF2B5EF4-FFF2-40B4-BE49-F238E27FC236}">
                  <a16:creationId xmlns:a16="http://schemas.microsoft.com/office/drawing/2014/main" id="{799A0639-7926-EF4F-B2C7-1D6A37CD413D}"/>
                </a:ext>
              </a:extLst>
            </xdr:cNvPr>
            <xdr:cNvSpPr txBox="1"/>
          </xdr:nvSpPr>
          <xdr:spPr>
            <a:xfrm>
              <a:off x="9675084" y="15367913"/>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𝐸𝑃&gt;𝐾</a:t>
              </a:r>
              <a:endParaRPr lang="es-MX" sz="1100"/>
            </a:p>
          </xdr:txBody>
        </xdr:sp>
      </mc:Fallback>
    </mc:AlternateContent>
    <xdr:clientData/>
  </xdr:oneCellAnchor>
  <xdr:oneCellAnchor>
    <xdr:from>
      <xdr:col>11</xdr:col>
      <xdr:colOff>18273</xdr:colOff>
      <xdr:row>81</xdr:row>
      <xdr:rowOff>26740</xdr:rowOff>
    </xdr:from>
    <xdr:ext cx="1423595" cy="17222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CEF2BE19-FD31-EA48-9465-ACEEA00538CD}"/>
                </a:ext>
              </a:extLst>
            </xdr:cNvPr>
            <xdr:cNvSpPr txBox="1"/>
          </xdr:nvSpPr>
          <xdr:spPr>
            <a:xfrm>
              <a:off x="9649106" y="15613104"/>
              <a:ext cx="14235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16&gt;18</m:t>
                    </m:r>
                  </m:oMath>
                </m:oMathPara>
              </a14:m>
              <a:endParaRPr lang="es-MX" sz="1100"/>
            </a:p>
          </xdr:txBody>
        </xdr:sp>
      </mc:Choice>
      <mc:Fallback xmlns="">
        <xdr:sp macro="" textlink="">
          <xdr:nvSpPr>
            <xdr:cNvPr id="16" name="CuadroTexto 15">
              <a:extLst>
                <a:ext uri="{FF2B5EF4-FFF2-40B4-BE49-F238E27FC236}">
                  <a16:creationId xmlns:a16="http://schemas.microsoft.com/office/drawing/2014/main" id="{CEF2BE19-FD31-EA48-9465-ACEEA00538CD}"/>
                </a:ext>
              </a:extLst>
            </xdr:cNvPr>
            <xdr:cNvSpPr txBox="1"/>
          </xdr:nvSpPr>
          <xdr:spPr>
            <a:xfrm>
              <a:off x="9649106" y="15613104"/>
              <a:ext cx="14235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16&gt;18</a:t>
              </a:r>
              <a:endParaRPr lang="es-MX" sz="1100"/>
            </a:p>
          </xdr:txBody>
        </xdr:sp>
      </mc:Fallback>
    </mc:AlternateContent>
    <xdr:clientData/>
  </xdr:oneCellAnchor>
  <xdr:oneCellAnchor>
    <xdr:from>
      <xdr:col>9</xdr:col>
      <xdr:colOff>822960</xdr:colOff>
      <xdr:row>85</xdr:row>
      <xdr:rowOff>20320</xdr:rowOff>
    </xdr:from>
    <xdr:ext cx="6005061" cy="509820"/>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E5FC0601-C93E-A844-92BE-D14FFBDA9A78}"/>
                </a:ext>
              </a:extLst>
            </xdr:cNvPr>
            <xdr:cNvSpPr txBox="1"/>
          </xdr:nvSpPr>
          <xdr:spPr>
            <a:xfrm>
              <a:off x="8686800" y="16428720"/>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90%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𝑖𝑔𝑢𝑎𝑙</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𝑚𝑒𝑛𝑜𝑟</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1.65</m:t>
                    </m:r>
                  </m:oMath>
                </m:oMathPara>
              </a14:m>
              <a:endParaRPr lang="es-ES" sz="1100" b="0"/>
            </a:p>
            <a:p>
              <a:endParaRPr lang="es-MX" sz="1100"/>
            </a:p>
          </xdr:txBody>
        </xdr:sp>
      </mc:Choice>
      <mc:Fallback xmlns="">
        <xdr:sp macro="" textlink="">
          <xdr:nvSpPr>
            <xdr:cNvPr id="17" name="CuadroTexto 16">
              <a:extLst>
                <a:ext uri="{FF2B5EF4-FFF2-40B4-BE49-F238E27FC236}">
                  <a16:creationId xmlns:a16="http://schemas.microsoft.com/office/drawing/2014/main" id="{E5FC0601-C93E-A844-92BE-D14FFBDA9A78}"/>
                </a:ext>
              </a:extLst>
            </xdr:cNvPr>
            <xdr:cNvSpPr txBox="1"/>
          </xdr:nvSpPr>
          <xdr:spPr>
            <a:xfrm>
              <a:off x="8686800" y="16428720"/>
              <a:ext cx="6005061"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b="0" i="0">
                  <a:latin typeface="Cambria Math" panose="02040503050406030204" pitchFamily="18" charset="0"/>
                </a:rPr>
                <a:t>𝐶𝑜𝑛𝑐𝑙𝑢𝑠𝑖𝑜𝑛 :𝐶𝑜𝑛 90%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r>
                <a:rPr lang="es-ES" sz="1100" b="0" i="0">
                  <a:latin typeface="Cambria Math" panose="02040503050406030204" pitchFamily="18" charset="0"/>
                </a:rPr>
                <a:t> 𝑎 𝑓𝑎𝑣𝑜𝑟 𝑑𝑒 𝑞𝑢𝑒 𝑒𝑠 𝑖𝑔𝑢𝑎𝑙 𝑜 𝑚𝑒𝑛𝑜𝑟 𝑎 1.65</a:t>
              </a:r>
              <a:endParaRPr lang="es-ES" sz="1100" b="0"/>
            </a:p>
            <a:p>
              <a:endParaRPr lang="es-MX"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9</xdr:col>
      <xdr:colOff>233814</xdr:colOff>
      <xdr:row>0</xdr:row>
      <xdr:rowOff>44341</xdr:rowOff>
    </xdr:from>
    <xdr:to>
      <xdr:col>15</xdr:col>
      <xdr:colOff>506521</xdr:colOff>
      <xdr:row>5</xdr:row>
      <xdr:rowOff>527</xdr:rowOff>
    </xdr:to>
    <xdr:sp macro="" textlink="">
      <xdr:nvSpPr>
        <xdr:cNvPr id="2" name="CuadroTexto 1">
          <a:extLst>
            <a:ext uri="{FF2B5EF4-FFF2-40B4-BE49-F238E27FC236}">
              <a16:creationId xmlns:a16="http://schemas.microsoft.com/office/drawing/2014/main" id="{23E8889C-0367-6B4E-8668-E11FA9437610}"/>
            </a:ext>
          </a:extLst>
        </xdr:cNvPr>
        <xdr:cNvSpPr txBox="1"/>
      </xdr:nvSpPr>
      <xdr:spPr>
        <a:xfrm>
          <a:off x="8123549" y="44341"/>
          <a:ext cx="5532530" cy="9114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 número</a:t>
          </a:r>
          <a:r>
            <a:rPr lang="es-MX" sz="1100" baseline="0"/>
            <a:t> de fusibles electricos defectuosos producidos por dos líneas de producción a lo largo de 10 días. ¿Los datos presentan evidencia para indicar que cualquiera de las lineas produce más piezas defectuosas que la otra?</a:t>
          </a:r>
          <a:endParaRPr lang="es-MX" sz="1100"/>
        </a:p>
      </xdr:txBody>
    </xdr:sp>
    <xdr:clientData/>
  </xdr:twoCellAnchor>
  <xdr:oneCellAnchor>
    <xdr:from>
      <xdr:col>0</xdr:col>
      <xdr:colOff>0</xdr:colOff>
      <xdr:row>13</xdr:row>
      <xdr:rowOff>10592</xdr:rowOff>
    </xdr:from>
    <xdr:ext cx="4065459" cy="4087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5419D63-672D-2A4F-977B-7946337DB9DE}"/>
                </a:ext>
              </a:extLst>
            </xdr:cNvPr>
            <xdr:cNvSpPr txBox="1"/>
          </xdr:nvSpPr>
          <xdr:spPr>
            <a:xfrm>
              <a:off x="0" y="2493299"/>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𝑑𝑖𝑠𝑡𝑟𝑖𝑏𝑢𝑐𝑖𝑜𝑛𝑒𝑠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linea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se</m:t>
                    </m:r>
                    <m:r>
                      <a:rPr lang="es-ES" sz="1100" b="0" i="0">
                        <a:latin typeface="Cambria Math" panose="02040503050406030204" pitchFamily="18" charset="0"/>
                      </a:rPr>
                      <m:t> </m:t>
                    </m:r>
                    <m:r>
                      <m:rPr>
                        <m:sty m:val="p"/>
                      </m:rPr>
                      <a:rPr lang="es-ES" sz="1100" b="0" i="0">
                        <a:latin typeface="Cambria Math" panose="02040503050406030204" pitchFamily="18" charset="0"/>
                      </a:rPr>
                      <m:t>localiza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izquierda</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linea</m:t>
                    </m:r>
                    <m:r>
                      <a:rPr lang="es-ES" sz="1100" b="0" i="0">
                        <a:latin typeface="Cambria Math" panose="02040503050406030204" pitchFamily="18" charset="0"/>
                      </a:rPr>
                      <m:t> </m:t>
                    </m:r>
                    <m:r>
                      <m:rPr>
                        <m:sty m:val="p"/>
                      </m:rPr>
                      <a:rPr lang="es-ES" sz="1100" b="0" i="0">
                        <a:latin typeface="Cambria Math" panose="02040503050406030204" pitchFamily="18" charset="0"/>
                      </a:rPr>
                      <m:t>B</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85419D63-672D-2A4F-977B-7946337DB9DE}"/>
                </a:ext>
              </a:extLst>
            </xdr:cNvPr>
            <xdr:cNvSpPr txBox="1"/>
          </xdr:nvSpPr>
          <xdr:spPr>
            <a:xfrm>
              <a:off x="0" y="2493299"/>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𝐻_0:  𝐿𝑎𝑠 𝑑𝑖𝑠𝑡𝑟𝑖𝑏𝑢𝑐𝑖𝑜𝑛𝑒𝑠 𝑛𝑜 𝑑𝑖𝑓𝑖𝑒𝑟𝑒𝑛 𝑒𝑛 𝑙𝑜𝑐𝑎𝑙𝑖𝑧𝑎𝑐𝑖𝑜𝑛 </a:t>
              </a:r>
              <a:endParaRPr lang="es-ES" sz="1100" b="0" i="1">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H_1:La linea A se localiza a la izquierda de la distr de la linea B</a:t>
              </a:r>
            </a:p>
            <a:p>
              <a:pPr/>
              <a:r>
                <a:rPr lang="es-ES" sz="1100" b="0" i="0">
                  <a:latin typeface="Cambria Math" panose="02040503050406030204" pitchFamily="18" charset="0"/>
                </a:rPr>
                <a:t> </a:t>
              </a:r>
              <a:endParaRPr lang="es-ES" sz="1100" b="0"/>
            </a:p>
            <a:p>
              <a:endParaRPr lang="es-ES" sz="1100" b="0"/>
            </a:p>
          </xdr:txBody>
        </xdr:sp>
      </mc:Fallback>
    </mc:AlternateContent>
    <xdr:clientData/>
  </xdr:oneCellAnchor>
  <xdr:oneCellAnchor>
    <xdr:from>
      <xdr:col>0</xdr:col>
      <xdr:colOff>0</xdr:colOff>
      <xdr:row>25</xdr:row>
      <xdr:rowOff>0</xdr:rowOff>
    </xdr:from>
    <xdr:ext cx="7355884" cy="33759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E32C8B3B-3D96-BA42-93B7-15842A1BAE86}"/>
                </a:ext>
              </a:extLst>
            </xdr:cNvPr>
            <xdr:cNvSpPr txBox="1"/>
          </xdr:nvSpPr>
          <xdr:spPr>
            <a:xfrm>
              <a:off x="0" y="4776549"/>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14:m>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𝑙𝑖𝑛𝑒𝑎</m:t>
                  </m:r>
                  <m:r>
                    <a:rPr lang="es-ES" sz="1100" b="0" i="1">
                      <a:latin typeface="Cambria Math" panose="02040503050406030204" pitchFamily="18" charset="0"/>
                    </a:rPr>
                    <m:t> </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𝑙𝑜𝑐𝑎𝑙𝑖𝑧𝑎</m:t>
                  </m:r>
                  <m:r>
                    <a:rPr lang="es-ES" sz="1100" b="0" i="1">
                      <a:latin typeface="Cambria Math" panose="02040503050406030204" pitchFamily="18" charset="0"/>
                    </a:rPr>
                    <m:t> "</m:t>
                  </m:r>
                  <m:r>
                    <a:rPr lang="es-ES" sz="1100" b="0" i="1">
                      <a:latin typeface="Cambria Math" panose="02040503050406030204" pitchFamily="18" charset="0"/>
                    </a:rPr>
                    <m:t>𝑖𝑔𝑢𝑎𝑙</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𝑑𝑒𝑟𝑒𝑐h𝑎</m:t>
                  </m:r>
                </m:oMath>
              </a14:m>
              <a:r>
                <a:rPr lang="es-MX" sz="1100"/>
                <a:t> ,</a:t>
              </a:r>
              <a:r>
                <a:rPr lang="es-MX" sz="1100" baseline="0"/>
                <a:t> es decir que la linea A tiene mas o igual de defectos que la linea B </a:t>
              </a:r>
              <a:endParaRPr lang="es-MX" sz="1100"/>
            </a:p>
          </xdr:txBody>
        </xdr:sp>
      </mc:Choice>
      <mc:Fallback xmlns="">
        <xdr:sp macro="" textlink="">
          <xdr:nvSpPr>
            <xdr:cNvPr id="7" name="CuadroTexto 6">
              <a:extLst>
                <a:ext uri="{FF2B5EF4-FFF2-40B4-BE49-F238E27FC236}">
                  <a16:creationId xmlns:a16="http://schemas.microsoft.com/office/drawing/2014/main" id="{E32C8B3B-3D96-BA42-93B7-15842A1BAE86}"/>
                </a:ext>
              </a:extLst>
            </xdr:cNvPr>
            <xdr:cNvSpPr txBox="1"/>
          </xdr:nvSpPr>
          <xdr:spPr>
            <a:xfrm>
              <a:off x="0" y="4776549"/>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𝑑𝑒 𝑞𝑢𝑒 𝑙𝑎 𝑙𝑖𝑛𝑒𝑎 𝐴 𝑠𝑒 𝑙𝑜𝑐𝑎𝑙𝑖𝑧𝑎 "𝑖𝑔𝑢𝑎𝑙" 𝑜 𝑎 𝑙𝑎 𝑑𝑒𝑟𝑒𝑐ℎ𝑎</a:t>
              </a:r>
              <a:r>
                <a:rPr lang="es-MX" sz="1100"/>
                <a:t> ,</a:t>
              </a:r>
              <a:r>
                <a:rPr lang="es-MX" sz="1100" baseline="0"/>
                <a:t> es decir que la linea A tiene mas o igual de defectos que la linea B </a:t>
              </a:r>
              <a:endParaRPr lang="es-MX" sz="11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3</xdr:col>
      <xdr:colOff>447675</xdr:colOff>
      <xdr:row>0</xdr:row>
      <xdr:rowOff>104775</xdr:rowOff>
    </xdr:from>
    <xdr:to>
      <xdr:col>10</xdr:col>
      <xdr:colOff>38100</xdr:colOff>
      <xdr:row>5</xdr:row>
      <xdr:rowOff>104775</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2733675" y="104775"/>
          <a:ext cx="49244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niveles</a:t>
          </a:r>
          <a:r>
            <a:rPr lang="es-MX" sz="1100" baseline="0"/>
            <a:t> de satisfacción de los empleados (como porcentaje) antes y después de que una empresa más grande compró su compañia ¿La compra aumentó la satisfacción de los empleados?</a:t>
          </a:r>
          <a:endParaRPr lang="es-MX"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548639</xdr:colOff>
      <xdr:row>1</xdr:row>
      <xdr:rowOff>49529</xdr:rowOff>
    </xdr:from>
    <xdr:to>
      <xdr:col>8</xdr:col>
      <xdr:colOff>552449</xdr:colOff>
      <xdr:row>10</xdr:row>
      <xdr:rowOff>38099</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2920364" y="230504"/>
          <a:ext cx="3956685" cy="1617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taller de reparación para motores de avionetas cambió el método de pago de salario por hora a salario por hora más un bono calculado sobre el tiempo requerido para desmontar, reparar y volver a ensamblar un motor. Los siguientes son datos recabados para 25 motores antes del cambio y 25 despues. ¿el nuevo plan incrementó la productividad?</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33431</xdr:colOff>
      <xdr:row>0</xdr:row>
      <xdr:rowOff>191620</xdr:rowOff>
    </xdr:from>
    <xdr:to>
      <xdr:col>12</xdr:col>
      <xdr:colOff>147731</xdr:colOff>
      <xdr:row>6</xdr:row>
      <xdr:rowOff>143995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4403725" y="191620"/>
          <a:ext cx="6232712" cy="1312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gran hospital contrata la mayor parte de sus enfermeras en dos importantes universidades del área. Durante el año pasado, aplicaron un examen a las enfermeras recién graduadas que entran al</a:t>
          </a:r>
          <a:r>
            <a:rPr lang="es-MX" sz="1100" baseline="0"/>
            <a:t> hospital para determinar qué escuela parece preparar mejor a sus enfermeras, si alguno lo hace. Basándose en las calificaciones ( de 100 puntos posibles), ayude a la oficina de personal del hospital a determinar si las escuelas difieren en calidad. Use una prueba de Mann-Whitney con una significancia del 10%</a:t>
          </a:r>
          <a:endParaRPr lang="es-MX" sz="1100"/>
        </a:p>
      </xdr:txBody>
    </xdr:sp>
    <xdr:clientData/>
  </xdr:twoCellAnchor>
  <xdr:oneCellAnchor>
    <xdr:from>
      <xdr:col>4</xdr:col>
      <xdr:colOff>734358</xdr:colOff>
      <xdr:row>8</xdr:row>
      <xdr:rowOff>5976</xdr:rowOff>
    </xdr:from>
    <xdr:ext cx="6730112" cy="33759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99353EB-452A-DB3E-151D-8AD1EC44C1D4}"/>
                </a:ext>
              </a:extLst>
            </xdr:cNvPr>
            <xdr:cNvSpPr txBox="1"/>
          </xdr:nvSpPr>
          <xdr:spPr>
            <a:xfrm>
              <a:off x="4230593" y="1754094"/>
              <a:ext cx="6730112"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𝐿𝑎</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𝑐𝑎𝑙𝑖𝑓𝑖𝑐𝑎𝑐𝑖𝑜𝑛𝑒𝑠</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𝑎𝑚𝑏𝑎𝑠</m:t>
                    </m:r>
                    <m:r>
                      <a:rPr lang="es-ES" sz="1100" b="0" i="1">
                        <a:latin typeface="Cambria Math" panose="02040503050406030204" pitchFamily="18" charset="0"/>
                      </a:rPr>
                      <m:t> </m:t>
                    </m:r>
                    <m:r>
                      <a:rPr lang="es-ES" sz="1100" b="0" i="1">
                        <a:latin typeface="Cambria Math" panose="02040503050406030204" pitchFamily="18" charset="0"/>
                      </a:rPr>
                      <m:t>𝑒𝑠𝑐𝑢𝑒𝑙𝑎𝑠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0">
                        <a:latin typeface="Cambria Math" panose="02040503050406030204" pitchFamily="18" charset="0"/>
                      </a:rPr>
                      <m:t> </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las</m:t>
                    </m:r>
                    <m:r>
                      <a:rPr lang="es-ES" sz="1100" b="0" i="0">
                        <a:latin typeface="Cambria Math" panose="02040503050406030204" pitchFamily="18" charset="0"/>
                      </a:rPr>
                      <m:t> </m:t>
                    </m:r>
                    <m:r>
                      <m:rPr>
                        <m:sty m:val="p"/>
                      </m:rPr>
                      <a:rPr lang="es-ES" sz="1100" b="0" i="0">
                        <a:latin typeface="Cambria Math" panose="02040503050406030204" pitchFamily="18" charset="0"/>
                      </a:rPr>
                      <m:t>calificaciones</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escuela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esta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izquierda</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las</m:t>
                    </m:r>
                    <m:r>
                      <a:rPr lang="es-ES" sz="1100" b="0" i="0">
                        <a:latin typeface="Cambria Math" panose="02040503050406030204" pitchFamily="18" charset="0"/>
                      </a:rPr>
                      <m:t> </m:t>
                    </m:r>
                    <m:r>
                      <m:rPr>
                        <m:sty m:val="p"/>
                      </m:rPr>
                      <a:rPr lang="es-ES" sz="1100" b="0" i="0">
                        <a:latin typeface="Cambria Math" panose="02040503050406030204" pitchFamily="18" charset="0"/>
                      </a:rPr>
                      <m:t>calificaciones</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escuela</m:t>
                    </m:r>
                    <m:r>
                      <a:rPr lang="es-ES" sz="1100" b="0" i="0">
                        <a:latin typeface="Cambria Math" panose="02040503050406030204" pitchFamily="18" charset="0"/>
                      </a:rPr>
                      <m:t> </m:t>
                    </m:r>
                    <m:r>
                      <m:rPr>
                        <m:sty m:val="p"/>
                      </m:rPr>
                      <a:rPr lang="es-ES" sz="1100" b="0" i="0">
                        <a:latin typeface="Cambria Math" panose="02040503050406030204" pitchFamily="18" charset="0"/>
                      </a:rPr>
                      <m:t>B</m:t>
                    </m:r>
                    <m:r>
                      <a:rPr lang="es-ES" sz="1100" b="0" i="0">
                        <a:latin typeface="Cambria Math" panose="02040503050406030204" pitchFamily="18" charset="0"/>
                      </a:rPr>
                      <m:t> </m:t>
                    </m:r>
                  </m:oMath>
                </m:oMathPara>
              </a14:m>
              <a:endParaRPr lang="es-ES" sz="1100" b="0"/>
            </a:p>
          </xdr:txBody>
        </xdr:sp>
      </mc:Choice>
      <mc:Fallback xmlns="">
        <xdr:sp macro="" textlink="">
          <xdr:nvSpPr>
            <xdr:cNvPr id="3" name="CuadroTexto 2">
              <a:extLst>
                <a:ext uri="{FF2B5EF4-FFF2-40B4-BE49-F238E27FC236}">
                  <a16:creationId xmlns:a16="http://schemas.microsoft.com/office/drawing/2014/main" id="{199353EB-452A-DB3E-151D-8AD1EC44C1D4}"/>
                </a:ext>
              </a:extLst>
            </xdr:cNvPr>
            <xdr:cNvSpPr txBox="1"/>
          </xdr:nvSpPr>
          <xdr:spPr>
            <a:xfrm>
              <a:off x="4230593" y="1754094"/>
              <a:ext cx="6730112"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𝐻_0:𝐿𝑎 𝑑𝑖𝑠𝑡𝑟 𝑑𝑒 𝑙𝑎𝑠 𝑐𝑎𝑙𝑖𝑓𝑖𝑐𝑎𝑐𝑖𝑜𝑛𝑒𝑠 𝑒𝑛 𝑎𝑚𝑏𝑎𝑠 𝑒𝑠𝑐𝑢𝑒𝑙𝑎𝑠 𝑛𝑜 𝑑𝑖𝑓𝑖𝑒𝑟𝑒𝑛 𝑒𝑛 𝑙𝑜𝑐𝑎𝑙𝑖𝑧𝑎𝑐𝑖𝑜𝑛 </a:t>
              </a:r>
            </a:p>
            <a:p>
              <a:r>
                <a:rPr lang="es-ES" sz="1100" b="0" i="0">
                  <a:latin typeface="Cambria Math" panose="02040503050406030204" pitchFamily="18" charset="0"/>
                </a:rPr>
                <a:t>H_1:La distr de las calificaciones de la escuela A esta a la izquierda de la distr de las calificaciones de la escuela B </a:t>
              </a:r>
              <a:endParaRPr lang="es-ES" sz="1100" b="0"/>
            </a:p>
          </xdr:txBody>
        </xdr:sp>
      </mc:Fallback>
    </mc:AlternateContent>
    <xdr:clientData/>
  </xdr:oneCellAnchor>
  <xdr:oneCellAnchor>
    <xdr:from>
      <xdr:col>5</xdr:col>
      <xdr:colOff>0</xdr:colOff>
      <xdr:row>24</xdr:row>
      <xdr:rowOff>0</xdr:rowOff>
    </xdr:from>
    <xdr:ext cx="4297680" cy="33759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35EB4AB2-950E-6148-B07B-172A61E1DF00}"/>
                </a:ext>
              </a:extLst>
            </xdr:cNvPr>
            <xdr:cNvSpPr txBox="1"/>
          </xdr:nvSpPr>
          <xdr:spPr>
            <a:xfrm>
              <a:off x="4387273" y="4572000"/>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90%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𝑑𝑜𝑠</m:t>
                    </m:r>
                    <m:r>
                      <a:rPr lang="es-ES" sz="1100" b="0" i="1">
                        <a:latin typeface="Cambria Math" panose="02040503050406030204" pitchFamily="18" charset="0"/>
                      </a:rPr>
                      <m:t> </m:t>
                    </m:r>
                    <m:r>
                      <a:rPr lang="es-ES" sz="1100" b="0" i="1">
                        <a:latin typeface="Cambria Math" panose="02040503050406030204" pitchFamily="18" charset="0"/>
                      </a:rPr>
                      <m:t>𝑒𝑠𝑐𝑢𝑒𝑙𝑎𝑠</m:t>
                    </m:r>
                    <m:r>
                      <a:rPr lang="es-ES" sz="1100" b="0" i="1">
                        <a:latin typeface="Cambria Math" panose="02040503050406030204" pitchFamily="18" charset="0"/>
                      </a:rPr>
                      <m:t> </m:t>
                    </m:r>
                    <m:r>
                      <a:rPr lang="es-ES" sz="1100" b="0" i="1">
                        <a:latin typeface="Cambria Math" panose="02040503050406030204" pitchFamily="18" charset="0"/>
                      </a:rPr>
                      <m:t>𝑠𝑜𝑛</m:t>
                    </m:r>
                    <m:r>
                      <a:rPr lang="es-ES" sz="1100" b="0" i="1">
                        <a:latin typeface="Cambria Math" panose="02040503050406030204" pitchFamily="18" charset="0"/>
                      </a:rPr>
                      <m:t> </m:t>
                    </m:r>
                    <m:r>
                      <a:rPr lang="es-ES" sz="1100" b="0" i="1">
                        <a:latin typeface="Cambria Math" panose="02040503050406030204" pitchFamily="18" charset="0"/>
                      </a:rPr>
                      <m:t>𝑖𝑔𝑢𝑎𝑙𝑒𝑠</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𝑚𝑒𝑗𝑜𝑟</m:t>
                    </m:r>
                    <m:r>
                      <a:rPr lang="es-ES" sz="1100" b="0" i="1">
                        <a:latin typeface="Cambria Math" panose="02040503050406030204" pitchFamily="18" charset="0"/>
                      </a:rPr>
                      <m:t> </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35EB4AB2-950E-6148-B07B-172A61E1DF00}"/>
                </a:ext>
              </a:extLst>
            </xdr:cNvPr>
            <xdr:cNvSpPr txBox="1"/>
          </xdr:nvSpPr>
          <xdr:spPr>
            <a:xfrm>
              <a:off x="4387273" y="4572000"/>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90%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𝑑𝑒 𝑞𝑢𝑒  𝑙𝑎𝑠 𝑑𝑜𝑠 𝑒𝑠𝑐𝑢𝑒𝑙𝑎𝑠 𝑠𝑜𝑛 𝑖𝑔𝑢𝑎𝑙𝑒𝑠 𝑜 𝑙𝑎 𝑒𝑠 𝑚𝑒𝑗𝑜𝑟 </a:t>
              </a:r>
              <a:endParaRPr lang="es-MX" sz="1100"/>
            </a:p>
          </xdr:txBody>
        </xdr:sp>
      </mc:Fallback>
    </mc:AlternateContent>
    <xdr:clientData/>
  </xdr:oneCellAnchor>
</xdr:wsDr>
</file>

<file path=xl/drawings/drawing14.xml><?xml version="1.0" encoding="utf-8"?>
<xdr:wsDr xmlns:xdr="http://schemas.openxmlformats.org/drawingml/2006/spreadsheetDrawing" xmlns:a="http://schemas.openxmlformats.org/drawingml/2006/main">
  <xdr:twoCellAnchor>
    <xdr:from>
      <xdr:col>4</xdr:col>
      <xdr:colOff>868206</xdr:colOff>
      <xdr:row>1</xdr:row>
      <xdr:rowOff>2527</xdr:rowOff>
    </xdr:from>
    <xdr:to>
      <xdr:col>11</xdr:col>
      <xdr:colOff>444254</xdr:colOff>
      <xdr:row>3</xdr:row>
      <xdr:rowOff>94075</xdr:rowOff>
    </xdr:to>
    <xdr:sp macro="" textlink="">
      <xdr:nvSpPr>
        <xdr:cNvPr id="2" name="CuadroTexto 1">
          <a:extLst>
            <a:ext uri="{FF2B5EF4-FFF2-40B4-BE49-F238E27FC236}">
              <a16:creationId xmlns:a16="http://schemas.microsoft.com/office/drawing/2014/main" id="{2F1FF280-12AE-4511-B3E4-90BB083F0C0D}"/>
            </a:ext>
          </a:extLst>
        </xdr:cNvPr>
        <xdr:cNvSpPr txBox="1"/>
      </xdr:nvSpPr>
      <xdr:spPr>
        <a:xfrm>
          <a:off x="4395984" y="190675"/>
          <a:ext cx="5749659" cy="467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diametros(en centímetros) de cojinetes producidos en dos lineas de manufactura y se desea comparar las caracteristicas de las piezas en las diferentes lineas.</a:t>
          </a:r>
        </a:p>
      </xdr:txBody>
    </xdr:sp>
    <xdr:clientData/>
  </xdr:twoCellAnchor>
  <xdr:oneCellAnchor>
    <xdr:from>
      <xdr:col>4</xdr:col>
      <xdr:colOff>363007</xdr:colOff>
      <xdr:row>6</xdr:row>
      <xdr:rowOff>16486</xdr:rowOff>
    </xdr:from>
    <xdr:ext cx="4065459" cy="4087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845898E-D2A6-3443-959D-263603EC94DD}"/>
                </a:ext>
              </a:extLst>
            </xdr:cNvPr>
            <xdr:cNvSpPr txBox="1"/>
          </xdr:nvSpPr>
          <xdr:spPr>
            <a:xfrm>
              <a:off x="3870626" y="1150415"/>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𝑖𝑑𝑒𝑛𝑡𝑖𝑐𝑎</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𝑑𝑖𝑓𝑒𝑟𝑒𝑛𝑡𝑒</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8845898E-D2A6-3443-959D-263603EC94DD}"/>
                </a:ext>
              </a:extLst>
            </xdr:cNvPr>
            <xdr:cNvSpPr txBox="1"/>
          </xdr:nvSpPr>
          <xdr:spPr>
            <a:xfrm>
              <a:off x="3870626" y="1150415"/>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𝐻_0:  𝐿𝑎𝑠 𝑙𝑖𝑛𝑒𝑎𝑠 𝑚𝑢𝑒𝑠𝑡𝑟𝑎𝑛 𝑖𝑑𝑒𝑛𝑡𝑖𝑐𝑎 𝑙𝑜𝑐𝑎𝑙𝑖𝑧𝑎𝑐𝑖𝑜𝑛 </a:t>
              </a:r>
              <a:endParaRPr lang="es-ES" sz="1100" b="0" i="1">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H_1:𝐿𝑎𝑠 𝑙𝑖𝑛𝑒𝑎𝑠 𝑚𝑢𝑒𝑠𝑡𝑟𝑎𝑛 𝑑𝑖𝑓𝑒𝑟𝑒𝑛𝑡𝑒 𝑙𝑜𝑐𝑎𝑙𝑖𝑧𝑎𝑐𝑖𝑜𝑛  </a:t>
              </a:r>
              <a:endParaRPr lang="es-ES" sz="1100" b="0"/>
            </a:p>
            <a:p>
              <a:endParaRPr lang="es-ES" sz="1100" b="0"/>
            </a:p>
          </xdr:txBody>
        </xdr:sp>
      </mc:Fallback>
    </mc:AlternateContent>
    <xdr:clientData/>
  </xdr:oneCellAnchor>
  <xdr:oneCellAnchor>
    <xdr:from>
      <xdr:col>5</xdr:col>
      <xdr:colOff>62385</xdr:colOff>
      <xdr:row>17</xdr:row>
      <xdr:rowOff>190829</xdr:rowOff>
    </xdr:from>
    <xdr:ext cx="1393010"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35EB41F-1A5A-0F47-9E02-DFBF716149CF}"/>
                </a:ext>
              </a:extLst>
            </xdr:cNvPr>
            <xdr:cNvSpPr txBox="1"/>
          </xdr:nvSpPr>
          <xdr:spPr>
            <a:xfrm>
              <a:off x="4438292" y="3434922"/>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&lt;</m:t>
                    </m:r>
                    <m:r>
                      <a:rPr lang="es-ES" sz="1100" b="0" i="1">
                        <a:latin typeface="Cambria Math" panose="02040503050406030204" pitchFamily="18" charset="0"/>
                      </a:rPr>
                      <m:t>𝐾</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A35EB41F-1A5A-0F47-9E02-DFBF716149CF}"/>
                </a:ext>
              </a:extLst>
            </xdr:cNvPr>
            <xdr:cNvSpPr txBox="1"/>
          </xdr:nvSpPr>
          <xdr:spPr>
            <a:xfrm>
              <a:off x="4438292" y="3434922"/>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𝐸𝑃&lt;𝐾</a:t>
              </a:r>
              <a:endParaRPr lang="es-MX" sz="1100"/>
            </a:p>
          </xdr:txBody>
        </xdr:sp>
      </mc:Fallback>
    </mc:AlternateContent>
    <xdr:clientData/>
  </xdr:oneCellAnchor>
  <xdr:oneCellAnchor>
    <xdr:from>
      <xdr:col>5</xdr:col>
      <xdr:colOff>31905</xdr:colOff>
      <xdr:row>19</xdr:row>
      <xdr:rowOff>2270</xdr:rowOff>
    </xdr:from>
    <xdr:ext cx="2379882"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CBE19064-A27D-AC4B-B49D-76AB6F7DEB20}"/>
                </a:ext>
              </a:extLst>
            </xdr:cNvPr>
            <xdr:cNvSpPr txBox="1"/>
          </xdr:nvSpPr>
          <xdr:spPr>
            <a:xfrm>
              <a:off x="4407812" y="3628021"/>
              <a:ext cx="2379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−1.3333&lt;−1.959963</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CBE19064-A27D-AC4B-B49D-76AB6F7DEB20}"/>
                </a:ext>
              </a:extLst>
            </xdr:cNvPr>
            <xdr:cNvSpPr txBox="1"/>
          </xdr:nvSpPr>
          <xdr:spPr>
            <a:xfrm>
              <a:off x="4407812" y="3628021"/>
              <a:ext cx="2379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−1.3333&lt;−1.959963</a:t>
              </a:r>
              <a:endParaRPr lang="es-MX" sz="1100"/>
            </a:p>
          </xdr:txBody>
        </xdr:sp>
      </mc:Fallback>
    </mc:AlternateContent>
    <xdr:clientData/>
  </xdr:oneCellAnchor>
  <xdr:oneCellAnchor>
    <xdr:from>
      <xdr:col>5</xdr:col>
      <xdr:colOff>0</xdr:colOff>
      <xdr:row>22</xdr:row>
      <xdr:rowOff>181861</xdr:rowOff>
    </xdr:from>
    <xdr:ext cx="4297680" cy="33759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8AFA568E-ABC5-4F47-AB8F-C86CF215D768}"/>
                </a:ext>
              </a:extLst>
            </xdr:cNvPr>
            <xdr:cNvSpPr txBox="1"/>
          </xdr:nvSpPr>
          <xdr:spPr>
            <a:xfrm>
              <a:off x="4375907" y="4380099"/>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𝑎𝑚𝑏𝑎𝑠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8AFA568E-ABC5-4F47-AB8F-C86CF215D768}"/>
                </a:ext>
              </a:extLst>
            </xdr:cNvPr>
            <xdr:cNvSpPr txBox="1"/>
          </xdr:nvSpPr>
          <xdr:spPr>
            <a:xfrm>
              <a:off x="4375907" y="4380099"/>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𝑎 𝑓𝑎𝑣𝑜𝑟 𝑑𝑒 𝑞𝑢𝑒  𝑙𝑎 𝑑𝑖𝑠𝑡𝑟𝑖𝑏𝑢𝑐𝑖𝑜𝑛 𝑑𝑒 𝑎𝑚𝑏𝑎𝑠 𝑙𝑖𝑛𝑒𝑎𝑠 𝑛𝑜 𝑑𝑖𝑓𝑖𝑒𝑟𝑒</a:t>
              </a:r>
              <a:endParaRPr lang="es-MX" sz="1100"/>
            </a:p>
          </xdr:txBody>
        </xdr:sp>
      </mc:Fallback>
    </mc:AlternateContent>
    <xdr:clientData/>
  </xdr:oneCellAnchor>
</xdr:wsDr>
</file>

<file path=xl/drawings/drawing15.xml><?xml version="1.0" encoding="utf-8"?>
<xdr:wsDr xmlns:xdr="http://schemas.openxmlformats.org/drawingml/2006/spreadsheetDrawing" xmlns:a="http://schemas.openxmlformats.org/drawingml/2006/main">
  <xdr:twoCellAnchor>
    <xdr:from>
      <xdr:col>7</xdr:col>
      <xdr:colOff>29681</xdr:colOff>
      <xdr:row>0</xdr:row>
      <xdr:rowOff>181630</xdr:rowOff>
    </xdr:from>
    <xdr:to>
      <xdr:col>13</xdr:col>
      <xdr:colOff>484959</xdr:colOff>
      <xdr:row>3</xdr:row>
      <xdr:rowOff>85934</xdr:rowOff>
    </xdr:to>
    <xdr:sp macro="" textlink="">
      <xdr:nvSpPr>
        <xdr:cNvPr id="2" name="CuadroTexto 1">
          <a:extLst>
            <a:ext uri="{FF2B5EF4-FFF2-40B4-BE49-F238E27FC236}">
              <a16:creationId xmlns:a16="http://schemas.microsoft.com/office/drawing/2014/main" id="{781E634C-0D6F-9244-92A8-5FD3D00DAAF4}"/>
            </a:ext>
          </a:extLst>
        </xdr:cNvPr>
        <xdr:cNvSpPr txBox="1"/>
      </xdr:nvSpPr>
      <xdr:spPr>
        <a:xfrm>
          <a:off x="6184296" y="181630"/>
          <a:ext cx="5730663" cy="466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diametros(en centímetros) de cojinetes producidos en dos lineas de manufactura y se desea comparar las caracteristicas de las piezas en las diferentes lineas.</a:t>
          </a:r>
        </a:p>
      </xdr:txBody>
    </xdr:sp>
    <xdr:clientData/>
  </xdr:twoCellAnchor>
  <xdr:oneCellAnchor>
    <xdr:from>
      <xdr:col>6</xdr:col>
      <xdr:colOff>379289</xdr:colOff>
      <xdr:row>5</xdr:row>
      <xdr:rowOff>16486</xdr:rowOff>
    </xdr:from>
    <xdr:ext cx="4065459" cy="4087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55436550-000A-634A-8245-BC78E1095599}"/>
                </a:ext>
              </a:extLst>
            </xdr:cNvPr>
            <xdr:cNvSpPr txBox="1"/>
          </xdr:nvSpPr>
          <xdr:spPr>
            <a:xfrm>
              <a:off x="5654674" y="952704"/>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𝑚𝑖𝑠𝑚𝑎</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𝑑𝑖𝑓𝑒𝑟𝑒𝑛𝑡𝑒</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55436550-000A-634A-8245-BC78E1095599}"/>
                </a:ext>
              </a:extLst>
            </xdr:cNvPr>
            <xdr:cNvSpPr txBox="1"/>
          </xdr:nvSpPr>
          <xdr:spPr>
            <a:xfrm>
              <a:off x="5654674" y="952704"/>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𝐻_0:  𝐿𝑎𝑠 𝑙𝑖𝑛𝑒𝑎𝑠 𝑚𝑢𝑒𝑠𝑡𝑟𝑎𝑛 𝑚𝑖𝑠𝑚𝑎 𝑙𝑜𝑐𝑎𝑙𝑖𝑧𝑎𝑐𝑖𝑜𝑛 </a:t>
              </a:r>
              <a:endParaRPr lang="es-ES" sz="1100" b="0" i="1">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H_1:𝐿𝑎𝑠 𝑙𝑖𝑛𝑒𝑎𝑠 𝑚𝑢𝑒𝑠𝑡𝑟𝑎𝑛 𝑑𝑖𝑓𝑒𝑟𝑒𝑛𝑡𝑒 𝑙𝑜𝑐𝑎𝑙𝑖𝑧𝑎𝑐𝑖𝑜𝑛  </a:t>
              </a:r>
              <a:endParaRPr lang="es-ES" sz="1100" b="0"/>
            </a:p>
            <a:p>
              <a:endParaRPr lang="es-ES" sz="1100" b="0"/>
            </a:p>
          </xdr:txBody>
        </xdr:sp>
      </mc:Fallback>
    </mc:AlternateContent>
    <xdr:clientData/>
  </xdr:oneCellAnchor>
  <xdr:oneCellAnchor>
    <xdr:from>
      <xdr:col>7</xdr:col>
      <xdr:colOff>37963</xdr:colOff>
      <xdr:row>22</xdr:row>
      <xdr:rowOff>36149</xdr:rowOff>
    </xdr:from>
    <xdr:ext cx="1393010"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D141097A-ADCC-504B-9684-DFBED6773744}"/>
                </a:ext>
              </a:extLst>
            </xdr:cNvPr>
            <xdr:cNvSpPr txBox="1"/>
          </xdr:nvSpPr>
          <xdr:spPr>
            <a:xfrm>
              <a:off x="6192578" y="4155508"/>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&lt;</m:t>
                    </m:r>
                    <m:r>
                      <a:rPr lang="es-ES" sz="1100" b="0" i="1">
                        <a:latin typeface="Cambria Math" panose="02040503050406030204" pitchFamily="18" charset="0"/>
                      </a:rPr>
                      <m:t>𝐾</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D141097A-ADCC-504B-9684-DFBED6773744}"/>
                </a:ext>
              </a:extLst>
            </xdr:cNvPr>
            <xdr:cNvSpPr txBox="1"/>
          </xdr:nvSpPr>
          <xdr:spPr>
            <a:xfrm>
              <a:off x="6192578" y="4155508"/>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𝐸𝑃&lt;𝐾</a:t>
              </a:r>
              <a:endParaRPr lang="es-MX" sz="1100"/>
            </a:p>
          </xdr:txBody>
        </xdr:sp>
      </mc:Fallback>
    </mc:AlternateContent>
    <xdr:clientData/>
  </xdr:oneCellAnchor>
  <xdr:oneCellAnchor>
    <xdr:from>
      <xdr:col>7</xdr:col>
      <xdr:colOff>7483</xdr:colOff>
      <xdr:row>23</xdr:row>
      <xdr:rowOff>34833</xdr:rowOff>
    </xdr:from>
    <xdr:ext cx="2067425"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2C3FC795-9534-6843-A2CA-04C2860A8471}"/>
                </a:ext>
              </a:extLst>
            </xdr:cNvPr>
            <xdr:cNvSpPr txBox="1"/>
          </xdr:nvSpPr>
          <xdr:spPr>
            <a:xfrm>
              <a:off x="6162098" y="4341436"/>
              <a:ext cx="20674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−1.1625&lt;−1.96</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2C3FC795-9534-6843-A2CA-04C2860A8471}"/>
                </a:ext>
              </a:extLst>
            </xdr:cNvPr>
            <xdr:cNvSpPr txBox="1"/>
          </xdr:nvSpPr>
          <xdr:spPr>
            <a:xfrm>
              <a:off x="6162098" y="4341436"/>
              <a:ext cx="20674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−1.1625&lt;−1.96</a:t>
              </a:r>
              <a:endParaRPr lang="es-MX" sz="1100"/>
            </a:p>
          </xdr:txBody>
        </xdr:sp>
      </mc:Fallback>
    </mc:AlternateContent>
    <xdr:clientData/>
  </xdr:oneCellAnchor>
  <xdr:oneCellAnchor>
    <xdr:from>
      <xdr:col>6</xdr:col>
      <xdr:colOff>846667</xdr:colOff>
      <xdr:row>26</xdr:row>
      <xdr:rowOff>133014</xdr:rowOff>
    </xdr:from>
    <xdr:ext cx="4297680" cy="68204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2384FF35-43E0-3D4A-BC4B-49946DFF0459}"/>
                </a:ext>
              </a:extLst>
            </xdr:cNvPr>
            <xdr:cNvSpPr txBox="1"/>
          </xdr:nvSpPr>
          <xdr:spPr>
            <a:xfrm>
              <a:off x="6122052" y="5001347"/>
              <a:ext cx="4297680" cy="682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14:m>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𝑎𝑚𝑏𝑎𝑠</m:t>
                  </m:r>
                  <m:r>
                    <a:rPr lang="es-ES" sz="1100" b="0" i="1">
                      <a:latin typeface="Cambria Math" panose="02040503050406030204" pitchFamily="18" charset="0"/>
                    </a:rPr>
                    <m:t> </m:t>
                  </m:r>
                  <m:r>
                    <a:rPr lang="es-ES" sz="1100" b="0" i="1">
                      <a:latin typeface="Cambria Math" panose="02040503050406030204" pitchFamily="18" charset="0"/>
                    </a:rPr>
                    <m:t>𝑙𝑖𝑛𝑒𝑎𝑠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m:t>
                  </m:r>
                </m:oMath>
              </a14:m>
              <a:r>
                <a:rPr lang="es-MX" sz="1100"/>
                <a:t>, muestran</a:t>
              </a:r>
              <a:r>
                <a:rPr lang="es-MX" sz="1100" baseline="0"/>
                <a:t> misma localizacion</a:t>
              </a:r>
            </a:p>
            <a:p>
              <a:endParaRPr lang="es-MX" sz="1100"/>
            </a:p>
          </xdr:txBody>
        </xdr:sp>
      </mc:Choice>
      <mc:Fallback xmlns="">
        <xdr:sp macro="" textlink="">
          <xdr:nvSpPr>
            <xdr:cNvPr id="6" name="CuadroTexto 5">
              <a:extLst>
                <a:ext uri="{FF2B5EF4-FFF2-40B4-BE49-F238E27FC236}">
                  <a16:creationId xmlns:a16="http://schemas.microsoft.com/office/drawing/2014/main" id="{2384FF35-43E0-3D4A-BC4B-49946DFF0459}"/>
                </a:ext>
              </a:extLst>
            </xdr:cNvPr>
            <xdr:cNvSpPr txBox="1"/>
          </xdr:nvSpPr>
          <xdr:spPr>
            <a:xfrm>
              <a:off x="6122052" y="5001347"/>
              <a:ext cx="4297680" cy="682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𝑎 𝑓𝑎𝑣𝑜𝑟 𝑑𝑒 𝑞𝑢𝑒  𝑙𝑎 𝑑𝑖𝑠𝑡𝑟𝑖𝑏𝑢𝑐𝑖𝑜𝑛 𝑑𝑒 𝑎𝑚𝑏𝑎𝑠 𝑙𝑖𝑛𝑒𝑎𝑠 𝑛𝑜 𝑑𝑖𝑓𝑖𝑒𝑟𝑒</a:t>
              </a:r>
              <a:r>
                <a:rPr lang="es-MX" sz="1100"/>
                <a:t>, muestran</a:t>
              </a:r>
              <a:r>
                <a:rPr lang="es-MX" sz="1100" baseline="0"/>
                <a:t> misma localizacion</a:t>
              </a:r>
            </a:p>
            <a:p>
              <a:pPr/>
              <a:endParaRPr lang="es-MX" sz="1100"/>
            </a:p>
          </xdr:txBody>
        </xdr:sp>
      </mc:Fallback>
    </mc:AlternateContent>
    <xdr:clientData/>
  </xdr:oneCellAnchor>
</xdr:wsDr>
</file>

<file path=xl/drawings/drawing16.xml><?xml version="1.0" encoding="utf-8"?>
<xdr:wsDr xmlns:xdr="http://schemas.openxmlformats.org/drawingml/2006/spreadsheetDrawing" xmlns:a="http://schemas.openxmlformats.org/drawingml/2006/main">
  <xdr:oneCellAnchor>
    <xdr:from>
      <xdr:col>2</xdr:col>
      <xdr:colOff>763841</xdr:colOff>
      <xdr:row>2</xdr:row>
      <xdr:rowOff>9203</xdr:rowOff>
    </xdr:from>
    <xdr:ext cx="2687246" cy="20246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724344EE-C2DA-0D40-874C-9C07E83FD781}"/>
                </a:ext>
              </a:extLst>
            </xdr:cNvPr>
            <xdr:cNvSpPr txBox="1"/>
          </xdr:nvSpPr>
          <xdr:spPr>
            <a:xfrm>
              <a:off x="2420363" y="395725"/>
              <a:ext cx="2687246" cy="202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𝑚𝑒𝑑𝑖𝑎𝑛𝑎</m:t>
                    </m:r>
                    <m:r>
                      <a:rPr lang="es-ES" sz="1100" b="0" i="1">
                        <a:latin typeface="Cambria Math" panose="02040503050406030204" pitchFamily="18" charset="0"/>
                      </a:rPr>
                      <m:t>=4  </m:t>
                    </m:r>
                    <m:r>
                      <a:rPr lang="es-ES" sz="1100" b="0" i="1">
                        <a:latin typeface="Cambria Math" panose="02040503050406030204" pitchFamily="18" charset="0"/>
                      </a:rPr>
                      <m:t>𝑣𝑠</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mediana</m:t>
                    </m:r>
                    <m:r>
                      <a:rPr lang="es-ES" sz="1100" b="0" i="0">
                        <a:latin typeface="Cambria Math" panose="02040503050406030204" pitchFamily="18" charset="0"/>
                      </a:rPr>
                      <m:t>&lt;4</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2" name="CuadroTexto 1">
              <a:extLst>
                <a:ext uri="{FF2B5EF4-FFF2-40B4-BE49-F238E27FC236}">
                  <a16:creationId xmlns:a16="http://schemas.microsoft.com/office/drawing/2014/main" id="{724344EE-C2DA-0D40-874C-9C07E83FD781}"/>
                </a:ext>
              </a:extLst>
            </xdr:cNvPr>
            <xdr:cNvSpPr txBox="1"/>
          </xdr:nvSpPr>
          <xdr:spPr>
            <a:xfrm>
              <a:off x="2420363" y="395725"/>
              <a:ext cx="2687246" cy="202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ES" sz="1100" b="0" i="0">
                  <a:latin typeface="Cambria Math" panose="02040503050406030204" pitchFamily="18" charset="0"/>
                </a:rPr>
                <a:t>𝐻_0:  𝑚𝑒𝑑𝑖𝑎𝑛𝑎=4  𝑣𝑠  H_1:mediana&lt;4</a:t>
              </a:r>
            </a:p>
            <a:p>
              <a:r>
                <a:rPr lang="es-ES" sz="1100" b="0" i="0">
                  <a:latin typeface="Cambria Math" panose="02040503050406030204" pitchFamily="18" charset="0"/>
                </a:rPr>
                <a:t> </a:t>
              </a:r>
              <a:endParaRPr lang="es-ES" sz="1100" b="0"/>
            </a:p>
            <a:p>
              <a:endParaRPr lang="es-ES" sz="1100" b="0"/>
            </a:p>
          </xdr:txBody>
        </xdr:sp>
      </mc:Fallback>
    </mc:AlternateContent>
    <xdr:clientData/>
  </xdr:oneCellAnchor>
  <xdr:oneCellAnchor>
    <xdr:from>
      <xdr:col>2</xdr:col>
      <xdr:colOff>690880</xdr:colOff>
      <xdr:row>3</xdr:row>
      <xdr:rowOff>182880</xdr:rowOff>
    </xdr:from>
    <xdr:ext cx="457200" cy="4383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54CD0093-8EF6-A9E3-92C1-F3A026B33BA9}"/>
                </a:ext>
              </a:extLst>
            </xdr:cNvPr>
            <xdr:cNvSpPr txBox="1"/>
          </xdr:nvSpPr>
          <xdr:spPr>
            <a:xfrm>
              <a:off x="2336800" y="762000"/>
              <a:ext cx="45720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400" b="0" i="1">
                        <a:latin typeface="Cambria Math" panose="02040503050406030204" pitchFamily="18" charset="0"/>
                      </a:rPr>
                      <m:t>θ</m:t>
                    </m:r>
                  </m:oMath>
                </m:oMathPara>
              </a14:m>
              <a:endParaRPr lang="es-ES" sz="1400" b="0"/>
            </a:p>
            <a:p>
              <a:endParaRPr lang="es-MX" sz="1400"/>
            </a:p>
          </xdr:txBody>
        </xdr:sp>
      </mc:Choice>
      <mc:Fallback xmlns="">
        <xdr:sp macro="" textlink="">
          <xdr:nvSpPr>
            <xdr:cNvPr id="3" name="CuadroTexto 2">
              <a:extLst>
                <a:ext uri="{FF2B5EF4-FFF2-40B4-BE49-F238E27FC236}">
                  <a16:creationId xmlns:a16="http://schemas.microsoft.com/office/drawing/2014/main" id="{54CD0093-8EF6-A9E3-92C1-F3A026B33BA9}"/>
                </a:ext>
              </a:extLst>
            </xdr:cNvPr>
            <xdr:cNvSpPr txBox="1"/>
          </xdr:nvSpPr>
          <xdr:spPr>
            <a:xfrm>
              <a:off x="2336800" y="762000"/>
              <a:ext cx="45720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400" b="0" i="0">
                  <a:latin typeface="Cambria Math" panose="02040503050406030204" pitchFamily="18" charset="0"/>
                </a:rPr>
                <a:t>θ</a:t>
              </a:r>
              <a:endParaRPr lang="es-ES" sz="1400" b="0"/>
            </a:p>
            <a:p>
              <a:endParaRPr lang="es-MX" sz="1400"/>
            </a:p>
          </xdr:txBody>
        </xdr:sp>
      </mc:Fallback>
    </mc:AlternateContent>
    <xdr:clientData/>
  </xdr:oneCellAnchor>
  <xdr:oneCellAnchor>
    <xdr:from>
      <xdr:col>3</xdr:col>
      <xdr:colOff>172720</xdr:colOff>
      <xdr:row>17</xdr:row>
      <xdr:rowOff>0</xdr:rowOff>
    </xdr:from>
    <xdr:ext cx="1310640" cy="43832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17781E34-03C9-4B45-AE02-9CB6C06D5DE2}"/>
                </a:ext>
              </a:extLst>
            </xdr:cNvPr>
            <xdr:cNvSpPr txBox="1"/>
          </xdr:nvSpPr>
          <xdr:spPr>
            <a:xfrm>
              <a:off x="2641600" y="3281680"/>
              <a:ext cx="131064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𝛼</m:t>
                    </m:r>
                    <m:r>
                      <a:rPr lang="es-ES" sz="1400" b="0" i="1">
                        <a:latin typeface="Cambria Math" panose="02040503050406030204" pitchFamily="18" charset="0"/>
                      </a:rPr>
                      <m:t>=0.05</m:t>
                    </m:r>
                  </m:oMath>
                </m:oMathPara>
              </a14:m>
              <a:endParaRPr lang="es-ES" sz="1400" b="0"/>
            </a:p>
            <a:p>
              <a:endParaRPr lang="es-MX" sz="1400"/>
            </a:p>
          </xdr:txBody>
        </xdr:sp>
      </mc:Choice>
      <mc:Fallback xmlns="">
        <xdr:sp macro="" textlink="">
          <xdr:nvSpPr>
            <xdr:cNvPr id="4" name="CuadroTexto 3">
              <a:extLst>
                <a:ext uri="{FF2B5EF4-FFF2-40B4-BE49-F238E27FC236}">
                  <a16:creationId xmlns:a16="http://schemas.microsoft.com/office/drawing/2014/main" id="{17781E34-03C9-4B45-AE02-9CB6C06D5DE2}"/>
                </a:ext>
              </a:extLst>
            </xdr:cNvPr>
            <xdr:cNvSpPr txBox="1"/>
          </xdr:nvSpPr>
          <xdr:spPr>
            <a:xfrm>
              <a:off x="2641600" y="3281680"/>
              <a:ext cx="1310640"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400" b="0" i="0">
                  <a:latin typeface="Cambria Math" panose="02040503050406030204" pitchFamily="18" charset="0"/>
                </a:rPr>
                <a:t>𝛼=0.05</a:t>
              </a:r>
              <a:endParaRPr lang="es-ES" sz="1400" b="0"/>
            </a:p>
            <a:p>
              <a:endParaRPr lang="es-MX" sz="1400"/>
            </a:p>
          </xdr:txBody>
        </xdr:sp>
      </mc:Fallback>
    </mc:AlternateContent>
    <xdr:clientData/>
  </xdr:oneCellAnchor>
  <xdr:oneCellAnchor>
    <xdr:from>
      <xdr:col>3</xdr:col>
      <xdr:colOff>30480</xdr:colOff>
      <xdr:row>21</xdr:row>
      <xdr:rowOff>40640</xdr:rowOff>
    </xdr:from>
    <xdr:ext cx="1393010"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B7B1AAA1-B203-5B41-B94B-D5999834B34C}"/>
                </a:ext>
              </a:extLst>
            </xdr:cNvPr>
            <xdr:cNvSpPr txBox="1"/>
          </xdr:nvSpPr>
          <xdr:spPr>
            <a:xfrm>
              <a:off x="2499360" y="4094480"/>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&lt;</m:t>
                    </m:r>
                    <m:r>
                      <a:rPr lang="es-ES" sz="1100" b="0" i="1">
                        <a:latin typeface="Cambria Math" panose="02040503050406030204" pitchFamily="18" charset="0"/>
                      </a:rPr>
                      <m:t>𝐾</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B7B1AAA1-B203-5B41-B94B-D5999834B34C}"/>
                </a:ext>
              </a:extLst>
            </xdr:cNvPr>
            <xdr:cNvSpPr txBox="1"/>
          </xdr:nvSpPr>
          <xdr:spPr>
            <a:xfrm>
              <a:off x="2499360" y="4094480"/>
              <a:ext cx="139301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𝐸𝑃&lt;𝐾</a:t>
              </a:r>
              <a:endParaRPr lang="es-MX" sz="1100"/>
            </a:p>
          </xdr:txBody>
        </xdr:sp>
      </mc:Fallback>
    </mc:AlternateContent>
    <xdr:clientData/>
  </xdr:oneCellAnchor>
  <xdr:oneCellAnchor>
    <xdr:from>
      <xdr:col>3</xdr:col>
      <xdr:colOff>0</xdr:colOff>
      <xdr:row>22</xdr:row>
      <xdr:rowOff>40640</xdr:rowOff>
    </xdr:from>
    <xdr:ext cx="1576714" cy="1722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C0861A5C-FAC2-2944-BA28-5EEDE01D972C}"/>
                </a:ext>
              </a:extLst>
            </xdr:cNvPr>
            <xdr:cNvSpPr txBox="1"/>
          </xdr:nvSpPr>
          <xdr:spPr>
            <a:xfrm>
              <a:off x="2468880" y="4287520"/>
              <a:ext cx="1576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r>
                      <a:rPr lang="es-ES" sz="1100" b="0" i="1">
                        <a:latin typeface="Cambria Math" panose="02040503050406030204" pitchFamily="18" charset="0"/>
                      </a:rPr>
                      <m:t>𝐻</m:t>
                    </m:r>
                    <m:r>
                      <a:rPr lang="es-ES" sz="1100" b="0" i="1">
                        <a:latin typeface="Cambria Math" panose="02040503050406030204" pitchFamily="18" charset="0"/>
                      </a:rPr>
                      <m:t>_0 </m:t>
                    </m:r>
                    <m:r>
                      <a:rPr lang="es-ES" sz="1100" b="0" i="1">
                        <a:latin typeface="Cambria Math" panose="02040503050406030204" pitchFamily="18" charset="0"/>
                      </a:rPr>
                      <m:t>𝑠𝑖</m:t>
                    </m:r>
                    <m:r>
                      <a:rPr lang="es-ES" sz="1100" b="0" i="1">
                        <a:latin typeface="Cambria Math" panose="02040503050406030204" pitchFamily="18" charset="0"/>
                      </a:rPr>
                      <m:t> 0&lt;−1.64</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C0861A5C-FAC2-2944-BA28-5EEDE01D972C}"/>
                </a:ext>
              </a:extLst>
            </xdr:cNvPr>
            <xdr:cNvSpPr txBox="1"/>
          </xdr:nvSpPr>
          <xdr:spPr>
            <a:xfrm>
              <a:off x="2468880" y="4287520"/>
              <a:ext cx="1576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0&lt;-1.64</a:t>
              </a:r>
              <a:endParaRPr lang="es-MX" sz="1100"/>
            </a:p>
          </xdr:txBody>
        </xdr:sp>
      </mc:Fallback>
    </mc:AlternateContent>
    <xdr:clientData/>
  </xdr:oneCellAnchor>
  <xdr:oneCellAnchor>
    <xdr:from>
      <xdr:col>2</xdr:col>
      <xdr:colOff>792481</xdr:colOff>
      <xdr:row>26</xdr:row>
      <xdr:rowOff>20320</xdr:rowOff>
    </xdr:from>
    <xdr:ext cx="4297680" cy="509820"/>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8944018F-76BB-DA41-B766-0032B4D73B07}"/>
                </a:ext>
              </a:extLst>
            </xdr:cNvPr>
            <xdr:cNvSpPr txBox="1"/>
          </xdr:nvSpPr>
          <xdr:spPr>
            <a:xfrm>
              <a:off x="2438401" y="5039360"/>
              <a:ext cx="429768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𝑓𝑎𝑣𝑜𝑟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𝑠𝑒𝑎</m:t>
                    </m:r>
                    <m:r>
                      <a:rPr lang="es-ES" sz="1100" b="0" i="1">
                        <a:latin typeface="Cambria Math" panose="02040503050406030204" pitchFamily="18" charset="0"/>
                      </a:rPr>
                      <m:t> </m:t>
                    </m:r>
                    <m:r>
                      <a:rPr lang="es-ES" sz="1100" b="0" i="1">
                        <a:latin typeface="Cambria Math" panose="02040503050406030204" pitchFamily="18" charset="0"/>
                      </a:rPr>
                      <m:t>𝑚𝑎𝑦𝑜𝑟</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𝑖𝑔𝑢𝑎𝑙</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4</m:t>
                    </m:r>
                  </m:oMath>
                </m:oMathPara>
              </a14:m>
              <a:endParaRPr lang="es-ES" sz="1100" b="0"/>
            </a:p>
            <a:p>
              <a:endParaRPr lang="es-MX" sz="1100"/>
            </a:p>
          </xdr:txBody>
        </xdr:sp>
      </mc:Choice>
      <mc:Fallback xmlns="">
        <xdr:sp macro="" textlink="">
          <xdr:nvSpPr>
            <xdr:cNvPr id="7" name="CuadroTexto 6">
              <a:extLst>
                <a:ext uri="{FF2B5EF4-FFF2-40B4-BE49-F238E27FC236}">
                  <a16:creationId xmlns:a16="http://schemas.microsoft.com/office/drawing/2014/main" id="{8944018F-76BB-DA41-B766-0032B4D73B07}"/>
                </a:ext>
              </a:extLst>
            </xdr:cNvPr>
            <xdr:cNvSpPr txBox="1"/>
          </xdr:nvSpPr>
          <xdr:spPr>
            <a:xfrm>
              <a:off x="2438401" y="5039360"/>
              <a:ext cx="429768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r>
                <a:rPr lang="es-ES" sz="1100" b="0" i="0">
                  <a:latin typeface="Cambria Math" panose="02040503050406030204" pitchFamily="18" charset="0"/>
                </a:rPr>
                <a:t> 𝑎 𝑓𝑎𝑣𝑜𝑟 𝑑𝑒 𝑞𝑢𝑒 𝑠𝑒𝑎 𝑚𝑎𝑦𝑜𝑟 𝑜 𝑖𝑔𝑢𝑎𝑙 𝑎 4</a:t>
              </a:r>
              <a:endParaRPr lang="es-ES" sz="1100" b="0"/>
            </a:p>
            <a:p>
              <a:endParaRPr lang="es-MX" sz="1100"/>
            </a:p>
          </xdr:txBody>
        </xdr:sp>
      </mc:Fallback>
    </mc:AlternateContent>
    <xdr:clientData/>
  </xdr:oneCellAnchor>
</xdr:wsDr>
</file>

<file path=xl/drawings/drawing17.xml><?xml version="1.0" encoding="utf-8"?>
<xdr:wsDr xmlns:xdr="http://schemas.openxmlformats.org/drawingml/2006/spreadsheetDrawing" xmlns:a="http://schemas.openxmlformats.org/drawingml/2006/main">
  <xdr:twoCellAnchor>
    <xdr:from>
      <xdr:col>6</xdr:col>
      <xdr:colOff>33826</xdr:colOff>
      <xdr:row>1</xdr:row>
      <xdr:rowOff>26917</xdr:rowOff>
    </xdr:from>
    <xdr:to>
      <xdr:col>11</xdr:col>
      <xdr:colOff>577417</xdr:colOff>
      <xdr:row>7</xdr:row>
      <xdr:rowOff>25012</xdr:rowOff>
    </xdr:to>
    <xdr:sp macro="" textlink="">
      <xdr:nvSpPr>
        <xdr:cNvPr id="2" name="CuadroTexto 1">
          <a:extLst>
            <a:ext uri="{FF2B5EF4-FFF2-40B4-BE49-F238E27FC236}">
              <a16:creationId xmlns:a16="http://schemas.microsoft.com/office/drawing/2014/main" id="{EF32C2BE-6929-48EA-B2D2-257045EAF684}"/>
            </a:ext>
          </a:extLst>
        </xdr:cNvPr>
        <xdr:cNvSpPr txBox="1"/>
      </xdr:nvSpPr>
      <xdr:spPr>
        <a:xfrm>
          <a:off x="5284192" y="220515"/>
          <a:ext cx="4918896" cy="1159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a:t>
          </a:r>
          <a:r>
            <a:rPr lang="es-MX" sz="1100" baseline="0"/>
            <a:t> tiempo que una persona tarda en recuperarse de cada uno de tres tipos de gripe. ¿Los datos aportan suficiente evidencia para indicar que los tiempos de recuperación para los tipos de gripe son diferentes?</a:t>
          </a:r>
          <a:endParaRPr lang="es-MX" sz="1100"/>
        </a:p>
      </xdr:txBody>
    </xdr:sp>
    <xdr:clientData/>
  </xdr:twoCellAnchor>
  <xdr:oneCellAnchor>
    <xdr:from>
      <xdr:col>0</xdr:col>
      <xdr:colOff>146824</xdr:colOff>
      <xdr:row>10</xdr:row>
      <xdr:rowOff>50024</xdr:rowOff>
    </xdr:from>
    <xdr:ext cx="5382371" cy="33759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BCF3CEBC-7046-ED82-2230-71457E142C63}"/>
                </a:ext>
              </a:extLst>
            </xdr:cNvPr>
            <xdr:cNvSpPr txBox="1"/>
          </xdr:nvSpPr>
          <xdr:spPr>
            <a:xfrm>
              <a:off x="146824" y="1986000"/>
              <a:ext cx="538237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𝐿𝑎𝑠</m:t>
                    </m:r>
                    <m:r>
                      <a:rPr lang="es-ES" sz="1100" b="0" i="1">
                        <a:latin typeface="Cambria Math" panose="02040503050406030204" pitchFamily="18" charset="0"/>
                      </a:rPr>
                      <m:t> 3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𝑡𝑖𝑒𝑚𝑝𝑜𝑠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𝑟𝑒𝑐𝑢𝑝𝑒𝑟𝑎𝑐𝑖𝑜𝑛</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𝑑𝑖𝑓𝑒𝑟𝑒𝑛𝑡𝑒</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3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𝑡𝑖𝑒𝑚𝑝𝑜𝑠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𝑟𝑒𝑐𝑢𝑝𝑒𝑟𝑎𝑐𝑖𝑜𝑛</m:t>
                    </m:r>
                    <m:r>
                      <a:rPr lang="es-ES" sz="1100" b="0" i="1">
                        <a:latin typeface="Cambria Math" panose="02040503050406030204" pitchFamily="18" charset="0"/>
                      </a:rPr>
                      <m:t>  </m:t>
                    </m:r>
                    <m:r>
                      <a:rPr lang="es-ES" sz="1100" b="0" i="1">
                        <a:latin typeface="Cambria Math" panose="02040503050406030204" pitchFamily="18" charset="0"/>
                      </a:rPr>
                      <m:t>𝑚𝑢𝑒𝑠𝑡𝑟𝑎𝑛</m:t>
                    </m:r>
                    <m:r>
                      <a:rPr lang="es-ES" sz="1100" b="0" i="1">
                        <a:latin typeface="Cambria Math" panose="02040503050406030204" pitchFamily="18" charset="0"/>
                      </a:rPr>
                      <m:t> </m:t>
                    </m:r>
                    <m:r>
                      <a:rPr lang="es-ES" sz="1100" b="0" i="1">
                        <a:latin typeface="Cambria Math" panose="02040503050406030204" pitchFamily="18" charset="0"/>
                      </a:rPr>
                      <m:t>𝑑𝑖𝑓𝑒𝑟𝑒𝑛𝑡𝑒</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BCF3CEBC-7046-ED82-2230-71457E142C63}"/>
                </a:ext>
              </a:extLst>
            </xdr:cNvPr>
            <xdr:cNvSpPr txBox="1"/>
          </xdr:nvSpPr>
          <xdr:spPr>
            <a:xfrm>
              <a:off x="146824" y="1986000"/>
              <a:ext cx="538237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𝐻_0:𝐿𝑎𝑠 3 𝑑𝑖𝑠𝑡𝑟 𝑑𝑒 𝑙𝑜𝑠 𝑡𝑖𝑒𝑚𝑝𝑜𝑠 𝑑𝑒 𝑟𝑒𝑐𝑢𝑝𝑒𝑟𝑎𝑐𝑖𝑜𝑛 𝑛𝑜 𝑚𝑢𝑒𝑠𝑡𝑟𝑎𝑛 𝑑𝑖𝑓𝑒𝑟𝑒𝑛𝑡𝑒 𝑙𝑜𝑐𝑎𝑙𝑖𝑧𝑎𝑐𝑖𝑜𝑛 </a:t>
              </a:r>
              <a:endParaRPr lang="es-ES" sz="1100" b="0" i="1">
                <a:latin typeface="Cambria Math" panose="02040503050406030204" pitchFamily="18" charset="0"/>
              </a:endParaRPr>
            </a:p>
            <a:p>
              <a:r>
                <a:rPr lang="es-ES" sz="1100" b="0" i="0">
                  <a:latin typeface="Cambria Math" panose="02040503050406030204" pitchFamily="18" charset="0"/>
                </a:rPr>
                <a:t> 𝐻_1:   𝐿𝑎𝑠 3 𝑑𝑖𝑠𝑡𝑟 𝑑𝑒 𝑙𝑜𝑠 𝑡𝑖𝑒𝑚𝑝𝑜𝑠 𝑑𝑒 𝑟𝑒𝑐𝑢𝑝𝑒𝑟𝑎𝑐𝑖𝑜𝑛  𝑚𝑢𝑒𝑠𝑡𝑟𝑎𝑛 𝑑𝑖𝑓𝑒𝑟𝑒𝑛𝑡𝑒 𝑙𝑜𝑐𝑎𝑙𝑖𝑧𝑎𝑐𝑖𝑜𝑛 </a:t>
              </a:r>
              <a:endParaRPr lang="es-MX" sz="1100"/>
            </a:p>
          </xdr:txBody>
        </xdr:sp>
      </mc:Fallback>
    </mc:AlternateContent>
    <xdr:clientData/>
  </xdr:oneCellAnchor>
  <xdr:oneCellAnchor>
    <xdr:from>
      <xdr:col>6</xdr:col>
      <xdr:colOff>56403</xdr:colOff>
      <xdr:row>23</xdr:row>
      <xdr:rowOff>135777</xdr:rowOff>
    </xdr:from>
    <xdr:ext cx="522259" cy="24038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D8D5BD86-3AB6-3811-C261-40C424C2DC37}"/>
                </a:ext>
              </a:extLst>
            </xdr:cNvPr>
            <xdr:cNvSpPr txBox="1"/>
          </xdr:nvSpPr>
          <xdr:spPr>
            <a:xfrm>
              <a:off x="5323168" y="4431365"/>
              <a:ext cx="522259"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s-ES" sz="1400" b="0" i="1">
                            <a:latin typeface="Cambria Math" panose="02040503050406030204" pitchFamily="18" charset="0"/>
                          </a:rPr>
                        </m:ctrlPr>
                      </m:sSubSupPr>
                      <m:e>
                        <m:r>
                          <a:rPr lang="es-ES" sz="1400" b="0" i="1">
                            <a:latin typeface="Cambria Math" panose="02040503050406030204" pitchFamily="18" charset="0"/>
                          </a:rPr>
                          <m:t>𝑋</m:t>
                        </m:r>
                      </m:e>
                      <m:sub>
                        <m:r>
                          <a:rPr lang="es-ES" sz="1400" b="0" i="1">
                            <a:latin typeface="Cambria Math" panose="02040503050406030204" pitchFamily="18" charset="0"/>
                          </a:rPr>
                          <m:t>𝑎</m:t>
                        </m:r>
                        <m:r>
                          <a:rPr lang="es-ES" sz="1400" b="0" i="1">
                            <a:latin typeface="Cambria Math" panose="02040503050406030204" pitchFamily="18" charset="0"/>
                          </a:rPr>
                          <m:t>,</m:t>
                        </m:r>
                        <m:r>
                          <a:rPr lang="es-ES" sz="1400" b="0" i="1">
                            <a:latin typeface="Cambria Math" panose="02040503050406030204" pitchFamily="18" charset="0"/>
                          </a:rPr>
                          <m:t>𝑘</m:t>
                        </m:r>
                        <m:r>
                          <a:rPr lang="es-ES" sz="1400" b="0" i="1">
                            <a:latin typeface="Cambria Math" panose="02040503050406030204" pitchFamily="18" charset="0"/>
                          </a:rPr>
                          <m:t>−1</m:t>
                        </m:r>
                      </m:sub>
                      <m:sup>
                        <m:r>
                          <a:rPr lang="es-ES" sz="1400" b="0" i="1">
                            <a:latin typeface="Cambria Math" panose="02040503050406030204" pitchFamily="18" charset="0"/>
                          </a:rPr>
                          <m:t>2</m:t>
                        </m:r>
                      </m:sup>
                    </m:sSubSup>
                  </m:oMath>
                </m:oMathPara>
              </a14:m>
              <a:endParaRPr lang="es-MX" sz="1100"/>
            </a:p>
          </xdr:txBody>
        </xdr:sp>
      </mc:Choice>
      <mc:Fallback xmlns="">
        <xdr:sp macro="" textlink="">
          <xdr:nvSpPr>
            <xdr:cNvPr id="4" name="CuadroTexto 3">
              <a:extLst>
                <a:ext uri="{FF2B5EF4-FFF2-40B4-BE49-F238E27FC236}">
                  <a16:creationId xmlns:a16="http://schemas.microsoft.com/office/drawing/2014/main" id="{D8D5BD86-3AB6-3811-C261-40C424C2DC37}"/>
                </a:ext>
              </a:extLst>
            </xdr:cNvPr>
            <xdr:cNvSpPr txBox="1"/>
          </xdr:nvSpPr>
          <xdr:spPr>
            <a:xfrm>
              <a:off x="5323168" y="4431365"/>
              <a:ext cx="522259"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𝑋_(𝑎,𝑘−1)^2</a:t>
              </a:r>
              <a:endParaRPr lang="es-MX" sz="1100"/>
            </a:p>
          </xdr:txBody>
        </xdr:sp>
      </mc:Fallback>
    </mc:AlternateContent>
    <xdr:clientData/>
  </xdr:oneCellAnchor>
  <xdr:oneCellAnchor>
    <xdr:from>
      <xdr:col>6</xdr:col>
      <xdr:colOff>0</xdr:colOff>
      <xdr:row>26</xdr:row>
      <xdr:rowOff>0</xdr:rowOff>
    </xdr:from>
    <xdr:ext cx="2062359" cy="45954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428EEBD3-7572-794D-B13E-B33244C7EEAA}"/>
                </a:ext>
              </a:extLst>
            </xdr:cNvPr>
            <xdr:cNvSpPr txBox="1"/>
          </xdr:nvSpPr>
          <xdr:spPr>
            <a:xfrm>
              <a:off x="5266765" y="4855882"/>
              <a:ext cx="2062359" cy="459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𝑅𝑒𝑐h𝑎𝑧𝑜</m:t>
                    </m:r>
                    <m:r>
                      <a:rPr lang="es-ES" sz="1400" b="0" i="1">
                        <a:latin typeface="Cambria Math" panose="02040503050406030204" pitchFamily="18" charset="0"/>
                      </a:rPr>
                      <m:t> </m:t>
                    </m:r>
                    <m:sSub>
                      <m:sSubPr>
                        <m:ctrlPr>
                          <a:rPr lang="es-ES" sz="1400" b="0" i="1">
                            <a:latin typeface="Cambria Math" panose="02040503050406030204" pitchFamily="18" charset="0"/>
                          </a:rPr>
                        </m:ctrlPr>
                      </m:sSubPr>
                      <m:e>
                        <m:r>
                          <a:rPr lang="es-ES" sz="1400" b="0" i="1">
                            <a:latin typeface="Cambria Math" panose="02040503050406030204" pitchFamily="18" charset="0"/>
                          </a:rPr>
                          <m:t>𝐻</m:t>
                        </m:r>
                      </m:e>
                      <m:sub>
                        <m:r>
                          <a:rPr lang="es-ES" sz="1400" b="0" i="1">
                            <a:latin typeface="Cambria Math" panose="02040503050406030204" pitchFamily="18" charset="0"/>
                          </a:rPr>
                          <m:t>0</m:t>
                        </m:r>
                      </m:sub>
                    </m:sSub>
                    <m:r>
                      <a:rPr lang="es-ES" sz="1400" b="0" i="1">
                        <a:latin typeface="Cambria Math" panose="02040503050406030204" pitchFamily="18" charset="0"/>
                      </a:rPr>
                      <m:t> </m:t>
                    </m:r>
                    <m:r>
                      <a:rPr lang="es-ES" sz="1400" b="0" i="1">
                        <a:latin typeface="Cambria Math" panose="02040503050406030204" pitchFamily="18" charset="0"/>
                      </a:rPr>
                      <m:t>𝑠𝑖</m:t>
                    </m:r>
                    <m:r>
                      <a:rPr lang="es-ES" sz="1400" b="0" i="1">
                        <a:latin typeface="Cambria Math" panose="02040503050406030204" pitchFamily="18" charset="0"/>
                      </a:rPr>
                      <m:t> </m:t>
                    </m:r>
                    <m:r>
                      <a:rPr lang="es-ES" sz="1400" b="0" i="1">
                        <a:latin typeface="Cambria Math" panose="02040503050406030204" pitchFamily="18" charset="0"/>
                      </a:rPr>
                      <m:t>𝐻</m:t>
                    </m:r>
                    <m:r>
                      <a:rPr lang="es-ES" sz="1400" b="0" i="1">
                        <a:latin typeface="Cambria Math" panose="02040503050406030204" pitchFamily="18" charset="0"/>
                      </a:rPr>
                      <m:t>≥</m:t>
                    </m:r>
                    <m:sSubSup>
                      <m:sSubSupPr>
                        <m:ctrlPr>
                          <a:rPr lang="es-ES" sz="1400" b="0" i="1">
                            <a:latin typeface="Cambria Math" panose="02040503050406030204" pitchFamily="18" charset="0"/>
                          </a:rPr>
                        </m:ctrlPr>
                      </m:sSubSupPr>
                      <m:e>
                        <m:r>
                          <a:rPr lang="es-ES" sz="1400" b="0" i="1">
                            <a:latin typeface="Cambria Math" panose="02040503050406030204" pitchFamily="18" charset="0"/>
                          </a:rPr>
                          <m:t>𝑋</m:t>
                        </m:r>
                      </m:e>
                      <m:sub>
                        <m:r>
                          <a:rPr lang="es-ES" sz="1400" b="0" i="1">
                            <a:latin typeface="Cambria Math" panose="02040503050406030204" pitchFamily="18" charset="0"/>
                          </a:rPr>
                          <m:t>𝑎</m:t>
                        </m:r>
                        <m:r>
                          <a:rPr lang="es-ES" sz="1400" b="0" i="1">
                            <a:latin typeface="Cambria Math" panose="02040503050406030204" pitchFamily="18" charset="0"/>
                          </a:rPr>
                          <m:t>,</m:t>
                        </m:r>
                        <m:r>
                          <a:rPr lang="es-ES" sz="1400" b="0" i="1">
                            <a:latin typeface="Cambria Math" panose="02040503050406030204" pitchFamily="18" charset="0"/>
                          </a:rPr>
                          <m:t>𝑘</m:t>
                        </m:r>
                        <m:r>
                          <a:rPr lang="es-ES" sz="1400" b="0" i="1">
                            <a:latin typeface="Cambria Math" panose="02040503050406030204" pitchFamily="18" charset="0"/>
                          </a:rPr>
                          <m:t>−1</m:t>
                        </m:r>
                      </m:sub>
                      <m:sup>
                        <m:r>
                          <a:rPr lang="es-ES" sz="1400" b="0" i="1">
                            <a:latin typeface="Cambria Math" panose="02040503050406030204" pitchFamily="18" charset="0"/>
                          </a:rPr>
                          <m:t>2</m:t>
                        </m:r>
                      </m:sup>
                    </m:sSubSup>
                  </m:oMath>
                </m:oMathPara>
              </a14:m>
              <a:endParaRPr lang="es-MX" sz="1100"/>
            </a:p>
            <a:p>
              <a:endParaRPr lang="es-MX" sz="1400"/>
            </a:p>
          </xdr:txBody>
        </xdr:sp>
      </mc:Choice>
      <mc:Fallback xmlns="">
        <xdr:sp macro="" textlink="">
          <xdr:nvSpPr>
            <xdr:cNvPr id="5" name="CuadroTexto 4">
              <a:extLst>
                <a:ext uri="{FF2B5EF4-FFF2-40B4-BE49-F238E27FC236}">
                  <a16:creationId xmlns:a16="http://schemas.microsoft.com/office/drawing/2014/main" id="{428EEBD3-7572-794D-B13E-B33244C7EEAA}"/>
                </a:ext>
              </a:extLst>
            </xdr:cNvPr>
            <xdr:cNvSpPr txBox="1"/>
          </xdr:nvSpPr>
          <xdr:spPr>
            <a:xfrm>
              <a:off x="5266765" y="4855882"/>
              <a:ext cx="2062359" cy="459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400" b="0" i="0">
                  <a:latin typeface="Cambria Math" panose="02040503050406030204" pitchFamily="18" charset="0"/>
                </a:rPr>
                <a:t>𝑅𝑒𝑐ℎ𝑎𝑧𝑜 𝐻_0  𝑠𝑖 𝐻≥𝑋_(𝑎,𝑘−1)^2</a:t>
              </a:r>
              <a:endParaRPr lang="es-MX" sz="1100"/>
            </a:p>
            <a:p>
              <a:pPr/>
              <a:endParaRPr lang="es-MX" sz="1400"/>
            </a:p>
          </xdr:txBody>
        </xdr:sp>
      </mc:Fallback>
    </mc:AlternateContent>
    <xdr:clientData/>
  </xdr:oneCellAnchor>
  <xdr:oneCellAnchor>
    <xdr:from>
      <xdr:col>5</xdr:col>
      <xdr:colOff>871444</xdr:colOff>
      <xdr:row>27</xdr:row>
      <xdr:rowOff>171076</xdr:rowOff>
    </xdr:from>
    <xdr:ext cx="2084610" cy="249145"/>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CC6F5FAC-299B-7843-A6E1-C2C4C5D68EF7}"/>
                </a:ext>
              </a:extLst>
            </xdr:cNvPr>
            <xdr:cNvSpPr txBox="1"/>
          </xdr:nvSpPr>
          <xdr:spPr>
            <a:xfrm>
              <a:off x="5260415" y="5213723"/>
              <a:ext cx="2084610" cy="24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𝑅𝑒𝑐h𝑎𝑧𝑜</m:t>
                    </m:r>
                    <m:r>
                      <a:rPr lang="es-ES" sz="1400" b="0" i="1">
                        <a:latin typeface="Cambria Math" panose="02040503050406030204" pitchFamily="18" charset="0"/>
                      </a:rPr>
                      <m:t> </m:t>
                    </m:r>
                    <m:sSub>
                      <m:sSubPr>
                        <m:ctrlPr>
                          <a:rPr lang="es-ES" sz="1400" b="0" i="1">
                            <a:latin typeface="Cambria Math" panose="02040503050406030204" pitchFamily="18" charset="0"/>
                          </a:rPr>
                        </m:ctrlPr>
                      </m:sSubPr>
                      <m:e>
                        <m:r>
                          <a:rPr lang="es-ES" sz="1400" b="0" i="1">
                            <a:latin typeface="Cambria Math" panose="02040503050406030204" pitchFamily="18" charset="0"/>
                          </a:rPr>
                          <m:t>𝐻</m:t>
                        </m:r>
                      </m:e>
                      <m:sub>
                        <m:r>
                          <a:rPr lang="es-ES" sz="1400" b="0" i="1">
                            <a:latin typeface="Cambria Math" panose="02040503050406030204" pitchFamily="18" charset="0"/>
                          </a:rPr>
                          <m:t>0</m:t>
                        </m:r>
                      </m:sub>
                    </m:sSub>
                    <m:r>
                      <a:rPr lang="es-ES" sz="1400" b="0" i="1">
                        <a:latin typeface="Cambria Math" panose="02040503050406030204" pitchFamily="18" charset="0"/>
                      </a:rPr>
                      <m:t> </m:t>
                    </m:r>
                    <m:r>
                      <a:rPr lang="es-ES" sz="1400" b="0" i="1">
                        <a:latin typeface="Cambria Math" panose="02040503050406030204" pitchFamily="18" charset="0"/>
                      </a:rPr>
                      <m:t>𝑠𝑖</m:t>
                    </m:r>
                    <m:r>
                      <a:rPr lang="es-ES" sz="1400" b="0" i="1">
                        <a:latin typeface="Cambria Math" panose="02040503050406030204" pitchFamily="18" charset="0"/>
                      </a:rPr>
                      <m:t> 6.58≥5.99</m:t>
                    </m:r>
                  </m:oMath>
                </m:oMathPara>
              </a14:m>
              <a:endParaRPr lang="es-MX" sz="1100"/>
            </a:p>
            <a:p>
              <a:endParaRPr lang="es-MX" sz="1400"/>
            </a:p>
          </xdr:txBody>
        </xdr:sp>
      </mc:Choice>
      <mc:Fallback xmlns="">
        <xdr:sp macro="" textlink="">
          <xdr:nvSpPr>
            <xdr:cNvPr id="6" name="CuadroTexto 5">
              <a:extLst>
                <a:ext uri="{FF2B5EF4-FFF2-40B4-BE49-F238E27FC236}">
                  <a16:creationId xmlns:a16="http://schemas.microsoft.com/office/drawing/2014/main" id="{CC6F5FAC-299B-7843-A6E1-C2C4C5D68EF7}"/>
                </a:ext>
              </a:extLst>
            </xdr:cNvPr>
            <xdr:cNvSpPr txBox="1"/>
          </xdr:nvSpPr>
          <xdr:spPr>
            <a:xfrm>
              <a:off x="5260415" y="5213723"/>
              <a:ext cx="2084610" cy="249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400" b="0" i="0">
                  <a:latin typeface="Cambria Math" panose="02040503050406030204" pitchFamily="18" charset="0"/>
                </a:rPr>
                <a:t>𝑅𝑒𝑐ℎ𝑎𝑧𝑜 𝐻_0  𝑠𝑖 6.58≥5.99</a:t>
              </a:r>
              <a:endParaRPr lang="es-MX" sz="1100"/>
            </a:p>
            <a:p>
              <a:pPr/>
              <a:endParaRPr lang="es-MX" sz="1400"/>
            </a:p>
          </xdr:txBody>
        </xdr:sp>
      </mc:Fallback>
    </mc:AlternateContent>
    <xdr:clientData/>
  </xdr:oneCellAnchor>
  <xdr:oneCellAnchor>
    <xdr:from>
      <xdr:col>10</xdr:col>
      <xdr:colOff>0</xdr:colOff>
      <xdr:row>39</xdr:row>
      <xdr:rowOff>0</xdr:rowOff>
    </xdr:from>
    <xdr:ext cx="7502951" cy="33759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D1C99959-7DD1-7946-A6C3-BBB50DEE978C}"/>
                </a:ext>
              </a:extLst>
            </xdr:cNvPr>
            <xdr:cNvSpPr txBox="1"/>
          </xdr:nvSpPr>
          <xdr:spPr>
            <a:xfrm>
              <a:off x="8777941" y="7283824"/>
              <a:ext cx="750295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𝐿𝑎𝑠</m:t>
                    </m:r>
                    <m:r>
                      <a:rPr lang="es-ES" sz="1100" b="0" i="1">
                        <a:latin typeface="Cambria Math" panose="02040503050406030204" pitchFamily="18" charset="0"/>
                      </a:rPr>
                      <m:t> 2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𝑡𝑖𝑒𝑚𝑝𝑜𝑠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𝑟𝑒𝑐𝑢𝑝𝑒𝑟𝑎𝑐𝑖𝑜𝑛</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1</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𝑡𝑖𝑒𝑚𝑝𝑜𝑠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𝑟𝑒𝑐𝑢𝑝𝑒𝑟𝑎𝑐𝑖𝑜𝑛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𝑡𝑒𝑥𝑎𝑠</m:t>
                    </m:r>
                    <m:r>
                      <a:rPr lang="es-ES" sz="1100" b="0" i="1">
                        <a:latin typeface="Cambria Math" panose="02040503050406030204" pitchFamily="18" charset="0"/>
                      </a:rPr>
                      <m:t> </m:t>
                    </m:r>
                    <m:r>
                      <a:rPr lang="es-ES" sz="1100" b="0" i="1">
                        <a:latin typeface="Cambria Math" panose="02040503050406030204" pitchFamily="18" charset="0"/>
                      </a:rPr>
                      <m:t>𝑒𝑠𝑡𝑎</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𝑖𝑧𝑞𝑢𝑖𝑒𝑟𝑑𝑎</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𝑡𝑖𝑒𝑚𝑝𝑜𝑠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𝑟𝑒𝑐𝑢𝑝𝑒𝑟𝑎𝑐𝑖𝑜𝑛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𝑣𝑖𝑐𝑡𝑜𝑟𝑖𝑎</m:t>
                    </m:r>
                  </m:oMath>
                </m:oMathPara>
              </a14:m>
              <a:endParaRPr lang="es-MX" sz="1100"/>
            </a:p>
          </xdr:txBody>
        </xdr:sp>
      </mc:Choice>
      <mc:Fallback xmlns="">
        <xdr:sp macro="" textlink="">
          <xdr:nvSpPr>
            <xdr:cNvPr id="7" name="CuadroTexto 6">
              <a:extLst>
                <a:ext uri="{FF2B5EF4-FFF2-40B4-BE49-F238E27FC236}">
                  <a16:creationId xmlns:a16="http://schemas.microsoft.com/office/drawing/2014/main" id="{D1C99959-7DD1-7946-A6C3-BBB50DEE978C}"/>
                </a:ext>
              </a:extLst>
            </xdr:cNvPr>
            <xdr:cNvSpPr txBox="1"/>
          </xdr:nvSpPr>
          <xdr:spPr>
            <a:xfrm>
              <a:off x="8777941" y="7283824"/>
              <a:ext cx="750295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𝐻_0:𝐿𝑎𝑠 2 𝑑𝑖𝑠𝑡𝑟 𝑑𝑒 𝑙𝑜𝑠 𝑡𝑖𝑒𝑚𝑝𝑜𝑠 𝑑𝑒 𝑟𝑒𝑐𝑢𝑝𝑒𝑟𝑎𝑐𝑖𝑜𝑛 𝑛𝑜 𝑑𝑖𝑓𝑖𝑒𝑟𝑒𝑛 𝑒𝑛 𝑙𝑜𝑐𝑎𝑙𝑖𝑧𝑎𝑐𝑖𝑜𝑛 </a:t>
              </a:r>
              <a:endParaRPr lang="es-ES" sz="1100" b="0" i="1">
                <a:latin typeface="Cambria Math" panose="02040503050406030204" pitchFamily="18" charset="0"/>
              </a:endParaRPr>
            </a:p>
            <a:p>
              <a:r>
                <a:rPr lang="es-ES" sz="1100" b="0" i="0">
                  <a:latin typeface="Cambria Math" panose="02040503050406030204" pitchFamily="18" charset="0"/>
                </a:rPr>
                <a:t> 𝐻_1:   𝐿𝑎𝑠 𝑑𝑖𝑠𝑡𝑟 𝑑𝑒 𝑙𝑜𝑠 𝑡𝑖𝑒𝑚𝑝𝑜𝑠 𝑑𝑒 𝑟𝑒𝑐𝑢𝑝𝑒𝑟𝑎𝑐𝑖𝑜𝑛  𝑒𝑛 𝑡𝑒𝑥𝑎𝑠 𝑒𝑠𝑡𝑎 𝑎 𝑙𝑎 𝑖𝑧𝑞𝑢𝑖𝑒𝑟𝑑𝑎 𝑑𝑒 𝑙𝑜𝑠 𝑡𝑖𝑒𝑚𝑝𝑜𝑠 𝑑𝑒 𝑟𝑒𝑐𝑢𝑝𝑒𝑟𝑎𝑐𝑖𝑜𝑛 𝑑𝑒 𝑣𝑖𝑐𝑡𝑜𝑟𝑖𝑎</a:t>
              </a:r>
              <a:endParaRPr lang="es-MX" sz="1100"/>
            </a:p>
          </xdr:txBody>
        </xdr:sp>
      </mc:Fallback>
    </mc:AlternateContent>
    <xdr:clientData/>
  </xdr:oneCellAnchor>
  <xdr:oneCellAnchor>
    <xdr:from>
      <xdr:col>10</xdr:col>
      <xdr:colOff>0</xdr:colOff>
      <xdr:row>51</xdr:row>
      <xdr:rowOff>0</xdr:rowOff>
    </xdr:from>
    <xdr:ext cx="2456763" cy="438325"/>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696ABB23-7AFE-044A-A120-5ECD256E1274}"/>
                </a:ext>
              </a:extLst>
            </xdr:cNvPr>
            <xdr:cNvSpPr txBox="1"/>
          </xdr:nvSpPr>
          <xdr:spPr>
            <a:xfrm>
              <a:off x="8777941" y="9525000"/>
              <a:ext cx="2456763"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ES" sz="1400" b="0" i="1">
                        <a:latin typeface="Cambria Math" panose="02040503050406030204" pitchFamily="18" charset="0"/>
                      </a:rPr>
                      <m:t>𝑅𝑒𝑐h𝑎𝑧𝑜</m:t>
                    </m:r>
                    <m:r>
                      <a:rPr lang="es-ES" sz="1400" b="0" i="1">
                        <a:latin typeface="Cambria Math" panose="02040503050406030204" pitchFamily="18" charset="0"/>
                      </a:rPr>
                      <m:t> </m:t>
                    </m:r>
                    <m:sSub>
                      <m:sSubPr>
                        <m:ctrlPr>
                          <a:rPr lang="es-ES" sz="1400" b="0" i="1">
                            <a:latin typeface="Cambria Math" panose="02040503050406030204" pitchFamily="18" charset="0"/>
                          </a:rPr>
                        </m:ctrlPr>
                      </m:sSubPr>
                      <m:e>
                        <m:r>
                          <a:rPr lang="es-ES" sz="1400" b="0" i="1">
                            <a:latin typeface="Cambria Math" panose="02040503050406030204" pitchFamily="18" charset="0"/>
                          </a:rPr>
                          <m:t>𝐻</m:t>
                        </m:r>
                      </m:e>
                      <m:sub>
                        <m:r>
                          <a:rPr lang="es-ES" sz="1400" b="0" i="1">
                            <a:latin typeface="Cambria Math" panose="02040503050406030204" pitchFamily="18" charset="0"/>
                          </a:rPr>
                          <m:t>0</m:t>
                        </m:r>
                      </m:sub>
                    </m:sSub>
                    <m:r>
                      <a:rPr lang="es-ES" sz="1400" b="0" i="1">
                        <a:latin typeface="Cambria Math" panose="02040503050406030204" pitchFamily="18" charset="0"/>
                      </a:rPr>
                      <m:t> </m:t>
                    </m:r>
                    <m:r>
                      <a:rPr lang="es-ES" sz="1400" b="0" i="1">
                        <a:latin typeface="Cambria Math" panose="02040503050406030204" pitchFamily="18" charset="0"/>
                      </a:rPr>
                      <m:t>𝑠𝑖</m:t>
                    </m:r>
                    <m:r>
                      <a:rPr lang="es-ES" sz="1400" b="0" i="1">
                        <a:latin typeface="Cambria Math" panose="02040503050406030204" pitchFamily="18" charset="0"/>
                      </a:rPr>
                      <m:t> </m:t>
                    </m:r>
                    <m:r>
                      <a:rPr lang="es-ES" sz="1400" b="0" i="1">
                        <a:latin typeface="Cambria Math" panose="02040503050406030204" pitchFamily="18" charset="0"/>
                      </a:rPr>
                      <m:t>𝑈</m:t>
                    </m:r>
                    <m:r>
                      <a:rPr lang="es-ES" sz="1400" b="0" i="1">
                        <a:latin typeface="Cambria Math" panose="02040503050406030204" pitchFamily="18" charset="0"/>
                      </a:rPr>
                      <m:t>≥</m:t>
                    </m:r>
                    <m:sSub>
                      <m:sSubPr>
                        <m:ctrlPr>
                          <a:rPr lang="es-ES" sz="1400" b="0" i="1">
                            <a:latin typeface="Cambria Math" panose="02040503050406030204" pitchFamily="18" charset="0"/>
                          </a:rPr>
                        </m:ctrlPr>
                      </m:sSubPr>
                      <m:e>
                        <m:r>
                          <a:rPr lang="es-ES" sz="1400" b="0" i="1">
                            <a:latin typeface="Cambria Math" panose="02040503050406030204" pitchFamily="18" charset="0"/>
                          </a:rPr>
                          <m:t>𝑛</m:t>
                        </m:r>
                      </m:e>
                      <m:sub>
                        <m:r>
                          <a:rPr lang="es-ES" sz="1400" b="0" i="1">
                            <a:latin typeface="Cambria Math" panose="02040503050406030204" pitchFamily="18" charset="0"/>
                          </a:rPr>
                          <m:t>1</m:t>
                        </m:r>
                      </m:sub>
                    </m:sSub>
                    <m:sSub>
                      <m:sSubPr>
                        <m:ctrlPr>
                          <a:rPr lang="es-ES" sz="1400" b="0" i="1">
                            <a:latin typeface="Cambria Math" panose="02040503050406030204" pitchFamily="18" charset="0"/>
                          </a:rPr>
                        </m:ctrlPr>
                      </m:sSubPr>
                      <m:e>
                        <m:r>
                          <a:rPr lang="es-ES" sz="1400" b="0" i="1">
                            <a:latin typeface="Cambria Math" panose="02040503050406030204" pitchFamily="18" charset="0"/>
                          </a:rPr>
                          <m:t>𝑛</m:t>
                        </m:r>
                      </m:e>
                      <m:sub>
                        <m:r>
                          <a:rPr lang="es-ES" sz="1400" b="0" i="1">
                            <a:latin typeface="Cambria Math" panose="02040503050406030204" pitchFamily="18" charset="0"/>
                          </a:rPr>
                          <m:t>2</m:t>
                        </m:r>
                      </m:sub>
                    </m:sSub>
                    <m:r>
                      <a:rPr lang="es-ES" sz="1400" b="0" i="1">
                        <a:latin typeface="Cambria Math" panose="02040503050406030204" pitchFamily="18" charset="0"/>
                      </a:rPr>
                      <m:t> −</m:t>
                    </m:r>
                    <m:sSub>
                      <m:sSubPr>
                        <m:ctrlPr>
                          <a:rPr lang="es-ES" sz="1400" b="0" i="1">
                            <a:latin typeface="Cambria Math" panose="02040503050406030204" pitchFamily="18" charset="0"/>
                          </a:rPr>
                        </m:ctrlPr>
                      </m:sSubPr>
                      <m:e>
                        <m:r>
                          <a:rPr lang="es-ES" sz="1400" b="0" i="1">
                            <a:latin typeface="Cambria Math" panose="02040503050406030204" pitchFamily="18" charset="0"/>
                          </a:rPr>
                          <m:t>𝑈</m:t>
                        </m:r>
                      </m:e>
                      <m:sub>
                        <m:r>
                          <a:rPr lang="es-ES" sz="1400" b="0" i="1">
                            <a:latin typeface="Cambria Math" panose="02040503050406030204" pitchFamily="18" charset="0"/>
                          </a:rPr>
                          <m:t>0</m:t>
                        </m:r>
                      </m:sub>
                    </m:sSub>
                  </m:oMath>
                </m:oMathPara>
              </a14:m>
              <a:endParaRPr lang="es-MX" sz="1100"/>
            </a:p>
            <a:p>
              <a:endParaRPr lang="es-MX" sz="1400"/>
            </a:p>
          </xdr:txBody>
        </xdr:sp>
      </mc:Choice>
      <mc:Fallback xmlns="">
        <xdr:sp macro="" textlink="">
          <xdr:nvSpPr>
            <xdr:cNvPr id="8" name="CuadroTexto 7">
              <a:extLst>
                <a:ext uri="{FF2B5EF4-FFF2-40B4-BE49-F238E27FC236}">
                  <a16:creationId xmlns:a16="http://schemas.microsoft.com/office/drawing/2014/main" id="{696ABB23-7AFE-044A-A120-5ECD256E1274}"/>
                </a:ext>
              </a:extLst>
            </xdr:cNvPr>
            <xdr:cNvSpPr txBox="1"/>
          </xdr:nvSpPr>
          <xdr:spPr>
            <a:xfrm>
              <a:off x="8777941" y="9525000"/>
              <a:ext cx="2456763"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400" b="0" i="0">
                  <a:latin typeface="Cambria Math" panose="02040503050406030204" pitchFamily="18" charset="0"/>
                </a:rPr>
                <a:t>𝑅𝑒𝑐ℎ𝑎𝑧𝑜 𝐻_0  𝑠𝑖 𝑈≥𝑛_1 𝑛_2  −𝑈_0</a:t>
              </a:r>
              <a:endParaRPr lang="es-MX" sz="1100"/>
            </a:p>
            <a:p>
              <a:pPr/>
              <a:endParaRPr lang="es-MX" sz="1400"/>
            </a:p>
          </xdr:txBody>
        </xdr:sp>
      </mc:Fallback>
    </mc:AlternateContent>
    <xdr:clientData/>
  </xdr:oneCellAnchor>
</xdr:wsDr>
</file>

<file path=xl/drawings/drawing18.xml><?xml version="1.0" encoding="utf-8"?>
<xdr:wsDr xmlns:xdr="http://schemas.openxmlformats.org/drawingml/2006/spreadsheetDrawing" xmlns:a="http://schemas.openxmlformats.org/drawingml/2006/main">
  <xdr:twoCellAnchor>
    <xdr:from>
      <xdr:col>5</xdr:col>
      <xdr:colOff>205740</xdr:colOff>
      <xdr:row>1</xdr:row>
      <xdr:rowOff>167641</xdr:rowOff>
    </xdr:from>
    <xdr:to>
      <xdr:col>9</xdr:col>
      <xdr:colOff>542925</xdr:colOff>
      <xdr:row>8</xdr:row>
      <xdr:rowOff>9526</xdr:rowOff>
    </xdr:to>
    <xdr:sp macro="" textlink="">
      <xdr:nvSpPr>
        <xdr:cNvPr id="2" name="CuadroTexto 1">
          <a:extLst>
            <a:ext uri="{FF2B5EF4-FFF2-40B4-BE49-F238E27FC236}">
              <a16:creationId xmlns:a16="http://schemas.microsoft.com/office/drawing/2014/main" id="{E6BA9CBD-6F30-4C90-91FD-B5B72554F40F}"/>
            </a:ext>
          </a:extLst>
        </xdr:cNvPr>
        <xdr:cNvSpPr txBox="1"/>
      </xdr:nvSpPr>
      <xdr:spPr>
        <a:xfrm>
          <a:off x="4158615" y="348616"/>
          <a:ext cx="3499485" cy="1108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 EPA desea determinar si los cambios de temperatura en el agua del mar causados por una planta nuclear para generar energía eléctrica, tendran un efecto importante en la fauna</a:t>
          </a:r>
          <a:r>
            <a:rPr lang="es-MX" sz="1100" baseline="0"/>
            <a:t> de la región</a:t>
          </a:r>
          <a:endParaRPr lang="es-MX"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581025</xdr:colOff>
      <xdr:row>0</xdr:row>
      <xdr:rowOff>152400</xdr:rowOff>
    </xdr:from>
    <xdr:to>
      <xdr:col>9</xdr:col>
      <xdr:colOff>133350</xdr:colOff>
      <xdr:row>10</xdr:row>
      <xdr:rowOff>161925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2105025" y="152400"/>
          <a:ext cx="488632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autoridades de la autopista de Nueva Jersey emitieron una convocatoria para redimir algunos de sus bonos de $5000. Los bonos eran parte de una emisión de 45 000 000  en 9000 bonos, con una tasa de interés del 4.85% y originalmente pagadera en 2008. Las autoridades tenian efectivo a la mano o encontraron una fuente de dinero menos costosa y exigieron el cobro de lo sbonos para reducir sus gastos de interes. Los bonos seleccionados para su rescate se enumeraron a la izquierda.</a:t>
          </a:r>
        </a:p>
        <a:p>
          <a:endParaRPr lang="es-MX" sz="1100"/>
        </a:p>
        <a:p>
          <a:r>
            <a:rPr lang="es-MX" sz="1100"/>
            <a:t>Use una prueba</a:t>
          </a:r>
          <a:r>
            <a:rPr lang="es-MX" sz="1100" baseline="0"/>
            <a:t> de bondad de ajuste para ver si es razonable concluir que los bonos cobrados se eligieron aleatoriamente.</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34</xdr:row>
      <xdr:rowOff>157645</xdr:rowOff>
    </xdr:from>
    <xdr:ext cx="2244525" cy="953466"/>
    <xdr:sp macro="" textlink="">
      <xdr:nvSpPr>
        <xdr:cNvPr id="2" name="CuadroTexto 1">
          <a:extLst>
            <a:ext uri="{FF2B5EF4-FFF2-40B4-BE49-F238E27FC236}">
              <a16:creationId xmlns:a16="http://schemas.microsoft.com/office/drawing/2014/main" id="{65DE9F53-B7C6-6641-BBFC-FD9A483B0160}"/>
            </a:ext>
          </a:extLst>
        </xdr:cNvPr>
        <xdr:cNvSpPr txBox="1"/>
      </xdr:nvSpPr>
      <xdr:spPr>
        <a:xfrm>
          <a:off x="0" y="6634645"/>
          <a:ext cx="2244525"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a:t>
          </a:r>
          <a:r>
            <a:rPr lang="es-MX" sz="1100" baseline="0"/>
            <a:t> </a:t>
          </a:r>
          <a:r>
            <a:rPr lang="es-MX" sz="1100"/>
            <a:t>Planteamiento de hipotesis</a:t>
          </a:r>
          <a:r>
            <a:rPr lang="es-MX" sz="1100" baseline="0"/>
            <a:t> </a:t>
          </a:r>
        </a:p>
        <a:p>
          <a:r>
            <a:rPr lang="es-MX" sz="1100" baseline="0"/>
            <a:t>2. Calculo del estadistico de prueba</a:t>
          </a:r>
        </a:p>
        <a:p>
          <a:r>
            <a:rPr lang="es-MX" sz="1100" baseline="0"/>
            <a:t>3. Region de rechazo</a:t>
          </a:r>
        </a:p>
        <a:p>
          <a:r>
            <a:rPr lang="es-MX" sz="1100" baseline="0"/>
            <a:t>4. Comparativa </a:t>
          </a:r>
        </a:p>
        <a:p>
          <a:r>
            <a:rPr lang="es-MX" sz="1100" baseline="0"/>
            <a:t>5. Conclusion </a:t>
          </a:r>
          <a:endParaRPr lang="es-MX" sz="1100"/>
        </a:p>
      </xdr:txBody>
    </xdr:sp>
    <xdr:clientData/>
  </xdr:oneCellAnchor>
  <xdr:oneCellAnchor>
    <xdr:from>
      <xdr:col>7</xdr:col>
      <xdr:colOff>840806</xdr:colOff>
      <xdr:row>1</xdr:row>
      <xdr:rowOff>24573</xdr:rowOff>
    </xdr:from>
    <xdr:ext cx="5970930" cy="50982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A994429-EAE7-9348-9814-FC95B9A478F6}"/>
                </a:ext>
              </a:extLst>
            </xdr:cNvPr>
            <xdr:cNvSpPr txBox="1"/>
          </xdr:nvSpPr>
          <xdr:spPr>
            <a:xfrm>
              <a:off x="6995421" y="211076"/>
              <a:ext cx="597093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𝐿𝑎</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𝑒𝑠𝑡𝑎𝑡𝑢𝑟𝑎𝑠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h𝑜𝑚𝑏𝑟𝑒𝑠</m:t>
                    </m:r>
                    <m:r>
                      <a:rPr lang="es-ES" sz="1100" b="0" i="1">
                        <a:latin typeface="Cambria Math" panose="02040503050406030204" pitchFamily="18" charset="0"/>
                      </a:rPr>
                      <m:t> </m:t>
                    </m:r>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𝑚𝑢𝑗𝑒𝑟𝑒𝑠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m:rPr>
                            <m:sty m:val="p"/>
                          </m:rPr>
                          <a:rPr lang="es-ES" sz="1100" b="0" i="0">
                            <a:latin typeface="Cambria Math" panose="02040503050406030204" pitchFamily="18" charset="0"/>
                          </a:rPr>
                          <m:t>a</m:t>
                        </m:r>
                      </m:sub>
                    </m:sSub>
                    <m:r>
                      <a:rPr lang="es-ES" sz="1100" b="0" i="0">
                        <a:latin typeface="Cambria Math" panose="02040503050406030204" pitchFamily="18" charset="0"/>
                      </a:rPr>
                      <m:t>:</m:t>
                    </m:r>
                    <m:r>
                      <m:rPr>
                        <m:sty m:val="p"/>
                      </m:rPr>
                      <a:rPr lang="es-ES" sz="1100" b="0" i="0">
                        <a:latin typeface="Cambria Math" panose="02040503050406030204" pitchFamily="18" charset="0"/>
                      </a:rPr>
                      <m:t>La</m:t>
                    </m:r>
                    <m:r>
                      <a:rPr lang="es-ES" sz="1100" b="0" i="0">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𝑒𝑠𝑡𝑎𝑡𝑢𝑟𝑎𝑠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𝑚𝑢𝑗𝑒𝑟</m:t>
                    </m:r>
                    <m:r>
                      <m:rPr>
                        <m:sty m:val="p"/>
                      </m:rPr>
                      <a:rPr lang="es-ES" sz="1100" b="0" i="0">
                        <a:latin typeface="Cambria Math" panose="02040503050406030204" pitchFamily="18" charset="0"/>
                      </a:rPr>
                      <m:t>es</m:t>
                    </m:r>
                    <m:r>
                      <a:rPr lang="es-ES" sz="1100" b="0" i="0">
                        <a:latin typeface="Cambria Math" panose="02040503050406030204" pitchFamily="18" charset="0"/>
                      </a:rPr>
                      <m:t> </m:t>
                    </m:r>
                    <m:r>
                      <m:rPr>
                        <m:sty m:val="p"/>
                      </m:rPr>
                      <a:rPr lang="es-ES" sz="1100" b="0" i="0">
                        <a:latin typeface="Cambria Math" panose="02040503050406030204" pitchFamily="18" charset="0"/>
                      </a:rPr>
                      <m:t>se</m:t>
                    </m:r>
                    <m:r>
                      <a:rPr lang="es-ES" sz="1100" b="0" i="0">
                        <a:latin typeface="Cambria Math" panose="02040503050406030204" pitchFamily="18" charset="0"/>
                      </a:rPr>
                      <m:t> </m:t>
                    </m:r>
                    <m:r>
                      <m:rPr>
                        <m:sty m:val="p"/>
                      </m:rPr>
                      <a:rPr lang="es-ES" sz="1100" b="0" i="0">
                        <a:latin typeface="Cambria Math" panose="02040503050406030204" pitchFamily="18" charset="0"/>
                      </a:rPr>
                      <m:t>localiza</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𝑖𝑧𝑞𝑢𝑖𝑒𝑟</m:t>
                    </m:r>
                    <m:r>
                      <m:rPr>
                        <m:sty m:val="p"/>
                      </m:rPr>
                      <a:rPr lang="es-ES" sz="1100" b="0" i="0">
                        <a:latin typeface="Cambria Math" panose="02040503050406030204" pitchFamily="18" charset="0"/>
                      </a:rPr>
                      <m:t>da</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los</m:t>
                    </m:r>
                    <m:r>
                      <a:rPr lang="es-ES" sz="1100" b="0" i="0">
                        <a:latin typeface="Cambria Math" panose="02040503050406030204" pitchFamily="18" charset="0"/>
                      </a:rPr>
                      <m:t> </m:t>
                    </m:r>
                    <m:r>
                      <m:rPr>
                        <m:sty m:val="p"/>
                      </m:rPr>
                      <a:rPr lang="es-ES" sz="1100" b="0" i="0">
                        <a:latin typeface="Cambria Math" panose="02040503050406030204" pitchFamily="18" charset="0"/>
                      </a:rPr>
                      <m:t>hombres</m:t>
                    </m:r>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1A994429-EAE7-9348-9814-FC95B9A478F6}"/>
                </a:ext>
              </a:extLst>
            </xdr:cNvPr>
            <xdr:cNvSpPr txBox="1"/>
          </xdr:nvSpPr>
          <xdr:spPr>
            <a:xfrm>
              <a:off x="6995421" y="211076"/>
              <a:ext cx="5970930" cy="509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𝐻_0:𝐿𝑎 𝑑𝑖𝑠𝑡𝑟 𝑑𝑒 𝑙𝑎𝑠 𝑒𝑠𝑡𝑎𝑡𝑢𝑟𝑎𝑠 𝑑𝑒 ℎ𝑜𝑚𝑏𝑟𝑒𝑠 𝑦 𝑚𝑢𝑗𝑒𝑟𝑒𝑠 𝑛𝑜 𝑑𝑖𝑓𝑖𝑒𝑟𝑒𝑛 𝑒𝑛 𝑙𝑜𝑐𝑎𝑙𝑖𝑧𝑎𝑐𝑖𝑜𝑛</a:t>
              </a:r>
              <a:endParaRPr lang="es-ES" sz="1100" b="0" i="1">
                <a:latin typeface="Cambria Math" panose="02040503050406030204" pitchFamily="18" charset="0"/>
              </a:endParaRPr>
            </a:p>
            <a:p>
              <a:pPr/>
              <a:r>
                <a:rPr lang="es-ES" sz="1100" b="0" i="0">
                  <a:latin typeface="Cambria Math" panose="02040503050406030204" pitchFamily="18" charset="0"/>
                </a:rPr>
                <a:t> H_a:La 𝑑𝑖𝑠𝑡𝑟 𝑑𝑒 𝑙𝑎𝑠 𝑒𝑠𝑡𝑎𝑡𝑢𝑟𝑎𝑠 𝑑𝑒 𝑙𝑎𝑠 𝑚𝑢𝑗𝑒𝑟es se localiza 𝑎 𝑙𝑎 𝑖𝑧𝑞𝑢𝑖𝑒𝑟da de la distr de los hombres </a:t>
              </a:r>
              <a:endParaRPr lang="es-ES" sz="1100" b="0"/>
            </a:p>
            <a:p>
              <a:endParaRPr lang="es-ES" sz="1100" b="0"/>
            </a:p>
          </xdr:txBody>
        </xdr:sp>
      </mc:Fallback>
    </mc:AlternateContent>
    <xdr:clientData/>
  </xdr:oneCellAnchor>
  <xdr:oneCellAnchor>
    <xdr:from>
      <xdr:col>7</xdr:col>
      <xdr:colOff>23259</xdr:colOff>
      <xdr:row>20</xdr:row>
      <xdr:rowOff>58638</xdr:rowOff>
    </xdr:from>
    <xdr:ext cx="6005061" cy="33759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C47F731B-0170-4A42-9D90-4D236AF1417E}"/>
                </a:ext>
              </a:extLst>
            </xdr:cNvPr>
            <xdr:cNvSpPr txBox="1"/>
          </xdr:nvSpPr>
          <xdr:spPr>
            <a:xfrm>
              <a:off x="6177874" y="3788708"/>
              <a:ext cx="600506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oMath>
                </m:oMathPara>
              </a14:m>
              <a:endParaRPr lang="es-MX" sz="1100"/>
            </a:p>
          </xdr:txBody>
        </xdr:sp>
      </mc:Choice>
      <mc:Fallback xmlns="">
        <xdr:sp macro="" textlink="">
          <xdr:nvSpPr>
            <xdr:cNvPr id="7" name="CuadroTexto 6">
              <a:extLst>
                <a:ext uri="{FF2B5EF4-FFF2-40B4-BE49-F238E27FC236}">
                  <a16:creationId xmlns:a16="http://schemas.microsoft.com/office/drawing/2014/main" id="{C47F731B-0170-4A42-9D90-4D236AF1417E}"/>
                </a:ext>
              </a:extLst>
            </xdr:cNvPr>
            <xdr:cNvSpPr txBox="1"/>
          </xdr:nvSpPr>
          <xdr:spPr>
            <a:xfrm>
              <a:off x="6177874" y="3788708"/>
              <a:ext cx="6005061"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𝑑𝑒 𝑞𝑢𝑒 𝑙𝑎 𝑑𝑖𝑠𝑡𝑟 </a:t>
              </a:r>
              <a:endParaRPr lang="es-MX" sz="1100"/>
            </a:p>
          </xdr:txBody>
        </xdr:sp>
      </mc:Fallback>
    </mc:AlternateContent>
    <xdr:clientData/>
  </xdr:oneCellAnchor>
  <xdr:oneCellAnchor>
    <xdr:from>
      <xdr:col>8</xdr:col>
      <xdr:colOff>8466</xdr:colOff>
      <xdr:row>12</xdr:row>
      <xdr:rowOff>186503</xdr:rowOff>
    </xdr:from>
    <xdr:ext cx="1822678"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DBA3E5CA-6261-2A4B-AF34-8D6680E2B217}"/>
                </a:ext>
              </a:extLst>
            </xdr:cNvPr>
            <xdr:cNvSpPr txBox="1"/>
          </xdr:nvSpPr>
          <xdr:spPr>
            <a:xfrm>
              <a:off x="7042312" y="2424545"/>
              <a:ext cx="1822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𝑈</m:t>
                    </m:r>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𝑈</m:t>
                        </m:r>
                      </m:e>
                      <m:sub>
                        <m:r>
                          <a:rPr lang="es-ES" sz="1100" b="0" i="1">
                            <a:latin typeface="Cambria Math" panose="02040503050406030204" pitchFamily="18" charset="0"/>
                          </a:rPr>
                          <m:t>0</m:t>
                        </m:r>
                      </m:sub>
                    </m:sSub>
                  </m:oMath>
                </m:oMathPara>
              </a14:m>
              <a:endParaRPr lang="es-MX" sz="1100"/>
            </a:p>
          </xdr:txBody>
        </xdr:sp>
      </mc:Choice>
      <mc:Fallback xmlns="">
        <xdr:sp macro="" textlink="">
          <xdr:nvSpPr>
            <xdr:cNvPr id="18" name="CuadroTexto 17">
              <a:extLst>
                <a:ext uri="{FF2B5EF4-FFF2-40B4-BE49-F238E27FC236}">
                  <a16:creationId xmlns:a16="http://schemas.microsoft.com/office/drawing/2014/main" id="{DBA3E5CA-6261-2A4B-AF34-8D6680E2B217}"/>
                </a:ext>
              </a:extLst>
            </xdr:cNvPr>
            <xdr:cNvSpPr txBox="1"/>
          </xdr:nvSpPr>
          <xdr:spPr>
            <a:xfrm>
              <a:off x="7042312" y="2424545"/>
              <a:ext cx="1822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𝑈≥𝑛_1 𝑛_2−𝑈_0</a:t>
              </a:r>
              <a:endParaRPr lang="es-MX" sz="1100"/>
            </a:p>
          </xdr:txBody>
        </xdr:sp>
      </mc:Fallback>
    </mc:AlternateContent>
    <xdr:clientData/>
  </xdr:oneCellAnchor>
  <xdr:oneCellAnchor>
    <xdr:from>
      <xdr:col>8</xdr:col>
      <xdr:colOff>35524</xdr:colOff>
      <xdr:row>15</xdr:row>
      <xdr:rowOff>8467</xdr:rowOff>
    </xdr:from>
    <xdr:ext cx="927177"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8CAFD28C-3998-3240-ACF6-3218C2AF421E}"/>
                </a:ext>
              </a:extLst>
            </xdr:cNvPr>
            <xdr:cNvSpPr txBox="1"/>
          </xdr:nvSpPr>
          <xdr:spPr>
            <a:xfrm>
              <a:off x="7069370" y="2806019"/>
              <a:ext cx="9271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oMath>
                </m:oMathPara>
              </a14:m>
              <a:endParaRPr lang="es-MX" sz="1100"/>
            </a:p>
          </xdr:txBody>
        </xdr:sp>
      </mc:Choice>
      <mc:Fallback xmlns="">
        <xdr:sp macro="" textlink="">
          <xdr:nvSpPr>
            <xdr:cNvPr id="19" name="CuadroTexto 18">
              <a:extLst>
                <a:ext uri="{FF2B5EF4-FFF2-40B4-BE49-F238E27FC236}">
                  <a16:creationId xmlns:a16="http://schemas.microsoft.com/office/drawing/2014/main" id="{8CAFD28C-3998-3240-ACF6-3218C2AF421E}"/>
                </a:ext>
              </a:extLst>
            </xdr:cNvPr>
            <xdr:cNvSpPr txBox="1"/>
          </xdr:nvSpPr>
          <xdr:spPr>
            <a:xfrm>
              <a:off x="7069370" y="2806019"/>
              <a:ext cx="9271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𝑅𝑒𝑐ℎ𝑎𝑧𝑜 𝐻_0  𝑠𝑖 </a:t>
              </a:r>
              <a:endParaRPr lang="es-MX" sz="1100"/>
            </a:p>
          </xdr:txBody>
        </xdr:sp>
      </mc:Fallback>
    </mc:AlternateContent>
    <xdr:clientData/>
  </xdr:oneCellAnchor>
</xdr:wsDr>
</file>

<file path=xl/drawings/drawing20.xml><?xml version="1.0" encoding="utf-8"?>
<xdr:wsDr xmlns:xdr="http://schemas.openxmlformats.org/drawingml/2006/spreadsheetDrawing" xmlns:a="http://schemas.openxmlformats.org/drawingml/2006/main">
  <xdr:twoCellAnchor>
    <xdr:from>
      <xdr:col>10</xdr:col>
      <xdr:colOff>550252</xdr:colOff>
      <xdr:row>0</xdr:row>
      <xdr:rowOff>6879</xdr:rowOff>
    </xdr:from>
    <xdr:to>
      <xdr:col>14</xdr:col>
      <xdr:colOff>658014</xdr:colOff>
      <xdr:row>9</xdr:row>
      <xdr:rowOff>80962</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9572332" y="6879"/>
          <a:ext cx="3602802" cy="18114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Suponga que</a:t>
          </a:r>
          <a:r>
            <a:rPr lang="es-MX" sz="1100" baseline="0"/>
            <a:t> la central telefónica del condado de Orange, California, ha llevado un registro del número de "transmisiones" (un tipo de equipo automático que se utiliza en las centrales telefónicas) usados en un instante dado. Para propositos de planeación de inversión de capital, el funcionario de presupuesto de esta compañia piensa que el patrón de uso sigue una distribución de Poisson con una media de 8.5</a:t>
          </a:r>
          <a:endParaRPr lang="es-MX" sz="1100"/>
        </a:p>
      </xdr:txBody>
    </xdr:sp>
    <xdr:clientData/>
  </xdr:twoCellAnchor>
  <xdr:oneCellAnchor>
    <xdr:from>
      <xdr:col>5</xdr:col>
      <xdr:colOff>766175</xdr:colOff>
      <xdr:row>0</xdr:row>
      <xdr:rowOff>185736</xdr:rowOff>
    </xdr:from>
    <xdr:ext cx="3498457" cy="17222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7DCC8BF3-E8FD-DBDC-D61F-46230AA54913}"/>
                </a:ext>
              </a:extLst>
            </xdr:cNvPr>
            <xdr:cNvSpPr txBox="1"/>
          </xdr:nvSpPr>
          <xdr:spPr>
            <a:xfrm>
              <a:off x="5763945" y="185736"/>
              <a:ext cx="34984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𝑃𝑜𝑖𝑠𝑠𝑜𝑛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8.5</m:t>
                    </m:r>
                  </m:oMath>
                </m:oMathPara>
              </a14:m>
              <a:endParaRPr lang="es-ES" sz="1100" b="0"/>
            </a:p>
          </xdr:txBody>
        </xdr:sp>
      </mc:Choice>
      <mc:Fallback xmlns="">
        <xdr:sp macro="" textlink="">
          <xdr:nvSpPr>
            <xdr:cNvPr id="3" name="CuadroTexto 2">
              <a:extLst>
                <a:ext uri="{FF2B5EF4-FFF2-40B4-BE49-F238E27FC236}">
                  <a16:creationId xmlns:a16="http://schemas.microsoft.com/office/drawing/2014/main" id="{7DCC8BF3-E8FD-DBDC-D61F-46230AA54913}"/>
                </a:ext>
              </a:extLst>
            </xdr:cNvPr>
            <xdr:cNvSpPr txBox="1"/>
          </xdr:nvSpPr>
          <xdr:spPr>
            <a:xfrm>
              <a:off x="5763945" y="185736"/>
              <a:ext cx="34984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𝐻_0:𝐿𝑜𝑠 𝑑𝑎𝑡𝑜𝑠 𝑝𝑟𝑜𝑣𝑖𝑒𝑛𝑒𝑛 𝑑𝑒 𝑑𝑖𝑠𝑡𝑟 𝑃𝑜𝑖𝑠𝑠𝑜𝑛 𝑐𝑜𝑛 𝑚𝑒𝑑𝑖𝑎 8.5</a:t>
              </a:r>
              <a:endParaRPr lang="es-ES" sz="1100" b="0"/>
            </a:p>
          </xdr:txBody>
        </xdr:sp>
      </mc:Fallback>
    </mc:AlternateContent>
    <xdr:clientData/>
  </xdr:oneCellAnchor>
  <xdr:oneCellAnchor>
    <xdr:from>
      <xdr:col>5</xdr:col>
      <xdr:colOff>751887</xdr:colOff>
      <xdr:row>2</xdr:row>
      <xdr:rowOff>20636</xdr:rowOff>
    </xdr:from>
    <xdr:ext cx="2563138"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2A42EA8E-2037-E647-94F4-E7E41063F1F1}"/>
                </a:ext>
              </a:extLst>
            </xdr:cNvPr>
            <xdr:cNvSpPr txBox="1"/>
          </xdr:nvSpPr>
          <xdr:spPr>
            <a:xfrm>
              <a:off x="5749657" y="404377"/>
              <a:ext cx="25631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𝑎𝑙𝑔𝑢𝑛𝑎</m:t>
                    </m:r>
                    <m:r>
                      <a:rPr lang="es-ES" sz="1100" b="0" i="1">
                        <a:latin typeface="Cambria Math" panose="02040503050406030204" pitchFamily="18" charset="0"/>
                      </a:rPr>
                      <m:t> </m:t>
                    </m:r>
                    <m:r>
                      <a:rPr lang="es-ES" sz="1100" b="0" i="1">
                        <a:latin typeface="Cambria Math" panose="02040503050406030204" pitchFamily="18" charset="0"/>
                      </a:rPr>
                      <m:t>𝑜𝑡𝑟𝑎</m:t>
                    </m:r>
                  </m:oMath>
                </m:oMathPara>
              </a14:m>
              <a:endParaRPr lang="es-ES" sz="1100" b="0"/>
            </a:p>
          </xdr:txBody>
        </xdr:sp>
      </mc:Choice>
      <mc:Fallback xmlns="">
        <xdr:sp macro="" textlink="">
          <xdr:nvSpPr>
            <xdr:cNvPr id="4" name="CuadroTexto 3">
              <a:extLst>
                <a:ext uri="{FF2B5EF4-FFF2-40B4-BE49-F238E27FC236}">
                  <a16:creationId xmlns:a16="http://schemas.microsoft.com/office/drawing/2014/main" id="{2A42EA8E-2037-E647-94F4-E7E41063F1F1}"/>
                </a:ext>
              </a:extLst>
            </xdr:cNvPr>
            <xdr:cNvSpPr txBox="1"/>
          </xdr:nvSpPr>
          <xdr:spPr>
            <a:xfrm>
              <a:off x="5749657" y="404377"/>
              <a:ext cx="25631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𝐻_𝑎:𝐿𝑜𝑠 𝑑𝑎𝑡𝑜𝑠 𝑝𝑟𝑜𝑣𝑖𝑒𝑛𝑒𝑛 𝑑𝑒 𝑎𝑙𝑔𝑢𝑛𝑎 𝑜𝑡𝑟𝑎</a:t>
              </a:r>
              <a:endParaRPr lang="es-ES" sz="1100" b="0"/>
            </a:p>
          </xdr:txBody>
        </xdr:sp>
      </mc:Fallback>
    </mc:AlternateContent>
    <xdr:clientData/>
  </xdr:oneCellAnchor>
  <xdr:oneCellAnchor>
    <xdr:from>
      <xdr:col>6</xdr:col>
      <xdr:colOff>14288</xdr:colOff>
      <xdr:row>16</xdr:row>
      <xdr:rowOff>0</xdr:rowOff>
    </xdr:from>
    <xdr:ext cx="2631105"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CA2F0C73-3F61-BC4A-8C43-8500FD2C58A3}"/>
                </a:ext>
              </a:extLst>
            </xdr:cNvPr>
            <xdr:cNvSpPr txBox="1"/>
          </xdr:nvSpPr>
          <xdr:spPr>
            <a:xfrm>
              <a:off x="5876608" y="3088640"/>
              <a:ext cx="26311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𝑃𝑜𝑖𝑠𝑠𝑜𝑛</m:t>
                    </m:r>
                    <m:r>
                      <a:rPr lang="es-ES" sz="1100" b="0" i="1">
                        <a:latin typeface="Cambria Math" panose="02040503050406030204" pitchFamily="18" charset="0"/>
                      </a:rPr>
                      <m:t> </m:t>
                    </m:r>
                  </m:oMath>
                </m:oMathPara>
              </a14:m>
              <a:endParaRPr lang="es-ES" sz="1100" b="0"/>
            </a:p>
          </xdr:txBody>
        </xdr:sp>
      </mc:Choice>
      <mc:Fallback xmlns="">
        <xdr:sp macro="" textlink="">
          <xdr:nvSpPr>
            <xdr:cNvPr id="5" name="CuadroTexto 4">
              <a:extLst>
                <a:ext uri="{FF2B5EF4-FFF2-40B4-BE49-F238E27FC236}">
                  <a16:creationId xmlns:a16="http://schemas.microsoft.com/office/drawing/2014/main" id="{CA2F0C73-3F61-BC4A-8C43-8500FD2C58A3}"/>
                </a:ext>
              </a:extLst>
            </xdr:cNvPr>
            <xdr:cNvSpPr txBox="1"/>
          </xdr:nvSpPr>
          <xdr:spPr>
            <a:xfrm>
              <a:off x="5876608" y="3088640"/>
              <a:ext cx="26311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𝐻_0:𝐿𝑜𝑠 𝑑𝑎𝑡𝑜𝑠 𝑝𝑟𝑜𝑣𝑖𝑒𝑛𝑒𝑛 𝑑𝑒 𝑑𝑖𝑠𝑡𝑟 𝑃𝑜𝑖𝑠𝑠𝑜𝑛 </a:t>
              </a:r>
              <a:endParaRPr lang="es-ES" sz="1100" b="0"/>
            </a:p>
          </xdr:txBody>
        </xdr:sp>
      </mc:Fallback>
    </mc:AlternateContent>
    <xdr:clientData/>
  </xdr:oneCellAnchor>
  <xdr:oneCellAnchor>
    <xdr:from>
      <xdr:col>6</xdr:col>
      <xdr:colOff>0</xdr:colOff>
      <xdr:row>17</xdr:row>
      <xdr:rowOff>27940</xdr:rowOff>
    </xdr:from>
    <xdr:ext cx="2687531" cy="1722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2D6C287B-CA91-4C45-82CD-467639DD179D}"/>
                </a:ext>
              </a:extLst>
            </xdr:cNvPr>
            <xdr:cNvSpPr txBox="1"/>
          </xdr:nvSpPr>
          <xdr:spPr>
            <a:xfrm>
              <a:off x="5862320" y="3309620"/>
              <a:ext cx="2687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𝑒𝑠𝑡𝑎𝑛</m:t>
                    </m:r>
                    <m:r>
                      <a:rPr lang="es-ES" sz="1100" b="0" i="1">
                        <a:latin typeface="Cambria Math" panose="02040503050406030204" pitchFamily="18" charset="0"/>
                      </a:rPr>
                      <m:t> </m:t>
                    </m:r>
                    <m:r>
                      <a:rPr lang="es-ES" sz="1100" b="0" i="1">
                        <a:latin typeface="Cambria Math" panose="02040503050406030204" pitchFamily="18" charset="0"/>
                      </a:rPr>
                      <m:t>𝑎𝑠𝑜𝑐𝑖𝑎𝑑𝑜𝑠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𝑜𝑡𝑟𝑎</m:t>
                    </m:r>
                    <m:r>
                      <a:rPr lang="es-ES" sz="1100" b="0" i="1">
                        <a:latin typeface="Cambria Math" panose="02040503050406030204" pitchFamily="18" charset="0"/>
                      </a:rPr>
                      <m:t> </m:t>
                    </m:r>
                    <m:r>
                      <a:rPr lang="es-ES" sz="1100" b="0" i="1">
                        <a:latin typeface="Cambria Math" panose="02040503050406030204" pitchFamily="18" charset="0"/>
                      </a:rPr>
                      <m:t>𝑑𝑖𝑠𝑡𝑟</m:t>
                    </m:r>
                  </m:oMath>
                </m:oMathPara>
              </a14:m>
              <a:endParaRPr lang="es-ES" sz="1100" b="0"/>
            </a:p>
          </xdr:txBody>
        </xdr:sp>
      </mc:Choice>
      <mc:Fallback xmlns="">
        <xdr:sp macro="" textlink="">
          <xdr:nvSpPr>
            <xdr:cNvPr id="6" name="CuadroTexto 5">
              <a:extLst>
                <a:ext uri="{FF2B5EF4-FFF2-40B4-BE49-F238E27FC236}">
                  <a16:creationId xmlns:a16="http://schemas.microsoft.com/office/drawing/2014/main" id="{2D6C287B-CA91-4C45-82CD-467639DD179D}"/>
                </a:ext>
              </a:extLst>
            </xdr:cNvPr>
            <xdr:cNvSpPr txBox="1"/>
          </xdr:nvSpPr>
          <xdr:spPr>
            <a:xfrm>
              <a:off x="5862320" y="3309620"/>
              <a:ext cx="2687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𝐻_𝑎:𝐿𝑜𝑠 𝑑𝑎𝑡𝑜𝑠 𝑒𝑠𝑡𝑎𝑛 𝑎𝑠𝑜𝑐𝑖𝑎𝑑𝑜𝑠 𝑎 𝑜𝑡𝑟𝑎 𝑑𝑖𝑠𝑡𝑟</a:t>
              </a:r>
              <a:endParaRPr lang="es-ES" sz="1100" b="0"/>
            </a:p>
          </xdr:txBody>
        </xdr:sp>
      </mc:Fallback>
    </mc:AlternateContent>
    <xdr:clientData/>
  </xdr:oneCellAnchor>
</xdr:wsDr>
</file>

<file path=xl/drawings/drawing21.xml><?xml version="1.0" encoding="utf-8"?>
<xdr:wsDr xmlns:xdr="http://schemas.openxmlformats.org/drawingml/2006/spreadsheetDrawing" xmlns:a="http://schemas.openxmlformats.org/drawingml/2006/main">
  <xdr:twoCellAnchor>
    <xdr:from>
      <xdr:col>5</xdr:col>
      <xdr:colOff>354330</xdr:colOff>
      <xdr:row>1</xdr:row>
      <xdr:rowOff>140970</xdr:rowOff>
    </xdr:from>
    <xdr:to>
      <xdr:col>9</xdr:col>
      <xdr:colOff>685800</xdr:colOff>
      <xdr:row>8</xdr:row>
      <xdr:rowOff>171450</xdr:rowOff>
    </xdr:to>
    <xdr:sp macro="" textlink="">
      <xdr:nvSpPr>
        <xdr:cNvPr id="2" name="CuadroTexto 1">
          <a:extLst>
            <a:ext uri="{FF2B5EF4-FFF2-40B4-BE49-F238E27FC236}">
              <a16:creationId xmlns:a16="http://schemas.microsoft.com/office/drawing/2014/main" id="{50A59C8D-1686-485B-926C-5E144F411366}"/>
            </a:ext>
          </a:extLst>
        </xdr:cNvPr>
        <xdr:cNvSpPr txBox="1"/>
      </xdr:nvSpPr>
      <xdr:spPr>
        <a:xfrm>
          <a:off x="4431030" y="321945"/>
          <a:ext cx="3493770" cy="1297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muestras de un material experimental se producen </a:t>
          </a:r>
          <a:r>
            <a:rPr lang="es-MX" sz="1100" baseline="0"/>
            <a:t> mediante tres diferentes prototipos de procesos y se les hace una prueba de conformidad con un estándar de resistencia ¿se puede decir que los tres procesos tienen la misma probabilidad de aprobar el estándar de resistencia?</a:t>
          </a:r>
          <a:endParaRPr lang="es-MX" sz="1100"/>
        </a:p>
      </xdr:txBody>
    </xdr:sp>
    <xdr:clientData/>
  </xdr:twoCellAnchor>
  <xdr:oneCellAnchor>
    <xdr:from>
      <xdr:col>0</xdr:col>
      <xdr:colOff>377976</xdr:colOff>
      <xdr:row>14</xdr:row>
      <xdr:rowOff>90715</xdr:rowOff>
    </xdr:from>
    <xdr:ext cx="184731" cy="264431"/>
    <xdr:sp macro="" textlink="">
      <xdr:nvSpPr>
        <xdr:cNvPr id="3" name="CuadroTexto 2">
          <a:extLst>
            <a:ext uri="{FF2B5EF4-FFF2-40B4-BE49-F238E27FC236}">
              <a16:creationId xmlns:a16="http://schemas.microsoft.com/office/drawing/2014/main" id="{85401AAE-1A91-E442-3DE0-995E56F2F080}"/>
            </a:ext>
          </a:extLst>
        </xdr:cNvPr>
        <xdr:cNvSpPr txBox="1"/>
      </xdr:nvSpPr>
      <xdr:spPr>
        <a:xfrm>
          <a:off x="377976" y="2736548"/>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100"/>
        </a:p>
      </xdr:txBody>
    </xdr:sp>
    <xdr:clientData/>
  </xdr:oneCellAnchor>
  <xdr:oneCellAnchor>
    <xdr:from>
      <xdr:col>0</xdr:col>
      <xdr:colOff>0</xdr:colOff>
      <xdr:row>16</xdr:row>
      <xdr:rowOff>0</xdr:rowOff>
    </xdr:from>
    <xdr:ext cx="4065459" cy="40873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3D67C3DA-85B7-E041-96F7-47E9AE7DB8F9}"/>
                </a:ext>
              </a:extLst>
            </xdr:cNvPr>
            <xdr:cNvSpPr txBox="1"/>
          </xdr:nvSpPr>
          <xdr:spPr>
            <a:xfrm>
              <a:off x="0" y="3023810"/>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𝐴𝑝𝑟𝑜𝑏𝑎𝑟</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𝑑𝑒𝑝𝑒𝑛𝑑𝑒</m:t>
                    </m:r>
                    <m:r>
                      <a:rPr lang="es-ES" sz="1100" b="0" i="1">
                        <a:latin typeface="Cambria Math" panose="02040503050406030204" pitchFamily="18" charset="0"/>
                      </a:rPr>
                      <m:t> </m:t>
                    </m:r>
                    <m:r>
                      <a:rPr lang="es-ES" sz="1100" b="0" i="1">
                        <a:latin typeface="Cambria Math" panose="02040503050406030204" pitchFamily="18" charset="0"/>
                      </a:rPr>
                      <m:t>𝑑𝑒𝑙</m:t>
                    </m:r>
                    <m:r>
                      <a:rPr lang="es-ES" sz="1100" b="0" i="1">
                        <a:latin typeface="Cambria Math" panose="02040503050406030204" pitchFamily="18" charset="0"/>
                      </a:rPr>
                      <m:t> </m:t>
                    </m:r>
                    <m:r>
                      <a:rPr lang="es-ES" sz="1100" b="0" i="1">
                        <a:latin typeface="Cambria Math" panose="02040503050406030204" pitchFamily="18" charset="0"/>
                      </a:rPr>
                      <m:t>𝑝𝑟𝑜𝑐𝑒𝑠𝑜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𝑝𝑟𝑜𝑡𝑜𝑡𝑖𝑝𝑜</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si</m:t>
                    </m:r>
                    <m:r>
                      <a:rPr lang="es-ES" sz="1100" b="0" i="0">
                        <a:latin typeface="Cambria Math" panose="02040503050406030204" pitchFamily="18" charset="0"/>
                      </a:rPr>
                      <m:t> </m:t>
                    </m:r>
                    <m:r>
                      <m:rPr>
                        <m:sty m:val="p"/>
                      </m:rPr>
                      <a:rPr lang="es-ES" sz="1100" b="0" i="0">
                        <a:latin typeface="Cambria Math" panose="02040503050406030204" pitchFamily="18" charset="0"/>
                      </a:rPr>
                      <m:t>existe</m:t>
                    </m:r>
                    <m:r>
                      <a:rPr lang="es-ES" sz="1100" b="0" i="0">
                        <a:latin typeface="Cambria Math" panose="02040503050406030204" pitchFamily="18" charset="0"/>
                      </a:rPr>
                      <m:t> </m:t>
                    </m:r>
                    <m:r>
                      <m:rPr>
                        <m:sty m:val="p"/>
                      </m:rPr>
                      <a:rPr lang="es-ES" sz="1100" b="0" i="0">
                        <a:latin typeface="Cambria Math" panose="02040503050406030204" pitchFamily="18" charset="0"/>
                      </a:rPr>
                      <m:t>dependencia</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4" name="CuadroTexto 3">
              <a:extLst>
                <a:ext uri="{FF2B5EF4-FFF2-40B4-BE49-F238E27FC236}">
                  <a16:creationId xmlns:a16="http://schemas.microsoft.com/office/drawing/2014/main" id="{3D67C3DA-85B7-E041-96F7-47E9AE7DB8F9}"/>
                </a:ext>
              </a:extLst>
            </xdr:cNvPr>
            <xdr:cNvSpPr txBox="1"/>
          </xdr:nvSpPr>
          <xdr:spPr>
            <a:xfrm>
              <a:off x="0" y="3023810"/>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𝐻_0:  𝐴𝑝𝑟𝑜𝑏𝑎𝑟 𝑜 𝑛𝑜 𝑛𝑜 𝑑𝑒𝑝𝑒𝑛𝑑𝑒 𝑑𝑒𝑙 𝑝𝑟𝑜𝑐𝑒𝑠𝑜 𝑑𝑒 𝑝𝑟𝑜𝑡𝑜𝑡𝑖𝑝𝑜</a:t>
              </a:r>
              <a:endParaRPr lang="es-ES" sz="1100" b="0" i="1">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H_1:si existe dependencia</a:t>
              </a:r>
            </a:p>
            <a:p>
              <a:pPr/>
              <a:r>
                <a:rPr lang="es-ES" sz="1100" b="0" i="0">
                  <a:latin typeface="Cambria Math" panose="02040503050406030204" pitchFamily="18" charset="0"/>
                </a:rPr>
                <a:t> </a:t>
              </a:r>
              <a:endParaRPr lang="es-ES" sz="1100" b="0"/>
            </a:p>
            <a:p>
              <a:endParaRPr lang="es-ES" sz="1100" b="0"/>
            </a:p>
          </xdr:txBody>
        </xdr:sp>
      </mc:Fallback>
    </mc:AlternateContent>
    <xdr:clientData/>
  </xdr:oneCellAnchor>
  <xdr:oneCellAnchor>
    <xdr:from>
      <xdr:col>0</xdr:col>
      <xdr:colOff>12212</xdr:colOff>
      <xdr:row>24</xdr:row>
      <xdr:rowOff>7561</xdr:rowOff>
    </xdr:from>
    <xdr:ext cx="4065459" cy="408735"/>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A31105F0-5250-D641-AEE0-C957B2A06FCD}"/>
                </a:ext>
              </a:extLst>
            </xdr:cNvPr>
            <xdr:cNvSpPr txBox="1"/>
          </xdr:nvSpPr>
          <xdr:spPr>
            <a:xfrm>
              <a:off x="12212" y="4550253"/>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m:rPr>
                        <m:sty m:val="p"/>
                      </m:rPr>
                      <a:rPr lang="es-ES" sz="1100" b="0" i="0">
                        <a:latin typeface="Cambria Math" panose="02040503050406030204" pitchFamily="18" charset="0"/>
                      </a:rPr>
                      <m:t>si</m:t>
                    </m:r>
                    <m:r>
                      <a:rPr lang="es-ES" sz="1100" b="0" i="0">
                        <a:latin typeface="Cambria Math" panose="02040503050406030204" pitchFamily="18" charset="0"/>
                      </a:rPr>
                      <m:t> </m:t>
                    </m:r>
                    <m:r>
                      <m:rPr>
                        <m:sty m:val="p"/>
                      </m:rPr>
                      <a:rPr lang="es-ES" sz="1100" b="0" i="0">
                        <a:latin typeface="Cambria Math" panose="02040503050406030204" pitchFamily="18" charset="0"/>
                      </a:rPr>
                      <m:t>existe</m:t>
                    </m:r>
                    <m:r>
                      <a:rPr lang="es-ES" sz="1100" b="0" i="0">
                        <a:latin typeface="Cambria Math" panose="02040503050406030204" pitchFamily="18" charset="0"/>
                      </a:rPr>
                      <m:t> </m:t>
                    </m:r>
                    <m:r>
                      <m:rPr>
                        <m:sty m:val="p"/>
                      </m:rPr>
                      <a:rPr lang="es-ES" sz="1100" b="0" i="0">
                        <a:latin typeface="Cambria Math" panose="02040503050406030204" pitchFamily="18" charset="0"/>
                      </a:rPr>
                      <m:t>dependencia</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5" name="CuadroTexto 4">
              <a:extLst>
                <a:ext uri="{FF2B5EF4-FFF2-40B4-BE49-F238E27FC236}">
                  <a16:creationId xmlns:a16="http://schemas.microsoft.com/office/drawing/2014/main" id="{A31105F0-5250-D641-AEE0-C957B2A06FCD}"/>
                </a:ext>
              </a:extLst>
            </xdr:cNvPr>
            <xdr:cNvSpPr txBox="1"/>
          </xdr:nvSpPr>
          <xdr:spPr>
            <a:xfrm>
              <a:off x="12212" y="4550253"/>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𝐶𝑜𝑛𝑐𝑙𝑢𝑠𝑖𝑜𝑛 si existe dependencia</a:t>
              </a:r>
            </a:p>
            <a:p>
              <a:pPr/>
              <a:r>
                <a:rPr lang="es-ES" sz="1100" b="0" i="0">
                  <a:latin typeface="Cambria Math" panose="02040503050406030204" pitchFamily="18" charset="0"/>
                </a:rPr>
                <a:t> </a:t>
              </a:r>
              <a:endParaRPr lang="es-ES" sz="1100" b="0"/>
            </a:p>
            <a:p>
              <a:endParaRPr lang="es-ES" sz="1100" b="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6</xdr:col>
      <xdr:colOff>182033</xdr:colOff>
      <xdr:row>12</xdr:row>
      <xdr:rowOff>135466</xdr:rowOff>
    </xdr:from>
    <xdr:to>
      <xdr:col>14</xdr:col>
      <xdr:colOff>182033</xdr:colOff>
      <xdr:row>22</xdr:row>
      <xdr:rowOff>135466</xdr:rowOff>
    </xdr:to>
    <xdr:graphicFrame macro="">
      <xdr:nvGraphicFramePr>
        <xdr:cNvPr id="7" name="Gráfico 6">
          <a:extLst>
            <a:ext uri="{FF2B5EF4-FFF2-40B4-BE49-F238E27FC236}">
              <a16:creationId xmlns:a16="http://schemas.microsoft.com/office/drawing/2014/main" id="{1A472961-E85B-C97B-37AA-63FC45D1B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16215</xdr:colOff>
      <xdr:row>24</xdr:row>
      <xdr:rowOff>14062</xdr:rowOff>
    </xdr:from>
    <xdr:ext cx="3376052"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BD509F4D-1922-B7F1-9843-FEA3013F6422}"/>
                </a:ext>
              </a:extLst>
            </xdr:cNvPr>
            <xdr:cNvSpPr txBox="1"/>
          </xdr:nvSpPr>
          <xdr:spPr>
            <a:xfrm>
              <a:off x="2650085" y="4674410"/>
              <a:ext cx="33760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𝑒𝑠𝑡𝑎𝑡𝑢𝑟𝑎</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oMath>
                </m:oMathPara>
              </a14:m>
              <a:endParaRPr lang="es-MX" sz="1100"/>
            </a:p>
          </xdr:txBody>
        </xdr:sp>
      </mc:Choice>
      <mc:Fallback xmlns="">
        <xdr:sp macro="" textlink="">
          <xdr:nvSpPr>
            <xdr:cNvPr id="9" name="CuadroTexto 8">
              <a:extLst>
                <a:ext uri="{FF2B5EF4-FFF2-40B4-BE49-F238E27FC236}">
                  <a16:creationId xmlns:a16="http://schemas.microsoft.com/office/drawing/2014/main" id="{BD509F4D-1922-B7F1-9843-FEA3013F6422}"/>
                </a:ext>
              </a:extLst>
            </xdr:cNvPr>
            <xdr:cNvSpPr txBox="1"/>
          </xdr:nvSpPr>
          <xdr:spPr>
            <a:xfrm>
              <a:off x="2650085" y="4674410"/>
              <a:ext cx="33760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𝐻_0:𝐿𝑜𝑠 𝑑𝑎𝑡𝑜𝑠 𝑑𝑒 𝑒𝑠𝑡𝑎𝑡𝑢𝑟𝑎 𝑝𝑟𝑜𝑣𝑖𝑒𝑛𝑒𝑛 𝑑𝑒 𝑑𝑖𝑠𝑡𝑟 𝑛𝑜𝑟𝑚𝑎𝑙 </a:t>
              </a:r>
              <a:endParaRPr lang="es-MX" sz="1100"/>
            </a:p>
          </xdr:txBody>
        </xdr:sp>
      </mc:Fallback>
    </mc:AlternateContent>
    <xdr:clientData/>
  </xdr:oneCellAnchor>
  <xdr:oneCellAnchor>
    <xdr:from>
      <xdr:col>3</xdr:col>
      <xdr:colOff>2962</xdr:colOff>
      <xdr:row>25</xdr:row>
      <xdr:rowOff>17375</xdr:rowOff>
    </xdr:from>
    <xdr:ext cx="3765005"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F040DBDE-7CDA-E34E-A4CF-0DCFB586C350}"/>
                </a:ext>
              </a:extLst>
            </xdr:cNvPr>
            <xdr:cNvSpPr txBox="1"/>
          </xdr:nvSpPr>
          <xdr:spPr>
            <a:xfrm>
              <a:off x="2636832" y="4870984"/>
              <a:ext cx="37650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𝑒𝑠𝑡𝑎𝑡𝑢𝑟𝑎</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𝑜𝑡𝑟𝑎</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𝑎𝑠𝑜𝑐𝑖𝑎𝑑𝑎</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F040DBDE-7CDA-E34E-A4CF-0DCFB586C350}"/>
                </a:ext>
              </a:extLst>
            </xdr:cNvPr>
            <xdr:cNvSpPr txBox="1"/>
          </xdr:nvSpPr>
          <xdr:spPr>
            <a:xfrm>
              <a:off x="2636832" y="4870984"/>
              <a:ext cx="37650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𝐻_𝑎:𝐿𝑜𝑠 𝑑𝑎𝑡𝑜𝑠 𝑑𝑒 𝑒𝑠𝑡𝑎𝑡𝑢𝑟𝑎 𝑝𝑟𝑜𝑣𝑖𝑒𝑛𝑒𝑛 𝑑𝑒 𝑜𝑡𝑟𝑎 𝑑𝑖𝑠𝑡𝑟 𝑎𝑠𝑜𝑐𝑖𝑎𝑑𝑎</a:t>
              </a:r>
              <a:endParaRPr lang="es-MX" sz="1100"/>
            </a:p>
          </xdr:txBody>
        </xdr:sp>
      </mc:Fallback>
    </mc:AlternateContent>
    <xdr:clientData/>
  </xdr:oneCellAnchor>
  <xdr:oneCellAnchor>
    <xdr:from>
      <xdr:col>3</xdr:col>
      <xdr:colOff>487556</xdr:colOff>
      <xdr:row>27</xdr:row>
      <xdr:rowOff>26793</xdr:rowOff>
    </xdr:from>
    <xdr:ext cx="1447769" cy="17222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C1B1434E-4A47-27E2-1CEE-FE52E8ADFD19}"/>
                </a:ext>
              </a:extLst>
            </xdr:cNvPr>
            <xdr:cNvSpPr txBox="1"/>
          </xdr:nvSpPr>
          <xdr:spPr>
            <a:xfrm>
              <a:off x="3112739" y="5269415"/>
              <a:ext cx="14477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𝐸𝑠𝑡𝑖𝑚𝑎𝑑𝑜𝑟𝑒𝑠</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oMath>
                </m:oMathPara>
              </a14:m>
              <a:endParaRPr lang="es-MX" sz="1100"/>
            </a:p>
          </xdr:txBody>
        </xdr:sp>
      </mc:Choice>
      <mc:Fallback xmlns="">
        <xdr:sp macro="" textlink="">
          <xdr:nvSpPr>
            <xdr:cNvPr id="11" name="CuadroTexto 10">
              <a:extLst>
                <a:ext uri="{FF2B5EF4-FFF2-40B4-BE49-F238E27FC236}">
                  <a16:creationId xmlns:a16="http://schemas.microsoft.com/office/drawing/2014/main" id="{C1B1434E-4A47-27E2-1CEE-FE52E8ADFD19}"/>
                </a:ext>
              </a:extLst>
            </xdr:cNvPr>
            <xdr:cNvSpPr txBox="1"/>
          </xdr:nvSpPr>
          <xdr:spPr>
            <a:xfrm>
              <a:off x="3112739" y="5269415"/>
              <a:ext cx="14477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𝐸𝑠𝑡𝑖𝑚𝑎𝑑𝑜𝑟𝑒𝑠 𝑚𝑒𝑑𝑖𝑎= </a:t>
              </a:r>
              <a:endParaRPr lang="es-MX" sz="1100"/>
            </a:p>
          </xdr:txBody>
        </xdr:sp>
      </mc:Fallback>
    </mc:AlternateContent>
    <xdr:clientData/>
  </xdr:oneCellAnchor>
  <xdr:oneCellAnchor>
    <xdr:from>
      <xdr:col>10</xdr:col>
      <xdr:colOff>750848</xdr:colOff>
      <xdr:row>27</xdr:row>
      <xdr:rowOff>11306</xdr:rowOff>
    </xdr:from>
    <xdr:ext cx="3779335" cy="337593"/>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43005701-653B-0D0D-4C99-119D3E9738A0}"/>
                </a:ext>
              </a:extLst>
            </xdr:cNvPr>
            <xdr:cNvSpPr txBox="1"/>
          </xdr:nvSpPr>
          <xdr:spPr>
            <a:xfrm>
              <a:off x="9971048" y="5180206"/>
              <a:ext cx="3779335" cy="337593"/>
            </a:xfrm>
            <a:prstGeom prst="rect">
              <a:avLst/>
            </a:prstGeom>
            <a:solidFill>
              <a:srgbClr val="EDF484"/>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𝑛𝑜𝑡𝑎</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m:t>
                    </m:r>
                    <m:r>
                      <a:rPr lang="es-ES" sz="1100" b="0" i="1">
                        <a:latin typeface="Cambria Math" panose="02040503050406030204" pitchFamily="18" charset="0"/>
                      </a:rPr>
                      <m:t>𝑦</m:t>
                    </m:r>
                    <m:r>
                      <a:rPr lang="es-ES" sz="1100" b="0" i="1">
                        <a:latin typeface="Cambria Math" panose="02040503050406030204" pitchFamily="18" charset="0"/>
                      </a:rPr>
                      <m:t> </m:t>
                    </m:r>
                    <m:r>
                      <a:rPr lang="es-ES" sz="1100" b="0" i="1">
                        <a:latin typeface="Cambria Math" panose="02040503050406030204" pitchFamily="18" charset="0"/>
                      </a:rPr>
                      <m:t>𝑣𝑎𝑟𝑖𝑎𝑛𝑧𝑎</m:t>
                    </m:r>
                    <m:r>
                      <a:rPr lang="es-ES" sz="1100" b="0" i="1">
                        <a:latin typeface="Cambria Math" panose="02040503050406030204" pitchFamily="18" charset="0"/>
                      </a:rPr>
                      <m:t> </m:t>
                    </m:r>
                    <m:r>
                      <a:rPr lang="es-ES" sz="1100" b="0" i="1">
                        <a:latin typeface="Cambria Math" panose="02040503050406030204" pitchFamily="18" charset="0"/>
                      </a:rPr>
                      <m:t>𝑑𝑒</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𝑒𝑛𝑐𝑜𝑛𝑡𝑟𝑜</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𝑒𝑙</m:t>
                    </m:r>
                    <m:r>
                      <a:rPr lang="es-ES" sz="1100" b="0" i="1">
                        <a:latin typeface="Cambria Math" panose="02040503050406030204" pitchFamily="18" charset="0"/>
                      </a:rPr>
                      <m:t> </m:t>
                    </m:r>
                    <m:r>
                      <a:rPr lang="es-ES" sz="1100" b="0" i="1">
                        <a:latin typeface="Cambria Math" panose="02040503050406030204" pitchFamily="18" charset="0"/>
                      </a:rPr>
                      <m:t>𝑚𝑒𝑡𝑜𝑑𝑜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𝑚𝑜𝑚𝑒𝑛𝑡𝑜𝑠</m:t>
                    </m:r>
                  </m:oMath>
                </m:oMathPara>
              </a14:m>
              <a:endParaRPr lang="es-MX" sz="1100"/>
            </a:p>
          </xdr:txBody>
        </xdr:sp>
      </mc:Choice>
      <mc:Fallback xmlns="">
        <xdr:sp macro="" textlink="">
          <xdr:nvSpPr>
            <xdr:cNvPr id="12" name="CuadroTexto 11">
              <a:extLst>
                <a:ext uri="{FF2B5EF4-FFF2-40B4-BE49-F238E27FC236}">
                  <a16:creationId xmlns:a16="http://schemas.microsoft.com/office/drawing/2014/main" id="{43005701-653B-0D0D-4C99-119D3E9738A0}"/>
                </a:ext>
              </a:extLst>
            </xdr:cNvPr>
            <xdr:cNvSpPr txBox="1"/>
          </xdr:nvSpPr>
          <xdr:spPr>
            <a:xfrm>
              <a:off x="9971048" y="5180206"/>
              <a:ext cx="3779335" cy="337593"/>
            </a:xfrm>
            <a:prstGeom prst="rect">
              <a:avLst/>
            </a:prstGeom>
            <a:solidFill>
              <a:srgbClr val="EDF484"/>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𝑛𝑜𝑡𝑎. 𝑙𝑎 𝑚𝑒𝑑𝑖𝑎 𝑦 𝑣𝑎𝑟𝑖𝑎𝑛𝑧𝑎 𝑑𝑒</a:t>
              </a:r>
              <a:endParaRPr lang="es-ES" sz="1100" b="0" i="1">
                <a:latin typeface="Cambria Math" panose="02040503050406030204" pitchFamily="18" charset="0"/>
              </a:endParaRPr>
            </a:p>
            <a:p>
              <a:pPr/>
              <a:r>
                <a:rPr lang="es-ES" sz="1100" b="0" i="0">
                  <a:latin typeface="Cambria Math" panose="02040503050406030204" pitchFamily="18" charset="0"/>
                </a:rPr>
                <a:t> 𝑙𝑎 𝑛𝑜𝑟𝑚𝑎𝑙 𝑠𝑒 𝑒𝑛𝑐𝑜𝑛𝑡𝑟𝑜 𝑐𝑜𝑛 𝑒𝑙 𝑚𝑒𝑡𝑜𝑑𝑜 𝑑𝑒 𝑚𝑜𝑚𝑒𝑛𝑡𝑜𝑠</a:t>
              </a:r>
              <a:endParaRPr lang="es-MX" sz="1100"/>
            </a:p>
          </xdr:txBody>
        </xdr:sp>
      </mc:Fallback>
    </mc:AlternateContent>
    <xdr:clientData/>
  </xdr:oneCellAnchor>
  <xdr:oneCellAnchor>
    <xdr:from>
      <xdr:col>3</xdr:col>
      <xdr:colOff>13253</xdr:colOff>
      <xdr:row>37</xdr:row>
      <xdr:rowOff>193260</xdr:rowOff>
    </xdr:from>
    <xdr:ext cx="435253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E50D5390-A733-7D42-BEDE-75CF13D79713}"/>
                </a:ext>
              </a:extLst>
            </xdr:cNvPr>
            <xdr:cNvSpPr txBox="1"/>
          </xdr:nvSpPr>
          <xdr:spPr>
            <a:xfrm>
              <a:off x="2642981" y="7357717"/>
              <a:ext cx="43525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𝑒𝑠𝑡𝑎𝑡𝑢𝑟𝑎</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1.65 </m:t>
                    </m:r>
                  </m:oMath>
                </m:oMathPara>
              </a14:m>
              <a:endParaRPr lang="es-MX" sz="1100"/>
            </a:p>
          </xdr:txBody>
        </xdr:sp>
      </mc:Choice>
      <mc:Fallback xmlns="">
        <xdr:sp macro="" textlink="">
          <xdr:nvSpPr>
            <xdr:cNvPr id="13" name="CuadroTexto 12">
              <a:extLst>
                <a:ext uri="{FF2B5EF4-FFF2-40B4-BE49-F238E27FC236}">
                  <a16:creationId xmlns:a16="http://schemas.microsoft.com/office/drawing/2014/main" id="{E50D5390-A733-7D42-BEDE-75CF13D79713}"/>
                </a:ext>
              </a:extLst>
            </xdr:cNvPr>
            <xdr:cNvSpPr txBox="1"/>
          </xdr:nvSpPr>
          <xdr:spPr>
            <a:xfrm>
              <a:off x="2642981" y="7357717"/>
              <a:ext cx="43525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𝐻_0:𝐿𝑜𝑠 𝑑𝑎𝑡𝑜𝑠 𝑑𝑒 𝑒𝑠𝑡𝑎𝑡𝑢𝑟𝑎 𝑝𝑟𝑜𝑣𝑖𝑒𝑛𝑒𝑛 𝑑𝑒 𝑑𝑖𝑠𝑡𝑟 𝑛𝑜𝑟𝑚𝑎𝑙 𝑐𝑜𝑛 𝑚𝑒𝑑𝑖𝑎 1.65 </a:t>
              </a:r>
              <a:endParaRPr lang="es-MX" sz="1100"/>
            </a:p>
          </xdr:txBody>
        </xdr:sp>
      </mc:Fallback>
    </mc:AlternateContent>
    <xdr:clientData/>
  </xdr:oneCellAnchor>
  <xdr:oneCellAnchor>
    <xdr:from>
      <xdr:col>3</xdr:col>
      <xdr:colOff>0</xdr:colOff>
      <xdr:row>39</xdr:row>
      <xdr:rowOff>3313</xdr:rowOff>
    </xdr:from>
    <xdr:ext cx="2845651" cy="172227"/>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36936ACC-E21F-B04A-A6F1-6104025A1F76}"/>
                </a:ext>
              </a:extLst>
            </xdr:cNvPr>
            <xdr:cNvSpPr txBox="1"/>
          </xdr:nvSpPr>
          <xdr:spPr>
            <a:xfrm>
              <a:off x="2624667" y="7378720"/>
              <a:ext cx="28456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𝑒𝑠𝑡𝑎𝑡𝑢𝑟𝑎</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𝑜𝑡𝑟𝑎</m:t>
                    </m:r>
                    <m:r>
                      <a:rPr lang="es-ES" sz="1100" b="0" i="1">
                        <a:latin typeface="Cambria Math" panose="02040503050406030204" pitchFamily="18" charset="0"/>
                      </a:rPr>
                      <m:t> </m:t>
                    </m:r>
                  </m:oMath>
                </m:oMathPara>
              </a14:m>
              <a:endParaRPr lang="es-MX" sz="1100"/>
            </a:p>
          </xdr:txBody>
        </xdr:sp>
      </mc:Choice>
      <mc:Fallback xmlns="">
        <xdr:sp macro="" textlink="">
          <xdr:nvSpPr>
            <xdr:cNvPr id="14" name="CuadroTexto 13">
              <a:extLst>
                <a:ext uri="{FF2B5EF4-FFF2-40B4-BE49-F238E27FC236}">
                  <a16:creationId xmlns:a16="http://schemas.microsoft.com/office/drawing/2014/main" id="{36936ACC-E21F-B04A-A6F1-6104025A1F76}"/>
                </a:ext>
              </a:extLst>
            </xdr:cNvPr>
            <xdr:cNvSpPr txBox="1"/>
          </xdr:nvSpPr>
          <xdr:spPr>
            <a:xfrm>
              <a:off x="2624667" y="7378720"/>
              <a:ext cx="28456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𝐻_𝑎:𝐿𝑜𝑠 𝑑𝑎𝑡𝑜𝑠 𝑑𝑒 𝑒𝑠𝑡𝑎𝑡𝑢𝑟𝑎 𝑝𝑟𝑜𝑣𝑖𝑒𝑛𝑒𝑛 𝑑𝑒 𝑜𝑡𝑟𝑎 </a:t>
              </a:r>
              <a:endParaRPr lang="es-MX"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5</xdr:col>
      <xdr:colOff>862012</xdr:colOff>
      <xdr:row>0</xdr:row>
      <xdr:rowOff>87312</xdr:rowOff>
    </xdr:from>
    <xdr:to>
      <xdr:col>11</xdr:col>
      <xdr:colOff>341312</xdr:colOff>
      <xdr:row>6</xdr:row>
      <xdr:rowOff>163512</xdr:rowOff>
    </xdr:to>
    <xdr:sp macro="" textlink="">
      <xdr:nvSpPr>
        <xdr:cNvPr id="2" name="CuadroTexto 1">
          <a:extLst>
            <a:ext uri="{FF2B5EF4-FFF2-40B4-BE49-F238E27FC236}">
              <a16:creationId xmlns:a16="http://schemas.microsoft.com/office/drawing/2014/main" id="{779218A9-9CDE-44DB-B101-120748C843BF}"/>
            </a:ext>
          </a:extLst>
        </xdr:cNvPr>
        <xdr:cNvSpPr txBox="1"/>
      </xdr:nvSpPr>
      <xdr:spPr>
        <a:xfrm>
          <a:off x="5227637" y="87312"/>
          <a:ext cx="471805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registro la resistencia a la ruptura en</a:t>
          </a:r>
          <a:r>
            <a:rPr lang="es-MX" sz="1100" baseline="0"/>
            <a:t> libras, de cierta clase de cinta de algodón de 2 pulgadas. </a:t>
          </a:r>
        </a:p>
        <a:p>
          <a:endParaRPr lang="es-MX" sz="1100" baseline="0"/>
        </a:p>
        <a:p>
          <a:r>
            <a:rPr lang="es-MX" sz="1100" baseline="0"/>
            <a:t>Analice si el promedio a la ruptura es mayor a 160 libras</a:t>
          </a:r>
          <a:endParaRPr lang="es-MX" sz="1100"/>
        </a:p>
      </xdr:txBody>
    </xdr:sp>
    <xdr:clientData/>
  </xdr:twoCellAnchor>
  <xdr:oneCellAnchor>
    <xdr:from>
      <xdr:col>5</xdr:col>
      <xdr:colOff>875590</xdr:colOff>
      <xdr:row>8</xdr:row>
      <xdr:rowOff>0</xdr:rowOff>
    </xdr:from>
    <xdr:ext cx="5609167" cy="6477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4BD3741E-4C46-8D4E-AD09-0BDB9716D874}"/>
                </a:ext>
              </a:extLst>
            </xdr:cNvPr>
            <xdr:cNvSpPr txBox="1"/>
          </xdr:nvSpPr>
          <xdr:spPr>
            <a:xfrm>
              <a:off x="5253540" y="1514534"/>
              <a:ext cx="5609167"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  </m:t>
                      </m:r>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oMath>
              </a14:m>
              <a:r>
                <a:rPr lang="es-ES" sz="1100" b="0" i="0">
                  <a:latin typeface="Cambria Math" panose="02040503050406030204" pitchFamily="18" charset="0"/>
                </a:rPr>
                <a:t>localizacion de</a:t>
              </a:r>
              <a:r>
                <a:rPr lang="es-ES" sz="1100" b="0" i="0" baseline="0">
                  <a:latin typeface="Cambria Math" panose="02040503050406030204" pitchFamily="18" charset="0"/>
                </a:rPr>
                <a:t> las distr de la resistencia se localizan "alrededor de mayor a 160"</a:t>
              </a:r>
              <a:endParaRPr lang="es-ES" sz="1100" b="0" i="0">
                <a:latin typeface="Cambria Math" panose="02040503050406030204" pitchFamily="18" charset="0"/>
              </a:endParaRPr>
            </a:p>
            <a:p>
              <a:pPr/>
              <a14:m>
                <m:oMathPara xmlns:m="http://schemas.openxmlformats.org/officeDocument/2006/math">
                  <m:oMathParaPr>
                    <m:jc m:val="left"/>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Localizada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derecha</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160</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4BD3741E-4C46-8D4E-AD09-0BDB9716D874}"/>
                </a:ext>
              </a:extLst>
            </xdr:cNvPr>
            <xdr:cNvSpPr txBox="1"/>
          </xdr:nvSpPr>
          <xdr:spPr>
            <a:xfrm>
              <a:off x="5253540" y="1514534"/>
              <a:ext cx="5609167"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  𝐻〗_0:  La localizacion de</a:t>
              </a:r>
              <a:r>
                <a:rPr lang="es-ES" sz="1100" b="0" i="0" baseline="0">
                  <a:latin typeface="Cambria Math" panose="02040503050406030204" pitchFamily="18" charset="0"/>
                </a:rPr>
                <a:t> las distr de la resistencia se localizan "alrededor de mayor a 160"</a:t>
              </a:r>
              <a:endParaRPr lang="es-ES" sz="1100" b="0" i="0">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H_1:Localizada a la derecha de 160</a:t>
              </a:r>
            </a:p>
            <a:p>
              <a:pPr/>
              <a:r>
                <a:rPr lang="es-ES" sz="1100" b="0" i="0">
                  <a:latin typeface="Cambria Math" panose="02040503050406030204" pitchFamily="18" charset="0"/>
                </a:rPr>
                <a:t> </a:t>
              </a:r>
              <a:endParaRPr lang="es-ES" sz="1100" b="0"/>
            </a:p>
            <a:p>
              <a:endParaRPr lang="es-ES" sz="1100" b="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3</xdr:col>
      <xdr:colOff>129540</xdr:colOff>
      <xdr:row>0</xdr:row>
      <xdr:rowOff>152401</xdr:rowOff>
    </xdr:from>
    <xdr:to>
      <xdr:col>8</xdr:col>
      <xdr:colOff>598170</xdr:colOff>
      <xdr:row>5</xdr:row>
      <xdr:rowOff>161926</xdr:rowOff>
    </xdr:to>
    <xdr:sp macro="" textlink="">
      <xdr:nvSpPr>
        <xdr:cNvPr id="2" name="CuadroTexto 1">
          <a:extLst>
            <a:ext uri="{FF2B5EF4-FFF2-40B4-BE49-F238E27FC236}">
              <a16:creationId xmlns:a16="http://schemas.microsoft.com/office/drawing/2014/main" id="{106A0A4A-E0FF-491D-9F45-EC1405F615CF}"/>
            </a:ext>
          </a:extLst>
        </xdr:cNvPr>
        <xdr:cNvSpPr txBox="1"/>
      </xdr:nvSpPr>
      <xdr:spPr>
        <a:xfrm>
          <a:off x="2501265" y="152401"/>
          <a:ext cx="442150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registraron</a:t>
          </a:r>
          <a:r>
            <a:rPr lang="es-MX" sz="1100" baseline="0"/>
            <a:t> las toneladas de óxido de azufre, emitidas por una planta industrial grande, en 40 días. Se desea probar si se cumple con la ley de no emitir un promedio mayor de 21.5 toneladas</a:t>
          </a:r>
          <a:endParaRPr lang="es-MX"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855980</xdr:colOff>
      <xdr:row>0</xdr:row>
      <xdr:rowOff>33020</xdr:rowOff>
    </xdr:from>
    <xdr:to>
      <xdr:col>10</xdr:col>
      <xdr:colOff>132080</xdr:colOff>
      <xdr:row>4</xdr:row>
      <xdr:rowOff>44450</xdr:rowOff>
    </xdr:to>
    <xdr:sp macro="" textlink="">
      <xdr:nvSpPr>
        <xdr:cNvPr id="2" name="CuadroTexto 1">
          <a:extLst>
            <a:ext uri="{FF2B5EF4-FFF2-40B4-BE49-F238E27FC236}">
              <a16:creationId xmlns:a16="http://schemas.microsoft.com/office/drawing/2014/main" id="{BAC56EC4-A8EF-4027-BF58-F86B50E56A44}"/>
            </a:ext>
          </a:extLst>
        </xdr:cNvPr>
        <xdr:cNvSpPr txBox="1"/>
      </xdr:nvSpPr>
      <xdr:spPr>
        <a:xfrm>
          <a:off x="4361180" y="33020"/>
          <a:ext cx="4533900" cy="773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a:t>
          </a:r>
          <a:r>
            <a:rPr lang="es-MX" sz="1100" baseline="0"/>
            <a:t> el rendimiento de </a:t>
          </a:r>
          <a:r>
            <a:rPr lang="es-MX" sz="1100"/>
            <a:t>cierta clase de gasolina, la cual reporta un rendimiento de 24.2 millas por galon,  para lo cual se registran las millas por </a:t>
          </a:r>
          <a:r>
            <a:rPr lang="es-MX" sz="1100" baseline="0"/>
            <a:t>galón </a:t>
          </a:r>
          <a:r>
            <a:rPr lang="es-MX" sz="1100">
              <a:solidFill>
                <a:schemeClr val="dk1"/>
              </a:solidFill>
              <a:effectLst/>
              <a:latin typeface="+mn-lt"/>
              <a:ea typeface="+mn-ea"/>
              <a:cs typeface="+mn-cs"/>
            </a:rPr>
            <a:t> de 40 tanques llenos de  dicha clase de gasolina.</a:t>
          </a:r>
          <a:endParaRPr lang="es-MX" sz="1100"/>
        </a:p>
      </xdr:txBody>
    </xdr:sp>
    <xdr:clientData/>
  </xdr:twoCellAnchor>
  <xdr:oneCellAnchor>
    <xdr:from>
      <xdr:col>5</xdr:col>
      <xdr:colOff>169332</xdr:colOff>
      <xdr:row>5</xdr:row>
      <xdr:rowOff>0</xdr:rowOff>
    </xdr:from>
    <xdr:ext cx="5609167" cy="6477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92F8742C-5144-C64F-92AE-DDCCE7371086}"/>
                </a:ext>
              </a:extLst>
            </xdr:cNvPr>
            <xdr:cNvSpPr txBox="1"/>
          </xdr:nvSpPr>
          <xdr:spPr>
            <a:xfrm>
              <a:off x="4571999" y="973667"/>
              <a:ext cx="5609167"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  </m:t>
                        </m:r>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𝑑𝑖𝑠𝑡𝑟𝑖𝑏𝑢𝑐𝑖𝑜𝑛𝑒𝑠</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𝑙𝑜𝑐𝑎𝑙𝑖𝑧𝑎</m:t>
                    </m:r>
                    <m:r>
                      <a:rPr lang="es-ES" sz="1100" b="0" i="1">
                        <a:latin typeface="Cambria Math" panose="02040503050406030204" pitchFamily="18" charset="0"/>
                      </a:rPr>
                      <m:t> </m:t>
                    </m:r>
                    <m:r>
                      <m:rPr>
                        <m:nor/>
                      </m:rPr>
                      <a:rPr lang="es-ES" sz="1100" b="0" i="0">
                        <a:latin typeface="Cambria Math" panose="02040503050406030204" pitchFamily="18" charset="0"/>
                      </a:rPr>
                      <m:t>alrededor</m:t>
                    </m:r>
                    <m:r>
                      <m:rPr>
                        <m:nor/>
                      </m:rPr>
                      <a:rPr lang="es-ES" sz="1100" b="0" i="0">
                        <a:latin typeface="Cambria Math" panose="02040503050406030204" pitchFamily="18" charset="0"/>
                      </a:rPr>
                      <m:t> </m:t>
                    </m:r>
                    <m:r>
                      <m:rPr>
                        <m:nor/>
                      </m:rPr>
                      <a:rPr lang="es-ES" sz="1100" b="0" i="0">
                        <a:latin typeface="Cambria Math" panose="02040503050406030204" pitchFamily="18" charset="0"/>
                      </a:rPr>
                      <m:t>de</m:t>
                    </m:r>
                    <m:r>
                      <m:rPr>
                        <m:nor/>
                      </m:rPr>
                      <a:rPr lang="es-ES" sz="1100" b="0" i="0">
                        <a:latin typeface="Cambria Math" panose="02040503050406030204" pitchFamily="18" charset="0"/>
                      </a:rPr>
                      <m:t> 24.2</m:t>
                    </m:r>
                  </m:oMath>
                </m:oMathPara>
              </a14:m>
              <a:endParaRPr lang="es-ES" sz="1100" b="0" i="1">
                <a:latin typeface="Cambria Math" panose="02040503050406030204" pitchFamily="18" charset="0"/>
              </a:endParaRPr>
            </a:p>
            <a:p>
              <a:pPr/>
              <a14:m>
                <m:oMathPara xmlns:m="http://schemas.openxmlformats.org/officeDocument/2006/math">
                  <m:oMathParaPr>
                    <m:jc m:val="left"/>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distribucion</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rendimiento</m:t>
                    </m:r>
                    <m:r>
                      <a:rPr lang="es-ES" sz="1100" b="0" i="0">
                        <a:latin typeface="Cambria Math" panose="02040503050406030204" pitchFamily="18" charset="0"/>
                      </a:rPr>
                      <m:t> </m:t>
                    </m:r>
                    <m:r>
                      <m:rPr>
                        <m:sty m:val="p"/>
                      </m:rPr>
                      <a:rPr lang="es-ES" sz="1100" b="0" i="0">
                        <a:latin typeface="Cambria Math" panose="02040503050406030204" pitchFamily="18" charset="0"/>
                      </a:rPr>
                      <m:t>esta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izq</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24.2 (</m:t>
                    </m:r>
                    <m:r>
                      <m:rPr>
                        <m:sty m:val="p"/>
                      </m:rPr>
                      <a:rPr lang="es-ES" sz="1100" b="0" i="0">
                        <a:latin typeface="Cambria Math" panose="02040503050406030204" pitchFamily="18" charset="0"/>
                      </a:rPr>
                      <m:t>es</m:t>
                    </m:r>
                    <m:r>
                      <a:rPr lang="es-ES" sz="1100" b="0" i="0">
                        <a:latin typeface="Cambria Math" panose="02040503050406030204" pitchFamily="18" charset="0"/>
                      </a:rPr>
                      <m:t> </m:t>
                    </m:r>
                    <m:r>
                      <m:rPr>
                        <m:sty m:val="p"/>
                      </m:rPr>
                      <a:rPr lang="es-ES" sz="1100" b="0" i="0">
                        <a:latin typeface="Cambria Math" panose="02040503050406030204" pitchFamily="18" charset="0"/>
                      </a:rPr>
                      <m:t>decir</m:t>
                    </m:r>
                    <m:r>
                      <a:rPr lang="es-ES" sz="1100" b="0" i="0">
                        <a:latin typeface="Cambria Math" panose="02040503050406030204" pitchFamily="18" charset="0"/>
                      </a:rPr>
                      <m:t> </m:t>
                    </m:r>
                    <m:r>
                      <m:rPr>
                        <m:sty m:val="p"/>
                      </m:rPr>
                      <a:rPr lang="es-ES" sz="1100" b="0" i="0">
                        <a:latin typeface="Cambria Math" panose="02040503050406030204" pitchFamily="18" charset="0"/>
                      </a:rPr>
                      <m:t>es</m:t>
                    </m:r>
                    <m:r>
                      <a:rPr lang="es-ES" sz="1100" b="0" i="0">
                        <a:latin typeface="Cambria Math" panose="02040503050406030204" pitchFamily="18" charset="0"/>
                      </a:rPr>
                      <m:t> </m:t>
                    </m:r>
                    <m:r>
                      <m:rPr>
                        <m:sty m:val="p"/>
                      </m:rPr>
                      <a:rPr lang="es-ES" sz="1100" b="0" i="0">
                        <a:latin typeface="Cambria Math" panose="02040503050406030204" pitchFamily="18" charset="0"/>
                      </a:rPr>
                      <m:t>mentira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especificacion</m:t>
                    </m:r>
                    <m:r>
                      <a:rPr lang="es-ES" sz="1100" b="0" i="0">
                        <a:latin typeface="Cambria Math" panose="02040503050406030204" pitchFamily="18" charset="0"/>
                      </a:rPr>
                      <m:t> </m:t>
                    </m:r>
                  </m:oMath>
                </m:oMathPara>
              </a14:m>
              <a:endParaRPr lang="es-ES" sz="1100" b="0" i="0">
                <a:latin typeface="Cambria Math" panose="02040503050406030204" pitchFamily="18" charset="0"/>
              </a:endParaRPr>
            </a:p>
            <a:p>
              <a:r>
                <a:rPr lang="es-ES" sz="1100" b="0" i="0">
                  <a:latin typeface="Cambria Math" panose="02040503050406030204" pitchFamily="18" charset="0"/>
                </a:rPr>
                <a:t>           seria</a:t>
              </a:r>
              <a:r>
                <a:rPr lang="es-ES" sz="1100" b="0" i="0" baseline="0">
                  <a:latin typeface="Cambria Math" panose="02040503050406030204" pitchFamily="18" charset="0"/>
                </a:rPr>
                <a:t> menor a lo especificado)</a:t>
              </a:r>
            </a:p>
            <a:p>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92F8742C-5144-C64F-92AE-DDCCE7371086}"/>
                </a:ext>
              </a:extLst>
            </xdr:cNvPr>
            <xdr:cNvSpPr txBox="1"/>
          </xdr:nvSpPr>
          <xdr:spPr>
            <a:xfrm>
              <a:off x="4571999" y="973667"/>
              <a:ext cx="5609167"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1100" b="0" i="0">
                  <a:latin typeface="Cambria Math" panose="02040503050406030204" pitchFamily="18" charset="0"/>
                </a:rPr>
                <a:t>〖.  𝐻〗_0:  𝐿𝑎𝑠 𝑑𝑖𝑠𝑡𝑟𝑖𝑏𝑢𝑐𝑖𝑜𝑛𝑒𝑠 𝑠𝑒 𝑙𝑜𝑐𝑎𝑙𝑖𝑧𝑎 "alrededor de 24.2</a:t>
              </a:r>
              <a:r>
                <a:rPr lang="es-MX" sz="1100" b="0" i="0">
                  <a:latin typeface="Cambria Math" panose="02040503050406030204" pitchFamily="18" charset="0"/>
                </a:rPr>
                <a:t>"</a:t>
              </a:r>
              <a:endParaRPr lang="es-ES" sz="1100" b="0" i="1">
                <a:latin typeface="Cambria Math" panose="02040503050406030204" pitchFamily="18" charset="0"/>
              </a:endParaRPr>
            </a:p>
            <a:p>
              <a:pPr/>
              <a:r>
                <a:rPr lang="es-ES" sz="1100" b="0" i="0" baseline="0">
                  <a:latin typeface="Cambria Math" panose="02040503050406030204" pitchFamily="18" charset="0"/>
                </a:rPr>
                <a:t> </a:t>
              </a:r>
              <a:r>
                <a:rPr lang="es-ES" sz="1100" b="0" i="0">
                  <a:latin typeface="Cambria Math" panose="02040503050406030204" pitchFamily="18" charset="0"/>
                </a:rPr>
                <a:t>  H_1:La distribucion de rendimiento esta a la izq. de 24.2 (es decir es mentira la especificacion </a:t>
              </a:r>
            </a:p>
            <a:p>
              <a:pPr/>
              <a:r>
                <a:rPr lang="es-ES" sz="1100" b="0" i="0">
                  <a:latin typeface="Cambria Math" panose="02040503050406030204" pitchFamily="18" charset="0"/>
                </a:rPr>
                <a:t>           seria</a:t>
              </a:r>
              <a:r>
                <a:rPr lang="es-ES" sz="1100" b="0" i="0" baseline="0">
                  <a:latin typeface="Cambria Math" panose="02040503050406030204" pitchFamily="18" charset="0"/>
                </a:rPr>
                <a:t> menor a lo especificado)</a:t>
              </a:r>
            </a:p>
            <a:p>
              <a:pPr/>
              <a:endParaRPr lang="es-ES" sz="1100" b="0" i="0">
                <a:latin typeface="Cambria Math" panose="02040503050406030204" pitchFamily="18" charset="0"/>
              </a:endParaRPr>
            </a:p>
            <a:p>
              <a:pPr/>
              <a:r>
                <a:rPr lang="es-ES" sz="1100" b="0" i="0">
                  <a:latin typeface="Cambria Math" panose="02040503050406030204" pitchFamily="18" charset="0"/>
                </a:rPr>
                <a:t> </a:t>
              </a:r>
              <a:endParaRPr lang="es-ES" sz="1100" b="0"/>
            </a:p>
            <a:p>
              <a:endParaRPr lang="es-ES" sz="1100" b="0"/>
            </a:p>
          </xdr:txBody>
        </xdr:sp>
      </mc:Fallback>
    </mc:AlternateContent>
    <xdr:clientData/>
  </xdr:oneCellAnchor>
  <xdr:oneCellAnchor>
    <xdr:from>
      <xdr:col>6</xdr:col>
      <xdr:colOff>0</xdr:colOff>
      <xdr:row>24</xdr:row>
      <xdr:rowOff>0</xdr:rowOff>
    </xdr:from>
    <xdr:ext cx="7355884" cy="33759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ED69983F-40BE-D941-9F58-AE121B4F2030}"/>
                </a:ext>
              </a:extLst>
            </xdr:cNvPr>
            <xdr:cNvSpPr txBox="1"/>
          </xdr:nvSpPr>
          <xdr:spPr>
            <a:xfrm>
              <a:off x="5283200" y="4673600"/>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𝑙𝑎𝑠</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𝑑𝑖𝑠𝑡𝑟𝑖𝑏𝑢𝑐𝑖𝑜𝑛𝑒𝑠</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𝑙𝑜𝑐𝑎𝑙𝑖𝑧𝑎𝑛</m:t>
                    </m:r>
                    <m:r>
                      <a:rPr lang="es-ES" sz="1100" b="0" i="1">
                        <a:latin typeface="Cambria Math" panose="02040503050406030204" pitchFamily="18" charset="0"/>
                      </a:rPr>
                      <m:t> </m:t>
                    </m:r>
                    <m:r>
                      <a:rPr lang="es-ES" sz="1100" b="0" i="1">
                        <a:latin typeface="Cambria Math" panose="02040503050406030204" pitchFamily="18" charset="0"/>
                      </a:rPr>
                      <m:t>𝑎𝑙𝑟𝑒𝑑𝑒𝑑𝑜𝑟</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24.2</m:t>
                    </m:r>
                  </m:oMath>
                </m:oMathPara>
              </a14:m>
              <a:endParaRPr lang="es-MX" sz="1100"/>
            </a:p>
          </xdr:txBody>
        </xdr:sp>
      </mc:Choice>
      <mc:Fallback xmlns="">
        <xdr:sp macro="" textlink="">
          <xdr:nvSpPr>
            <xdr:cNvPr id="4" name="CuadroTexto 3">
              <a:extLst>
                <a:ext uri="{FF2B5EF4-FFF2-40B4-BE49-F238E27FC236}">
                  <a16:creationId xmlns:a16="http://schemas.microsoft.com/office/drawing/2014/main" id="{ED69983F-40BE-D941-9F58-AE121B4F2030}"/>
                </a:ext>
              </a:extLst>
            </xdr:cNvPr>
            <xdr:cNvSpPr txBox="1"/>
          </xdr:nvSpPr>
          <xdr:spPr>
            <a:xfrm>
              <a:off x="5283200" y="4673600"/>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𝑑𝑒 𝑞𝑢𝑒 𝑙𝑎𝑠 𝑑𝑖𝑠𝑡𝑟𝑖𝑏𝑢𝑐𝑖𝑜𝑛𝑒𝑠 𝑠𝑒 𝑙𝑜𝑐𝑎𝑙𝑖𝑧𝑎𝑛 𝑎𝑙𝑟𝑒𝑑𝑒𝑑𝑜𝑟 𝑑𝑒 24.2</a:t>
              </a:r>
              <a:endParaRPr lang="es-MX"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8</xdr:col>
      <xdr:colOff>154940</xdr:colOff>
      <xdr:row>0</xdr:row>
      <xdr:rowOff>43180</xdr:rowOff>
    </xdr:from>
    <xdr:to>
      <xdr:col>13</xdr:col>
      <xdr:colOff>304800</xdr:colOff>
      <xdr:row>4</xdr:row>
      <xdr:rowOff>54610</xdr:rowOff>
    </xdr:to>
    <xdr:sp macro="" textlink="">
      <xdr:nvSpPr>
        <xdr:cNvPr id="2" name="CuadroTexto 1">
          <a:extLst>
            <a:ext uri="{FF2B5EF4-FFF2-40B4-BE49-F238E27FC236}">
              <a16:creationId xmlns:a16="http://schemas.microsoft.com/office/drawing/2014/main" id="{9F9585A6-3F74-9B4C-AAAB-A73215F20434}"/>
            </a:ext>
          </a:extLst>
        </xdr:cNvPr>
        <xdr:cNvSpPr txBox="1"/>
      </xdr:nvSpPr>
      <xdr:spPr>
        <a:xfrm>
          <a:off x="7145020" y="43180"/>
          <a:ext cx="4518660" cy="783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a:t>
          </a:r>
          <a:r>
            <a:rPr lang="es-MX" sz="1100" baseline="0"/>
            <a:t> el rendimiento de </a:t>
          </a:r>
          <a:r>
            <a:rPr lang="es-MX" sz="1100"/>
            <a:t>cierta clase de gasolina, la cual reporta un rendimiento de 24.2 millas por galon,  para lo cual se registran las millas por </a:t>
          </a:r>
          <a:r>
            <a:rPr lang="es-MX" sz="1100" baseline="0"/>
            <a:t>galón </a:t>
          </a:r>
          <a:r>
            <a:rPr lang="es-MX" sz="1100">
              <a:solidFill>
                <a:schemeClr val="dk1"/>
              </a:solidFill>
              <a:effectLst/>
              <a:latin typeface="+mn-lt"/>
              <a:ea typeface="+mn-ea"/>
              <a:cs typeface="+mn-cs"/>
            </a:rPr>
            <a:t> de 40 tanques llenos de  dicha clase de gasolina.</a:t>
          </a:r>
          <a:endParaRPr lang="es-MX" sz="1100"/>
        </a:p>
      </xdr:txBody>
    </xdr:sp>
    <xdr:clientData/>
  </xdr:twoCellAnchor>
  <xdr:twoCellAnchor>
    <xdr:from>
      <xdr:col>5</xdr:col>
      <xdr:colOff>724108</xdr:colOff>
      <xdr:row>16</xdr:row>
      <xdr:rowOff>717</xdr:rowOff>
    </xdr:from>
    <xdr:to>
      <xdr:col>14</xdr:col>
      <xdr:colOff>439827</xdr:colOff>
      <xdr:row>30</xdr:row>
      <xdr:rowOff>79025</xdr:rowOff>
    </xdr:to>
    <xdr:graphicFrame macro="">
      <xdr:nvGraphicFramePr>
        <xdr:cNvPr id="5" name="Gráfico 4">
          <a:extLst>
            <a:ext uri="{FF2B5EF4-FFF2-40B4-BE49-F238E27FC236}">
              <a16:creationId xmlns:a16="http://schemas.microsoft.com/office/drawing/2014/main" id="{941B3373-7B47-6E04-8EBB-DF404D1E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87760</xdr:colOff>
      <xdr:row>31</xdr:row>
      <xdr:rowOff>51552</xdr:rowOff>
    </xdr:from>
    <xdr:ext cx="5542223" cy="172098"/>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EB536B4C-03D8-4B4F-97A2-51CE83D867DE}"/>
                </a:ext>
              </a:extLst>
            </xdr:cNvPr>
            <xdr:cNvSpPr txBox="1"/>
          </xdr:nvSpPr>
          <xdr:spPr>
            <a:xfrm>
              <a:off x="5337093" y="5940589"/>
              <a:ext cx="554222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𝑑𝑒𝑙</m:t>
                    </m:r>
                    <m:r>
                      <a:rPr lang="es-ES" sz="1100" b="0" i="1">
                        <a:latin typeface="Cambria Math" panose="02040503050406030204" pitchFamily="18" charset="0"/>
                      </a:rPr>
                      <m:t> </m:t>
                    </m:r>
                    <m:r>
                      <a:rPr lang="es-ES" sz="1100" b="0" i="1">
                        <a:latin typeface="Cambria Math" panose="02040503050406030204" pitchFamily="18" charset="0"/>
                      </a:rPr>
                      <m:t>𝑟𝑒𝑛𝑑𝑖𝑚𝑖𝑒𝑛𝑡𝑜</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24.2 </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EB536B4C-03D8-4B4F-97A2-51CE83D867DE}"/>
                </a:ext>
              </a:extLst>
            </xdr:cNvPr>
            <xdr:cNvSpPr txBox="1"/>
          </xdr:nvSpPr>
          <xdr:spPr>
            <a:xfrm>
              <a:off x="5337093" y="5940589"/>
              <a:ext cx="5542223"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𝐻_0:𝐿𝑜𝑠 𝑑𝑎𝑡𝑜𝑠 𝑑𝑒𝑙 𝑟𝑒𝑛𝑑𝑖𝑚𝑖𝑒𝑛𝑡𝑜 𝑝𝑟𝑜𝑣𝑖𝑒𝑛𝑒𝑛 𝑑𝑒 𝑝𝑜𝑏𝑙𝑎𝑐𝑖𝑜𝑛 𝑐𝑜𝑛 𝑑𝑖𝑠𝑡𝑟 𝑛𝑜𝑟𝑚𝑎𝑙 𝑐𝑜𝑛 𝑚𝑒𝑑𝑖𝑎 24.2 </a:t>
              </a:r>
              <a:endParaRPr lang="es-MX" sz="1100"/>
            </a:p>
          </xdr:txBody>
        </xdr:sp>
      </mc:Fallback>
    </mc:AlternateContent>
    <xdr:clientData/>
  </xdr:oneCellAnchor>
  <xdr:oneCellAnchor>
    <xdr:from>
      <xdr:col>6</xdr:col>
      <xdr:colOff>74507</xdr:colOff>
      <xdr:row>32</xdr:row>
      <xdr:rowOff>49564</xdr:rowOff>
    </xdr:from>
    <xdr:ext cx="5727914" cy="17209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98835D8E-2B0B-0240-9F83-C0FF4798BBA5}"/>
                </a:ext>
              </a:extLst>
            </xdr:cNvPr>
            <xdr:cNvSpPr txBox="1"/>
          </xdr:nvSpPr>
          <xdr:spPr>
            <a:xfrm>
              <a:off x="5323840" y="6126749"/>
              <a:ext cx="572791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𝑑𝑒𝑙</m:t>
                    </m:r>
                    <m:r>
                      <a:rPr lang="es-ES" sz="1100" b="0" i="1">
                        <a:latin typeface="Cambria Math" panose="02040503050406030204" pitchFamily="18" charset="0"/>
                      </a:rPr>
                      <m:t> </m:t>
                    </m:r>
                    <m:r>
                      <a:rPr lang="es-ES" sz="1100" b="0" i="1">
                        <a:latin typeface="Cambria Math" panose="02040503050406030204" pitchFamily="18" charset="0"/>
                      </a:rPr>
                      <m:t>𝑟𝑒𝑛𝑑𝑖𝑚𝑖𝑒𝑛𝑡𝑜</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24.2 </m:t>
                    </m:r>
                  </m:oMath>
                </m:oMathPara>
              </a14:m>
              <a:endParaRPr lang="es-MX" sz="1100"/>
            </a:p>
          </xdr:txBody>
        </xdr:sp>
      </mc:Choice>
      <mc:Fallback xmlns="">
        <xdr:sp macro="" textlink="">
          <xdr:nvSpPr>
            <xdr:cNvPr id="7" name="CuadroTexto 6">
              <a:extLst>
                <a:ext uri="{FF2B5EF4-FFF2-40B4-BE49-F238E27FC236}">
                  <a16:creationId xmlns:a16="http://schemas.microsoft.com/office/drawing/2014/main" id="{98835D8E-2B0B-0240-9F83-C0FF4798BBA5}"/>
                </a:ext>
              </a:extLst>
            </xdr:cNvPr>
            <xdr:cNvSpPr txBox="1"/>
          </xdr:nvSpPr>
          <xdr:spPr>
            <a:xfrm>
              <a:off x="5323840" y="6126749"/>
              <a:ext cx="572791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𝐻_𝑎:𝐿𝑜𝑠 𝑑𝑎𝑡𝑜𝑠 𝑑𝑒𝑙 𝑟𝑒𝑛𝑑𝑖𝑚𝑖𝑒𝑛𝑡𝑜 𝑁𝑜 𝑝𝑟𝑜𝑣𝑖𝑒𝑛𝑒𝑛 𝑑𝑒 𝑝𝑜𝑏𝑙𝑎𝑐𝑖𝑜𝑛 𝑐𝑜𝑛 𝑑𝑖𝑠𝑡𝑟 𝑛𝑜𝑟𝑚𝑎𝑙 𝑐𝑜𝑛 𝑚𝑒𝑑𝑖𝑎 24.2 </a:t>
              </a:r>
              <a:endParaRPr lang="es-MX" sz="1100"/>
            </a:p>
          </xdr:txBody>
        </xdr:sp>
      </mc:Fallback>
    </mc:AlternateContent>
    <xdr:clientData/>
  </xdr:oneCellAnchor>
  <xdr:oneCellAnchor>
    <xdr:from>
      <xdr:col>2</xdr:col>
      <xdr:colOff>0</xdr:colOff>
      <xdr:row>53</xdr:row>
      <xdr:rowOff>190119</xdr:rowOff>
    </xdr:from>
    <xdr:ext cx="7355884" cy="33759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E35CFA12-F89B-FF49-81E2-1A812F0765DA}"/>
                </a:ext>
              </a:extLst>
            </xdr:cNvPr>
            <xdr:cNvSpPr txBox="1"/>
          </xdr:nvSpPr>
          <xdr:spPr>
            <a:xfrm>
              <a:off x="1749102" y="10327305"/>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left"/>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left"/>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𝑑𝑒𝑙</m:t>
                    </m:r>
                    <m:r>
                      <a:rPr lang="es-ES" sz="1100" b="0" i="1">
                        <a:latin typeface="Cambria Math" panose="02040503050406030204" pitchFamily="18" charset="0"/>
                      </a:rPr>
                      <m:t> </m:t>
                    </m:r>
                    <m:r>
                      <a:rPr lang="es-ES" sz="1100" b="0" i="1">
                        <a:latin typeface="Cambria Math" panose="02040503050406030204" pitchFamily="18" charset="0"/>
                      </a:rPr>
                      <m:t>𝑟𝑒𝑛𝑑𝑖𝑚𝑖𝑒𝑛𝑡𝑜</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𝑛𝑜𝑟𝑚𝑎𝑙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𝑚𝑒𝑑𝑖𝑎</m:t>
                    </m:r>
                    <m:r>
                      <a:rPr lang="es-ES" sz="1100" b="0" i="1">
                        <a:latin typeface="Cambria Math" panose="02040503050406030204" pitchFamily="18" charset="0"/>
                      </a:rPr>
                      <m:t> 24.2 </m:t>
                    </m:r>
                  </m:oMath>
                </m:oMathPara>
              </a14:m>
              <a:endParaRPr lang="es-MX" sz="1100"/>
            </a:p>
          </xdr:txBody>
        </xdr:sp>
      </mc:Choice>
      <mc:Fallback xmlns="">
        <xdr:sp macro="" textlink="">
          <xdr:nvSpPr>
            <xdr:cNvPr id="8" name="CuadroTexto 7">
              <a:extLst>
                <a:ext uri="{FF2B5EF4-FFF2-40B4-BE49-F238E27FC236}">
                  <a16:creationId xmlns:a16="http://schemas.microsoft.com/office/drawing/2014/main" id="{E35CFA12-F89B-FF49-81E2-1A812F0765DA}"/>
                </a:ext>
              </a:extLst>
            </xdr:cNvPr>
            <xdr:cNvSpPr txBox="1"/>
          </xdr:nvSpPr>
          <xdr:spPr>
            <a:xfrm>
              <a:off x="1749102" y="10327305"/>
              <a:ext cx="7355884"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r>
                <a:rPr lang="es-ES" sz="1100" b="0" i="0">
                  <a:latin typeface="Cambria Math" panose="02040503050406030204" pitchFamily="18" charset="0"/>
                </a:rPr>
                <a:t> 𝑑𝑒 𝑞𝑢𝑒 𝑙𝑜𝑠 𝑑𝑎𝑡𝑜𝑠 𝑑𝑒𝑙 𝑟𝑒𝑛𝑑𝑖𝑚𝑖𝑒𝑛𝑡𝑜 𝑁𝑜 𝑝𝑟𝑜𝑣𝑖𝑒𝑛𝑒𝑛 𝑑𝑒 𝑝𝑜𝑏𝑙𝑎𝑐𝑖𝑜𝑛 𝑐𝑜𝑛 𝑑𝑖𝑠𝑡𝑟 𝑛𝑜𝑟𝑚𝑎𝑙 𝑐𝑜𝑛 𝑚𝑒𝑑𝑖𝑎 24.2 </a:t>
              </a:r>
              <a:endParaRPr lang="es-MX"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0</xdr:col>
      <xdr:colOff>13253</xdr:colOff>
      <xdr:row>1</xdr:row>
      <xdr:rowOff>0</xdr:rowOff>
    </xdr:from>
    <xdr:ext cx="5004832" cy="172098"/>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9F9BBB-6DCC-0546-B9DC-F745A9C8998E}"/>
                </a:ext>
              </a:extLst>
            </xdr:cNvPr>
            <xdr:cNvSpPr txBox="1"/>
          </xdr:nvSpPr>
          <xdr:spPr>
            <a:xfrm>
              <a:off x="13253" y="191796"/>
              <a:ext cx="5004832"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𝑏𝑖𝑛𝑜𝑚𝑖𝑎𝑙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𝑝𝑟𝑜𝑏𝑎𝑏𝑖𝑙𝑖𝑑𝑎𝑑</m:t>
                    </m:r>
                    <m:r>
                      <a:rPr lang="es-ES" sz="1100" b="0" i="1">
                        <a:latin typeface="Cambria Math" panose="02040503050406030204" pitchFamily="18" charset="0"/>
                      </a:rPr>
                      <m:t> 0.5 </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5B9F9BBB-6DCC-0546-B9DC-F745A9C8998E}"/>
                </a:ext>
              </a:extLst>
            </xdr:cNvPr>
            <xdr:cNvSpPr txBox="1"/>
          </xdr:nvSpPr>
          <xdr:spPr>
            <a:xfrm>
              <a:off x="13253" y="191796"/>
              <a:ext cx="5004832"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𝐻_0:𝐿𝑜𝑠 𝑑𝑎𝑡𝑜𝑠  𝑝𝑟𝑜𝑣𝑖𝑒𝑛𝑒𝑛 𝑑𝑒 𝑝𝑜𝑏𝑙𝑎𝑐𝑖𝑜𝑛 𝑐𝑜𝑛 𝑑𝑖𝑠𝑡𝑟 𝑏𝑖𝑛𝑜𝑚𝑖𝑎𝑙 𝑐𝑜𝑛 𝑝𝑟𝑜𝑏𝑎𝑏𝑖𝑙𝑖𝑑𝑎𝑑 0.5 </a:t>
              </a:r>
              <a:endParaRPr lang="es-MX" sz="1100"/>
            </a:p>
          </xdr:txBody>
        </xdr:sp>
      </mc:Fallback>
    </mc:AlternateContent>
    <xdr:clientData/>
  </xdr:oneCellAnchor>
  <xdr:oneCellAnchor>
    <xdr:from>
      <xdr:col>0</xdr:col>
      <xdr:colOff>0</xdr:colOff>
      <xdr:row>1</xdr:row>
      <xdr:rowOff>191052</xdr:rowOff>
    </xdr:from>
    <xdr:ext cx="5406545" cy="34419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27364F6A-1FB3-D14E-B602-BA1283406760}"/>
                </a:ext>
              </a:extLst>
            </xdr:cNvPr>
            <xdr:cNvSpPr txBox="1"/>
          </xdr:nvSpPr>
          <xdr:spPr>
            <a:xfrm>
              <a:off x="0" y="382848"/>
              <a:ext cx="5406545"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𝑎</m:t>
                        </m:r>
                      </m:sub>
                    </m:sSub>
                    <m:r>
                      <a:rPr lang="es-ES" sz="1100" b="0" i="1">
                        <a:latin typeface="Cambria Math" panose="02040503050406030204" pitchFamily="18" charset="0"/>
                      </a:rPr>
                      <m:t>:</m:t>
                    </m:r>
                    <m:r>
                      <a:rPr lang="es-ES" sz="1100" b="0" i="1">
                        <a:latin typeface="Cambria Math" panose="02040503050406030204" pitchFamily="18" charset="0"/>
                      </a:rPr>
                      <m:t>𝐿𝑜𝑠</m:t>
                    </m:r>
                    <m:r>
                      <a:rPr lang="es-ES" sz="1100" b="0" i="1">
                        <a:latin typeface="Cambria Math" panose="02040503050406030204" pitchFamily="18" charset="0"/>
                      </a:rPr>
                      <m:t> </m:t>
                    </m:r>
                    <m:r>
                      <a:rPr lang="es-ES" sz="1100" b="0" i="1">
                        <a:latin typeface="Cambria Math" panose="02040503050406030204" pitchFamily="18" charset="0"/>
                      </a:rPr>
                      <m:t>𝑑𝑎𝑡𝑜𝑠</m:t>
                    </m:r>
                    <m:r>
                      <a:rPr lang="es-ES" sz="1100" b="0" i="1">
                        <a:latin typeface="Cambria Math" panose="02040503050406030204" pitchFamily="18" charset="0"/>
                      </a:rPr>
                      <m:t> </m:t>
                    </m:r>
                    <m:r>
                      <a:rPr lang="es-ES" sz="1100" b="0" i="1">
                        <a:latin typeface="Cambria Math" panose="02040503050406030204" pitchFamily="18" charset="0"/>
                      </a:rPr>
                      <m:t>𝑁𝑂</m:t>
                    </m:r>
                    <m:r>
                      <a:rPr lang="es-ES" sz="1100" b="0" i="1">
                        <a:latin typeface="Cambria Math" panose="02040503050406030204" pitchFamily="18" charset="0"/>
                      </a:rPr>
                      <m:t> </m:t>
                    </m:r>
                    <m:r>
                      <a:rPr lang="es-ES" sz="1100" b="0" i="1">
                        <a:latin typeface="Cambria Math" panose="02040503050406030204" pitchFamily="18" charset="0"/>
                      </a:rPr>
                      <m:t>𝑝𝑟𝑜𝑣𝑖𝑒𝑛𝑒𝑛</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𝑏𝑖𝑛𝑜𝑚𝑖𝑎𝑙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𝑝𝑟𝑜𝑏𝑎𝑏𝑖𝑙𝑖𝑑𝑎𝑑</m:t>
                    </m:r>
                    <m:r>
                      <a:rPr lang="es-ES" sz="1100" b="0" i="1">
                        <a:latin typeface="Cambria Math" panose="02040503050406030204" pitchFamily="18" charset="0"/>
                      </a:rPr>
                      <m:t> 0.5 </m:t>
                    </m:r>
                  </m:oMath>
                </m:oMathPara>
              </a14:m>
              <a:endParaRPr lang="es-MX" sz="1100"/>
            </a:p>
            <a:p>
              <a:endParaRPr lang="es-MX" sz="1100"/>
            </a:p>
          </xdr:txBody>
        </xdr:sp>
      </mc:Choice>
      <mc:Fallback xmlns="">
        <xdr:sp macro="" textlink="">
          <xdr:nvSpPr>
            <xdr:cNvPr id="3" name="CuadroTexto 2">
              <a:extLst>
                <a:ext uri="{FF2B5EF4-FFF2-40B4-BE49-F238E27FC236}">
                  <a16:creationId xmlns:a16="http://schemas.microsoft.com/office/drawing/2014/main" id="{27364F6A-1FB3-D14E-B602-BA1283406760}"/>
                </a:ext>
              </a:extLst>
            </xdr:cNvPr>
            <xdr:cNvSpPr txBox="1"/>
          </xdr:nvSpPr>
          <xdr:spPr>
            <a:xfrm>
              <a:off x="0" y="382848"/>
              <a:ext cx="5406545" cy="344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ES" sz="1100" b="0" i="0">
                  <a:latin typeface="Cambria Math" panose="02040503050406030204" pitchFamily="18" charset="0"/>
                </a:rPr>
                <a:t>𝐻_𝑎:𝐿𝑜𝑠 𝑑𝑎𝑡𝑜𝑠 𝑁𝑂 𝑝𝑟𝑜𝑣𝑖𝑒𝑛𝑒𝑛 𝑑𝑒 𝑝𝑜𝑏𝑙𝑎𝑐𝑖𝑜𝑛 𝑐𝑜𝑛 𝑑𝑖𝑠𝑡𝑟 𝑏𝑖𝑛𝑜𝑚𝑖𝑎𝑙 𝑐𝑜𝑛 𝑝𝑟𝑜𝑏𝑎𝑏𝑖𝑙𝑖𝑑𝑎𝑑 0.5 </a:t>
              </a:r>
              <a:endParaRPr lang="es-MX" sz="1100"/>
            </a:p>
            <a:p>
              <a:pPr/>
              <a:endParaRPr lang="es-MX" sz="1100"/>
            </a:p>
          </xdr:txBody>
        </xdr:sp>
      </mc:Fallback>
    </mc:AlternateContent>
    <xdr:clientData/>
  </xdr:oneCellAnchor>
  <xdr:oneCellAnchor>
    <xdr:from>
      <xdr:col>3</xdr:col>
      <xdr:colOff>1016000</xdr:colOff>
      <xdr:row>12</xdr:row>
      <xdr:rowOff>28412</xdr:rowOff>
    </xdr:from>
    <xdr:ext cx="7355884" cy="50956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16D6CEB7-475A-1140-9ACF-C82E30A1FD57}"/>
                </a:ext>
              </a:extLst>
            </xdr:cNvPr>
            <xdr:cNvSpPr txBox="1"/>
          </xdr:nvSpPr>
          <xdr:spPr>
            <a:xfrm>
              <a:off x="3505200" y="2373679"/>
              <a:ext cx="7355884" cy="509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Para xmlns:m="http://schemas.openxmlformats.org/officeDocument/2006/math">
                  <m:oMathParaPr>
                    <m:jc m:val="center"/>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lgn="ctr"/>
              <a14:m>
                <m:oMathPara xmlns:m="http://schemas.openxmlformats.org/officeDocument/2006/math">
                  <m:oMathParaPr>
                    <m:jc m:val="left"/>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𝑝𝑟𝑜𝑣𝑖𝑒𝑛𝑒</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𝑝𝑜𝑏𝑙𝑎𝑐𝑖𝑜𝑛</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𝑑𝑖𝑠𝑡𝑟</m:t>
                    </m:r>
                    <m:r>
                      <a:rPr lang="es-ES" sz="1100" b="0" i="1">
                        <a:latin typeface="Cambria Math" panose="02040503050406030204" pitchFamily="18" charset="0"/>
                      </a:rPr>
                      <m:t> </m:t>
                    </m:r>
                    <m:r>
                      <a:rPr lang="es-ES" sz="1100" b="0" i="1">
                        <a:latin typeface="Cambria Math" panose="02040503050406030204" pitchFamily="18" charset="0"/>
                      </a:rPr>
                      <m:t>𝑏𝑖𝑛𝑜𝑚𝑖𝑎𝑙</m:t>
                    </m:r>
                    <m:r>
                      <a:rPr lang="es-ES" sz="1100" b="0" i="1">
                        <a:latin typeface="Cambria Math" panose="02040503050406030204" pitchFamily="18" charset="0"/>
                      </a:rPr>
                      <m:t> </m:t>
                    </m:r>
                    <m:r>
                      <a:rPr lang="es-ES" sz="1100" b="0" i="1">
                        <a:latin typeface="Cambria Math" panose="02040503050406030204" pitchFamily="18" charset="0"/>
                      </a:rPr>
                      <m:t>𝑐𝑜𝑛</m:t>
                    </m:r>
                    <m:r>
                      <a:rPr lang="es-ES" sz="1100" b="0" i="1">
                        <a:latin typeface="Cambria Math" panose="02040503050406030204" pitchFamily="18" charset="0"/>
                      </a:rPr>
                      <m:t> </m:t>
                    </m:r>
                    <m:r>
                      <a:rPr lang="es-ES" sz="1100" b="0" i="1">
                        <a:latin typeface="Cambria Math" panose="02040503050406030204" pitchFamily="18" charset="0"/>
                      </a:rPr>
                      <m:t>𝑝𝑟𝑜𝑏</m:t>
                    </m:r>
                    <m:r>
                      <a:rPr lang="es-ES" sz="1100" b="0" i="1">
                        <a:latin typeface="Cambria Math" panose="02040503050406030204" pitchFamily="18" charset="0"/>
                      </a:rPr>
                      <m:t> 0.5 , </m:t>
                    </m:r>
                    <m:r>
                      <a:rPr lang="es-ES" sz="1100" b="0" i="1">
                        <a:latin typeface="Cambria Math" panose="02040503050406030204" pitchFamily="18" charset="0"/>
                      </a:rPr>
                      <m:t>𝑝𝑜𝑟</m:t>
                    </m:r>
                    <m:r>
                      <a:rPr lang="es-ES" sz="1100" b="0" i="1">
                        <a:latin typeface="Cambria Math" panose="02040503050406030204" pitchFamily="18" charset="0"/>
                      </a:rPr>
                      <m:t> </m:t>
                    </m:r>
                    <m:r>
                      <a:rPr lang="es-ES" sz="1100" b="0" i="1">
                        <a:latin typeface="Cambria Math" panose="02040503050406030204" pitchFamily="18" charset="0"/>
                      </a:rPr>
                      <m:t>𝑡𝑎𝑛𝑡𝑜</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𝑒𝑠</m:t>
                    </m:r>
                    <m:r>
                      <a:rPr lang="es-ES" sz="1100" b="0" i="1">
                        <a:latin typeface="Cambria Math" panose="02040503050406030204" pitchFamily="18" charset="0"/>
                      </a:rPr>
                      <m:t> </m:t>
                    </m:r>
                    <m:r>
                      <a:rPr lang="es-ES" sz="1100" b="0" i="1">
                        <a:latin typeface="Cambria Math" panose="02040503050406030204" pitchFamily="18" charset="0"/>
                      </a:rPr>
                      <m:t>𝑢𝑛𝑎</m:t>
                    </m:r>
                    <m:r>
                      <a:rPr lang="es-ES" sz="1100" b="0" i="1">
                        <a:latin typeface="Cambria Math" panose="02040503050406030204" pitchFamily="18" charset="0"/>
                      </a:rPr>
                      <m:t> </m:t>
                    </m:r>
                    <m:r>
                      <a:rPr lang="es-ES" sz="1100" b="0" i="1">
                        <a:latin typeface="Cambria Math" panose="02040503050406030204" pitchFamily="18" charset="0"/>
                      </a:rPr>
                      <m:t>𝑚𝑜𝑛𝑒𝑑𝑎</m:t>
                    </m:r>
                    <m:r>
                      <a:rPr lang="es-ES" sz="1100" b="0" i="1">
                        <a:latin typeface="Cambria Math" panose="02040503050406030204" pitchFamily="18" charset="0"/>
                      </a:rPr>
                      <m:t> </m:t>
                    </m:r>
                    <m:r>
                      <a:rPr lang="es-ES" sz="1100" b="0" i="1">
                        <a:latin typeface="Cambria Math" panose="02040503050406030204" pitchFamily="18" charset="0"/>
                      </a:rPr>
                      <m:t>𝑏𝑎𝑙𝑎𝑛𝑐𝑒𝑎𝑑𝑎</m:t>
                    </m:r>
                  </m:oMath>
                </m:oMathPara>
              </a14:m>
              <a:endParaRPr lang="es-ES" sz="1100" b="0"/>
            </a:p>
            <a:p>
              <a:endParaRPr lang="es-MX" sz="1100"/>
            </a:p>
          </xdr:txBody>
        </xdr:sp>
      </mc:Choice>
      <mc:Fallback xmlns="">
        <xdr:sp macro="" textlink="">
          <xdr:nvSpPr>
            <xdr:cNvPr id="4" name="CuadroTexto 3">
              <a:extLst>
                <a:ext uri="{FF2B5EF4-FFF2-40B4-BE49-F238E27FC236}">
                  <a16:creationId xmlns:a16="http://schemas.microsoft.com/office/drawing/2014/main" id="{16D6CEB7-475A-1140-9ACF-C82E30A1FD57}"/>
                </a:ext>
              </a:extLst>
            </xdr:cNvPr>
            <xdr:cNvSpPr txBox="1"/>
          </xdr:nvSpPr>
          <xdr:spPr>
            <a:xfrm>
              <a:off x="3505200" y="2373679"/>
              <a:ext cx="7355884" cy="509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pPr algn="ctr"/>
              <a:r>
                <a:rPr lang="es-ES" sz="1100" b="0" i="0">
                  <a:latin typeface="Cambria Math" panose="02040503050406030204" pitchFamily="18" charset="0"/>
                </a:rPr>
                <a:t> 𝑑𝑒 𝑞𝑢𝑒  𝑁𝑜 𝑝𝑟𝑜𝑣𝑖𝑒𝑛𝑒 𝑑𝑒 𝑝𝑜𝑏𝑙𝑎𝑐𝑖𝑜𝑛 𝑐𝑜𝑛 𝑑𝑖𝑠𝑡𝑟 𝑏𝑖𝑛𝑜𝑚𝑖𝑎𝑙 𝑐𝑜𝑛 𝑝𝑟𝑜𝑏 0.5 , 𝑝𝑜𝑟 𝑡𝑎𝑛𝑡𝑜 𝑛𝑜 𝑒𝑠 𝑢𝑛𝑎 𝑚𝑜𝑛𝑒𝑑𝑎 𝑏𝑎𝑙𝑎𝑛𝑐𝑒𝑎𝑑𝑎</a:t>
              </a:r>
              <a:endParaRPr lang="es-ES" sz="1100" b="0"/>
            </a:p>
            <a:p>
              <a:pPr/>
              <a:endParaRPr lang="es-MX"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xdr:from>
      <xdr:col>4</xdr:col>
      <xdr:colOff>697230</xdr:colOff>
      <xdr:row>1</xdr:row>
      <xdr:rowOff>53341</xdr:rowOff>
    </xdr:from>
    <xdr:to>
      <xdr:col>11</xdr:col>
      <xdr:colOff>91440</xdr:colOff>
      <xdr:row>6</xdr:row>
      <xdr:rowOff>9526</xdr:rowOff>
    </xdr:to>
    <xdr:sp macro="" textlink="">
      <xdr:nvSpPr>
        <xdr:cNvPr id="2" name="CuadroTexto 1">
          <a:extLst>
            <a:ext uri="{FF2B5EF4-FFF2-40B4-BE49-F238E27FC236}">
              <a16:creationId xmlns:a16="http://schemas.microsoft.com/office/drawing/2014/main" id="{13980E94-7A11-4D99-B9D5-6C83D338A412}"/>
            </a:ext>
          </a:extLst>
        </xdr:cNvPr>
        <xdr:cNvSpPr txBox="1"/>
      </xdr:nvSpPr>
      <xdr:spPr>
        <a:xfrm>
          <a:off x="3859530" y="234316"/>
          <a:ext cx="4928235"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 número</a:t>
          </a:r>
          <a:r>
            <a:rPr lang="es-MX" sz="1100" baseline="0"/>
            <a:t> de fusibles electricos defectuosos producidos por dos líneas de producción a lo largo de 10 días. ¿Los datos presentan evidencia para indicar que cualquiera de las lineas produce más piezas defectuosas que la otra?</a:t>
          </a:r>
          <a:endParaRPr lang="es-MX" sz="1100"/>
        </a:p>
      </xdr:txBody>
    </xdr:sp>
    <xdr:clientData/>
  </xdr:twoCellAnchor>
  <xdr:oneCellAnchor>
    <xdr:from>
      <xdr:col>0</xdr:col>
      <xdr:colOff>357643</xdr:colOff>
      <xdr:row>13</xdr:row>
      <xdr:rowOff>182472</xdr:rowOff>
    </xdr:from>
    <xdr:ext cx="4065459" cy="4087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3F74EC94-3D5A-2F44-9F89-E385F36B17E7}"/>
                </a:ext>
              </a:extLst>
            </xdr:cNvPr>
            <xdr:cNvSpPr txBox="1"/>
          </xdr:nvSpPr>
          <xdr:spPr>
            <a:xfrm>
              <a:off x="357643" y="2649483"/>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𝐿𝑎𝑠</m:t>
                    </m:r>
                    <m:r>
                      <a:rPr lang="es-ES" sz="1100" b="0" i="1">
                        <a:latin typeface="Cambria Math" panose="02040503050406030204" pitchFamily="18" charset="0"/>
                      </a:rPr>
                      <m:t> </m:t>
                    </m:r>
                    <m:r>
                      <a:rPr lang="es-ES" sz="1100" b="0" i="1">
                        <a:latin typeface="Cambria Math" panose="02040503050406030204" pitchFamily="18" charset="0"/>
                      </a:rPr>
                      <m:t>𝑑𝑖𝑠𝑡𝑟𝑖𝑏𝑢𝑐𝑖𝑜𝑛𝑒𝑠</m:t>
                    </m:r>
                    <m:r>
                      <a:rPr lang="es-ES" sz="1100" b="0" i="1">
                        <a:latin typeface="Cambria Math" panose="02040503050406030204" pitchFamily="18" charset="0"/>
                      </a:rPr>
                      <m:t> </m:t>
                    </m:r>
                    <m:r>
                      <a:rPr lang="es-ES" sz="1100" b="0" i="1">
                        <a:latin typeface="Cambria Math" panose="02040503050406030204" pitchFamily="18" charset="0"/>
                      </a:rPr>
                      <m:t>𝑛𝑜</m:t>
                    </m:r>
                    <m:r>
                      <a:rPr lang="es-ES" sz="1100" b="0" i="1">
                        <a:latin typeface="Cambria Math" panose="02040503050406030204" pitchFamily="18" charset="0"/>
                      </a:rPr>
                      <m:t> </m:t>
                    </m:r>
                    <m:r>
                      <a:rPr lang="es-ES" sz="1100" b="0" i="1">
                        <a:latin typeface="Cambria Math" panose="02040503050406030204" pitchFamily="18" charset="0"/>
                      </a:rPr>
                      <m:t>𝑑𝑖𝑓𝑖𝑒𝑟𝑒𝑛</m:t>
                    </m:r>
                    <m:r>
                      <a:rPr lang="es-ES" sz="1100" b="0" i="1">
                        <a:latin typeface="Cambria Math" panose="02040503050406030204" pitchFamily="18" charset="0"/>
                      </a:rPr>
                      <m:t> </m:t>
                    </m:r>
                    <m:r>
                      <a:rPr lang="es-ES" sz="1100" b="0" i="1">
                        <a:latin typeface="Cambria Math" panose="02040503050406030204" pitchFamily="18" charset="0"/>
                      </a:rPr>
                      <m:t>𝑒𝑛</m:t>
                    </m:r>
                    <m:r>
                      <a:rPr lang="es-ES" sz="1100" b="0" i="1">
                        <a:latin typeface="Cambria Math" panose="02040503050406030204" pitchFamily="18" charset="0"/>
                      </a:rPr>
                      <m:t> </m:t>
                    </m:r>
                    <m:r>
                      <a:rPr lang="es-ES" sz="1100" b="0" i="1">
                        <a:latin typeface="Cambria Math" panose="02040503050406030204" pitchFamily="18" charset="0"/>
                      </a:rPr>
                      <m:t>𝑙𝑜𝑐𝑎𝑙𝑖𝑧𝑎𝑐𝑖𝑜𝑛</m:t>
                    </m:r>
                    <m:r>
                      <a:rPr lang="es-ES" sz="1100" b="0" i="1">
                        <a:latin typeface="Cambria Math" panose="02040503050406030204" pitchFamily="18" charset="0"/>
                      </a:rPr>
                      <m:t> </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baseline="0">
                        <a:latin typeface="Cambria Math" panose="02040503050406030204" pitchFamily="18" charset="0"/>
                      </a:rPr>
                      <m:t> </m:t>
                    </m:r>
                    <m:r>
                      <a:rPr lang="es-ES" sz="1100" b="0" i="1">
                        <a:latin typeface="Cambria Math" panose="02040503050406030204" pitchFamily="18" charset="0"/>
                      </a:rPr>
                      <m:t> </m:t>
                    </m:r>
                    <m:r>
                      <a:rPr lang="es-ES" sz="1100" b="0" i="0">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H</m:t>
                        </m:r>
                      </m:e>
                      <m:sub>
                        <m:r>
                          <a:rPr lang="es-ES" sz="1100" b="0" i="0">
                            <a:latin typeface="Cambria Math" panose="02040503050406030204" pitchFamily="18" charset="0"/>
                          </a:rPr>
                          <m:t>1</m:t>
                        </m:r>
                      </m:sub>
                    </m:sSub>
                    <m:r>
                      <a:rPr lang="es-ES" sz="1100" b="0" i="0">
                        <a:latin typeface="Cambria Math" panose="02040503050406030204" pitchFamily="18" charset="0"/>
                      </a:rPr>
                      <m:t>:</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linea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se</m:t>
                    </m:r>
                    <m:r>
                      <a:rPr lang="es-ES" sz="1100" b="0" i="0">
                        <a:latin typeface="Cambria Math" panose="02040503050406030204" pitchFamily="18" charset="0"/>
                      </a:rPr>
                      <m:t> </m:t>
                    </m:r>
                    <m:r>
                      <m:rPr>
                        <m:sty m:val="p"/>
                      </m:rPr>
                      <a:rPr lang="es-ES" sz="1100" b="0" i="0">
                        <a:latin typeface="Cambria Math" panose="02040503050406030204" pitchFamily="18" charset="0"/>
                      </a:rPr>
                      <m:t>localiza</m:t>
                    </m:r>
                    <m:r>
                      <a:rPr lang="es-ES" sz="1100" b="0" i="0">
                        <a:latin typeface="Cambria Math" panose="02040503050406030204" pitchFamily="18" charset="0"/>
                      </a:rPr>
                      <m:t> </m:t>
                    </m:r>
                    <m:r>
                      <m:rPr>
                        <m:sty m:val="p"/>
                      </m:rPr>
                      <a:rPr lang="es-ES" sz="1100" b="0" i="0">
                        <a:latin typeface="Cambria Math" panose="02040503050406030204" pitchFamily="18" charset="0"/>
                      </a:rPr>
                      <m:t>a</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izquierda</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distr</m:t>
                    </m:r>
                    <m:r>
                      <a:rPr lang="es-ES" sz="1100" b="0" i="0">
                        <a:latin typeface="Cambria Math" panose="02040503050406030204" pitchFamily="18" charset="0"/>
                      </a:rPr>
                      <m:t> </m:t>
                    </m:r>
                    <m:r>
                      <m:rPr>
                        <m:sty m:val="p"/>
                      </m:rPr>
                      <a:rPr lang="es-ES" sz="1100" b="0" i="0">
                        <a:latin typeface="Cambria Math" panose="02040503050406030204" pitchFamily="18" charset="0"/>
                      </a:rPr>
                      <m:t>de</m:t>
                    </m:r>
                    <m:r>
                      <a:rPr lang="es-ES" sz="1100" b="0" i="0">
                        <a:latin typeface="Cambria Math" panose="02040503050406030204" pitchFamily="18" charset="0"/>
                      </a:rPr>
                      <m:t> </m:t>
                    </m:r>
                    <m:r>
                      <m:rPr>
                        <m:sty m:val="p"/>
                      </m:rPr>
                      <a:rPr lang="es-ES" sz="1100" b="0" i="0">
                        <a:latin typeface="Cambria Math" panose="02040503050406030204" pitchFamily="18" charset="0"/>
                      </a:rPr>
                      <m:t>la</m:t>
                    </m:r>
                    <m:r>
                      <a:rPr lang="es-ES" sz="1100" b="0" i="0">
                        <a:latin typeface="Cambria Math" panose="02040503050406030204" pitchFamily="18" charset="0"/>
                      </a:rPr>
                      <m:t> </m:t>
                    </m:r>
                    <m:r>
                      <m:rPr>
                        <m:sty m:val="p"/>
                      </m:rPr>
                      <a:rPr lang="es-ES" sz="1100" b="0" i="0">
                        <a:latin typeface="Cambria Math" panose="02040503050406030204" pitchFamily="18" charset="0"/>
                      </a:rPr>
                      <m:t>linea</m:t>
                    </m:r>
                    <m:r>
                      <a:rPr lang="es-ES" sz="1100" b="0" i="0">
                        <a:latin typeface="Cambria Math" panose="02040503050406030204" pitchFamily="18" charset="0"/>
                      </a:rPr>
                      <m:t> </m:t>
                    </m:r>
                    <m:r>
                      <m:rPr>
                        <m:sty m:val="p"/>
                      </m:rPr>
                      <a:rPr lang="es-ES" sz="1100" b="0" i="0">
                        <a:latin typeface="Cambria Math" panose="02040503050406030204" pitchFamily="18" charset="0"/>
                      </a:rPr>
                      <m:t>B</m:t>
                    </m:r>
                  </m:oMath>
                </m:oMathPara>
              </a14:m>
              <a:endParaRPr lang="es-ES" sz="1100" b="0" i="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0">
                        <a:latin typeface="Cambria Math" panose="02040503050406030204" pitchFamily="18" charset="0"/>
                      </a:rPr>
                      <m:t> </m:t>
                    </m:r>
                  </m:oMath>
                </m:oMathPara>
              </a14:m>
              <a:endParaRPr lang="es-ES" sz="1100" b="0"/>
            </a:p>
            <a:p>
              <a:endParaRPr lang="es-ES" sz="1100" b="0"/>
            </a:p>
          </xdr:txBody>
        </xdr:sp>
      </mc:Choice>
      <mc:Fallback xmlns="">
        <xdr:sp macro="" textlink="">
          <xdr:nvSpPr>
            <xdr:cNvPr id="3" name="CuadroTexto 2">
              <a:extLst>
                <a:ext uri="{FF2B5EF4-FFF2-40B4-BE49-F238E27FC236}">
                  <a16:creationId xmlns:a16="http://schemas.microsoft.com/office/drawing/2014/main" id="{3F74EC94-3D5A-2F44-9F89-E385F36B17E7}"/>
                </a:ext>
              </a:extLst>
            </xdr:cNvPr>
            <xdr:cNvSpPr txBox="1"/>
          </xdr:nvSpPr>
          <xdr:spPr>
            <a:xfrm>
              <a:off x="357643" y="2649483"/>
              <a:ext cx="4065459" cy="408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ES" sz="1100" b="0" i="0">
                  <a:latin typeface="Cambria Math" panose="02040503050406030204" pitchFamily="18" charset="0"/>
                </a:rPr>
                <a:t>𝐻_0:  𝐿𝑎𝑠 𝑑𝑖𝑠𝑡𝑟𝑖𝑏𝑢𝑐𝑖𝑜𝑛𝑒𝑠 𝑛𝑜 𝑑𝑖𝑓𝑖𝑒𝑟𝑒𝑛 𝑒𝑛 𝑙𝑜𝑐𝑎𝑙𝑖𝑧𝑎𝑐𝑖𝑜𝑛 </a:t>
              </a:r>
              <a:endParaRPr lang="es-ES" sz="1100" b="0" i="1">
                <a:latin typeface="Cambria Math" panose="02040503050406030204" pitchFamily="18" charset="0"/>
              </a:endParaRPr>
            </a:p>
            <a:p>
              <a:r>
                <a:rPr lang="es-ES" sz="1100" b="0" i="0" baseline="0">
                  <a:latin typeface="Cambria Math" panose="02040503050406030204" pitchFamily="18" charset="0"/>
                </a:rPr>
                <a:t> </a:t>
              </a:r>
              <a:r>
                <a:rPr lang="es-ES" sz="1100" b="0" i="0">
                  <a:latin typeface="Cambria Math" panose="02040503050406030204" pitchFamily="18" charset="0"/>
                </a:rPr>
                <a:t>  H_1:La linea A se localiza a la izquierda de la distr de la linea B</a:t>
              </a:r>
            </a:p>
            <a:p>
              <a:r>
                <a:rPr lang="es-ES" sz="1100" b="0" i="0">
                  <a:latin typeface="Cambria Math" panose="02040503050406030204" pitchFamily="18" charset="0"/>
                </a:rPr>
                <a:t> </a:t>
              </a:r>
              <a:endParaRPr lang="es-ES" sz="1100" b="0"/>
            </a:p>
            <a:p>
              <a:endParaRPr lang="es-ES" sz="1100" b="0"/>
            </a:p>
          </xdr:txBody>
        </xdr:sp>
      </mc:Fallback>
    </mc:AlternateContent>
    <xdr:clientData/>
  </xdr:oneCellAnchor>
  <xdr:oneCellAnchor>
    <xdr:from>
      <xdr:col>5</xdr:col>
      <xdr:colOff>17225</xdr:colOff>
      <xdr:row>20</xdr:row>
      <xdr:rowOff>181450</xdr:rowOff>
    </xdr:from>
    <xdr:ext cx="140320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C065B44-78B7-6693-9E38-7DC5544A97CE}"/>
                </a:ext>
              </a:extLst>
            </xdr:cNvPr>
            <xdr:cNvSpPr txBox="1"/>
          </xdr:nvSpPr>
          <xdr:spPr>
            <a:xfrm>
              <a:off x="4396535" y="3976852"/>
              <a:ext cx="14032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m:t>
                    </m:r>
                    <m:r>
                      <a:rPr lang="es-ES" sz="1100" b="0" i="1">
                        <a:latin typeface="Cambria Math" panose="02040503050406030204" pitchFamily="18" charset="0"/>
                      </a:rPr>
                      <m:t>𝐸𝑃</m:t>
                    </m:r>
                    <m:r>
                      <a:rPr lang="es-ES" sz="1100" b="0" i="1">
                        <a:latin typeface="Cambria Math" panose="02040503050406030204" pitchFamily="18" charset="0"/>
                      </a:rPr>
                      <m:t>&lt;</m:t>
                    </m:r>
                    <m:r>
                      <a:rPr lang="es-ES" sz="1100" b="0" i="1">
                        <a:latin typeface="Cambria Math" panose="02040503050406030204" pitchFamily="18" charset="0"/>
                      </a:rPr>
                      <m:t>𝑘</m:t>
                    </m:r>
                    <m:r>
                      <a:rPr lang="es-ES" sz="1100" b="0" i="1">
                        <a:latin typeface="Cambria Math" panose="02040503050406030204" pitchFamily="18" charset="0"/>
                      </a:rPr>
                      <m:t> </m:t>
                    </m:r>
                  </m:oMath>
                </m:oMathPara>
              </a14:m>
              <a:endParaRPr lang="es-ES" sz="1100" b="0"/>
            </a:p>
          </xdr:txBody>
        </xdr:sp>
      </mc:Choice>
      <mc:Fallback xmlns="">
        <xdr:sp macro="" textlink="">
          <xdr:nvSpPr>
            <xdr:cNvPr id="4" name="CuadroTexto 3">
              <a:extLst>
                <a:ext uri="{FF2B5EF4-FFF2-40B4-BE49-F238E27FC236}">
                  <a16:creationId xmlns:a16="http://schemas.microsoft.com/office/drawing/2014/main" id="{0C065B44-78B7-6693-9E38-7DC5544A97CE}"/>
                </a:ext>
              </a:extLst>
            </xdr:cNvPr>
            <xdr:cNvSpPr txBox="1"/>
          </xdr:nvSpPr>
          <xdr:spPr>
            <a:xfrm>
              <a:off x="4396535" y="3976852"/>
              <a:ext cx="14032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𝐸𝑃&lt;𝑘 </a:t>
              </a:r>
              <a:endParaRPr lang="es-ES" sz="1100" b="0"/>
            </a:p>
          </xdr:txBody>
        </xdr:sp>
      </mc:Fallback>
    </mc:AlternateContent>
    <xdr:clientData/>
  </xdr:oneCellAnchor>
  <xdr:oneCellAnchor>
    <xdr:from>
      <xdr:col>5</xdr:col>
      <xdr:colOff>1751</xdr:colOff>
      <xdr:row>22</xdr:row>
      <xdr:rowOff>27297</xdr:rowOff>
    </xdr:from>
    <xdr:ext cx="1298432"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259C9997-5E73-0048-9529-6763732F2A18}"/>
                </a:ext>
              </a:extLst>
            </xdr:cNvPr>
            <xdr:cNvSpPr txBox="1"/>
          </xdr:nvSpPr>
          <xdr:spPr>
            <a:xfrm>
              <a:off x="4381061" y="4202240"/>
              <a:ext cx="1298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𝑅𝑒𝑐h𝑎𝑧𝑜</m:t>
                    </m:r>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𝐻</m:t>
                        </m:r>
                      </m:e>
                      <m:sub>
                        <m:r>
                          <a:rPr lang="es-ES" sz="1100" b="0" i="1">
                            <a:latin typeface="Cambria Math" panose="02040503050406030204" pitchFamily="18" charset="0"/>
                          </a:rPr>
                          <m:t>0</m:t>
                        </m:r>
                      </m:sub>
                    </m:sSub>
                    <m:r>
                      <a:rPr lang="es-ES" sz="1100" b="0" i="1">
                        <a:latin typeface="Cambria Math" panose="02040503050406030204" pitchFamily="18" charset="0"/>
                      </a:rPr>
                      <m:t> </m:t>
                    </m:r>
                    <m:r>
                      <a:rPr lang="es-ES" sz="1100" b="0" i="1">
                        <a:latin typeface="Cambria Math" panose="02040503050406030204" pitchFamily="18" charset="0"/>
                      </a:rPr>
                      <m:t>𝑠𝑖</m:t>
                    </m:r>
                    <m:r>
                      <a:rPr lang="es-ES" sz="1100" b="0" i="1">
                        <a:latin typeface="Cambria Math" panose="02040503050406030204" pitchFamily="18" charset="0"/>
                      </a:rPr>
                      <m:t> 2&lt;1 </m:t>
                    </m:r>
                  </m:oMath>
                </m:oMathPara>
              </a14:m>
              <a:endParaRPr lang="es-ES" sz="1100" b="0"/>
            </a:p>
          </xdr:txBody>
        </xdr:sp>
      </mc:Choice>
      <mc:Fallback xmlns="">
        <xdr:sp macro="" textlink="">
          <xdr:nvSpPr>
            <xdr:cNvPr id="5" name="CuadroTexto 4">
              <a:extLst>
                <a:ext uri="{FF2B5EF4-FFF2-40B4-BE49-F238E27FC236}">
                  <a16:creationId xmlns:a16="http://schemas.microsoft.com/office/drawing/2014/main" id="{259C9997-5E73-0048-9529-6763732F2A18}"/>
                </a:ext>
              </a:extLst>
            </xdr:cNvPr>
            <xdr:cNvSpPr txBox="1"/>
          </xdr:nvSpPr>
          <xdr:spPr>
            <a:xfrm>
              <a:off x="4381061" y="4202240"/>
              <a:ext cx="1298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𝑅𝑒𝑐ℎ𝑎𝑧𝑜 𝐻_0  𝑠𝑖 2&lt;1 </a:t>
              </a:r>
              <a:endParaRPr lang="es-ES" sz="1100" b="0"/>
            </a:p>
          </xdr:txBody>
        </xdr:sp>
      </mc:Fallback>
    </mc:AlternateContent>
    <xdr:clientData/>
  </xdr:oneCellAnchor>
  <xdr:oneCellAnchor>
    <xdr:from>
      <xdr:col>4</xdr:col>
      <xdr:colOff>875862</xdr:colOff>
      <xdr:row>25</xdr:row>
      <xdr:rowOff>0</xdr:rowOff>
    </xdr:from>
    <xdr:ext cx="4297680" cy="33759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4D1FDE6C-1CB6-B247-AC49-C08B538AD619}"/>
                </a:ext>
              </a:extLst>
            </xdr:cNvPr>
            <xdr:cNvSpPr txBox="1"/>
          </xdr:nvSpPr>
          <xdr:spPr>
            <a:xfrm>
              <a:off x="4379310" y="4744253"/>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𝐶𝑜𝑛𝑐𝑙𝑢𝑠𝑖𝑜𝑛</m:t>
                    </m:r>
                    <m:r>
                      <a:rPr lang="es-ES" sz="1100" b="0" i="1">
                        <a:latin typeface="Cambria Math" panose="02040503050406030204" pitchFamily="18" charset="0"/>
                      </a:rPr>
                      <m:t> :</m:t>
                    </m:r>
                    <m:r>
                      <a:rPr lang="es-ES" sz="1100" b="0" i="1">
                        <a:latin typeface="Cambria Math" panose="02040503050406030204" pitchFamily="18" charset="0"/>
                      </a:rPr>
                      <m:t>𝐶𝑜𝑛</m:t>
                    </m:r>
                    <m:r>
                      <a:rPr lang="es-ES" sz="1100" b="0" i="1">
                        <a:latin typeface="Cambria Math" panose="02040503050406030204" pitchFamily="18" charset="0"/>
                      </a:rPr>
                      <m:t> 95%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𝑐𝑜𝑛𝑓𝑖𝑎𝑛𝑧𝑎</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𝑡𝑖𝑒𝑛𝑒</m:t>
                    </m:r>
                    <m:r>
                      <a:rPr lang="es-ES" sz="1100" b="0" i="1">
                        <a:latin typeface="Cambria Math" panose="02040503050406030204" pitchFamily="18" charset="0"/>
                      </a:rPr>
                      <m:t> </m:t>
                    </m:r>
                    <m:r>
                      <a:rPr lang="es-ES" sz="1100" b="0" i="1">
                        <a:latin typeface="Cambria Math" panose="02040503050406030204" pitchFamily="18" charset="0"/>
                      </a:rPr>
                      <m:t>𝑒𝑣𝑖𝑑𝑒𝑛𝑐𝑖𝑎</m:t>
                    </m:r>
                    <m:r>
                      <a:rPr lang="es-ES" sz="1100" b="0" i="1">
                        <a:latin typeface="Cambria Math" panose="02040503050406030204" pitchFamily="18" charset="0"/>
                      </a:rPr>
                      <m:t> </m:t>
                    </m:r>
                    <m:r>
                      <a:rPr lang="es-ES" sz="1100" b="0" i="1">
                        <a:latin typeface="Cambria Math" panose="02040503050406030204" pitchFamily="18" charset="0"/>
                      </a:rPr>
                      <m:t>𝑒𝑠𝑡𝑎𝑑𝑖𝑠𝑡𝑖𝑐𝑎</m:t>
                    </m:r>
                  </m:oMath>
                </m:oMathPara>
              </a14:m>
              <a:endParaRPr lang="es-ES" sz="1100" b="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𝑞𝑢𝑒</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𝑙𝑖𝑛𝑒𝑎</m:t>
                    </m:r>
                    <m:r>
                      <a:rPr lang="es-ES" sz="1100" b="0" i="1">
                        <a:latin typeface="Cambria Math" panose="02040503050406030204" pitchFamily="18" charset="0"/>
                      </a:rPr>
                      <m:t> </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𝑠𝑒</m:t>
                    </m:r>
                    <m:r>
                      <a:rPr lang="es-ES" sz="1100" b="0" i="1">
                        <a:latin typeface="Cambria Math" panose="02040503050406030204" pitchFamily="18" charset="0"/>
                      </a:rPr>
                      <m:t> </m:t>
                    </m:r>
                    <m:r>
                      <a:rPr lang="es-ES" sz="1100" b="0" i="1">
                        <a:latin typeface="Cambria Math" panose="02040503050406030204" pitchFamily="18" charset="0"/>
                      </a:rPr>
                      <m:t>𝑙𝑜𝑐𝑎𝑙𝑖𝑧𝑎</m:t>
                    </m:r>
                    <m:r>
                      <a:rPr lang="es-ES" sz="1100" b="0" i="1">
                        <a:latin typeface="Cambria Math" panose="02040503050406030204" pitchFamily="18" charset="0"/>
                      </a:rPr>
                      <m:t> "</m:t>
                    </m:r>
                    <m:r>
                      <a:rPr lang="es-ES" sz="1100" b="0" i="1">
                        <a:latin typeface="Cambria Math" panose="02040503050406030204" pitchFamily="18" charset="0"/>
                      </a:rPr>
                      <m:t>𝑖𝑔𝑢𝑎𝑙</m:t>
                    </m:r>
                    <m:r>
                      <a:rPr lang="es-ES" sz="1100" b="0" i="1">
                        <a:latin typeface="Cambria Math" panose="02040503050406030204" pitchFamily="18" charset="0"/>
                      </a:rPr>
                      <m:t>" </m:t>
                    </m:r>
                    <m:r>
                      <a:rPr lang="es-ES" sz="1100" b="0" i="1">
                        <a:latin typeface="Cambria Math" panose="02040503050406030204" pitchFamily="18" charset="0"/>
                      </a:rPr>
                      <m:t>𝑜</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𝑙𝑎</m:t>
                    </m:r>
                    <m:r>
                      <a:rPr lang="es-ES" sz="1100" b="0" i="1">
                        <a:latin typeface="Cambria Math" panose="02040503050406030204" pitchFamily="18" charset="0"/>
                      </a:rPr>
                      <m:t> </m:t>
                    </m:r>
                    <m:r>
                      <a:rPr lang="es-ES" sz="1100" b="0" i="1">
                        <a:latin typeface="Cambria Math" panose="02040503050406030204" pitchFamily="18" charset="0"/>
                      </a:rPr>
                      <m:t>𝑑𝑒𝑟𝑒𝑐h𝑎</m:t>
                    </m:r>
                  </m:oMath>
                </m:oMathPara>
              </a14:m>
              <a:endParaRPr lang="es-MX" sz="1100"/>
            </a:p>
          </xdr:txBody>
        </xdr:sp>
      </mc:Choice>
      <mc:Fallback xmlns="">
        <xdr:sp macro="" textlink="">
          <xdr:nvSpPr>
            <xdr:cNvPr id="6" name="CuadroTexto 5">
              <a:extLst>
                <a:ext uri="{FF2B5EF4-FFF2-40B4-BE49-F238E27FC236}">
                  <a16:creationId xmlns:a16="http://schemas.microsoft.com/office/drawing/2014/main" id="{4D1FDE6C-1CB6-B247-AC49-C08B538AD619}"/>
                </a:ext>
              </a:extLst>
            </xdr:cNvPr>
            <xdr:cNvSpPr txBox="1"/>
          </xdr:nvSpPr>
          <xdr:spPr>
            <a:xfrm>
              <a:off x="4379310" y="4744253"/>
              <a:ext cx="4297680"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100" b="0" i="0">
                  <a:latin typeface="Cambria Math" panose="02040503050406030204" pitchFamily="18" charset="0"/>
                </a:rPr>
                <a:t>𝐶𝑜𝑛𝑐𝑙𝑢𝑠𝑖𝑜𝑛 :𝐶𝑜𝑛 95% 𝑑𝑒 𝑐𝑜𝑛𝑓𝑖𝑎𝑛𝑧𝑎 𝑠𝑒 𝑡𝑖𝑒𝑛𝑒 𝑒𝑣𝑖𝑑𝑒𝑛𝑐𝑖𝑎 𝑒𝑠𝑡𝑎𝑑𝑖𝑠𝑡𝑖𝑐𝑎</a:t>
              </a:r>
              <a:endParaRPr lang="es-ES" sz="1100" b="0" i="1">
                <a:latin typeface="Cambria Math" panose="02040503050406030204" pitchFamily="18" charset="0"/>
              </a:endParaRPr>
            </a:p>
            <a:p>
              <a:r>
                <a:rPr lang="es-ES" sz="1100" b="0" i="0">
                  <a:latin typeface="Cambria Math" panose="02040503050406030204" pitchFamily="18" charset="0"/>
                </a:rPr>
                <a:t> 𝑑𝑒 𝑞𝑢𝑒 𝑙𝑎 𝑙𝑖𝑛𝑒𝑎 𝐴 𝑠𝑒 𝑙𝑜𝑐𝑎𝑙𝑖𝑧𝑎 "𝑖𝑔𝑢𝑎𝑙" 𝑜 𝑎 𝑙𝑎 𝑑𝑒𝑟𝑒𝑐ℎ𝑎</a:t>
              </a:r>
              <a:endParaRPr lang="es-MX"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5862-194D-4729-B63D-D46473DCF605}">
  <dimension ref="A1:N86"/>
  <sheetViews>
    <sheetView zoomScale="125" zoomScaleNormal="163" workbookViewId="0">
      <selection activeCell="I6" sqref="I6"/>
    </sheetView>
  </sheetViews>
  <sheetFormatPr baseColWidth="10" defaultColWidth="11.5" defaultRowHeight="15" x14ac:dyDescent="0.2"/>
  <cols>
    <col min="12" max="12" width="13.1640625" customWidth="1"/>
    <col min="13" max="13" width="12.6640625" customWidth="1"/>
  </cols>
  <sheetData>
    <row r="1" spans="1:14" x14ac:dyDescent="0.2">
      <c r="A1" s="2" t="s">
        <v>0</v>
      </c>
      <c r="B1" s="2" t="s">
        <v>1</v>
      </c>
      <c r="D1" t="s">
        <v>0</v>
      </c>
      <c r="E1" t="s">
        <v>1</v>
      </c>
    </row>
    <row r="2" spans="1:14" x14ac:dyDescent="0.2">
      <c r="A2" s="2">
        <v>1.7</v>
      </c>
      <c r="B2" s="2">
        <v>1</v>
      </c>
      <c r="D2">
        <v>1.58</v>
      </c>
      <c r="E2">
        <v>0</v>
      </c>
    </row>
    <row r="3" spans="1:14" x14ac:dyDescent="0.2">
      <c r="A3" s="2">
        <v>1.8</v>
      </c>
      <c r="B3" s="2">
        <v>1</v>
      </c>
      <c r="D3">
        <v>1.56</v>
      </c>
      <c r="E3">
        <v>0</v>
      </c>
      <c r="H3" t="s">
        <v>33</v>
      </c>
    </row>
    <row r="4" spans="1:14" x14ac:dyDescent="0.2">
      <c r="A4" s="2">
        <v>1.78</v>
      </c>
      <c r="B4" s="2">
        <v>1</v>
      </c>
      <c r="D4">
        <v>1.6</v>
      </c>
      <c r="E4">
        <v>0</v>
      </c>
    </row>
    <row r="5" spans="1:14" x14ac:dyDescent="0.2">
      <c r="A5" s="2">
        <v>1.72</v>
      </c>
      <c r="B5" s="2">
        <v>1</v>
      </c>
      <c r="D5">
        <v>1.64</v>
      </c>
      <c r="E5">
        <v>0</v>
      </c>
      <c r="H5" t="s">
        <v>0</v>
      </c>
      <c r="I5" t="s">
        <v>38</v>
      </c>
      <c r="K5" t="s">
        <v>37</v>
      </c>
    </row>
    <row r="6" spans="1:14" x14ac:dyDescent="0.2">
      <c r="A6" s="2">
        <v>1.58</v>
      </c>
      <c r="B6" s="2">
        <v>0</v>
      </c>
      <c r="D6">
        <v>1.63</v>
      </c>
      <c r="E6">
        <v>0</v>
      </c>
      <c r="H6">
        <v>1.58</v>
      </c>
      <c r="I6">
        <f>IF(H6&gt;1.6,1,0)</f>
        <v>0</v>
      </c>
    </row>
    <row r="7" spans="1:14" x14ac:dyDescent="0.2">
      <c r="A7" s="2">
        <v>1.56</v>
      </c>
      <c r="B7" s="2">
        <v>0</v>
      </c>
      <c r="D7">
        <v>1.62</v>
      </c>
      <c r="E7">
        <v>0</v>
      </c>
      <c r="H7">
        <v>1.56</v>
      </c>
      <c r="I7">
        <f t="shared" ref="I7:I17" si="0">IF(H7&gt;1.6,1,0)</f>
        <v>0</v>
      </c>
    </row>
    <row r="8" spans="1:14" x14ac:dyDescent="0.2">
      <c r="A8" s="2">
        <v>1.78</v>
      </c>
      <c r="B8" s="2">
        <v>1</v>
      </c>
      <c r="D8">
        <v>1.56</v>
      </c>
      <c r="E8">
        <v>0</v>
      </c>
      <c r="H8">
        <v>1.6</v>
      </c>
      <c r="I8">
        <f t="shared" si="0"/>
        <v>0</v>
      </c>
    </row>
    <row r="9" spans="1:14" x14ac:dyDescent="0.2">
      <c r="A9" s="2">
        <v>1.6</v>
      </c>
      <c r="B9" s="2">
        <v>0</v>
      </c>
      <c r="D9">
        <v>1.56</v>
      </c>
      <c r="E9">
        <v>0</v>
      </c>
      <c r="H9">
        <v>1.64</v>
      </c>
      <c r="I9">
        <f t="shared" si="0"/>
        <v>1</v>
      </c>
    </row>
    <row r="10" spans="1:14" x14ac:dyDescent="0.2">
      <c r="A10" s="2">
        <v>1.77</v>
      </c>
      <c r="B10" s="2">
        <v>1</v>
      </c>
      <c r="D10">
        <v>1.56</v>
      </c>
      <c r="E10">
        <v>0</v>
      </c>
      <c r="H10">
        <v>1.63</v>
      </c>
      <c r="I10">
        <f t="shared" si="0"/>
        <v>1</v>
      </c>
      <c r="K10" t="s">
        <v>39</v>
      </c>
      <c r="L10">
        <f>SUM(I6:I17)</f>
        <v>5</v>
      </c>
    </row>
    <row r="11" spans="1:14" x14ac:dyDescent="0.2">
      <c r="A11" s="2">
        <v>1.8</v>
      </c>
      <c r="B11" s="2">
        <v>1</v>
      </c>
      <c r="D11">
        <v>1.68</v>
      </c>
      <c r="E11">
        <v>0</v>
      </c>
      <c r="H11">
        <v>1.62</v>
      </c>
      <c r="I11">
        <f t="shared" si="0"/>
        <v>1</v>
      </c>
    </row>
    <row r="12" spans="1:14" x14ac:dyDescent="0.2">
      <c r="A12" s="2">
        <v>1.68</v>
      </c>
      <c r="B12" s="2">
        <v>1</v>
      </c>
      <c r="D12">
        <v>1.61</v>
      </c>
      <c r="E12">
        <v>0</v>
      </c>
      <c r="H12">
        <v>1.56</v>
      </c>
      <c r="I12">
        <f t="shared" si="0"/>
        <v>0</v>
      </c>
      <c r="K12" t="s">
        <v>40</v>
      </c>
    </row>
    <row r="13" spans="1:14" x14ac:dyDescent="0.2">
      <c r="A13" s="2">
        <v>1.75</v>
      </c>
      <c r="B13" s="2">
        <v>1</v>
      </c>
      <c r="D13">
        <v>1.6</v>
      </c>
      <c r="E13">
        <v>0</v>
      </c>
      <c r="H13">
        <v>1.56</v>
      </c>
      <c r="I13">
        <f t="shared" si="0"/>
        <v>0</v>
      </c>
    </row>
    <row r="14" spans="1:14" x14ac:dyDescent="0.2">
      <c r="A14" s="2">
        <v>1.67</v>
      </c>
      <c r="B14" s="2">
        <v>1</v>
      </c>
      <c r="D14">
        <v>1.7</v>
      </c>
      <c r="E14">
        <v>1</v>
      </c>
      <c r="H14">
        <v>1.56</v>
      </c>
      <c r="I14">
        <f t="shared" si="0"/>
        <v>0</v>
      </c>
      <c r="K14" t="s">
        <v>41</v>
      </c>
      <c r="L14" t="s">
        <v>42</v>
      </c>
      <c r="M14" t="s">
        <v>43</v>
      </c>
      <c r="N14" t="s">
        <v>46</v>
      </c>
    </row>
    <row r="15" spans="1:14" x14ac:dyDescent="0.2">
      <c r="A15" s="2">
        <v>1.72</v>
      </c>
      <c r="B15" s="2">
        <v>1</v>
      </c>
      <c r="D15">
        <v>1.8</v>
      </c>
      <c r="E15">
        <v>1</v>
      </c>
      <c r="H15">
        <v>1.68</v>
      </c>
      <c r="I15">
        <f t="shared" si="0"/>
        <v>1</v>
      </c>
      <c r="K15">
        <v>0</v>
      </c>
      <c r="L15" t="s">
        <v>44</v>
      </c>
      <c r="M15">
        <f>_xlfn.BINOM.DIST(K15,10,0.5,TRUE)</f>
        <v>9.765625E-4</v>
      </c>
      <c r="N15" t="b">
        <f>0.05&gt;M15</f>
        <v>1</v>
      </c>
    </row>
    <row r="16" spans="1:14" x14ac:dyDescent="0.2">
      <c r="A16" s="2">
        <v>1.64</v>
      </c>
      <c r="B16" s="2">
        <v>0</v>
      </c>
      <c r="D16">
        <v>1.78</v>
      </c>
      <c r="E16">
        <v>1</v>
      </c>
      <c r="H16">
        <v>1.61</v>
      </c>
      <c r="I16">
        <f t="shared" si="0"/>
        <v>1</v>
      </c>
      <c r="K16" s="3">
        <v>1</v>
      </c>
      <c r="L16" s="3" t="s">
        <v>45</v>
      </c>
      <c r="M16" s="3">
        <f t="shared" ref="M16:M20" si="1">_xlfn.BINOM.DIST(K16,10,0.5,TRUE)</f>
        <v>1.0742187500000003E-2</v>
      </c>
      <c r="N16" s="3" t="b">
        <f t="shared" ref="N16:N20" si="2">0.05&gt;M16</f>
        <v>1</v>
      </c>
    </row>
    <row r="17" spans="1:14" x14ac:dyDescent="0.2">
      <c r="A17" s="2">
        <v>1.63</v>
      </c>
      <c r="B17" s="2">
        <v>0</v>
      </c>
      <c r="D17">
        <v>1.72</v>
      </c>
      <c r="E17">
        <v>1</v>
      </c>
      <c r="H17">
        <v>1.6</v>
      </c>
      <c r="I17">
        <f t="shared" si="0"/>
        <v>0</v>
      </c>
      <c r="K17">
        <v>2</v>
      </c>
      <c r="L17" t="s">
        <v>50</v>
      </c>
      <c r="M17">
        <f t="shared" si="1"/>
        <v>5.46875E-2</v>
      </c>
      <c r="N17" t="b">
        <f t="shared" si="2"/>
        <v>0</v>
      </c>
    </row>
    <row r="18" spans="1:14" x14ac:dyDescent="0.2">
      <c r="A18" s="2">
        <v>1.62</v>
      </c>
      <c r="B18" s="2">
        <v>0</v>
      </c>
      <c r="D18">
        <v>1.78</v>
      </c>
      <c r="E18">
        <v>1</v>
      </c>
      <c r="K18">
        <v>3</v>
      </c>
      <c r="M18">
        <f t="shared" si="1"/>
        <v>0.17187500000000006</v>
      </c>
      <c r="N18" t="b">
        <f t="shared" si="2"/>
        <v>0</v>
      </c>
    </row>
    <row r="19" spans="1:14" x14ac:dyDescent="0.2">
      <c r="A19" s="2">
        <v>1.56</v>
      </c>
      <c r="B19" s="2">
        <v>0</v>
      </c>
      <c r="D19">
        <v>1.77</v>
      </c>
      <c r="E19">
        <v>1</v>
      </c>
      <c r="H19" t="s">
        <v>34</v>
      </c>
      <c r="I19">
        <f>AVERAGE(H6:H17)</f>
        <v>1.6000000000000003</v>
      </c>
      <c r="K19">
        <v>4</v>
      </c>
      <c r="M19">
        <f t="shared" si="1"/>
        <v>0.376953125</v>
      </c>
      <c r="N19" t="b">
        <f t="shared" si="2"/>
        <v>0</v>
      </c>
    </row>
    <row r="20" spans="1:14" x14ac:dyDescent="0.2">
      <c r="A20" s="2">
        <v>1.56</v>
      </c>
      <c r="B20" s="2">
        <v>0</v>
      </c>
      <c r="D20">
        <v>1.8</v>
      </c>
      <c r="E20">
        <v>1</v>
      </c>
      <c r="H20" t="s">
        <v>35</v>
      </c>
      <c r="I20">
        <f>MEDIAN(H6:H17)</f>
        <v>1.6</v>
      </c>
      <c r="K20">
        <v>5</v>
      </c>
      <c r="M20">
        <f t="shared" si="1"/>
        <v>0.623046875</v>
      </c>
      <c r="N20" t="b">
        <f t="shared" si="2"/>
        <v>0</v>
      </c>
    </row>
    <row r="21" spans="1:14" x14ac:dyDescent="0.2">
      <c r="A21" s="2">
        <v>1.56</v>
      </c>
      <c r="B21" s="2">
        <v>0</v>
      </c>
      <c r="D21">
        <v>1.68</v>
      </c>
      <c r="E21">
        <v>1</v>
      </c>
    </row>
    <row r="22" spans="1:14" x14ac:dyDescent="0.2">
      <c r="A22" s="2">
        <v>1.68</v>
      </c>
      <c r="B22" s="2">
        <v>0</v>
      </c>
      <c r="D22">
        <v>1.75</v>
      </c>
      <c r="E22">
        <v>1</v>
      </c>
    </row>
    <row r="23" spans="1:14" x14ac:dyDescent="0.2">
      <c r="A23" s="2">
        <v>1.77</v>
      </c>
      <c r="B23" s="2">
        <v>1</v>
      </c>
      <c r="D23">
        <v>1.67</v>
      </c>
      <c r="E23">
        <v>1</v>
      </c>
    </row>
    <row r="24" spans="1:14" x14ac:dyDescent="0.2">
      <c r="A24" s="2">
        <v>1.8</v>
      </c>
      <c r="B24" s="2">
        <v>1</v>
      </c>
      <c r="D24">
        <v>1.72</v>
      </c>
      <c r="E24">
        <v>1</v>
      </c>
    </row>
    <row r="25" spans="1:14" x14ac:dyDescent="0.2">
      <c r="A25" s="2">
        <v>1.61</v>
      </c>
      <c r="B25" s="2">
        <v>0</v>
      </c>
      <c r="D25">
        <v>1.77</v>
      </c>
      <c r="E25">
        <v>1</v>
      </c>
      <c r="K25" t="s">
        <v>52</v>
      </c>
    </row>
    <row r="26" spans="1:14" x14ac:dyDescent="0.2">
      <c r="A26" s="2">
        <v>1.7</v>
      </c>
      <c r="B26" s="2">
        <v>1</v>
      </c>
      <c r="D26">
        <v>1.8</v>
      </c>
      <c r="E26">
        <v>1</v>
      </c>
    </row>
    <row r="27" spans="1:14" x14ac:dyDescent="0.2">
      <c r="A27" s="2">
        <v>1.7</v>
      </c>
      <c r="B27" s="2">
        <v>1</v>
      </c>
      <c r="D27">
        <v>1.7</v>
      </c>
      <c r="E27">
        <v>1</v>
      </c>
    </row>
    <row r="28" spans="1:14" x14ac:dyDescent="0.2">
      <c r="A28" s="2">
        <v>1.6</v>
      </c>
      <c r="B28" s="2">
        <v>0</v>
      </c>
      <c r="D28">
        <v>1.7</v>
      </c>
      <c r="E28">
        <v>1</v>
      </c>
    </row>
    <row r="30" spans="1:14" x14ac:dyDescent="0.2">
      <c r="K30" t="s">
        <v>47</v>
      </c>
    </row>
    <row r="31" spans="1:14" x14ac:dyDescent="0.2">
      <c r="A31" t="s">
        <v>31</v>
      </c>
      <c r="B31">
        <v>0</v>
      </c>
    </row>
    <row r="32" spans="1:14" x14ac:dyDescent="0.2">
      <c r="A32" t="s">
        <v>32</v>
      </c>
      <c r="B32">
        <v>1</v>
      </c>
    </row>
    <row r="35" spans="1:14" x14ac:dyDescent="0.2">
      <c r="A35" t="s">
        <v>36</v>
      </c>
      <c r="K35" t="s">
        <v>39</v>
      </c>
      <c r="L35">
        <v>5</v>
      </c>
    </row>
    <row r="37" spans="1:14" x14ac:dyDescent="0.2">
      <c r="K37" t="s">
        <v>40</v>
      </c>
    </row>
    <row r="39" spans="1:14" x14ac:dyDescent="0.2">
      <c r="K39" t="s">
        <v>41</v>
      </c>
      <c r="L39" t="s">
        <v>42</v>
      </c>
      <c r="M39" t="s">
        <v>43</v>
      </c>
      <c r="N39" t="s">
        <v>46</v>
      </c>
    </row>
    <row r="40" spans="1:14" x14ac:dyDescent="0.2">
      <c r="K40">
        <v>10</v>
      </c>
      <c r="L40" t="s">
        <v>48</v>
      </c>
      <c r="M40">
        <f>_xlfn.BINOM.DIST(K40,10,0.5,FALSE)</f>
        <v>9.765625E-4</v>
      </c>
    </row>
    <row r="41" spans="1:14" x14ac:dyDescent="0.2">
      <c r="K41" s="3">
        <v>9</v>
      </c>
      <c r="L41" s="3" t="s">
        <v>49</v>
      </c>
      <c r="M41" s="3">
        <f>_xlfn.BINOM.DIST(K41,10,0.5,FALSE)+M40</f>
        <v>1.0742187500000002E-2</v>
      </c>
    </row>
    <row r="42" spans="1:14" x14ac:dyDescent="0.2">
      <c r="K42">
        <v>8</v>
      </c>
      <c r="L42" t="s">
        <v>51</v>
      </c>
      <c r="M42">
        <f t="shared" ref="M42:M45" si="3">_xlfn.BINOM.DIST(K42,10,0.5,FALSE)+M41</f>
        <v>5.4687499999999986E-2</v>
      </c>
    </row>
    <row r="43" spans="1:14" x14ac:dyDescent="0.2">
      <c r="K43">
        <v>7</v>
      </c>
      <c r="M43">
        <f t="shared" si="3"/>
        <v>0.171875</v>
      </c>
    </row>
    <row r="44" spans="1:14" x14ac:dyDescent="0.2">
      <c r="K44">
        <v>6</v>
      </c>
      <c r="M44">
        <f t="shared" si="3"/>
        <v>0.37695312500000006</v>
      </c>
    </row>
    <row r="45" spans="1:14" x14ac:dyDescent="0.2">
      <c r="K45">
        <v>5</v>
      </c>
      <c r="M45">
        <f t="shared" si="3"/>
        <v>0.62304687500000011</v>
      </c>
    </row>
    <row r="49" spans="9:13" x14ac:dyDescent="0.2">
      <c r="L49" t="s">
        <v>53</v>
      </c>
    </row>
    <row r="53" spans="9:13" x14ac:dyDescent="0.2">
      <c r="L53" t="s">
        <v>54</v>
      </c>
    </row>
    <row r="58" spans="9:13" x14ac:dyDescent="0.2">
      <c r="I58" s="2" t="s">
        <v>0</v>
      </c>
      <c r="J58" t="s">
        <v>56</v>
      </c>
      <c r="L58" t="s">
        <v>55</v>
      </c>
    </row>
    <row r="59" spans="9:13" x14ac:dyDescent="0.2">
      <c r="I59" s="2">
        <v>1.7</v>
      </c>
      <c r="J59">
        <f>IF(I59&gt;1.65,1,IF(I59&lt;1.65,0,""))</f>
        <v>1</v>
      </c>
    </row>
    <row r="60" spans="9:13" x14ac:dyDescent="0.2">
      <c r="I60" s="2">
        <v>1.8</v>
      </c>
      <c r="J60">
        <f t="shared" ref="J60:J85" si="4">IF(I60&gt;1.65,1,IF(I60&lt;1.65,0,""))</f>
        <v>1</v>
      </c>
    </row>
    <row r="61" spans="9:13" x14ac:dyDescent="0.2">
      <c r="I61" s="2">
        <v>1.78</v>
      </c>
      <c r="J61">
        <f t="shared" si="4"/>
        <v>1</v>
      </c>
    </row>
    <row r="62" spans="9:13" x14ac:dyDescent="0.2">
      <c r="I62" s="2">
        <v>1.72</v>
      </c>
      <c r="J62">
        <f t="shared" si="4"/>
        <v>1</v>
      </c>
    </row>
    <row r="63" spans="9:13" x14ac:dyDescent="0.2">
      <c r="I63" s="2">
        <v>1.58</v>
      </c>
      <c r="J63">
        <f t="shared" si="4"/>
        <v>0</v>
      </c>
      <c r="L63" t="s">
        <v>39</v>
      </c>
      <c r="M63">
        <f>COUNTIF(J59:J85,1)</f>
        <v>16</v>
      </c>
    </row>
    <row r="64" spans="9:13" x14ac:dyDescent="0.2">
      <c r="I64" s="2">
        <v>1.56</v>
      </c>
      <c r="J64">
        <f t="shared" si="4"/>
        <v>0</v>
      </c>
    </row>
    <row r="65" spans="9:14" x14ac:dyDescent="0.2">
      <c r="I65" s="2">
        <v>1.78</v>
      </c>
      <c r="J65">
        <f t="shared" si="4"/>
        <v>1</v>
      </c>
      <c r="L65" t="s">
        <v>57</v>
      </c>
    </row>
    <row r="66" spans="9:14" x14ac:dyDescent="0.2">
      <c r="I66" s="2">
        <v>1.6</v>
      </c>
      <c r="J66">
        <f t="shared" si="4"/>
        <v>0</v>
      </c>
      <c r="L66" t="s">
        <v>41</v>
      </c>
      <c r="M66" t="s">
        <v>58</v>
      </c>
      <c r="N66" t="s">
        <v>59</v>
      </c>
    </row>
    <row r="67" spans="9:14" x14ac:dyDescent="0.2">
      <c r="I67" s="2">
        <v>1.77</v>
      </c>
      <c r="J67">
        <f t="shared" si="4"/>
        <v>1</v>
      </c>
      <c r="L67">
        <v>27</v>
      </c>
      <c r="M67">
        <f>_xlfn.BINOM.DIST(L67,27,0.5,FALSE)</f>
        <v>7.450580596923824E-9</v>
      </c>
    </row>
    <row r="68" spans="9:14" x14ac:dyDescent="0.2">
      <c r="I68" s="2">
        <v>1.8</v>
      </c>
      <c r="J68">
        <f t="shared" si="4"/>
        <v>1</v>
      </c>
      <c r="L68">
        <v>26</v>
      </c>
      <c r="M68">
        <f>_xlfn.BINOM.DIST(L68,27,0.5,FALSE)+M67</f>
        <v>2.0861625671386743E-7</v>
      </c>
    </row>
    <row r="69" spans="9:14" x14ac:dyDescent="0.2">
      <c r="I69" s="2">
        <v>1.68</v>
      </c>
      <c r="J69">
        <f t="shared" si="4"/>
        <v>1</v>
      </c>
      <c r="L69">
        <v>25</v>
      </c>
      <c r="M69">
        <f t="shared" ref="M69:M79" si="5">_xlfn.BINOM.DIST(L69,27,0.5,FALSE)+M68</f>
        <v>2.823770046234133E-6</v>
      </c>
    </row>
    <row r="70" spans="9:14" x14ac:dyDescent="0.2">
      <c r="I70" s="2">
        <v>1.75</v>
      </c>
      <c r="J70">
        <f t="shared" si="4"/>
        <v>1</v>
      </c>
      <c r="L70">
        <v>24</v>
      </c>
      <c r="M70">
        <f t="shared" si="5"/>
        <v>2.4616718292236362E-5</v>
      </c>
    </row>
    <row r="71" spans="9:14" x14ac:dyDescent="0.2">
      <c r="I71" s="2">
        <v>1.67</v>
      </c>
      <c r="J71">
        <f t="shared" si="4"/>
        <v>1</v>
      </c>
      <c r="L71">
        <v>23</v>
      </c>
      <c r="M71">
        <f t="shared" si="5"/>
        <v>1.5537440776824951E-4</v>
      </c>
    </row>
    <row r="72" spans="9:14" x14ac:dyDescent="0.2">
      <c r="I72" s="2">
        <v>1.72</v>
      </c>
      <c r="J72">
        <f t="shared" si="4"/>
        <v>1</v>
      </c>
      <c r="L72">
        <v>22</v>
      </c>
      <c r="M72">
        <f t="shared" si="5"/>
        <v>7.568597793579107E-4</v>
      </c>
    </row>
    <row r="73" spans="9:14" x14ac:dyDescent="0.2">
      <c r="I73" s="2">
        <v>1.64</v>
      </c>
      <c r="J73">
        <f t="shared" si="4"/>
        <v>0</v>
      </c>
      <c r="L73">
        <v>21</v>
      </c>
      <c r="M73">
        <f t="shared" si="5"/>
        <v>2.9623061418533325E-3</v>
      </c>
    </row>
    <row r="74" spans="9:14" x14ac:dyDescent="0.2">
      <c r="I74" s="2">
        <v>1.63</v>
      </c>
      <c r="J74">
        <f t="shared" si="4"/>
        <v>0</v>
      </c>
      <c r="L74">
        <v>20</v>
      </c>
      <c r="M74">
        <f t="shared" si="5"/>
        <v>9.57864522933961E-3</v>
      </c>
    </row>
    <row r="75" spans="9:14" x14ac:dyDescent="0.2">
      <c r="I75" s="2">
        <v>1.62</v>
      </c>
      <c r="J75">
        <f t="shared" si="4"/>
        <v>0</v>
      </c>
      <c r="L75">
        <v>19</v>
      </c>
      <c r="M75">
        <f t="shared" si="5"/>
        <v>2.6119492948055274E-2</v>
      </c>
    </row>
    <row r="76" spans="9:14" x14ac:dyDescent="0.2">
      <c r="I76" s="2">
        <v>1.56</v>
      </c>
      <c r="J76">
        <f t="shared" si="4"/>
        <v>0</v>
      </c>
      <c r="L76" s="3">
        <v>18</v>
      </c>
      <c r="M76" s="3">
        <f t="shared" si="5"/>
        <v>6.1039060354232809E-2</v>
      </c>
    </row>
    <row r="77" spans="9:14" x14ac:dyDescent="0.2">
      <c r="I77" s="2">
        <v>1.56</v>
      </c>
      <c r="J77">
        <f t="shared" si="4"/>
        <v>0</v>
      </c>
      <c r="L77">
        <v>17</v>
      </c>
      <c r="M77">
        <f t="shared" si="5"/>
        <v>0.1238942816853523</v>
      </c>
    </row>
    <row r="78" spans="9:14" x14ac:dyDescent="0.2">
      <c r="I78" s="2">
        <v>1.56</v>
      </c>
      <c r="J78">
        <f t="shared" si="4"/>
        <v>0</v>
      </c>
      <c r="L78">
        <v>16</v>
      </c>
      <c r="M78">
        <f t="shared" si="5"/>
        <v>0.22103416919708244</v>
      </c>
    </row>
    <row r="79" spans="9:14" x14ac:dyDescent="0.2">
      <c r="I79" s="2">
        <v>1.68</v>
      </c>
      <c r="J79">
        <f t="shared" si="4"/>
        <v>1</v>
      </c>
      <c r="L79">
        <v>15</v>
      </c>
      <c r="M79">
        <f t="shared" si="5"/>
        <v>0.35055401921272272</v>
      </c>
    </row>
    <row r="80" spans="9:14" x14ac:dyDescent="0.2">
      <c r="I80" s="2">
        <v>1.77</v>
      </c>
      <c r="J80">
        <f t="shared" si="4"/>
        <v>1</v>
      </c>
    </row>
    <row r="81" spans="9:12" x14ac:dyDescent="0.2">
      <c r="I81" s="2">
        <v>1.8</v>
      </c>
      <c r="J81">
        <f t="shared" si="4"/>
        <v>1</v>
      </c>
    </row>
    <row r="82" spans="9:12" x14ac:dyDescent="0.2">
      <c r="I82" s="2">
        <v>1.61</v>
      </c>
      <c r="J82">
        <f t="shared" si="4"/>
        <v>0</v>
      </c>
    </row>
    <row r="83" spans="9:12" x14ac:dyDescent="0.2">
      <c r="I83" s="2">
        <v>1.7</v>
      </c>
      <c r="J83">
        <f t="shared" si="4"/>
        <v>1</v>
      </c>
    </row>
    <row r="84" spans="9:12" x14ac:dyDescent="0.2">
      <c r="I84" s="2">
        <v>1.7</v>
      </c>
      <c r="J84">
        <f t="shared" si="4"/>
        <v>1</v>
      </c>
      <c r="L84" t="s">
        <v>60</v>
      </c>
    </row>
    <row r="85" spans="9:12" x14ac:dyDescent="0.2">
      <c r="I85" s="2">
        <v>1.6</v>
      </c>
      <c r="J85">
        <f t="shared" si="4"/>
        <v>0</v>
      </c>
    </row>
    <row r="86" spans="9:12" x14ac:dyDescent="0.2">
      <c r="I86" s="2"/>
    </row>
  </sheetData>
  <sortState xmlns:xlrd2="http://schemas.microsoft.com/office/spreadsheetml/2017/richdata2" ref="D2:E28">
    <sortCondition ref="E2:E28"/>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8366-300C-E14E-97C9-4212F23B1B7B}">
  <dimension ref="A1:I24"/>
  <sheetViews>
    <sheetView zoomScale="150" workbookViewId="0">
      <selection activeCell="I5" sqref="I5"/>
    </sheetView>
  </sheetViews>
  <sheetFormatPr baseColWidth="10" defaultColWidth="11.5" defaultRowHeight="15" x14ac:dyDescent="0.2"/>
  <sheetData>
    <row r="1" spans="1:9" x14ac:dyDescent="0.2">
      <c r="A1" t="s">
        <v>5</v>
      </c>
      <c r="B1" t="s">
        <v>6</v>
      </c>
      <c r="C1" t="s">
        <v>7</v>
      </c>
      <c r="D1" t="s">
        <v>75</v>
      </c>
      <c r="E1" t="s">
        <v>76</v>
      </c>
      <c r="F1" t="s">
        <v>77</v>
      </c>
    </row>
    <row r="2" spans="1:9" x14ac:dyDescent="0.2">
      <c r="A2">
        <v>1</v>
      </c>
      <c r="B2">
        <v>172</v>
      </c>
      <c r="C2">
        <v>201</v>
      </c>
      <c r="D2">
        <f t="shared" ref="D2:D11" si="0">B2-C2</f>
        <v>-29</v>
      </c>
      <c r="E2">
        <f t="shared" ref="E2:E11" si="1">ABS(D2)</f>
        <v>29</v>
      </c>
      <c r="F2">
        <v>9</v>
      </c>
    </row>
    <row r="3" spans="1:9" x14ac:dyDescent="0.2">
      <c r="A3">
        <v>6</v>
      </c>
      <c r="B3">
        <v>142</v>
      </c>
      <c r="C3">
        <v>170</v>
      </c>
      <c r="D3">
        <f t="shared" si="0"/>
        <v>-28</v>
      </c>
      <c r="E3">
        <f t="shared" si="1"/>
        <v>28</v>
      </c>
      <c r="F3">
        <v>8</v>
      </c>
      <c r="H3" t="s">
        <v>79</v>
      </c>
      <c r="I3">
        <f>SUM(F2:F9)</f>
        <v>42</v>
      </c>
    </row>
    <row r="4" spans="1:9" x14ac:dyDescent="0.2">
      <c r="A4">
        <v>2</v>
      </c>
      <c r="B4">
        <v>165</v>
      </c>
      <c r="C4">
        <v>179</v>
      </c>
      <c r="D4">
        <f t="shared" si="0"/>
        <v>-14</v>
      </c>
      <c r="E4">
        <f t="shared" si="1"/>
        <v>14</v>
      </c>
      <c r="F4">
        <v>7</v>
      </c>
      <c r="H4" s="6" t="s">
        <v>78</v>
      </c>
      <c r="I4" s="6">
        <f>SUM(F10:F11)</f>
        <v>13</v>
      </c>
    </row>
    <row r="5" spans="1:9" x14ac:dyDescent="0.2">
      <c r="A5">
        <v>8</v>
      </c>
      <c r="B5">
        <v>169</v>
      </c>
      <c r="C5">
        <v>179</v>
      </c>
      <c r="D5">
        <f t="shared" si="0"/>
        <v>-10</v>
      </c>
      <c r="E5">
        <f t="shared" si="1"/>
        <v>10</v>
      </c>
      <c r="F5">
        <v>5.5</v>
      </c>
    </row>
    <row r="6" spans="1:9" x14ac:dyDescent="0.2">
      <c r="A6">
        <v>10</v>
      </c>
      <c r="B6">
        <v>200</v>
      </c>
      <c r="C6">
        <v>210</v>
      </c>
      <c r="D6">
        <f t="shared" si="0"/>
        <v>-10</v>
      </c>
      <c r="E6">
        <f t="shared" si="1"/>
        <v>10</v>
      </c>
      <c r="F6">
        <v>5.5</v>
      </c>
    </row>
    <row r="7" spans="1:9" x14ac:dyDescent="0.2">
      <c r="A7">
        <v>4</v>
      </c>
      <c r="B7">
        <v>184</v>
      </c>
      <c r="C7">
        <v>192</v>
      </c>
      <c r="D7">
        <f t="shared" si="0"/>
        <v>-8</v>
      </c>
      <c r="E7">
        <f t="shared" si="1"/>
        <v>8</v>
      </c>
      <c r="F7">
        <v>3</v>
      </c>
    </row>
    <row r="8" spans="1:9" x14ac:dyDescent="0.2">
      <c r="A8">
        <v>9</v>
      </c>
      <c r="B8">
        <v>161</v>
      </c>
      <c r="C8">
        <v>169</v>
      </c>
      <c r="D8">
        <f t="shared" si="0"/>
        <v>-8</v>
      </c>
      <c r="E8">
        <f t="shared" si="1"/>
        <v>8</v>
      </c>
      <c r="F8">
        <v>3</v>
      </c>
    </row>
    <row r="9" spans="1:9" x14ac:dyDescent="0.2">
      <c r="A9">
        <v>5</v>
      </c>
      <c r="B9">
        <v>174</v>
      </c>
      <c r="C9">
        <v>177</v>
      </c>
      <c r="D9">
        <f t="shared" si="0"/>
        <v>-3</v>
      </c>
      <c r="E9">
        <f t="shared" si="1"/>
        <v>3</v>
      </c>
      <c r="F9">
        <v>1</v>
      </c>
    </row>
    <row r="10" spans="1:9" x14ac:dyDescent="0.2">
      <c r="A10">
        <v>7</v>
      </c>
      <c r="B10">
        <v>190</v>
      </c>
      <c r="C10">
        <v>182</v>
      </c>
      <c r="D10">
        <f t="shared" si="0"/>
        <v>8</v>
      </c>
      <c r="E10">
        <f t="shared" si="1"/>
        <v>8</v>
      </c>
      <c r="F10">
        <v>3</v>
      </c>
    </row>
    <row r="11" spans="1:9" x14ac:dyDescent="0.2">
      <c r="A11">
        <v>3</v>
      </c>
      <c r="B11">
        <v>206</v>
      </c>
      <c r="C11">
        <v>159</v>
      </c>
      <c r="D11">
        <f t="shared" si="0"/>
        <v>47</v>
      </c>
      <c r="E11">
        <f t="shared" si="1"/>
        <v>47</v>
      </c>
      <c r="F11">
        <v>10</v>
      </c>
    </row>
    <row r="17" spans="1:4" x14ac:dyDescent="0.2">
      <c r="A17" s="4" t="s">
        <v>39</v>
      </c>
      <c r="B17" s="5" t="s">
        <v>78</v>
      </c>
    </row>
    <row r="18" spans="1:4" x14ac:dyDescent="0.2">
      <c r="A18" s="4" t="s">
        <v>62</v>
      </c>
      <c r="B18" s="5">
        <v>10</v>
      </c>
    </row>
    <row r="20" spans="1:4" x14ac:dyDescent="0.2">
      <c r="A20" t="s">
        <v>80</v>
      </c>
    </row>
    <row r="21" spans="1:4" x14ac:dyDescent="0.2">
      <c r="A21" t="s">
        <v>81</v>
      </c>
      <c r="D21" t="s">
        <v>82</v>
      </c>
    </row>
    <row r="22" spans="1:4" x14ac:dyDescent="0.2">
      <c r="A22" t="s">
        <v>85</v>
      </c>
      <c r="B22">
        <v>11</v>
      </c>
    </row>
    <row r="23" spans="1:4" x14ac:dyDescent="0.2">
      <c r="A23" t="s">
        <v>83</v>
      </c>
    </row>
    <row r="24" spans="1:4" x14ac:dyDescent="0.2">
      <c r="A24" t="s">
        <v>84</v>
      </c>
      <c r="B24" t="s">
        <v>86</v>
      </c>
    </row>
  </sheetData>
  <sortState xmlns:xlrd2="http://schemas.microsoft.com/office/spreadsheetml/2017/richdata2" ref="A2:F11">
    <sortCondition ref="D2:D1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zoomScale="125" workbookViewId="0">
      <selection activeCell="G9" sqref="G9"/>
    </sheetView>
  </sheetViews>
  <sheetFormatPr baseColWidth="10" defaultColWidth="11.5" defaultRowHeight="15" x14ac:dyDescent="0.2"/>
  <sheetData>
    <row r="1" spans="1:2" x14ac:dyDescent="0.2">
      <c r="A1" t="s">
        <v>8</v>
      </c>
      <c r="B1" t="s">
        <v>9</v>
      </c>
    </row>
    <row r="2" spans="1:2" x14ac:dyDescent="0.2">
      <c r="A2">
        <v>98.4</v>
      </c>
      <c r="B2">
        <v>82.4</v>
      </c>
    </row>
    <row r="3" spans="1:2" x14ac:dyDescent="0.2">
      <c r="A3">
        <v>96.6</v>
      </c>
      <c r="B3">
        <v>95.4</v>
      </c>
    </row>
    <row r="4" spans="1:2" x14ac:dyDescent="0.2">
      <c r="A4">
        <v>82.4</v>
      </c>
      <c r="B4">
        <v>94.2</v>
      </c>
    </row>
    <row r="5" spans="1:2" x14ac:dyDescent="0.2">
      <c r="A5">
        <v>96.3</v>
      </c>
      <c r="B5">
        <v>97.3</v>
      </c>
    </row>
    <row r="6" spans="1:2" x14ac:dyDescent="0.2">
      <c r="A6">
        <v>75.400000000000006</v>
      </c>
      <c r="B6">
        <v>77.5</v>
      </c>
    </row>
    <row r="7" spans="1:2" x14ac:dyDescent="0.2">
      <c r="A7">
        <v>82.6</v>
      </c>
      <c r="B7">
        <v>82.5</v>
      </c>
    </row>
    <row r="8" spans="1:2" x14ac:dyDescent="0.2">
      <c r="A8">
        <v>81.599999999999994</v>
      </c>
      <c r="B8">
        <v>81.599999999999994</v>
      </c>
    </row>
    <row r="9" spans="1:2" x14ac:dyDescent="0.2">
      <c r="A9">
        <v>91.4</v>
      </c>
      <c r="B9">
        <v>84.5</v>
      </c>
    </row>
    <row r="10" spans="1:2" x14ac:dyDescent="0.2">
      <c r="A10">
        <v>90.4</v>
      </c>
      <c r="B10">
        <v>89.4</v>
      </c>
    </row>
    <row r="11" spans="1:2" x14ac:dyDescent="0.2">
      <c r="A11">
        <v>92.4</v>
      </c>
      <c r="B11">
        <v>90.6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D21" sqref="D21"/>
    </sheetView>
  </sheetViews>
  <sheetFormatPr baseColWidth="10" defaultColWidth="11.5" defaultRowHeight="15" x14ac:dyDescent="0.2"/>
  <sheetData>
    <row r="1" spans="1:2" x14ac:dyDescent="0.2">
      <c r="A1" t="s">
        <v>10</v>
      </c>
    </row>
    <row r="2" spans="1:2" x14ac:dyDescent="0.2">
      <c r="A2" t="s">
        <v>8</v>
      </c>
      <c r="B2" t="s">
        <v>9</v>
      </c>
    </row>
    <row r="3" spans="1:2" x14ac:dyDescent="0.2">
      <c r="A3">
        <v>29</v>
      </c>
      <c r="B3">
        <v>32</v>
      </c>
    </row>
    <row r="4" spans="1:2" x14ac:dyDescent="0.2">
      <c r="A4">
        <v>34</v>
      </c>
      <c r="B4">
        <v>19</v>
      </c>
    </row>
    <row r="5" spans="1:2" x14ac:dyDescent="0.2">
      <c r="A5">
        <v>32</v>
      </c>
      <c r="B5">
        <v>22</v>
      </c>
    </row>
    <row r="6" spans="1:2" x14ac:dyDescent="0.2">
      <c r="A6">
        <v>19</v>
      </c>
      <c r="B6">
        <v>21</v>
      </c>
    </row>
    <row r="7" spans="1:2" x14ac:dyDescent="0.2">
      <c r="A7">
        <v>31</v>
      </c>
      <c r="B7">
        <v>20</v>
      </c>
    </row>
    <row r="8" spans="1:2" x14ac:dyDescent="0.2">
      <c r="A8">
        <v>22</v>
      </c>
      <c r="B8">
        <v>24</v>
      </c>
    </row>
    <row r="9" spans="1:2" x14ac:dyDescent="0.2">
      <c r="A9">
        <v>28</v>
      </c>
      <c r="B9">
        <v>25</v>
      </c>
    </row>
    <row r="10" spans="1:2" x14ac:dyDescent="0.2">
      <c r="A10">
        <v>31</v>
      </c>
      <c r="B10">
        <v>31</v>
      </c>
    </row>
    <row r="11" spans="1:2" x14ac:dyDescent="0.2">
      <c r="A11">
        <v>32</v>
      </c>
      <c r="B11">
        <v>18</v>
      </c>
    </row>
    <row r="12" spans="1:2" x14ac:dyDescent="0.2">
      <c r="A12">
        <v>44</v>
      </c>
      <c r="B12">
        <v>22</v>
      </c>
    </row>
    <row r="13" spans="1:2" x14ac:dyDescent="0.2">
      <c r="A13">
        <v>41</v>
      </c>
      <c r="B13">
        <v>24</v>
      </c>
    </row>
    <row r="14" spans="1:2" x14ac:dyDescent="0.2">
      <c r="A14">
        <v>23</v>
      </c>
      <c r="B14">
        <v>26</v>
      </c>
    </row>
    <row r="15" spans="1:2" x14ac:dyDescent="0.2">
      <c r="A15">
        <v>34</v>
      </c>
      <c r="B15">
        <v>41</v>
      </c>
    </row>
    <row r="16" spans="1:2" x14ac:dyDescent="0.2">
      <c r="A16">
        <v>25</v>
      </c>
      <c r="B16">
        <v>34</v>
      </c>
    </row>
    <row r="17" spans="1:2" x14ac:dyDescent="0.2">
      <c r="A17">
        <v>42</v>
      </c>
      <c r="B17">
        <v>27</v>
      </c>
    </row>
    <row r="18" spans="1:2" x14ac:dyDescent="0.2">
      <c r="A18">
        <v>20</v>
      </c>
      <c r="B18">
        <v>26</v>
      </c>
    </row>
    <row r="19" spans="1:2" x14ac:dyDescent="0.2">
      <c r="A19">
        <v>25</v>
      </c>
      <c r="B19">
        <v>25</v>
      </c>
    </row>
    <row r="20" spans="1:2" x14ac:dyDescent="0.2">
      <c r="A20">
        <v>33</v>
      </c>
      <c r="B20">
        <v>31</v>
      </c>
    </row>
    <row r="21" spans="1:2" x14ac:dyDescent="0.2">
      <c r="A21">
        <v>34</v>
      </c>
      <c r="B21">
        <v>19</v>
      </c>
    </row>
    <row r="22" spans="1:2" x14ac:dyDescent="0.2">
      <c r="A22">
        <v>20</v>
      </c>
      <c r="B22">
        <v>22</v>
      </c>
    </row>
    <row r="23" spans="1:2" x14ac:dyDescent="0.2">
      <c r="A23">
        <v>21</v>
      </c>
      <c r="B23">
        <v>32</v>
      </c>
    </row>
    <row r="24" spans="1:2" x14ac:dyDescent="0.2">
      <c r="A24">
        <v>22</v>
      </c>
      <c r="B24">
        <v>31</v>
      </c>
    </row>
    <row r="25" spans="1:2" x14ac:dyDescent="0.2">
      <c r="A25">
        <v>45</v>
      </c>
      <c r="B25">
        <v>30</v>
      </c>
    </row>
    <row r="26" spans="1:2" x14ac:dyDescent="0.2">
      <c r="A26">
        <v>43</v>
      </c>
      <c r="B26">
        <v>29</v>
      </c>
    </row>
    <row r="27" spans="1:2" x14ac:dyDescent="0.2">
      <c r="A27">
        <v>31</v>
      </c>
      <c r="B27">
        <v>20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zoomScale="150" zoomScaleNormal="109" workbookViewId="0">
      <selection activeCell="G23" sqref="G23"/>
    </sheetView>
  </sheetViews>
  <sheetFormatPr baseColWidth="10" defaultColWidth="11.5" defaultRowHeight="15" x14ac:dyDescent="0.2"/>
  <cols>
    <col min="6" max="6" width="16.83203125" customWidth="1"/>
  </cols>
  <sheetData>
    <row r="1" spans="1:7" x14ac:dyDescent="0.2">
      <c r="A1" t="s">
        <v>11</v>
      </c>
      <c r="B1" t="s">
        <v>110</v>
      </c>
      <c r="C1" t="s">
        <v>77</v>
      </c>
    </row>
    <row r="2" spans="1:7" x14ac:dyDescent="0.2">
      <c r="A2">
        <v>69</v>
      </c>
      <c r="B2" t="s">
        <v>26</v>
      </c>
      <c r="C2">
        <f>_xlfn.RANK.AVG(A2,$A$2:$A$25,1)</f>
        <v>2.5</v>
      </c>
    </row>
    <row r="3" spans="1:7" x14ac:dyDescent="0.2">
      <c r="A3">
        <v>73</v>
      </c>
      <c r="B3" t="s">
        <v>26</v>
      </c>
      <c r="C3">
        <f t="shared" ref="C3:C24" si="0">_xlfn.RANK.AVG(A3,$A$2:$A$25,1)</f>
        <v>5</v>
      </c>
    </row>
    <row r="4" spans="1:7" x14ac:dyDescent="0.2">
      <c r="A4">
        <v>76</v>
      </c>
      <c r="B4" t="s">
        <v>26</v>
      </c>
      <c r="C4">
        <f t="shared" si="0"/>
        <v>6</v>
      </c>
    </row>
    <row r="5" spans="1:7" x14ac:dyDescent="0.2">
      <c r="A5">
        <v>84</v>
      </c>
      <c r="B5" t="s">
        <v>26</v>
      </c>
      <c r="C5">
        <f t="shared" si="0"/>
        <v>8</v>
      </c>
    </row>
    <row r="6" spans="1:7" x14ac:dyDescent="0.2">
      <c r="A6">
        <v>84</v>
      </c>
      <c r="B6" t="s">
        <v>26</v>
      </c>
      <c r="C6">
        <f t="shared" si="0"/>
        <v>8</v>
      </c>
    </row>
    <row r="7" spans="1:7" x14ac:dyDescent="0.2">
      <c r="A7">
        <v>87</v>
      </c>
      <c r="B7" t="s">
        <v>26</v>
      </c>
      <c r="C7">
        <f t="shared" si="0"/>
        <v>11.5</v>
      </c>
    </row>
    <row r="8" spans="1:7" x14ac:dyDescent="0.2">
      <c r="A8">
        <v>88</v>
      </c>
      <c r="B8" t="s">
        <v>26</v>
      </c>
      <c r="C8">
        <f t="shared" si="0"/>
        <v>13.5</v>
      </c>
    </row>
    <row r="9" spans="1:7" x14ac:dyDescent="0.2">
      <c r="A9">
        <v>90</v>
      </c>
      <c r="B9" t="s">
        <v>26</v>
      </c>
      <c r="C9">
        <f t="shared" si="0"/>
        <v>16.5</v>
      </c>
    </row>
    <row r="10" spans="1:7" x14ac:dyDescent="0.2">
      <c r="A10">
        <v>92</v>
      </c>
      <c r="B10" t="s">
        <v>26</v>
      </c>
      <c r="C10">
        <f t="shared" si="0"/>
        <v>20</v>
      </c>
    </row>
    <row r="11" spans="1:7" x14ac:dyDescent="0.2">
      <c r="A11">
        <v>93</v>
      </c>
      <c r="B11" t="s">
        <v>26</v>
      </c>
      <c r="C11">
        <f t="shared" si="0"/>
        <v>21</v>
      </c>
      <c r="F11" t="s">
        <v>103</v>
      </c>
      <c r="G11">
        <f>COUNT(C2:C12)</f>
        <v>11</v>
      </c>
    </row>
    <row r="12" spans="1:7" x14ac:dyDescent="0.2">
      <c r="A12">
        <v>97</v>
      </c>
      <c r="B12" t="s">
        <v>26</v>
      </c>
      <c r="C12">
        <f t="shared" si="0"/>
        <v>22.5</v>
      </c>
      <c r="F12" t="s">
        <v>104</v>
      </c>
      <c r="G12">
        <f>COUNT(C13:C25)</f>
        <v>13</v>
      </c>
    </row>
    <row r="13" spans="1:7" x14ac:dyDescent="0.2">
      <c r="A13">
        <v>65</v>
      </c>
      <c r="B13" t="s">
        <v>27</v>
      </c>
      <c r="C13">
        <f t="shared" si="0"/>
        <v>1</v>
      </c>
      <c r="F13" t="s">
        <v>105</v>
      </c>
      <c r="G13">
        <f>SUM(C2:C12)</f>
        <v>134.5</v>
      </c>
    </row>
    <row r="14" spans="1:7" x14ac:dyDescent="0.2">
      <c r="A14">
        <v>69</v>
      </c>
      <c r="B14" t="s">
        <v>27</v>
      </c>
      <c r="C14">
        <f t="shared" si="0"/>
        <v>2.5</v>
      </c>
      <c r="F14" t="s">
        <v>107</v>
      </c>
      <c r="G14">
        <f>(G11*G12)+((G11*(G11+1))/2)-G13</f>
        <v>74.5</v>
      </c>
    </row>
    <row r="15" spans="1:7" x14ac:dyDescent="0.2">
      <c r="A15">
        <v>72</v>
      </c>
      <c r="B15" t="s">
        <v>27</v>
      </c>
      <c r="C15">
        <f t="shared" si="0"/>
        <v>4</v>
      </c>
      <c r="F15" t="s">
        <v>70</v>
      </c>
      <c r="G15">
        <f>G11*G12/2</f>
        <v>71.5</v>
      </c>
    </row>
    <row r="16" spans="1:7" x14ac:dyDescent="0.2">
      <c r="A16">
        <v>84</v>
      </c>
      <c r="B16" t="s">
        <v>27</v>
      </c>
      <c r="C16">
        <f t="shared" si="0"/>
        <v>8</v>
      </c>
      <c r="F16" t="s">
        <v>71</v>
      </c>
      <c r="G16">
        <f>G11*G12*(G11+G12+1)/12</f>
        <v>297.91666666666669</v>
      </c>
    </row>
    <row r="17" spans="1:7" x14ac:dyDescent="0.2">
      <c r="A17">
        <v>85</v>
      </c>
      <c r="B17" t="s">
        <v>27</v>
      </c>
      <c r="C17">
        <f t="shared" si="0"/>
        <v>10</v>
      </c>
      <c r="F17" t="s">
        <v>111</v>
      </c>
      <c r="G17">
        <f>(G14-G15)/SQRT(G16)</f>
        <v>0.17380963785069634</v>
      </c>
    </row>
    <row r="18" spans="1:7" x14ac:dyDescent="0.2">
      <c r="A18">
        <v>87</v>
      </c>
      <c r="B18" t="s">
        <v>27</v>
      </c>
      <c r="C18">
        <f t="shared" si="0"/>
        <v>11.5</v>
      </c>
    </row>
    <row r="19" spans="1:7" x14ac:dyDescent="0.2">
      <c r="A19">
        <v>88</v>
      </c>
      <c r="B19" t="s">
        <v>27</v>
      </c>
      <c r="C19">
        <f t="shared" si="0"/>
        <v>13.5</v>
      </c>
      <c r="F19" t="s">
        <v>40</v>
      </c>
    </row>
    <row r="20" spans="1:7" x14ac:dyDescent="0.2">
      <c r="A20">
        <v>89</v>
      </c>
      <c r="B20" t="s">
        <v>27</v>
      </c>
      <c r="C20">
        <f t="shared" si="0"/>
        <v>15</v>
      </c>
      <c r="F20" t="s">
        <v>73</v>
      </c>
      <c r="G20">
        <v>0.1</v>
      </c>
    </row>
    <row r="21" spans="1:7" x14ac:dyDescent="0.2">
      <c r="A21">
        <v>90</v>
      </c>
      <c r="B21" t="s">
        <v>27</v>
      </c>
      <c r="C21">
        <f t="shared" si="0"/>
        <v>16.5</v>
      </c>
      <c r="F21" t="s">
        <v>113</v>
      </c>
      <c r="G21">
        <f>_xlfn.NORM.S.INV(0.1)</f>
        <v>-1.2815515655446006</v>
      </c>
    </row>
    <row r="22" spans="1:7" x14ac:dyDescent="0.2">
      <c r="A22">
        <v>91</v>
      </c>
      <c r="B22" t="s">
        <v>27</v>
      </c>
      <c r="C22">
        <f t="shared" si="0"/>
        <v>18.5</v>
      </c>
      <c r="F22" t="s">
        <v>112</v>
      </c>
      <c r="G22" s="5">
        <v>1.28</v>
      </c>
    </row>
    <row r="23" spans="1:7" x14ac:dyDescent="0.2">
      <c r="A23">
        <v>91</v>
      </c>
      <c r="B23" t="s">
        <v>27</v>
      </c>
      <c r="C23">
        <f t="shared" si="0"/>
        <v>18.5</v>
      </c>
      <c r="F23" t="s">
        <v>60</v>
      </c>
    </row>
    <row r="24" spans="1:7" x14ac:dyDescent="0.2">
      <c r="A24">
        <v>97</v>
      </c>
      <c r="B24" t="s">
        <v>27</v>
      </c>
      <c r="C24">
        <f t="shared" si="0"/>
        <v>22.5</v>
      </c>
    </row>
    <row r="25" spans="1:7" x14ac:dyDescent="0.2">
      <c r="A25">
        <v>99</v>
      </c>
      <c r="B25" t="s">
        <v>27</v>
      </c>
      <c r="C25">
        <v>24</v>
      </c>
    </row>
  </sheetData>
  <sortState xmlns:xlrd2="http://schemas.microsoft.com/office/spreadsheetml/2017/richdata2" ref="A2:C29">
    <sortCondition ref="B2:B29"/>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6F12-4B66-47EC-9106-F336B24FFDAE}">
  <dimension ref="A1:G41"/>
  <sheetViews>
    <sheetView zoomScale="150" workbookViewId="0">
      <selection activeCell="G16" sqref="G16"/>
    </sheetView>
  </sheetViews>
  <sheetFormatPr baseColWidth="10" defaultColWidth="11.5" defaultRowHeight="15" x14ac:dyDescent="0.2"/>
  <sheetData>
    <row r="1" spans="1:7" x14ac:dyDescent="0.2">
      <c r="A1" t="s">
        <v>12</v>
      </c>
      <c r="B1" t="s">
        <v>13</v>
      </c>
      <c r="C1" t="s">
        <v>69</v>
      </c>
    </row>
    <row r="2" spans="1:7" x14ac:dyDescent="0.2">
      <c r="A2">
        <v>4.01</v>
      </c>
      <c r="B2">
        <v>3.98</v>
      </c>
      <c r="C2">
        <f>IF(A2=B2," ",A2-B2)</f>
        <v>2.9999999999999805E-2</v>
      </c>
      <c r="D2">
        <f>IF(C2=" "," ",IF(C2&gt;0,1,0))</f>
        <v>1</v>
      </c>
    </row>
    <row r="3" spans="1:7" x14ac:dyDescent="0.2">
      <c r="A3">
        <v>3.97</v>
      </c>
      <c r="B3">
        <v>3.97</v>
      </c>
      <c r="C3" t="str">
        <f>IF(A3=B3," ",A3-B3)</f>
        <v xml:space="preserve"> </v>
      </c>
      <c r="D3" t="str">
        <f>IF(C3=" "," ",IF(C3&gt;0,1,0))</f>
        <v xml:space="preserve"> </v>
      </c>
    </row>
    <row r="4" spans="1:7" x14ac:dyDescent="0.2">
      <c r="A4">
        <v>4.0599999999999996</v>
      </c>
      <c r="B4">
        <v>4.07</v>
      </c>
      <c r="C4">
        <f t="shared" ref="C4:C41" si="0">IF(A4=B4," ",A4-B4)</f>
        <v>-1.0000000000000675E-2</v>
      </c>
      <c r="D4">
        <f t="shared" ref="D4:D41" si="1">IF(C4=" "," ",IF(C4&gt;0,1,0))</f>
        <v>0</v>
      </c>
    </row>
    <row r="5" spans="1:7" x14ac:dyDescent="0.2">
      <c r="A5">
        <v>3.96</v>
      </c>
      <c r="B5">
        <v>4.0199999999999996</v>
      </c>
      <c r="C5">
        <f t="shared" si="0"/>
        <v>-5.9999999999999609E-2</v>
      </c>
      <c r="D5">
        <f t="shared" si="1"/>
        <v>0</v>
      </c>
    </row>
    <row r="6" spans="1:7" x14ac:dyDescent="0.2">
      <c r="A6">
        <v>3.98</v>
      </c>
      <c r="B6">
        <v>3.96</v>
      </c>
      <c r="C6">
        <f t="shared" si="0"/>
        <v>2.0000000000000018E-2</v>
      </c>
      <c r="D6">
        <f t="shared" si="1"/>
        <v>1</v>
      </c>
    </row>
    <row r="7" spans="1:7" x14ac:dyDescent="0.2">
      <c r="A7">
        <v>3.98</v>
      </c>
      <c r="B7">
        <v>4.0199999999999996</v>
      </c>
      <c r="C7">
        <f t="shared" si="0"/>
        <v>-3.9999999999999591E-2</v>
      </c>
      <c r="D7">
        <f t="shared" si="1"/>
        <v>0</v>
      </c>
    </row>
    <row r="8" spans="1:7" x14ac:dyDescent="0.2">
      <c r="A8">
        <v>4.01</v>
      </c>
      <c r="B8">
        <v>3.95</v>
      </c>
      <c r="C8">
        <f t="shared" si="0"/>
        <v>5.9999999999999609E-2</v>
      </c>
      <c r="D8">
        <f t="shared" si="1"/>
        <v>1</v>
      </c>
    </row>
    <row r="9" spans="1:7" x14ac:dyDescent="0.2">
      <c r="A9">
        <v>3.95</v>
      </c>
      <c r="B9">
        <v>4.07</v>
      </c>
      <c r="C9">
        <f t="shared" si="0"/>
        <v>-0.12000000000000011</v>
      </c>
      <c r="D9">
        <f t="shared" si="1"/>
        <v>0</v>
      </c>
      <c r="F9" s="4" t="s">
        <v>63</v>
      </c>
      <c r="G9">
        <f>SUM(D2:D41)</f>
        <v>14</v>
      </c>
    </row>
    <row r="10" spans="1:7" x14ac:dyDescent="0.2">
      <c r="A10">
        <v>4.03</v>
      </c>
      <c r="B10">
        <v>3.99</v>
      </c>
      <c r="C10">
        <f t="shared" si="0"/>
        <v>4.0000000000000036E-2</v>
      </c>
      <c r="D10">
        <f t="shared" si="1"/>
        <v>1</v>
      </c>
      <c r="F10" s="4" t="s">
        <v>62</v>
      </c>
      <c r="G10">
        <f>COUNT(D2:D41)</f>
        <v>36</v>
      </c>
    </row>
    <row r="11" spans="1:7" x14ac:dyDescent="0.2">
      <c r="A11">
        <v>4.07</v>
      </c>
      <c r="B11">
        <v>3.99</v>
      </c>
      <c r="C11">
        <f t="shared" si="0"/>
        <v>8.0000000000000071E-2</v>
      </c>
      <c r="D11">
        <f t="shared" si="1"/>
        <v>1</v>
      </c>
      <c r="F11" s="4" t="s">
        <v>70</v>
      </c>
      <c r="G11">
        <f>G10*0.5</f>
        <v>18</v>
      </c>
    </row>
    <row r="12" spans="1:7" x14ac:dyDescent="0.2">
      <c r="A12">
        <v>3.92</v>
      </c>
      <c r="B12">
        <v>3.96</v>
      </c>
      <c r="C12">
        <f t="shared" si="0"/>
        <v>-4.0000000000000036E-2</v>
      </c>
      <c r="D12">
        <f t="shared" si="1"/>
        <v>0</v>
      </c>
      <c r="F12" s="4" t="s">
        <v>71</v>
      </c>
      <c r="G12">
        <f>(G10*0.5)*(1-0.5)</f>
        <v>9</v>
      </c>
    </row>
    <row r="13" spans="1:7" x14ac:dyDescent="0.2">
      <c r="A13">
        <v>3.97</v>
      </c>
      <c r="B13">
        <v>4.0199999999999996</v>
      </c>
      <c r="C13">
        <f t="shared" si="0"/>
        <v>-4.9999999999999378E-2</v>
      </c>
      <c r="D13">
        <f t="shared" si="1"/>
        <v>0</v>
      </c>
      <c r="F13" s="4" t="s">
        <v>39</v>
      </c>
      <c r="G13">
        <f>(G9-G11)/SQRT(G12)</f>
        <v>-1.3333333333333333</v>
      </c>
    </row>
    <row r="14" spans="1:7" x14ac:dyDescent="0.2">
      <c r="A14">
        <v>4.04</v>
      </c>
      <c r="B14">
        <v>4.04</v>
      </c>
      <c r="C14" t="str">
        <f t="shared" si="0"/>
        <v xml:space="preserve"> </v>
      </c>
      <c r="D14" t="str">
        <f t="shared" si="1"/>
        <v xml:space="preserve"> </v>
      </c>
      <c r="F14" s="5"/>
    </row>
    <row r="15" spans="1:7" x14ac:dyDescent="0.2">
      <c r="A15">
        <v>4.03</v>
      </c>
      <c r="B15">
        <v>4.03</v>
      </c>
      <c r="C15" t="str">
        <f t="shared" si="0"/>
        <v xml:space="preserve"> </v>
      </c>
      <c r="D15" t="str">
        <f t="shared" si="1"/>
        <v xml:space="preserve"> </v>
      </c>
      <c r="F15" s="5" t="s">
        <v>72</v>
      </c>
    </row>
    <row r="16" spans="1:7" x14ac:dyDescent="0.2">
      <c r="A16">
        <v>3.95</v>
      </c>
      <c r="B16">
        <v>4.05</v>
      </c>
      <c r="C16">
        <f t="shared" si="0"/>
        <v>-9.9999999999999645E-2</v>
      </c>
      <c r="D16">
        <f t="shared" si="1"/>
        <v>0</v>
      </c>
      <c r="F16" t="s">
        <v>73</v>
      </c>
      <c r="G16">
        <v>0.05</v>
      </c>
    </row>
    <row r="17" spans="1:7" x14ac:dyDescent="0.2">
      <c r="A17">
        <v>4.05</v>
      </c>
      <c r="B17">
        <v>4.01</v>
      </c>
      <c r="C17">
        <f t="shared" si="0"/>
        <v>4.0000000000000036E-2</v>
      </c>
      <c r="D17">
        <f t="shared" si="1"/>
        <v>1</v>
      </c>
      <c r="F17" t="s">
        <v>74</v>
      </c>
      <c r="G17">
        <f>_xlfn.NORM.S.INV(0.05/2)</f>
        <v>-1.9599639845400538</v>
      </c>
    </row>
    <row r="18" spans="1:7" x14ac:dyDescent="0.2">
      <c r="A18">
        <v>3.98</v>
      </c>
      <c r="B18">
        <v>3.96</v>
      </c>
      <c r="C18">
        <f t="shared" si="0"/>
        <v>2.0000000000000018E-2</v>
      </c>
      <c r="D18">
        <f t="shared" si="1"/>
        <v>1</v>
      </c>
    </row>
    <row r="19" spans="1:7" x14ac:dyDescent="0.2">
      <c r="A19">
        <v>4.01</v>
      </c>
      <c r="B19">
        <v>3.98</v>
      </c>
      <c r="C19">
        <f t="shared" si="0"/>
        <v>2.9999999999999805E-2</v>
      </c>
      <c r="D19">
        <f t="shared" si="1"/>
        <v>1</v>
      </c>
    </row>
    <row r="20" spans="1:7" x14ac:dyDescent="0.2">
      <c r="A20">
        <v>4.0199999999999996</v>
      </c>
      <c r="B20">
        <v>4.05</v>
      </c>
      <c r="C20">
        <f t="shared" si="0"/>
        <v>-3.0000000000000249E-2</v>
      </c>
      <c r="D20">
        <f t="shared" si="1"/>
        <v>0</v>
      </c>
    </row>
    <row r="21" spans="1:7" x14ac:dyDescent="0.2">
      <c r="A21">
        <v>3.99</v>
      </c>
      <c r="B21">
        <v>4.04</v>
      </c>
      <c r="C21">
        <f t="shared" si="0"/>
        <v>-4.9999999999999822E-2</v>
      </c>
      <c r="D21">
        <f t="shared" si="1"/>
        <v>0</v>
      </c>
    </row>
    <row r="22" spans="1:7" x14ac:dyDescent="0.2">
      <c r="A22">
        <v>4.03</v>
      </c>
      <c r="B22">
        <v>4.04</v>
      </c>
      <c r="C22">
        <f t="shared" si="0"/>
        <v>-9.9999999999997868E-3</v>
      </c>
      <c r="D22">
        <f t="shared" si="1"/>
        <v>0</v>
      </c>
      <c r="F22" t="s">
        <v>60</v>
      </c>
    </row>
    <row r="23" spans="1:7" x14ac:dyDescent="0.2">
      <c r="A23">
        <v>3.99</v>
      </c>
      <c r="B23">
        <v>4.0199999999999996</v>
      </c>
      <c r="C23">
        <f t="shared" si="0"/>
        <v>-2.9999999999999361E-2</v>
      </c>
      <c r="D23">
        <f t="shared" si="1"/>
        <v>0</v>
      </c>
    </row>
    <row r="24" spans="1:7" x14ac:dyDescent="0.2">
      <c r="A24">
        <v>4.05</v>
      </c>
      <c r="B24">
        <v>4.03</v>
      </c>
      <c r="C24">
        <f t="shared" si="0"/>
        <v>1.9999999999999574E-2</v>
      </c>
      <c r="D24">
        <f t="shared" si="1"/>
        <v>1</v>
      </c>
    </row>
    <row r="25" spans="1:7" x14ac:dyDescent="0.2">
      <c r="A25">
        <v>3.98</v>
      </c>
      <c r="B25">
        <v>4</v>
      </c>
      <c r="C25">
        <f t="shared" si="0"/>
        <v>-2.0000000000000018E-2</v>
      </c>
      <c r="D25">
        <f t="shared" si="1"/>
        <v>0</v>
      </c>
    </row>
    <row r="26" spans="1:7" x14ac:dyDescent="0.2">
      <c r="A26">
        <v>3.99</v>
      </c>
      <c r="B26">
        <v>3.99</v>
      </c>
      <c r="C26" t="str">
        <f t="shared" si="0"/>
        <v xml:space="preserve"> </v>
      </c>
      <c r="D26" t="str">
        <f t="shared" si="1"/>
        <v xml:space="preserve"> </v>
      </c>
    </row>
    <row r="27" spans="1:7" x14ac:dyDescent="0.2">
      <c r="A27">
        <v>4.0199999999999996</v>
      </c>
      <c r="B27">
        <v>4.03</v>
      </c>
      <c r="C27">
        <f t="shared" si="0"/>
        <v>-1.0000000000000675E-2</v>
      </c>
      <c r="D27">
        <f t="shared" si="1"/>
        <v>0</v>
      </c>
    </row>
    <row r="28" spans="1:7" x14ac:dyDescent="0.2">
      <c r="A28">
        <v>3.98</v>
      </c>
      <c r="B28">
        <v>4.04</v>
      </c>
      <c r="C28">
        <f t="shared" si="0"/>
        <v>-6.0000000000000053E-2</v>
      </c>
      <c r="D28">
        <f t="shared" si="1"/>
        <v>0</v>
      </c>
    </row>
    <row r="29" spans="1:7" x14ac:dyDescent="0.2">
      <c r="A29">
        <v>4</v>
      </c>
      <c r="B29">
        <v>4.05</v>
      </c>
      <c r="C29">
        <f t="shared" si="0"/>
        <v>-4.9999999999999822E-2</v>
      </c>
      <c r="D29">
        <f t="shared" si="1"/>
        <v>0</v>
      </c>
    </row>
    <row r="30" spans="1:7" x14ac:dyDescent="0.2">
      <c r="A30">
        <v>3.96</v>
      </c>
      <c r="B30">
        <v>4.04</v>
      </c>
      <c r="C30">
        <f t="shared" si="0"/>
        <v>-8.0000000000000071E-2</v>
      </c>
      <c r="D30">
        <f t="shared" si="1"/>
        <v>0</v>
      </c>
    </row>
    <row r="31" spans="1:7" x14ac:dyDescent="0.2">
      <c r="A31">
        <v>3.97</v>
      </c>
      <c r="B31">
        <v>3.99</v>
      </c>
      <c r="C31">
        <f t="shared" si="0"/>
        <v>-2.0000000000000018E-2</v>
      </c>
      <c r="D31">
        <f t="shared" si="1"/>
        <v>0</v>
      </c>
    </row>
    <row r="32" spans="1:7" x14ac:dyDescent="0.2">
      <c r="A32">
        <v>4.03</v>
      </c>
      <c r="B32">
        <v>4.01</v>
      </c>
      <c r="C32">
        <f t="shared" si="0"/>
        <v>2.0000000000000462E-2</v>
      </c>
      <c r="D32">
        <f t="shared" si="1"/>
        <v>1</v>
      </c>
    </row>
    <row r="33" spans="1:4" x14ac:dyDescent="0.2">
      <c r="A33">
        <v>4.05</v>
      </c>
      <c r="B33">
        <v>3.99</v>
      </c>
      <c r="C33">
        <f t="shared" si="0"/>
        <v>5.9999999999999609E-2</v>
      </c>
      <c r="D33">
        <f t="shared" si="1"/>
        <v>1</v>
      </c>
    </row>
    <row r="34" spans="1:4" x14ac:dyDescent="0.2">
      <c r="A34">
        <v>4.04</v>
      </c>
      <c r="B34">
        <v>4.05</v>
      </c>
      <c r="C34">
        <f t="shared" si="0"/>
        <v>-9.9999999999997868E-3</v>
      </c>
      <c r="D34">
        <f t="shared" si="1"/>
        <v>0</v>
      </c>
    </row>
    <row r="35" spans="1:4" x14ac:dyDescent="0.2">
      <c r="A35">
        <v>4</v>
      </c>
      <c r="B35">
        <v>4.0199999999999996</v>
      </c>
      <c r="C35">
        <f t="shared" si="0"/>
        <v>-1.9999999999999574E-2</v>
      </c>
      <c r="D35">
        <f t="shared" si="1"/>
        <v>0</v>
      </c>
    </row>
    <row r="36" spans="1:4" x14ac:dyDescent="0.2">
      <c r="A36">
        <v>3.96</v>
      </c>
      <c r="B36">
        <v>4.0199999999999996</v>
      </c>
      <c r="C36">
        <f t="shared" si="0"/>
        <v>-5.9999999999999609E-2</v>
      </c>
      <c r="D36">
        <f t="shared" si="1"/>
        <v>0</v>
      </c>
    </row>
    <row r="37" spans="1:4" x14ac:dyDescent="0.2">
      <c r="A37">
        <v>4.09</v>
      </c>
      <c r="B37">
        <v>4.03</v>
      </c>
      <c r="C37">
        <f t="shared" si="0"/>
        <v>5.9999999999999609E-2</v>
      </c>
      <c r="D37">
        <f t="shared" si="1"/>
        <v>1</v>
      </c>
    </row>
    <row r="38" spans="1:4" x14ac:dyDescent="0.2">
      <c r="A38">
        <v>4.0199999999999996</v>
      </c>
      <c r="B38">
        <v>3.97</v>
      </c>
      <c r="C38">
        <f t="shared" si="0"/>
        <v>4.9999999999999378E-2</v>
      </c>
      <c r="D38">
        <f t="shared" si="1"/>
        <v>1</v>
      </c>
    </row>
    <row r="39" spans="1:4" x14ac:dyDescent="0.2">
      <c r="A39">
        <v>4.01</v>
      </c>
      <c r="B39">
        <v>3.99</v>
      </c>
      <c r="C39">
        <f t="shared" si="0"/>
        <v>1.9999999999999574E-2</v>
      </c>
      <c r="D39">
        <f t="shared" si="1"/>
        <v>1</v>
      </c>
    </row>
    <row r="40" spans="1:4" x14ac:dyDescent="0.2">
      <c r="A40">
        <v>3.99</v>
      </c>
      <c r="B40">
        <v>4</v>
      </c>
      <c r="C40">
        <f t="shared" si="0"/>
        <v>-9.9999999999997868E-3</v>
      </c>
      <c r="D40">
        <f t="shared" si="1"/>
        <v>0</v>
      </c>
    </row>
    <row r="41" spans="1:4" x14ac:dyDescent="0.2">
      <c r="A41">
        <v>3.8</v>
      </c>
      <c r="B41">
        <v>3.97</v>
      </c>
      <c r="C41">
        <f t="shared" si="0"/>
        <v>-0.17000000000000037</v>
      </c>
      <c r="D41">
        <f t="shared" si="1"/>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071C-153B-6A44-8ACF-28F46E4CC5FC}">
  <dimension ref="A1:I41"/>
  <sheetViews>
    <sheetView topLeftCell="B1" zoomScale="130" workbookViewId="0">
      <selection activeCell="I21" sqref="I21"/>
    </sheetView>
  </sheetViews>
  <sheetFormatPr baseColWidth="10" defaultColWidth="11.5" defaultRowHeight="15" x14ac:dyDescent="0.2"/>
  <cols>
    <col min="9" max="9" width="13.1640625" bestFit="1" customWidth="1"/>
  </cols>
  <sheetData>
    <row r="1" spans="1:9" x14ac:dyDescent="0.2">
      <c r="A1" t="s">
        <v>12</v>
      </c>
      <c r="B1" t="s">
        <v>13</v>
      </c>
      <c r="C1" t="s">
        <v>87</v>
      </c>
      <c r="D1" t="s">
        <v>88</v>
      </c>
      <c r="E1" t="s">
        <v>77</v>
      </c>
    </row>
    <row r="2" spans="1:9" x14ac:dyDescent="0.2">
      <c r="A2">
        <v>3.8</v>
      </c>
      <c r="B2">
        <v>3.97</v>
      </c>
      <c r="C2">
        <f t="shared" ref="C2:C41" si="0">A2-B2</f>
        <v>-0.17000000000000037</v>
      </c>
      <c r="D2">
        <f t="shared" ref="D2:D41" si="1">ABS(C2)</f>
        <v>0.17000000000000037</v>
      </c>
      <c r="E2">
        <v>36</v>
      </c>
    </row>
    <row r="3" spans="1:9" x14ac:dyDescent="0.2">
      <c r="A3">
        <v>3.95</v>
      </c>
      <c r="B3">
        <v>4.07</v>
      </c>
      <c r="C3">
        <f t="shared" si="0"/>
        <v>-0.12000000000000011</v>
      </c>
      <c r="D3">
        <f t="shared" si="1"/>
        <v>0.12000000000000011</v>
      </c>
      <c r="E3">
        <v>35</v>
      </c>
    </row>
    <row r="4" spans="1:9" x14ac:dyDescent="0.2">
      <c r="A4">
        <v>3.95</v>
      </c>
      <c r="B4">
        <v>4.05</v>
      </c>
      <c r="C4">
        <f t="shared" si="0"/>
        <v>-9.9999999999999645E-2</v>
      </c>
      <c r="D4">
        <f t="shared" si="1"/>
        <v>9.9999999999999645E-2</v>
      </c>
      <c r="E4">
        <v>34</v>
      </c>
    </row>
    <row r="5" spans="1:9" x14ac:dyDescent="0.2">
      <c r="A5">
        <v>3.96</v>
      </c>
      <c r="B5">
        <v>4.04</v>
      </c>
      <c r="C5">
        <f t="shared" si="0"/>
        <v>-8.0000000000000071E-2</v>
      </c>
      <c r="D5">
        <f t="shared" si="1"/>
        <v>8.0000000000000071E-2</v>
      </c>
      <c r="E5">
        <f>AVERAGE($F$37:$F$38)</f>
        <v>32.5</v>
      </c>
    </row>
    <row r="6" spans="1:9" x14ac:dyDescent="0.2">
      <c r="A6">
        <v>3.98</v>
      </c>
      <c r="B6">
        <v>4.04</v>
      </c>
      <c r="C6">
        <f t="shared" si="0"/>
        <v>-6.0000000000000053E-2</v>
      </c>
      <c r="D6">
        <f t="shared" si="1"/>
        <v>6.0000000000000053E-2</v>
      </c>
      <c r="E6">
        <f>AVERAGE($F$31:$F$36)</f>
        <v>28.5</v>
      </c>
      <c r="F6">
        <v>1</v>
      </c>
    </row>
    <row r="7" spans="1:9" x14ac:dyDescent="0.2">
      <c r="A7">
        <v>3.96</v>
      </c>
      <c r="B7">
        <v>4.0199999999999996</v>
      </c>
      <c r="C7">
        <f t="shared" si="0"/>
        <v>-5.9999999999999609E-2</v>
      </c>
      <c r="D7">
        <f t="shared" si="1"/>
        <v>5.9999999999999609E-2</v>
      </c>
      <c r="E7">
        <f>AVERAGE($F$31:$F$36)</f>
        <v>28.5</v>
      </c>
      <c r="F7">
        <v>2</v>
      </c>
    </row>
    <row r="8" spans="1:9" x14ac:dyDescent="0.2">
      <c r="A8">
        <v>3.96</v>
      </c>
      <c r="B8">
        <v>4.0199999999999996</v>
      </c>
      <c r="C8">
        <f t="shared" si="0"/>
        <v>-5.9999999999999609E-2</v>
      </c>
      <c r="D8">
        <f t="shared" si="1"/>
        <v>5.9999999999999609E-2</v>
      </c>
      <c r="E8">
        <f>AVERAGE($F$31:$F$36)</f>
        <v>28.5</v>
      </c>
      <c r="F8">
        <v>3</v>
      </c>
    </row>
    <row r="9" spans="1:9" x14ac:dyDescent="0.2">
      <c r="A9">
        <v>3.99</v>
      </c>
      <c r="B9">
        <v>4.04</v>
      </c>
      <c r="C9">
        <f t="shared" si="0"/>
        <v>-4.9999999999999822E-2</v>
      </c>
      <c r="D9">
        <f t="shared" si="1"/>
        <v>4.9999999999999822E-2</v>
      </c>
      <c r="E9">
        <f>AVERAGE($F$27:$F$30)</f>
        <v>23.5</v>
      </c>
      <c r="F9">
        <v>4</v>
      </c>
      <c r="H9" t="s">
        <v>79</v>
      </c>
      <c r="I9">
        <f>SUM(E2:E23)</f>
        <v>407</v>
      </c>
    </row>
    <row r="10" spans="1:9" x14ac:dyDescent="0.2">
      <c r="A10">
        <v>4</v>
      </c>
      <c r="B10">
        <v>4.05</v>
      </c>
      <c r="C10">
        <f t="shared" si="0"/>
        <v>-4.9999999999999822E-2</v>
      </c>
      <c r="D10">
        <f t="shared" si="1"/>
        <v>4.9999999999999822E-2</v>
      </c>
      <c r="E10">
        <f>AVERAGE($F$27:$F$30)</f>
        <v>23.5</v>
      </c>
      <c r="F10">
        <v>5</v>
      </c>
      <c r="H10" s="6" t="s">
        <v>78</v>
      </c>
      <c r="I10" s="6">
        <f>SUM(E28:E41)</f>
        <v>259</v>
      </c>
    </row>
    <row r="11" spans="1:9" x14ac:dyDescent="0.2">
      <c r="A11">
        <v>3.97</v>
      </c>
      <c r="B11">
        <v>4.0199999999999996</v>
      </c>
      <c r="C11">
        <f t="shared" si="0"/>
        <v>-4.9999999999999378E-2</v>
      </c>
      <c r="D11">
        <f t="shared" si="1"/>
        <v>4.9999999999999378E-2</v>
      </c>
      <c r="E11">
        <f>AVERAGE($F$27:$F$30)</f>
        <v>23.5</v>
      </c>
      <c r="F11">
        <v>6</v>
      </c>
    </row>
    <row r="12" spans="1:9" x14ac:dyDescent="0.2">
      <c r="A12">
        <v>3.92</v>
      </c>
      <c r="B12">
        <v>3.96</v>
      </c>
      <c r="C12">
        <f t="shared" si="0"/>
        <v>-4.0000000000000036E-2</v>
      </c>
      <c r="D12">
        <f t="shared" si="1"/>
        <v>4.0000000000000036E-2</v>
      </c>
      <c r="E12">
        <f>AVERAGE($F$23:$F$26)</f>
        <v>19.5</v>
      </c>
      <c r="F12">
        <v>7</v>
      </c>
      <c r="H12" t="s">
        <v>39</v>
      </c>
      <c r="I12" t="s">
        <v>78</v>
      </c>
    </row>
    <row r="13" spans="1:9" x14ac:dyDescent="0.2">
      <c r="A13">
        <v>3.98</v>
      </c>
      <c r="B13">
        <v>4.0199999999999996</v>
      </c>
      <c r="C13">
        <f t="shared" si="0"/>
        <v>-3.9999999999999591E-2</v>
      </c>
      <c r="D13">
        <f t="shared" si="1"/>
        <v>3.9999999999999591E-2</v>
      </c>
      <c r="E13">
        <f>AVERAGE($F$23:$F$26)</f>
        <v>19.5</v>
      </c>
      <c r="F13">
        <v>8</v>
      </c>
      <c r="H13" t="s">
        <v>62</v>
      </c>
      <c r="I13" s="5">
        <v>36</v>
      </c>
    </row>
    <row r="14" spans="1:9" x14ac:dyDescent="0.2">
      <c r="A14">
        <v>4.0199999999999996</v>
      </c>
      <c r="B14">
        <v>4.05</v>
      </c>
      <c r="C14">
        <f t="shared" si="0"/>
        <v>-3.0000000000000249E-2</v>
      </c>
      <c r="D14">
        <f t="shared" si="1"/>
        <v>3.0000000000000249E-2</v>
      </c>
      <c r="E14">
        <f>AVERAGE($F$19:$F$22)</f>
        <v>15.5</v>
      </c>
      <c r="F14">
        <v>9</v>
      </c>
      <c r="H14" t="s">
        <v>89</v>
      </c>
      <c r="I14">
        <f>I13*37/4</f>
        <v>333</v>
      </c>
    </row>
    <row r="15" spans="1:9" x14ac:dyDescent="0.2">
      <c r="A15">
        <v>3.99</v>
      </c>
      <c r="B15">
        <v>4.0199999999999996</v>
      </c>
      <c r="C15">
        <f t="shared" si="0"/>
        <v>-2.9999999999999361E-2</v>
      </c>
      <c r="D15">
        <f t="shared" si="1"/>
        <v>2.9999999999999361E-2</v>
      </c>
      <c r="E15">
        <f>AVERAGE($F$19:$F$22)</f>
        <v>15.5</v>
      </c>
      <c r="F15">
        <v>10</v>
      </c>
      <c r="H15" t="s">
        <v>90</v>
      </c>
      <c r="I15">
        <f>(36*37*(2*36+1))/24</f>
        <v>4051.5</v>
      </c>
    </row>
    <row r="16" spans="1:9" x14ac:dyDescent="0.2">
      <c r="A16">
        <v>3.98</v>
      </c>
      <c r="B16">
        <v>4</v>
      </c>
      <c r="C16">
        <f t="shared" si="0"/>
        <v>-2.0000000000000018E-2</v>
      </c>
      <c r="D16">
        <f t="shared" si="1"/>
        <v>2.0000000000000018E-2</v>
      </c>
      <c r="E16">
        <f>AVERAGE($F$11:$F$18)</f>
        <v>9.5</v>
      </c>
      <c r="F16">
        <v>11</v>
      </c>
      <c r="H16" t="s">
        <v>39</v>
      </c>
      <c r="I16">
        <f>(I10-I14)/SQRT(I15)</f>
        <v>-1.1625825448182086</v>
      </c>
    </row>
    <row r="17" spans="1:9" x14ac:dyDescent="0.2">
      <c r="A17">
        <v>3.97</v>
      </c>
      <c r="B17">
        <v>3.99</v>
      </c>
      <c r="C17">
        <f t="shared" si="0"/>
        <v>-2.0000000000000018E-2</v>
      </c>
      <c r="D17">
        <f t="shared" si="1"/>
        <v>2.0000000000000018E-2</v>
      </c>
      <c r="E17">
        <f>AVERAGE($F$11:$F$18)</f>
        <v>9.5</v>
      </c>
      <c r="F17">
        <v>12</v>
      </c>
    </row>
    <row r="18" spans="1:9" x14ac:dyDescent="0.2">
      <c r="A18">
        <v>4</v>
      </c>
      <c r="B18">
        <v>4.0199999999999996</v>
      </c>
      <c r="C18">
        <f t="shared" si="0"/>
        <v>-1.9999999999999574E-2</v>
      </c>
      <c r="D18">
        <f t="shared" si="1"/>
        <v>1.9999999999999574E-2</v>
      </c>
      <c r="E18">
        <f>AVERAGE($F$11:$F$18)</f>
        <v>9.5</v>
      </c>
      <c r="F18">
        <v>13</v>
      </c>
    </row>
    <row r="19" spans="1:9" x14ac:dyDescent="0.2">
      <c r="A19">
        <v>4.0599999999999996</v>
      </c>
      <c r="B19">
        <v>4.07</v>
      </c>
      <c r="C19">
        <f t="shared" si="0"/>
        <v>-1.0000000000000675E-2</v>
      </c>
      <c r="D19">
        <f t="shared" si="1"/>
        <v>1.0000000000000675E-2</v>
      </c>
      <c r="E19">
        <v>3</v>
      </c>
      <c r="F19">
        <v>14</v>
      </c>
      <c r="H19" t="s">
        <v>40</v>
      </c>
    </row>
    <row r="20" spans="1:9" x14ac:dyDescent="0.2">
      <c r="A20">
        <v>4.0199999999999996</v>
      </c>
      <c r="B20">
        <v>4.03</v>
      </c>
      <c r="C20">
        <f t="shared" si="0"/>
        <v>-1.0000000000000675E-2</v>
      </c>
      <c r="D20">
        <f t="shared" si="1"/>
        <v>1.0000000000000675E-2</v>
      </c>
      <c r="E20">
        <v>3</v>
      </c>
      <c r="F20">
        <v>15</v>
      </c>
      <c r="H20" t="s">
        <v>91</v>
      </c>
      <c r="I20">
        <v>0.05</v>
      </c>
    </row>
    <row r="21" spans="1:9" x14ac:dyDescent="0.2">
      <c r="A21">
        <v>4.03</v>
      </c>
      <c r="B21">
        <v>4.04</v>
      </c>
      <c r="C21">
        <f t="shared" si="0"/>
        <v>-9.9999999999997868E-3</v>
      </c>
      <c r="D21">
        <f t="shared" si="1"/>
        <v>9.9999999999997868E-3</v>
      </c>
      <c r="E21">
        <v>3</v>
      </c>
      <c r="F21">
        <v>16</v>
      </c>
      <c r="H21" t="s">
        <v>92</v>
      </c>
      <c r="I21" s="7">
        <f>_xlfn.NORM.S.INV(0.05/2)</f>
        <v>-1.9599639845400538</v>
      </c>
    </row>
    <row r="22" spans="1:9" x14ac:dyDescent="0.2">
      <c r="A22">
        <v>4.04</v>
      </c>
      <c r="B22">
        <v>4.05</v>
      </c>
      <c r="C22">
        <f t="shared" si="0"/>
        <v>-9.9999999999997868E-3</v>
      </c>
      <c r="D22">
        <f t="shared" si="1"/>
        <v>9.9999999999997868E-3</v>
      </c>
      <c r="E22">
        <v>3</v>
      </c>
      <c r="F22">
        <v>17</v>
      </c>
    </row>
    <row r="23" spans="1:9" x14ac:dyDescent="0.2">
      <c r="A23">
        <v>3.99</v>
      </c>
      <c r="B23">
        <v>4</v>
      </c>
      <c r="C23">
        <f t="shared" si="0"/>
        <v>-9.9999999999997868E-3</v>
      </c>
      <c r="D23">
        <f t="shared" si="1"/>
        <v>9.9999999999997868E-3</v>
      </c>
      <c r="E23">
        <v>3</v>
      </c>
      <c r="F23">
        <v>18</v>
      </c>
    </row>
    <row r="24" spans="1:9" x14ac:dyDescent="0.2">
      <c r="A24">
        <v>3.97</v>
      </c>
      <c r="B24">
        <v>3.97</v>
      </c>
      <c r="C24">
        <f t="shared" si="0"/>
        <v>0</v>
      </c>
      <c r="D24">
        <f t="shared" si="1"/>
        <v>0</v>
      </c>
      <c r="F24">
        <v>19</v>
      </c>
    </row>
    <row r="25" spans="1:9" x14ac:dyDescent="0.2">
      <c r="A25">
        <v>4.04</v>
      </c>
      <c r="B25">
        <v>4.04</v>
      </c>
      <c r="C25">
        <f t="shared" si="0"/>
        <v>0</v>
      </c>
      <c r="D25">
        <f t="shared" si="1"/>
        <v>0</v>
      </c>
      <c r="F25">
        <v>20</v>
      </c>
    </row>
    <row r="26" spans="1:9" x14ac:dyDescent="0.2">
      <c r="A26">
        <v>4.03</v>
      </c>
      <c r="B26">
        <v>4.03</v>
      </c>
      <c r="C26">
        <f t="shared" si="0"/>
        <v>0</v>
      </c>
      <c r="D26">
        <f t="shared" si="1"/>
        <v>0</v>
      </c>
      <c r="F26">
        <v>21</v>
      </c>
      <c r="H26" t="s">
        <v>60</v>
      </c>
    </row>
    <row r="27" spans="1:9" x14ac:dyDescent="0.2">
      <c r="A27">
        <v>3.99</v>
      </c>
      <c r="B27">
        <v>3.99</v>
      </c>
      <c r="C27">
        <f t="shared" si="0"/>
        <v>0</v>
      </c>
      <c r="D27">
        <f t="shared" si="1"/>
        <v>0</v>
      </c>
      <c r="F27">
        <v>22</v>
      </c>
    </row>
    <row r="28" spans="1:9" x14ac:dyDescent="0.2">
      <c r="A28">
        <v>4.05</v>
      </c>
      <c r="B28">
        <v>4.03</v>
      </c>
      <c r="C28">
        <f t="shared" si="0"/>
        <v>1.9999999999999574E-2</v>
      </c>
      <c r="D28">
        <f t="shared" si="1"/>
        <v>1.9999999999999574E-2</v>
      </c>
      <c r="E28">
        <f>AVERAGE($F$11:$F$18)</f>
        <v>9.5</v>
      </c>
      <c r="F28">
        <v>23</v>
      </c>
    </row>
    <row r="29" spans="1:9" x14ac:dyDescent="0.2">
      <c r="A29">
        <v>4.01</v>
      </c>
      <c r="B29">
        <v>3.99</v>
      </c>
      <c r="C29">
        <f t="shared" si="0"/>
        <v>1.9999999999999574E-2</v>
      </c>
      <c r="D29">
        <f t="shared" si="1"/>
        <v>1.9999999999999574E-2</v>
      </c>
      <c r="E29">
        <f>AVERAGE($F$11:$F$18)</f>
        <v>9.5</v>
      </c>
      <c r="F29">
        <v>24</v>
      </c>
    </row>
    <row r="30" spans="1:9" x14ac:dyDescent="0.2">
      <c r="A30">
        <v>3.98</v>
      </c>
      <c r="B30">
        <v>3.96</v>
      </c>
      <c r="C30">
        <f t="shared" si="0"/>
        <v>2.0000000000000018E-2</v>
      </c>
      <c r="D30">
        <f t="shared" si="1"/>
        <v>2.0000000000000018E-2</v>
      </c>
      <c r="E30">
        <f>AVERAGE($F$11:$F$18)</f>
        <v>9.5</v>
      </c>
      <c r="F30">
        <v>25</v>
      </c>
    </row>
    <row r="31" spans="1:9" x14ac:dyDescent="0.2">
      <c r="A31">
        <v>3.98</v>
      </c>
      <c r="B31">
        <v>3.96</v>
      </c>
      <c r="C31">
        <f t="shared" si="0"/>
        <v>2.0000000000000018E-2</v>
      </c>
      <c r="D31">
        <f t="shared" si="1"/>
        <v>2.0000000000000018E-2</v>
      </c>
      <c r="E31">
        <f>AVERAGE($F$11:$F$18)</f>
        <v>9.5</v>
      </c>
      <c r="F31">
        <v>26</v>
      </c>
    </row>
    <row r="32" spans="1:9" x14ac:dyDescent="0.2">
      <c r="A32">
        <v>4.03</v>
      </c>
      <c r="B32">
        <v>4.01</v>
      </c>
      <c r="C32">
        <f t="shared" si="0"/>
        <v>2.0000000000000462E-2</v>
      </c>
      <c r="D32">
        <f t="shared" si="1"/>
        <v>2.0000000000000462E-2</v>
      </c>
      <c r="E32">
        <f>AVERAGE($F$11:$F$18)</f>
        <v>9.5</v>
      </c>
      <c r="F32">
        <v>27</v>
      </c>
    </row>
    <row r="33" spans="1:6" x14ac:dyDescent="0.2">
      <c r="A33">
        <v>4.01</v>
      </c>
      <c r="B33">
        <v>3.98</v>
      </c>
      <c r="C33">
        <f t="shared" si="0"/>
        <v>2.9999999999999805E-2</v>
      </c>
      <c r="D33">
        <f t="shared" si="1"/>
        <v>2.9999999999999805E-2</v>
      </c>
      <c r="E33">
        <f>AVERAGE($F$19:$F$22)</f>
        <v>15.5</v>
      </c>
      <c r="F33">
        <v>28</v>
      </c>
    </row>
    <row r="34" spans="1:6" x14ac:dyDescent="0.2">
      <c r="A34">
        <v>4.01</v>
      </c>
      <c r="B34">
        <v>3.98</v>
      </c>
      <c r="C34">
        <f t="shared" si="0"/>
        <v>2.9999999999999805E-2</v>
      </c>
      <c r="D34">
        <f t="shared" si="1"/>
        <v>2.9999999999999805E-2</v>
      </c>
      <c r="E34">
        <f>AVERAGE($F$19:$F$22)</f>
        <v>15.5</v>
      </c>
      <c r="F34">
        <v>29</v>
      </c>
    </row>
    <row r="35" spans="1:6" x14ac:dyDescent="0.2">
      <c r="A35">
        <v>4.03</v>
      </c>
      <c r="B35">
        <v>3.99</v>
      </c>
      <c r="C35">
        <f t="shared" si="0"/>
        <v>4.0000000000000036E-2</v>
      </c>
      <c r="D35">
        <f t="shared" si="1"/>
        <v>4.0000000000000036E-2</v>
      </c>
      <c r="E35">
        <f>AVERAGE($F$23:$F$26)</f>
        <v>19.5</v>
      </c>
      <c r="F35">
        <v>30</v>
      </c>
    </row>
    <row r="36" spans="1:6" x14ac:dyDescent="0.2">
      <c r="A36">
        <v>4.05</v>
      </c>
      <c r="B36">
        <v>4.01</v>
      </c>
      <c r="C36">
        <f t="shared" si="0"/>
        <v>4.0000000000000036E-2</v>
      </c>
      <c r="D36">
        <f t="shared" si="1"/>
        <v>4.0000000000000036E-2</v>
      </c>
      <c r="E36">
        <f>AVERAGE($F$23:$F$26)</f>
        <v>19.5</v>
      </c>
      <c r="F36">
        <v>31</v>
      </c>
    </row>
    <row r="37" spans="1:6" x14ac:dyDescent="0.2">
      <c r="A37">
        <v>4.0199999999999996</v>
      </c>
      <c r="B37">
        <v>3.97</v>
      </c>
      <c r="C37">
        <f t="shared" si="0"/>
        <v>4.9999999999999378E-2</v>
      </c>
      <c r="D37">
        <f t="shared" si="1"/>
        <v>4.9999999999999378E-2</v>
      </c>
      <c r="E37">
        <f>AVERAGE($F$27:$F$30)</f>
        <v>23.5</v>
      </c>
      <c r="F37">
        <v>32</v>
      </c>
    </row>
    <row r="38" spans="1:6" x14ac:dyDescent="0.2">
      <c r="A38">
        <v>4.01</v>
      </c>
      <c r="B38">
        <v>3.95</v>
      </c>
      <c r="C38">
        <f t="shared" si="0"/>
        <v>5.9999999999999609E-2</v>
      </c>
      <c r="D38">
        <f t="shared" si="1"/>
        <v>5.9999999999999609E-2</v>
      </c>
      <c r="E38">
        <f>AVERAGE($F$31:$F$36)</f>
        <v>28.5</v>
      </c>
      <c r="F38">
        <v>33</v>
      </c>
    </row>
    <row r="39" spans="1:6" x14ac:dyDescent="0.2">
      <c r="A39">
        <v>4.05</v>
      </c>
      <c r="B39">
        <v>3.99</v>
      </c>
      <c r="C39">
        <f t="shared" si="0"/>
        <v>5.9999999999999609E-2</v>
      </c>
      <c r="D39">
        <f t="shared" si="1"/>
        <v>5.9999999999999609E-2</v>
      </c>
      <c r="E39">
        <f>AVERAGE($F$31:$F$36)</f>
        <v>28.5</v>
      </c>
      <c r="F39">
        <v>34</v>
      </c>
    </row>
    <row r="40" spans="1:6" x14ac:dyDescent="0.2">
      <c r="A40">
        <v>4.09</v>
      </c>
      <c r="B40">
        <v>4.03</v>
      </c>
      <c r="C40">
        <f t="shared" si="0"/>
        <v>5.9999999999999609E-2</v>
      </c>
      <c r="D40">
        <f t="shared" si="1"/>
        <v>5.9999999999999609E-2</v>
      </c>
      <c r="E40">
        <f>AVERAGE($F$31:$F$36)</f>
        <v>28.5</v>
      </c>
      <c r="F40">
        <v>35</v>
      </c>
    </row>
    <row r="41" spans="1:6" x14ac:dyDescent="0.2">
      <c r="A41">
        <v>4.07</v>
      </c>
      <c r="B41">
        <v>3.99</v>
      </c>
      <c r="C41">
        <f t="shared" si="0"/>
        <v>8.0000000000000071E-2</v>
      </c>
      <c r="D41">
        <f t="shared" si="1"/>
        <v>8.0000000000000071E-2</v>
      </c>
      <c r="E41">
        <f>AVERAGE($F$37:$F$38)</f>
        <v>32.5</v>
      </c>
      <c r="F41">
        <v>36</v>
      </c>
    </row>
  </sheetData>
  <sortState xmlns:xlrd2="http://schemas.microsoft.com/office/spreadsheetml/2017/richdata2" ref="A2:E41">
    <sortCondition ref="C2:C41"/>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B024-8C91-1B4D-A474-75F4FF936B55}">
  <dimension ref="A1:E41"/>
  <sheetViews>
    <sheetView zoomScale="138" workbookViewId="0">
      <selection activeCell="E12" sqref="E12"/>
    </sheetView>
  </sheetViews>
  <sheetFormatPr baseColWidth="10" defaultRowHeight="15" x14ac:dyDescent="0.2"/>
  <sheetData>
    <row r="1" spans="1:5" x14ac:dyDescent="0.2">
      <c r="A1" t="s">
        <v>12</v>
      </c>
      <c r="B1" t="s">
        <v>61</v>
      </c>
    </row>
    <row r="2" spans="1:5" x14ac:dyDescent="0.2">
      <c r="A2">
        <v>4.01</v>
      </c>
      <c r="B2">
        <f>IF(A2&gt;4,1,IF(A2&lt;4,0," "))</f>
        <v>1</v>
      </c>
    </row>
    <row r="3" spans="1:5" x14ac:dyDescent="0.2">
      <c r="A3">
        <v>3.97</v>
      </c>
      <c r="B3">
        <f t="shared" ref="B3:B41" si="0">IF(A3&gt;4,1,IF(A3&lt;4,0," "))</f>
        <v>0</v>
      </c>
    </row>
    <row r="4" spans="1:5" x14ac:dyDescent="0.2">
      <c r="A4">
        <v>4.0599999999999996</v>
      </c>
      <c r="B4">
        <f t="shared" si="0"/>
        <v>1</v>
      </c>
    </row>
    <row r="5" spans="1:5" x14ac:dyDescent="0.2">
      <c r="A5">
        <v>3.96</v>
      </c>
      <c r="B5">
        <f t="shared" si="0"/>
        <v>0</v>
      </c>
      <c r="E5">
        <v>0.5</v>
      </c>
    </row>
    <row r="6" spans="1:5" x14ac:dyDescent="0.2">
      <c r="A6">
        <v>3.98</v>
      </c>
      <c r="B6">
        <f t="shared" si="0"/>
        <v>0</v>
      </c>
      <c r="D6" t="s">
        <v>62</v>
      </c>
      <c r="E6">
        <f>COUNT(B2:B41)</f>
        <v>38</v>
      </c>
    </row>
    <row r="7" spans="1:5" x14ac:dyDescent="0.2">
      <c r="A7">
        <v>3.98</v>
      </c>
      <c r="B7">
        <f t="shared" si="0"/>
        <v>0</v>
      </c>
      <c r="D7" t="s">
        <v>63</v>
      </c>
      <c r="E7">
        <f>SUM(B2:B41)</f>
        <v>19</v>
      </c>
    </row>
    <row r="8" spans="1:5" x14ac:dyDescent="0.2">
      <c r="A8">
        <v>4.01</v>
      </c>
      <c r="B8">
        <f t="shared" si="0"/>
        <v>1</v>
      </c>
    </row>
    <row r="9" spans="1:5" x14ac:dyDescent="0.2">
      <c r="A9">
        <v>3.95</v>
      </c>
      <c r="B9">
        <f t="shared" si="0"/>
        <v>0</v>
      </c>
      <c r="D9" t="s">
        <v>34</v>
      </c>
      <c r="E9">
        <f>E6*E5</f>
        <v>19</v>
      </c>
    </row>
    <row r="10" spans="1:5" x14ac:dyDescent="0.2">
      <c r="A10">
        <v>4.03</v>
      </c>
      <c r="B10">
        <f t="shared" si="0"/>
        <v>1</v>
      </c>
      <c r="D10" t="s">
        <v>64</v>
      </c>
      <c r="E10">
        <f>(E6*E5)*(1-E5)</f>
        <v>9.5</v>
      </c>
    </row>
    <row r="11" spans="1:5" x14ac:dyDescent="0.2">
      <c r="A11">
        <v>4.07</v>
      </c>
      <c r="B11">
        <f t="shared" si="0"/>
        <v>1</v>
      </c>
      <c r="D11" t="s">
        <v>39</v>
      </c>
      <c r="E11">
        <f>(E7-E9)/SQRT(E10)</f>
        <v>0</v>
      </c>
    </row>
    <row r="12" spans="1:5" x14ac:dyDescent="0.2">
      <c r="A12">
        <v>3.92</v>
      </c>
      <c r="B12">
        <f t="shared" si="0"/>
        <v>0</v>
      </c>
    </row>
    <row r="13" spans="1:5" x14ac:dyDescent="0.2">
      <c r="A13">
        <v>3.97</v>
      </c>
      <c r="B13">
        <f t="shared" si="0"/>
        <v>0</v>
      </c>
    </row>
    <row r="14" spans="1:5" x14ac:dyDescent="0.2">
      <c r="A14">
        <v>4.04</v>
      </c>
      <c r="B14">
        <f t="shared" si="0"/>
        <v>1</v>
      </c>
      <c r="D14" t="s">
        <v>40</v>
      </c>
    </row>
    <row r="15" spans="1:5" x14ac:dyDescent="0.2">
      <c r="A15">
        <v>4.03</v>
      </c>
      <c r="B15">
        <f t="shared" si="0"/>
        <v>1</v>
      </c>
    </row>
    <row r="16" spans="1:5" x14ac:dyDescent="0.2">
      <c r="A16">
        <v>3.95</v>
      </c>
      <c r="B16">
        <f t="shared" si="0"/>
        <v>0</v>
      </c>
      <c r="D16" t="s">
        <v>65</v>
      </c>
    </row>
    <row r="17" spans="1:4" x14ac:dyDescent="0.2">
      <c r="A17">
        <v>4.05</v>
      </c>
      <c r="B17">
        <f t="shared" si="0"/>
        <v>1</v>
      </c>
    </row>
    <row r="18" spans="1:4" x14ac:dyDescent="0.2">
      <c r="A18">
        <v>3.98</v>
      </c>
      <c r="B18">
        <f t="shared" si="0"/>
        <v>0</v>
      </c>
    </row>
    <row r="19" spans="1:4" x14ac:dyDescent="0.2">
      <c r="A19">
        <v>4.01</v>
      </c>
      <c r="B19">
        <f t="shared" si="0"/>
        <v>1</v>
      </c>
    </row>
    <row r="20" spans="1:4" x14ac:dyDescent="0.2">
      <c r="A20">
        <v>4.0199999999999996</v>
      </c>
      <c r="B20">
        <f t="shared" si="0"/>
        <v>1</v>
      </c>
      <c r="D20">
        <f>_xlfn.NORM.S.INV(0.05)</f>
        <v>-1.6448536269514726</v>
      </c>
    </row>
    <row r="21" spans="1:4" x14ac:dyDescent="0.2">
      <c r="A21">
        <v>3.99</v>
      </c>
      <c r="B21">
        <f t="shared" si="0"/>
        <v>0</v>
      </c>
    </row>
    <row r="22" spans="1:4" x14ac:dyDescent="0.2">
      <c r="A22">
        <v>4.03</v>
      </c>
      <c r="B22">
        <f t="shared" si="0"/>
        <v>1</v>
      </c>
    </row>
    <row r="23" spans="1:4" x14ac:dyDescent="0.2">
      <c r="A23">
        <v>3.99</v>
      </c>
      <c r="B23">
        <f t="shared" si="0"/>
        <v>0</v>
      </c>
    </row>
    <row r="24" spans="1:4" x14ac:dyDescent="0.2">
      <c r="A24">
        <v>4.05</v>
      </c>
      <c r="B24">
        <f t="shared" si="0"/>
        <v>1</v>
      </c>
    </row>
    <row r="25" spans="1:4" x14ac:dyDescent="0.2">
      <c r="A25">
        <v>3.98</v>
      </c>
      <c r="B25">
        <f t="shared" si="0"/>
        <v>0</v>
      </c>
      <c r="D25" t="s">
        <v>60</v>
      </c>
    </row>
    <row r="26" spans="1:4" x14ac:dyDescent="0.2">
      <c r="A26">
        <v>3.99</v>
      </c>
      <c r="B26">
        <f t="shared" si="0"/>
        <v>0</v>
      </c>
    </row>
    <row r="27" spans="1:4" x14ac:dyDescent="0.2">
      <c r="A27">
        <v>4.0199999999999996</v>
      </c>
      <c r="B27">
        <f t="shared" si="0"/>
        <v>1</v>
      </c>
    </row>
    <row r="28" spans="1:4" x14ac:dyDescent="0.2">
      <c r="A28">
        <v>3.98</v>
      </c>
      <c r="B28">
        <f t="shared" si="0"/>
        <v>0</v>
      </c>
    </row>
    <row r="29" spans="1:4" x14ac:dyDescent="0.2">
      <c r="A29">
        <v>4</v>
      </c>
      <c r="B29" t="str">
        <f t="shared" si="0"/>
        <v xml:space="preserve"> </v>
      </c>
    </row>
    <row r="30" spans="1:4" x14ac:dyDescent="0.2">
      <c r="A30">
        <v>3.96</v>
      </c>
      <c r="B30">
        <f t="shared" si="0"/>
        <v>0</v>
      </c>
    </row>
    <row r="31" spans="1:4" x14ac:dyDescent="0.2">
      <c r="A31">
        <v>3.97</v>
      </c>
      <c r="B31">
        <f t="shared" si="0"/>
        <v>0</v>
      </c>
    </row>
    <row r="32" spans="1:4" x14ac:dyDescent="0.2">
      <c r="A32">
        <v>4.03</v>
      </c>
      <c r="B32">
        <f t="shared" si="0"/>
        <v>1</v>
      </c>
    </row>
    <row r="33" spans="1:2" x14ac:dyDescent="0.2">
      <c r="A33">
        <v>4.05</v>
      </c>
      <c r="B33">
        <f t="shared" si="0"/>
        <v>1</v>
      </c>
    </row>
    <row r="34" spans="1:2" x14ac:dyDescent="0.2">
      <c r="A34">
        <v>4.04</v>
      </c>
      <c r="B34">
        <f t="shared" si="0"/>
        <v>1</v>
      </c>
    </row>
    <row r="35" spans="1:2" x14ac:dyDescent="0.2">
      <c r="A35">
        <v>4</v>
      </c>
      <c r="B35" t="str">
        <f t="shared" si="0"/>
        <v xml:space="preserve"> </v>
      </c>
    </row>
    <row r="36" spans="1:2" x14ac:dyDescent="0.2">
      <c r="A36">
        <v>3.96</v>
      </c>
      <c r="B36">
        <f t="shared" si="0"/>
        <v>0</v>
      </c>
    </row>
    <row r="37" spans="1:2" x14ac:dyDescent="0.2">
      <c r="A37">
        <v>4.09</v>
      </c>
      <c r="B37">
        <f t="shared" si="0"/>
        <v>1</v>
      </c>
    </row>
    <row r="38" spans="1:2" x14ac:dyDescent="0.2">
      <c r="A38">
        <v>4.0199999999999996</v>
      </c>
      <c r="B38">
        <f t="shared" si="0"/>
        <v>1</v>
      </c>
    </row>
    <row r="39" spans="1:2" x14ac:dyDescent="0.2">
      <c r="A39">
        <v>4.01</v>
      </c>
      <c r="B39">
        <f t="shared" si="0"/>
        <v>1</v>
      </c>
    </row>
    <row r="40" spans="1:2" x14ac:dyDescent="0.2">
      <c r="A40">
        <v>3.99</v>
      </c>
      <c r="B40">
        <f t="shared" si="0"/>
        <v>0</v>
      </c>
    </row>
    <row r="41" spans="1:2" x14ac:dyDescent="0.2">
      <c r="A41">
        <v>3.8</v>
      </c>
      <c r="B41">
        <f t="shared" si="0"/>
        <v>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5ED15-315C-448C-8B45-92A0F8AAFE89}">
  <dimension ref="A1:N57"/>
  <sheetViews>
    <sheetView topLeftCell="A6" zoomScale="125" workbookViewId="0">
      <selection activeCell="H23" sqref="H23"/>
    </sheetView>
  </sheetViews>
  <sheetFormatPr baseColWidth="10" defaultColWidth="11.5" defaultRowHeight="15" x14ac:dyDescent="0.2"/>
  <sheetData>
    <row r="1" spans="1:10" x14ac:dyDescent="0.2">
      <c r="A1" t="s">
        <v>14</v>
      </c>
      <c r="B1" t="s">
        <v>15</v>
      </c>
      <c r="C1" t="s">
        <v>16</v>
      </c>
    </row>
    <row r="2" spans="1:10" x14ac:dyDescent="0.2">
      <c r="A2">
        <v>20</v>
      </c>
      <c r="B2">
        <v>14.5</v>
      </c>
      <c r="C2">
        <v>9</v>
      </c>
    </row>
    <row r="3" spans="1:10" x14ac:dyDescent="0.2">
      <c r="A3">
        <v>6.5</v>
      </c>
      <c r="B3">
        <v>16.5</v>
      </c>
      <c r="C3">
        <v>1</v>
      </c>
    </row>
    <row r="4" spans="1:10" x14ac:dyDescent="0.2">
      <c r="A4">
        <v>21</v>
      </c>
      <c r="B4">
        <v>4.5</v>
      </c>
      <c r="C4">
        <v>9</v>
      </c>
    </row>
    <row r="5" spans="1:10" x14ac:dyDescent="0.2">
      <c r="A5">
        <v>16.5</v>
      </c>
      <c r="B5">
        <v>2.5</v>
      </c>
      <c r="C5">
        <v>4.5</v>
      </c>
    </row>
    <row r="6" spans="1:10" x14ac:dyDescent="0.2">
      <c r="A6">
        <v>12</v>
      </c>
      <c r="B6">
        <v>14.5</v>
      </c>
      <c r="C6">
        <v>6.5</v>
      </c>
    </row>
    <row r="7" spans="1:10" x14ac:dyDescent="0.2">
      <c r="A7">
        <v>18.5</v>
      </c>
      <c r="B7">
        <v>12</v>
      </c>
      <c r="C7">
        <v>2.5</v>
      </c>
    </row>
    <row r="8" spans="1:10" x14ac:dyDescent="0.2">
      <c r="A8">
        <v>9</v>
      </c>
      <c r="B8">
        <v>18.5</v>
      </c>
      <c r="C8">
        <v>12</v>
      </c>
    </row>
    <row r="9" spans="1:10" x14ac:dyDescent="0.2">
      <c r="A9">
        <v>10.5</v>
      </c>
    </row>
    <row r="14" spans="1:10" x14ac:dyDescent="0.2">
      <c r="A14" t="s">
        <v>114</v>
      </c>
      <c r="B14" t="s">
        <v>115</v>
      </c>
      <c r="C14" t="s">
        <v>77</v>
      </c>
      <c r="H14" t="s">
        <v>117</v>
      </c>
      <c r="I14" t="s">
        <v>118</v>
      </c>
      <c r="J14" t="s">
        <v>120</v>
      </c>
    </row>
    <row r="15" spans="1:10" x14ac:dyDescent="0.2">
      <c r="A15">
        <v>1</v>
      </c>
      <c r="B15" t="s">
        <v>16</v>
      </c>
      <c r="C15">
        <f t="shared" ref="C15:C36" si="0">_xlfn.RANK.AVG(A15,$A$15:$A$36,1)</f>
        <v>1</v>
      </c>
      <c r="G15" t="s">
        <v>16</v>
      </c>
      <c r="H15">
        <f>COUNT(C15:C21)</f>
        <v>7</v>
      </c>
      <c r="I15">
        <f>SUM(C15:C21)</f>
        <v>45.5</v>
      </c>
      <c r="J15">
        <f>(I15^2)/H15</f>
        <v>295.75</v>
      </c>
    </row>
    <row r="16" spans="1:10" x14ac:dyDescent="0.2">
      <c r="A16">
        <v>2.5</v>
      </c>
      <c r="B16" t="s">
        <v>16</v>
      </c>
      <c r="C16">
        <f t="shared" si="0"/>
        <v>2.5</v>
      </c>
      <c r="G16" t="s">
        <v>15</v>
      </c>
      <c r="H16">
        <f>COUNT(C22:C28)</f>
        <v>7</v>
      </c>
      <c r="I16">
        <f>SUM(C22:C28)</f>
        <v>88</v>
      </c>
      <c r="J16">
        <f t="shared" ref="J16:J17" si="1">(I16^2)/H16</f>
        <v>1106.2857142857142</v>
      </c>
    </row>
    <row r="17" spans="1:10" x14ac:dyDescent="0.2">
      <c r="A17">
        <v>4.5</v>
      </c>
      <c r="B17" t="s">
        <v>16</v>
      </c>
      <c r="C17">
        <f t="shared" si="0"/>
        <v>4.5</v>
      </c>
      <c r="G17" t="s">
        <v>116</v>
      </c>
      <c r="H17">
        <f>COUNT((C29:C36))</f>
        <v>8</v>
      </c>
      <c r="I17">
        <f>SUM(C29:C36)</f>
        <v>119.5</v>
      </c>
      <c r="J17">
        <f t="shared" si="1"/>
        <v>1785.03125</v>
      </c>
    </row>
    <row r="18" spans="1:10" x14ac:dyDescent="0.2">
      <c r="A18">
        <v>6.5</v>
      </c>
      <c r="B18" t="s">
        <v>16</v>
      </c>
      <c r="C18">
        <f t="shared" si="0"/>
        <v>6.5</v>
      </c>
      <c r="G18" t="s">
        <v>62</v>
      </c>
      <c r="H18">
        <f>SUM(H15:H17)</f>
        <v>22</v>
      </c>
    </row>
    <row r="19" spans="1:10" x14ac:dyDescent="0.2">
      <c r="A19">
        <v>9</v>
      </c>
      <c r="B19" t="s">
        <v>16</v>
      </c>
      <c r="C19">
        <f t="shared" si="0"/>
        <v>9</v>
      </c>
    </row>
    <row r="20" spans="1:10" x14ac:dyDescent="0.2">
      <c r="A20">
        <v>9</v>
      </c>
      <c r="B20" t="s">
        <v>16</v>
      </c>
      <c r="C20">
        <f t="shared" si="0"/>
        <v>9</v>
      </c>
      <c r="G20" t="s">
        <v>119</v>
      </c>
      <c r="H20">
        <f>12/(H18*(H18+1))*(J15+J16+J17)-(3*(H18+1))</f>
        <v>6.5826157538113961</v>
      </c>
    </row>
    <row r="21" spans="1:10" x14ac:dyDescent="0.2">
      <c r="A21">
        <v>12</v>
      </c>
      <c r="B21" t="s">
        <v>16</v>
      </c>
      <c r="C21">
        <f t="shared" si="0"/>
        <v>13</v>
      </c>
    </row>
    <row r="22" spans="1:10" x14ac:dyDescent="0.2">
      <c r="A22">
        <v>2.5</v>
      </c>
      <c r="B22" t="s">
        <v>15</v>
      </c>
      <c r="C22">
        <f t="shared" si="0"/>
        <v>2.5</v>
      </c>
      <c r="G22" t="s">
        <v>40</v>
      </c>
    </row>
    <row r="23" spans="1:10" x14ac:dyDescent="0.2">
      <c r="A23">
        <v>4.5</v>
      </c>
      <c r="B23" t="s">
        <v>15</v>
      </c>
      <c r="C23">
        <f t="shared" si="0"/>
        <v>4.5</v>
      </c>
      <c r="G23" t="s">
        <v>95</v>
      </c>
    </row>
    <row r="24" spans="1:10" x14ac:dyDescent="0.2">
      <c r="A24">
        <v>12</v>
      </c>
      <c r="B24" t="s">
        <v>15</v>
      </c>
      <c r="C24">
        <f t="shared" si="0"/>
        <v>13</v>
      </c>
      <c r="G24" t="s">
        <v>121</v>
      </c>
      <c r="H24">
        <v>2</v>
      </c>
    </row>
    <row r="25" spans="1:10" x14ac:dyDescent="0.2">
      <c r="A25">
        <v>14.5</v>
      </c>
      <c r="B25" t="s">
        <v>15</v>
      </c>
      <c r="C25">
        <f t="shared" si="0"/>
        <v>15.5</v>
      </c>
      <c r="H25">
        <f>_xlfn.CHISQ.INV.RT(0.05,2)</f>
        <v>5.9914645471079817</v>
      </c>
    </row>
    <row r="26" spans="1:10" x14ac:dyDescent="0.2">
      <c r="A26">
        <v>14.5</v>
      </c>
      <c r="B26" t="s">
        <v>15</v>
      </c>
      <c r="C26">
        <f t="shared" si="0"/>
        <v>15.5</v>
      </c>
    </row>
    <row r="27" spans="1:10" x14ac:dyDescent="0.2">
      <c r="A27">
        <v>16.5</v>
      </c>
      <c r="B27" t="s">
        <v>15</v>
      </c>
      <c r="C27">
        <f t="shared" si="0"/>
        <v>17.5</v>
      </c>
    </row>
    <row r="28" spans="1:10" x14ac:dyDescent="0.2">
      <c r="A28">
        <v>18.5</v>
      </c>
      <c r="B28" t="s">
        <v>15</v>
      </c>
      <c r="C28">
        <f t="shared" si="0"/>
        <v>19.5</v>
      </c>
    </row>
    <row r="29" spans="1:10" x14ac:dyDescent="0.2">
      <c r="A29">
        <v>6.5</v>
      </c>
      <c r="B29" t="s">
        <v>14</v>
      </c>
      <c r="C29">
        <f t="shared" si="0"/>
        <v>6.5</v>
      </c>
    </row>
    <row r="30" spans="1:10" x14ac:dyDescent="0.2">
      <c r="A30">
        <v>9</v>
      </c>
      <c r="B30" t="s">
        <v>14</v>
      </c>
      <c r="C30">
        <f t="shared" si="0"/>
        <v>9</v>
      </c>
    </row>
    <row r="31" spans="1:10" x14ac:dyDescent="0.2">
      <c r="A31">
        <v>10.5</v>
      </c>
      <c r="B31" t="s">
        <v>14</v>
      </c>
      <c r="C31">
        <f t="shared" si="0"/>
        <v>11</v>
      </c>
      <c r="G31" t="s">
        <v>122</v>
      </c>
    </row>
    <row r="32" spans="1:10" x14ac:dyDescent="0.2">
      <c r="A32">
        <v>12</v>
      </c>
      <c r="B32" t="s">
        <v>14</v>
      </c>
      <c r="C32">
        <f t="shared" si="0"/>
        <v>13</v>
      </c>
      <c r="G32" t="s">
        <v>123</v>
      </c>
    </row>
    <row r="33" spans="1:12" x14ac:dyDescent="0.2">
      <c r="A33">
        <v>16.5</v>
      </c>
      <c r="B33" t="s">
        <v>14</v>
      </c>
      <c r="C33">
        <f t="shared" si="0"/>
        <v>17.5</v>
      </c>
    </row>
    <row r="34" spans="1:12" x14ac:dyDescent="0.2">
      <c r="A34">
        <v>18.5</v>
      </c>
      <c r="B34" t="s">
        <v>14</v>
      </c>
      <c r="C34">
        <f t="shared" si="0"/>
        <v>19.5</v>
      </c>
    </row>
    <row r="35" spans="1:12" x14ac:dyDescent="0.2">
      <c r="A35">
        <v>20</v>
      </c>
      <c r="B35" t="s">
        <v>14</v>
      </c>
      <c r="C35">
        <f t="shared" si="0"/>
        <v>21</v>
      </c>
    </row>
    <row r="36" spans="1:12" x14ac:dyDescent="0.2">
      <c r="A36">
        <v>21</v>
      </c>
      <c r="B36" t="s">
        <v>14</v>
      </c>
      <c r="C36">
        <f t="shared" si="0"/>
        <v>22</v>
      </c>
      <c r="G36" t="s">
        <v>124</v>
      </c>
    </row>
    <row r="37" spans="1:12" x14ac:dyDescent="0.2">
      <c r="G37" t="s">
        <v>125</v>
      </c>
    </row>
    <row r="40" spans="1:12" x14ac:dyDescent="0.2">
      <c r="G40" t="s">
        <v>114</v>
      </c>
      <c r="H40" t="s">
        <v>115</v>
      </c>
      <c r="I40" t="s">
        <v>126</v>
      </c>
    </row>
    <row r="41" spans="1:12" x14ac:dyDescent="0.2">
      <c r="G41">
        <v>2.5</v>
      </c>
      <c r="H41" t="s">
        <v>15</v>
      </c>
      <c r="I41">
        <f>_xlfn.RANK.AVG(G41,$G$41:$G$55,1)</f>
        <v>1</v>
      </c>
    </row>
    <row r="42" spans="1:12" x14ac:dyDescent="0.2">
      <c r="G42">
        <v>4.5</v>
      </c>
      <c r="H42" t="s">
        <v>15</v>
      </c>
      <c r="I42">
        <f t="shared" ref="I42:I55" si="2">_xlfn.RANK.AVG(G42,$G$41:$G$55,1)</f>
        <v>2</v>
      </c>
    </row>
    <row r="43" spans="1:12" x14ac:dyDescent="0.2">
      <c r="G43">
        <v>12</v>
      </c>
      <c r="H43" t="s">
        <v>15</v>
      </c>
      <c r="I43">
        <f t="shared" si="2"/>
        <v>6.5</v>
      </c>
      <c r="K43" t="s">
        <v>103</v>
      </c>
      <c r="L43">
        <f>COUNT(I41:I47)</f>
        <v>7</v>
      </c>
    </row>
    <row r="44" spans="1:12" x14ac:dyDescent="0.2">
      <c r="G44">
        <v>14.5</v>
      </c>
      <c r="H44" t="s">
        <v>15</v>
      </c>
      <c r="I44">
        <f t="shared" si="2"/>
        <v>8.5</v>
      </c>
      <c r="K44" t="s">
        <v>104</v>
      </c>
      <c r="L44">
        <f>COUNT(I48:I55)</f>
        <v>8</v>
      </c>
    </row>
    <row r="45" spans="1:12" x14ac:dyDescent="0.2">
      <c r="G45">
        <v>14.5</v>
      </c>
      <c r="H45" t="s">
        <v>15</v>
      </c>
      <c r="I45">
        <f t="shared" si="2"/>
        <v>8.5</v>
      </c>
      <c r="K45" t="s">
        <v>105</v>
      </c>
      <c r="L45">
        <f>SUM(I41:I47)</f>
        <v>49.5</v>
      </c>
    </row>
    <row r="46" spans="1:12" x14ac:dyDescent="0.2">
      <c r="G46">
        <v>16.5</v>
      </c>
      <c r="H46" t="s">
        <v>15</v>
      </c>
      <c r="I46">
        <f t="shared" si="2"/>
        <v>10.5</v>
      </c>
      <c r="K46" t="s">
        <v>107</v>
      </c>
      <c r="L46">
        <f>(L43*L44)+((L43*(L43+1))/2)-L45</f>
        <v>34.5</v>
      </c>
    </row>
    <row r="47" spans="1:12" x14ac:dyDescent="0.2">
      <c r="G47">
        <v>18.5</v>
      </c>
      <c r="H47" t="s">
        <v>15</v>
      </c>
      <c r="I47">
        <f t="shared" si="2"/>
        <v>12.5</v>
      </c>
    </row>
    <row r="48" spans="1:12" x14ac:dyDescent="0.2">
      <c r="G48">
        <v>6.5</v>
      </c>
      <c r="H48" t="s">
        <v>14</v>
      </c>
      <c r="I48">
        <f t="shared" si="2"/>
        <v>3</v>
      </c>
      <c r="K48" t="s">
        <v>40</v>
      </c>
    </row>
    <row r="49" spans="7:14" x14ac:dyDescent="0.2">
      <c r="G49">
        <v>9</v>
      </c>
      <c r="H49" t="s">
        <v>14</v>
      </c>
      <c r="I49">
        <f t="shared" si="2"/>
        <v>4</v>
      </c>
      <c r="K49" t="s">
        <v>73</v>
      </c>
      <c r="L49">
        <v>0.05</v>
      </c>
    </row>
    <row r="50" spans="7:14" x14ac:dyDescent="0.2">
      <c r="G50">
        <v>10.5</v>
      </c>
      <c r="H50" t="s">
        <v>14</v>
      </c>
      <c r="I50">
        <f t="shared" si="2"/>
        <v>5</v>
      </c>
      <c r="K50" t="s">
        <v>109</v>
      </c>
      <c r="L50">
        <v>10</v>
      </c>
      <c r="M50" t="s">
        <v>127</v>
      </c>
    </row>
    <row r="51" spans="7:14" x14ac:dyDescent="0.2">
      <c r="G51">
        <v>12</v>
      </c>
      <c r="H51" t="s">
        <v>14</v>
      </c>
      <c r="I51">
        <f t="shared" si="2"/>
        <v>6.5</v>
      </c>
    </row>
    <row r="52" spans="7:14" x14ac:dyDescent="0.2">
      <c r="G52">
        <v>16.5</v>
      </c>
      <c r="H52" t="s">
        <v>14</v>
      </c>
      <c r="I52">
        <f t="shared" si="2"/>
        <v>10.5</v>
      </c>
    </row>
    <row r="53" spans="7:14" x14ac:dyDescent="0.2">
      <c r="G53">
        <v>18.5</v>
      </c>
      <c r="H53" t="s">
        <v>14</v>
      </c>
      <c r="I53">
        <f t="shared" si="2"/>
        <v>12.5</v>
      </c>
    </row>
    <row r="54" spans="7:14" x14ac:dyDescent="0.2">
      <c r="G54">
        <v>20</v>
      </c>
      <c r="H54" t="s">
        <v>14</v>
      </c>
      <c r="I54">
        <f t="shared" si="2"/>
        <v>14</v>
      </c>
      <c r="L54">
        <f>L46</f>
        <v>34.5</v>
      </c>
      <c r="M54" s="8" t="s">
        <v>128</v>
      </c>
      <c r="N54" s="5">
        <f>(L43*L44)-L50</f>
        <v>46</v>
      </c>
    </row>
    <row r="55" spans="7:14" x14ac:dyDescent="0.2">
      <c r="G55">
        <v>21</v>
      </c>
      <c r="H55" t="s">
        <v>14</v>
      </c>
      <c r="I55">
        <f t="shared" si="2"/>
        <v>15</v>
      </c>
      <c r="K55" t="s">
        <v>129</v>
      </c>
    </row>
    <row r="57" spans="7:14" x14ac:dyDescent="0.2">
      <c r="K57" t="s">
        <v>130</v>
      </c>
    </row>
  </sheetData>
  <sortState xmlns:xlrd2="http://schemas.microsoft.com/office/spreadsheetml/2017/richdata2" ref="A15:C36">
    <sortCondition ref="B15:B36"/>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F78A-4DA0-46D4-95C4-367993FA1E4C}">
  <dimension ref="A1:D8"/>
  <sheetViews>
    <sheetView workbookViewId="0">
      <selection activeCell="J22" sqref="J22"/>
    </sheetView>
  </sheetViews>
  <sheetFormatPr baseColWidth="10" defaultColWidth="11.5" defaultRowHeight="15" x14ac:dyDescent="0.2"/>
  <sheetData>
    <row r="1" spans="1:4" x14ac:dyDescent="0.2">
      <c r="A1" s="18" t="s">
        <v>17</v>
      </c>
      <c r="B1" s="18"/>
      <c r="C1" s="18"/>
      <c r="D1" s="18"/>
    </row>
    <row r="2" spans="1:4" x14ac:dyDescent="0.2">
      <c r="A2" t="s">
        <v>18</v>
      </c>
      <c r="B2" t="s">
        <v>19</v>
      </c>
      <c r="C2" t="s">
        <v>20</v>
      </c>
      <c r="D2" t="s">
        <v>21</v>
      </c>
    </row>
    <row r="3" spans="1:4" x14ac:dyDescent="0.2">
      <c r="A3">
        <v>22</v>
      </c>
      <c r="B3">
        <v>15</v>
      </c>
      <c r="C3">
        <v>14</v>
      </c>
      <c r="D3">
        <v>17</v>
      </c>
    </row>
    <row r="4" spans="1:4" x14ac:dyDescent="0.2">
      <c r="A4">
        <v>24</v>
      </c>
      <c r="B4">
        <v>21</v>
      </c>
      <c r="C4">
        <v>28</v>
      </c>
      <c r="D4">
        <v>18</v>
      </c>
    </row>
    <row r="5" spans="1:4" x14ac:dyDescent="0.2">
      <c r="A5">
        <v>16</v>
      </c>
      <c r="B5">
        <v>26</v>
      </c>
      <c r="C5">
        <v>21</v>
      </c>
      <c r="D5">
        <v>13</v>
      </c>
    </row>
    <row r="6" spans="1:4" x14ac:dyDescent="0.2">
      <c r="A6">
        <v>18</v>
      </c>
      <c r="B6">
        <v>16</v>
      </c>
      <c r="C6">
        <v>19</v>
      </c>
      <c r="D6">
        <v>20</v>
      </c>
    </row>
    <row r="7" spans="1:4" x14ac:dyDescent="0.2">
      <c r="A7">
        <v>19</v>
      </c>
      <c r="B7">
        <v>25</v>
      </c>
      <c r="C7">
        <v>24</v>
      </c>
      <c r="D7">
        <v>21</v>
      </c>
    </row>
    <row r="8" spans="1:4" x14ac:dyDescent="0.2">
      <c r="B8">
        <v>17</v>
      </c>
      <c r="C8">
        <v>23</v>
      </c>
    </row>
  </sheetData>
  <mergeCells count="1">
    <mergeCell ref="A1:D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3"/>
  <sheetViews>
    <sheetView workbookViewId="0">
      <selection activeCell="E21" sqref="E21"/>
    </sheetView>
  </sheetViews>
  <sheetFormatPr baseColWidth="10" defaultColWidth="11.5" defaultRowHeight="15" x14ac:dyDescent="0.2"/>
  <sheetData>
    <row r="1" spans="1:1" x14ac:dyDescent="0.2">
      <c r="A1" t="s">
        <v>22</v>
      </c>
    </row>
    <row r="2" spans="1:1" x14ac:dyDescent="0.2">
      <c r="A2">
        <v>5</v>
      </c>
    </row>
    <row r="3" spans="1:1" x14ac:dyDescent="0.2">
      <c r="A3">
        <v>8</v>
      </c>
    </row>
    <row r="4" spans="1:1" x14ac:dyDescent="0.2">
      <c r="A4">
        <v>16</v>
      </c>
    </row>
    <row r="5" spans="1:1" x14ac:dyDescent="0.2">
      <c r="A5">
        <v>21</v>
      </c>
    </row>
    <row r="6" spans="1:1" x14ac:dyDescent="0.2">
      <c r="A6">
        <v>183</v>
      </c>
    </row>
    <row r="7" spans="1:1" x14ac:dyDescent="0.2">
      <c r="A7">
        <v>646</v>
      </c>
    </row>
    <row r="8" spans="1:1" x14ac:dyDescent="0.2">
      <c r="A8">
        <v>1018</v>
      </c>
    </row>
    <row r="9" spans="1:1" x14ac:dyDescent="0.2">
      <c r="A9">
        <v>1044</v>
      </c>
    </row>
    <row r="10" spans="1:1" x14ac:dyDescent="0.2">
      <c r="A10">
        <v>1045</v>
      </c>
    </row>
    <row r="11" spans="1:1" x14ac:dyDescent="0.2">
      <c r="A11">
        <v>1233</v>
      </c>
    </row>
    <row r="12" spans="1:1" x14ac:dyDescent="0.2">
      <c r="A12">
        <v>1616</v>
      </c>
    </row>
    <row r="13" spans="1:1" x14ac:dyDescent="0.2">
      <c r="A13">
        <v>1794</v>
      </c>
    </row>
    <row r="14" spans="1:1" x14ac:dyDescent="0.2">
      <c r="A14">
        <v>1908</v>
      </c>
    </row>
    <row r="15" spans="1:1" x14ac:dyDescent="0.2">
      <c r="A15">
        <v>2069</v>
      </c>
    </row>
    <row r="16" spans="1:1" x14ac:dyDescent="0.2">
      <c r="A16">
        <v>2072</v>
      </c>
    </row>
    <row r="17" spans="1:1" x14ac:dyDescent="0.2">
      <c r="A17">
        <v>2172</v>
      </c>
    </row>
    <row r="18" spans="1:1" x14ac:dyDescent="0.2">
      <c r="A18">
        <v>2922</v>
      </c>
    </row>
    <row r="19" spans="1:1" x14ac:dyDescent="0.2">
      <c r="A19">
        <v>2927</v>
      </c>
    </row>
    <row r="20" spans="1:1" x14ac:dyDescent="0.2">
      <c r="A20">
        <v>2930</v>
      </c>
    </row>
    <row r="21" spans="1:1" x14ac:dyDescent="0.2">
      <c r="A21">
        <v>3044</v>
      </c>
    </row>
    <row r="22" spans="1:1" x14ac:dyDescent="0.2">
      <c r="A22">
        <v>3925</v>
      </c>
    </row>
    <row r="23" spans="1:1" x14ac:dyDescent="0.2">
      <c r="A23">
        <v>4225</v>
      </c>
    </row>
    <row r="24" spans="1:1" x14ac:dyDescent="0.2">
      <c r="A24">
        <v>4283</v>
      </c>
    </row>
    <row r="25" spans="1:1" x14ac:dyDescent="0.2">
      <c r="A25">
        <v>4303</v>
      </c>
    </row>
    <row r="26" spans="1:1" x14ac:dyDescent="0.2">
      <c r="A26">
        <v>4312</v>
      </c>
    </row>
    <row r="27" spans="1:1" x14ac:dyDescent="0.2">
      <c r="A27">
        <v>4316</v>
      </c>
    </row>
    <row r="28" spans="1:1" x14ac:dyDescent="0.2">
      <c r="A28">
        <v>4347</v>
      </c>
    </row>
    <row r="29" spans="1:1" x14ac:dyDescent="0.2">
      <c r="A29">
        <v>4380</v>
      </c>
    </row>
    <row r="30" spans="1:1" x14ac:dyDescent="0.2">
      <c r="A30">
        <v>5189</v>
      </c>
    </row>
    <row r="31" spans="1:1" x14ac:dyDescent="0.2">
      <c r="A31">
        <v>6266</v>
      </c>
    </row>
    <row r="32" spans="1:1" x14ac:dyDescent="0.2">
      <c r="A32">
        <v>6281</v>
      </c>
    </row>
    <row r="33" spans="1:1" x14ac:dyDescent="0.2">
      <c r="A33">
        <v>6291</v>
      </c>
    </row>
    <row r="34" spans="1:1" x14ac:dyDescent="0.2">
      <c r="A34">
        <v>7107</v>
      </c>
    </row>
    <row r="35" spans="1:1" x14ac:dyDescent="0.2">
      <c r="A35">
        <v>7114</v>
      </c>
    </row>
    <row r="36" spans="1:1" x14ac:dyDescent="0.2">
      <c r="A36">
        <v>7128</v>
      </c>
    </row>
    <row r="37" spans="1:1" x14ac:dyDescent="0.2">
      <c r="A37">
        <v>7145</v>
      </c>
    </row>
    <row r="38" spans="1:1" x14ac:dyDescent="0.2">
      <c r="A38">
        <v>7230</v>
      </c>
    </row>
    <row r="39" spans="1:1" x14ac:dyDescent="0.2">
      <c r="A39">
        <v>7394</v>
      </c>
    </row>
    <row r="40" spans="1:1" x14ac:dyDescent="0.2">
      <c r="A40">
        <v>8162</v>
      </c>
    </row>
    <row r="41" spans="1:1" x14ac:dyDescent="0.2">
      <c r="A41">
        <v>8172</v>
      </c>
    </row>
    <row r="42" spans="1:1" x14ac:dyDescent="0.2">
      <c r="A42">
        <v>8179</v>
      </c>
    </row>
    <row r="43" spans="1:1" x14ac:dyDescent="0.2">
      <c r="A43">
        <v>8180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FFA7-EB79-B943-BB49-ED2A87D64F40}">
  <dimension ref="A1:K86"/>
  <sheetViews>
    <sheetView topLeftCell="B1" zoomScale="159" zoomScaleNormal="163" workbookViewId="0">
      <selection activeCell="I25" sqref="I25"/>
    </sheetView>
  </sheetViews>
  <sheetFormatPr baseColWidth="10" defaultColWidth="11.5" defaultRowHeight="15" x14ac:dyDescent="0.2"/>
  <cols>
    <col min="12" max="12" width="13.1640625" customWidth="1"/>
    <col min="13" max="13" width="12.6640625" customWidth="1"/>
  </cols>
  <sheetData>
    <row r="1" spans="1:11" x14ac:dyDescent="0.2">
      <c r="A1" s="2" t="s">
        <v>0</v>
      </c>
      <c r="B1" s="2" t="s">
        <v>1</v>
      </c>
      <c r="D1" t="s">
        <v>0</v>
      </c>
      <c r="E1" t="s">
        <v>1</v>
      </c>
      <c r="F1" t="s">
        <v>102</v>
      </c>
    </row>
    <row r="2" spans="1:11" x14ac:dyDescent="0.2">
      <c r="A2" s="2">
        <v>1.7</v>
      </c>
      <c r="B2" s="2">
        <v>1</v>
      </c>
      <c r="D2">
        <v>1.56</v>
      </c>
      <c r="E2">
        <v>0</v>
      </c>
      <c r="F2">
        <v>2.5</v>
      </c>
    </row>
    <row r="3" spans="1:11" x14ac:dyDescent="0.2">
      <c r="A3" s="2">
        <v>1.8</v>
      </c>
      <c r="B3" s="2">
        <v>1</v>
      </c>
      <c r="D3">
        <v>1.56</v>
      </c>
      <c r="E3">
        <v>0</v>
      </c>
      <c r="F3">
        <v>2.5</v>
      </c>
    </row>
    <row r="4" spans="1:11" x14ac:dyDescent="0.2">
      <c r="A4" s="2">
        <v>1.78</v>
      </c>
      <c r="B4" s="2">
        <v>1</v>
      </c>
      <c r="D4">
        <v>1.56</v>
      </c>
      <c r="E4">
        <v>0</v>
      </c>
      <c r="F4">
        <v>2.5</v>
      </c>
    </row>
    <row r="5" spans="1:11" x14ac:dyDescent="0.2">
      <c r="A5" s="2">
        <v>1.72</v>
      </c>
      <c r="B5" s="2">
        <v>1</v>
      </c>
      <c r="D5">
        <v>1.56</v>
      </c>
      <c r="E5">
        <v>0</v>
      </c>
      <c r="F5">
        <v>2.5</v>
      </c>
      <c r="I5" t="s">
        <v>103</v>
      </c>
      <c r="J5">
        <f>COUNT($E$2:$E$13)</f>
        <v>12</v>
      </c>
    </row>
    <row r="6" spans="1:11" x14ac:dyDescent="0.2">
      <c r="A6" s="2">
        <v>1.58</v>
      </c>
      <c r="B6" s="2">
        <v>0</v>
      </c>
      <c r="D6">
        <v>1.58</v>
      </c>
      <c r="E6">
        <v>0</v>
      </c>
      <c r="F6">
        <v>5</v>
      </c>
      <c r="I6" t="s">
        <v>104</v>
      </c>
      <c r="J6">
        <f>COUNT($E$14:$E$28)</f>
        <v>15</v>
      </c>
    </row>
    <row r="7" spans="1:11" x14ac:dyDescent="0.2">
      <c r="A7" s="2">
        <v>1.56</v>
      </c>
      <c r="B7" s="2">
        <v>0</v>
      </c>
      <c r="D7">
        <v>1.6</v>
      </c>
      <c r="E7">
        <v>0</v>
      </c>
      <c r="F7">
        <v>6.5</v>
      </c>
      <c r="I7" t="s">
        <v>105</v>
      </c>
      <c r="J7">
        <f>SUM(F2:F13)</f>
        <v>79.5</v>
      </c>
    </row>
    <row r="8" spans="1:11" x14ac:dyDescent="0.2">
      <c r="A8" s="2">
        <v>1.78</v>
      </c>
      <c r="B8" s="2">
        <v>1</v>
      </c>
      <c r="D8">
        <v>1.6</v>
      </c>
      <c r="E8">
        <v>0</v>
      </c>
      <c r="F8">
        <v>6.5</v>
      </c>
      <c r="I8" t="s">
        <v>106</v>
      </c>
    </row>
    <row r="9" spans="1:11" x14ac:dyDescent="0.2">
      <c r="A9" s="2">
        <v>1.6</v>
      </c>
      <c r="B9" s="2">
        <v>0</v>
      </c>
      <c r="D9">
        <v>1.61</v>
      </c>
      <c r="E9">
        <v>0</v>
      </c>
      <c r="F9">
        <v>8</v>
      </c>
    </row>
    <row r="10" spans="1:11" x14ac:dyDescent="0.2">
      <c r="A10" s="2">
        <v>1.77</v>
      </c>
      <c r="B10" s="2">
        <v>1</v>
      </c>
      <c r="D10">
        <v>1.62</v>
      </c>
      <c r="E10">
        <v>0</v>
      </c>
      <c r="F10">
        <v>9</v>
      </c>
      <c r="I10" s="3" t="s">
        <v>39</v>
      </c>
      <c r="J10" s="3">
        <f>J5*J6+((J5*(J5+1))/2)-J7</f>
        <v>178.5</v>
      </c>
    </row>
    <row r="11" spans="1:11" x14ac:dyDescent="0.2">
      <c r="A11" s="2">
        <v>1.8</v>
      </c>
      <c r="B11" s="2">
        <v>1</v>
      </c>
      <c r="D11">
        <v>1.63</v>
      </c>
      <c r="E11">
        <v>0</v>
      </c>
      <c r="F11">
        <v>10</v>
      </c>
    </row>
    <row r="12" spans="1:11" x14ac:dyDescent="0.2">
      <c r="A12" s="2">
        <v>1.68</v>
      </c>
      <c r="B12" s="2">
        <v>1</v>
      </c>
      <c r="D12">
        <v>1.64</v>
      </c>
      <c r="E12">
        <v>0</v>
      </c>
      <c r="F12">
        <v>11</v>
      </c>
      <c r="I12" t="s">
        <v>40</v>
      </c>
    </row>
    <row r="13" spans="1:11" x14ac:dyDescent="0.2">
      <c r="A13" s="2">
        <v>1.75</v>
      </c>
      <c r="B13" s="2">
        <v>1</v>
      </c>
      <c r="D13">
        <v>1.68</v>
      </c>
      <c r="E13">
        <v>0</v>
      </c>
      <c r="F13">
        <v>13.5</v>
      </c>
    </row>
    <row r="14" spans="1:11" x14ac:dyDescent="0.2">
      <c r="A14" s="2">
        <v>1.67</v>
      </c>
      <c r="B14" s="2">
        <v>1</v>
      </c>
      <c r="D14">
        <v>1.67</v>
      </c>
      <c r="E14">
        <v>1</v>
      </c>
      <c r="F14">
        <v>12</v>
      </c>
    </row>
    <row r="15" spans="1:11" x14ac:dyDescent="0.2">
      <c r="A15" s="2">
        <v>1.72</v>
      </c>
      <c r="B15" s="2">
        <v>1</v>
      </c>
      <c r="D15">
        <v>1.68</v>
      </c>
      <c r="E15">
        <v>1</v>
      </c>
      <c r="F15">
        <v>13.5</v>
      </c>
      <c r="I15" t="s">
        <v>109</v>
      </c>
      <c r="J15">
        <v>49</v>
      </c>
    </row>
    <row r="16" spans="1:11" x14ac:dyDescent="0.2">
      <c r="A16" s="2">
        <v>1.64</v>
      </c>
      <c r="B16" s="2">
        <v>0</v>
      </c>
      <c r="D16">
        <v>1.7</v>
      </c>
      <c r="E16">
        <v>1</v>
      </c>
      <c r="F16">
        <v>16</v>
      </c>
      <c r="J16" s="4" t="s">
        <v>108</v>
      </c>
      <c r="K16">
        <f>(J5*J6)-J15</f>
        <v>131</v>
      </c>
    </row>
    <row r="17" spans="1:6" x14ac:dyDescent="0.2">
      <c r="A17" s="2">
        <v>1.63</v>
      </c>
      <c r="B17" s="2">
        <v>0</v>
      </c>
      <c r="D17">
        <v>1.7</v>
      </c>
      <c r="E17">
        <v>1</v>
      </c>
      <c r="F17">
        <v>16</v>
      </c>
    </row>
    <row r="18" spans="1:6" x14ac:dyDescent="0.2">
      <c r="A18" s="2">
        <v>1.62</v>
      </c>
      <c r="B18" s="2">
        <v>0</v>
      </c>
      <c r="D18">
        <v>1.7</v>
      </c>
      <c r="E18">
        <v>1</v>
      </c>
      <c r="F18">
        <v>16</v>
      </c>
    </row>
    <row r="19" spans="1:6" x14ac:dyDescent="0.2">
      <c r="A19" s="2">
        <v>1.56</v>
      </c>
      <c r="B19" s="2">
        <v>0</v>
      </c>
      <c r="D19">
        <v>1.72</v>
      </c>
      <c r="E19">
        <v>1</v>
      </c>
      <c r="F19">
        <v>18.5</v>
      </c>
    </row>
    <row r="20" spans="1:6" x14ac:dyDescent="0.2">
      <c r="A20" s="2">
        <v>1.56</v>
      </c>
      <c r="B20" s="2">
        <v>0</v>
      </c>
      <c r="D20">
        <v>1.72</v>
      </c>
      <c r="E20">
        <v>1</v>
      </c>
      <c r="F20">
        <v>18.5</v>
      </c>
    </row>
    <row r="21" spans="1:6" x14ac:dyDescent="0.2">
      <c r="A21" s="2">
        <v>1.56</v>
      </c>
      <c r="B21" s="2">
        <v>0</v>
      </c>
      <c r="D21">
        <v>1.75</v>
      </c>
      <c r="E21">
        <v>1</v>
      </c>
      <c r="F21">
        <v>20</v>
      </c>
    </row>
    <row r="22" spans="1:6" x14ac:dyDescent="0.2">
      <c r="A22" s="2">
        <v>1.68</v>
      </c>
      <c r="B22" s="2">
        <v>0</v>
      </c>
      <c r="D22">
        <v>1.77</v>
      </c>
      <c r="E22">
        <v>1</v>
      </c>
      <c r="F22">
        <v>21.5</v>
      </c>
    </row>
    <row r="23" spans="1:6" x14ac:dyDescent="0.2">
      <c r="A23" s="2">
        <v>1.77</v>
      </c>
      <c r="B23" s="2">
        <v>1</v>
      </c>
      <c r="D23">
        <v>1.77</v>
      </c>
      <c r="E23">
        <v>1</v>
      </c>
      <c r="F23">
        <v>21.5</v>
      </c>
    </row>
    <row r="24" spans="1:6" x14ac:dyDescent="0.2">
      <c r="A24" s="2">
        <v>1.8</v>
      </c>
      <c r="B24" s="2">
        <v>1</v>
      </c>
      <c r="D24">
        <v>1.78</v>
      </c>
      <c r="E24">
        <v>1</v>
      </c>
      <c r="F24">
        <v>23.5</v>
      </c>
    </row>
    <row r="25" spans="1:6" x14ac:dyDescent="0.2">
      <c r="A25" s="2">
        <v>1.61</v>
      </c>
      <c r="B25" s="2">
        <v>0</v>
      </c>
      <c r="D25">
        <v>1.78</v>
      </c>
      <c r="E25">
        <v>1</v>
      </c>
      <c r="F25">
        <v>23.5</v>
      </c>
    </row>
    <row r="26" spans="1:6" x14ac:dyDescent="0.2">
      <c r="A26" s="2">
        <v>1.7</v>
      </c>
      <c r="B26" s="2">
        <v>1</v>
      </c>
      <c r="D26">
        <v>1.8</v>
      </c>
      <c r="E26">
        <v>1</v>
      </c>
      <c r="F26">
        <v>26</v>
      </c>
    </row>
    <row r="27" spans="1:6" x14ac:dyDescent="0.2">
      <c r="A27" s="2">
        <v>1.7</v>
      </c>
      <c r="B27" s="2">
        <v>1</v>
      </c>
      <c r="D27">
        <v>1.8</v>
      </c>
      <c r="E27">
        <v>1</v>
      </c>
      <c r="F27">
        <v>26</v>
      </c>
    </row>
    <row r="28" spans="1:6" x14ac:dyDescent="0.2">
      <c r="A28" s="2">
        <v>1.6</v>
      </c>
      <c r="B28" s="2">
        <v>0</v>
      </c>
      <c r="D28">
        <v>1.8</v>
      </c>
      <c r="E28">
        <v>1</v>
      </c>
      <c r="F28">
        <v>26</v>
      </c>
    </row>
    <row r="31" spans="1:6" x14ac:dyDescent="0.2">
      <c r="A31" t="s">
        <v>31</v>
      </c>
      <c r="B31">
        <v>0</v>
      </c>
    </row>
    <row r="32" spans="1:6" x14ac:dyDescent="0.2">
      <c r="A32" t="s">
        <v>32</v>
      </c>
      <c r="B32">
        <v>1</v>
      </c>
    </row>
    <row r="35" spans="1:1" x14ac:dyDescent="0.2">
      <c r="A35" t="s">
        <v>36</v>
      </c>
    </row>
    <row r="58" spans="9:9" x14ac:dyDescent="0.2">
      <c r="I58" s="2"/>
    </row>
    <row r="59" spans="9:9" x14ac:dyDescent="0.2">
      <c r="I59" s="2"/>
    </row>
    <row r="60" spans="9:9" x14ac:dyDescent="0.2">
      <c r="I60" s="2"/>
    </row>
    <row r="61" spans="9:9" x14ac:dyDescent="0.2">
      <c r="I61" s="2"/>
    </row>
    <row r="62" spans="9:9" x14ac:dyDescent="0.2">
      <c r="I62" s="2"/>
    </row>
    <row r="63" spans="9:9" x14ac:dyDescent="0.2">
      <c r="I63" s="2"/>
    </row>
    <row r="64" spans="9:9" x14ac:dyDescent="0.2">
      <c r="I64" s="2"/>
    </row>
    <row r="65" spans="9:9" x14ac:dyDescent="0.2">
      <c r="I65" s="2"/>
    </row>
    <row r="66" spans="9:9" x14ac:dyDescent="0.2">
      <c r="I66" s="2"/>
    </row>
    <row r="67" spans="9:9" x14ac:dyDescent="0.2">
      <c r="I67" s="2"/>
    </row>
    <row r="68" spans="9:9" x14ac:dyDescent="0.2">
      <c r="I68" s="2"/>
    </row>
    <row r="69" spans="9:9" x14ac:dyDescent="0.2">
      <c r="I69" s="2"/>
    </row>
    <row r="70" spans="9:9" x14ac:dyDescent="0.2">
      <c r="I70" s="2"/>
    </row>
    <row r="71" spans="9:9" x14ac:dyDescent="0.2">
      <c r="I71" s="2"/>
    </row>
    <row r="72" spans="9:9" x14ac:dyDescent="0.2">
      <c r="I72" s="2"/>
    </row>
    <row r="73" spans="9:9" x14ac:dyDescent="0.2">
      <c r="I73" s="2"/>
    </row>
    <row r="74" spans="9:9" x14ac:dyDescent="0.2">
      <c r="I74" s="2"/>
    </row>
    <row r="75" spans="9:9" x14ac:dyDescent="0.2">
      <c r="I75" s="2"/>
    </row>
    <row r="76" spans="9:9" x14ac:dyDescent="0.2">
      <c r="I76" s="2"/>
    </row>
    <row r="77" spans="9:9" x14ac:dyDescent="0.2">
      <c r="I77" s="2"/>
    </row>
    <row r="78" spans="9:9" x14ac:dyDescent="0.2">
      <c r="I78" s="2"/>
    </row>
    <row r="79" spans="9:9" x14ac:dyDescent="0.2">
      <c r="I79" s="2"/>
    </row>
    <row r="80" spans="9:9" x14ac:dyDescent="0.2">
      <c r="I80" s="2"/>
    </row>
    <row r="81" spans="9:9" x14ac:dyDescent="0.2">
      <c r="I81" s="2"/>
    </row>
    <row r="82" spans="9:9" x14ac:dyDescent="0.2">
      <c r="I82" s="2"/>
    </row>
    <row r="83" spans="9:9" x14ac:dyDescent="0.2">
      <c r="I83" s="2"/>
    </row>
    <row r="84" spans="9:9" x14ac:dyDescent="0.2">
      <c r="I84" s="2"/>
    </row>
    <row r="85" spans="9:9" x14ac:dyDescent="0.2">
      <c r="I85" s="2"/>
    </row>
    <row r="86" spans="9:9" x14ac:dyDescent="0.2">
      <c r="I86" s="2"/>
    </row>
  </sheetData>
  <sortState xmlns:xlrd2="http://schemas.microsoft.com/office/spreadsheetml/2017/richdata2" ref="D2:F28">
    <sortCondition ref="E2:E28"/>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zoomScale="150" zoomScaleNormal="180" workbookViewId="0">
      <selection activeCell="D3" sqref="D3"/>
    </sheetView>
  </sheetViews>
  <sheetFormatPr baseColWidth="10" defaultColWidth="11.5" defaultRowHeight="15" x14ac:dyDescent="0.2"/>
  <cols>
    <col min="1" max="1" width="15.33203125" customWidth="1"/>
    <col min="2" max="2" width="15.6640625" customWidth="1"/>
    <col min="3" max="3" width="11.83203125" bestFit="1" customWidth="1"/>
    <col min="7" max="7" width="12.6640625" customWidth="1"/>
    <col min="9" max="9" width="5.5" customWidth="1"/>
  </cols>
  <sheetData>
    <row r="1" spans="1:9" x14ac:dyDescent="0.2">
      <c r="A1" t="s">
        <v>23</v>
      </c>
      <c r="B1" t="s">
        <v>24</v>
      </c>
      <c r="C1" t="s">
        <v>156</v>
      </c>
      <c r="D1" t="s">
        <v>157</v>
      </c>
      <c r="E1" t="s">
        <v>158</v>
      </c>
    </row>
    <row r="2" spans="1:9" x14ac:dyDescent="0.2">
      <c r="A2">
        <v>0</v>
      </c>
      <c r="B2">
        <v>0</v>
      </c>
      <c r="C2">
        <f>_xlfn.POISSON.DIST(A2,8.5,FALSE)</f>
        <v>2.0346836901064417E-4</v>
      </c>
      <c r="D2">
        <f>C2*$B$25</f>
        <v>0.76382025726595826</v>
      </c>
      <c r="E2">
        <f>POWER(B2-D2,2)/D2</f>
        <v>0.76382025726595826</v>
      </c>
    </row>
    <row r="3" spans="1:9" x14ac:dyDescent="0.2">
      <c r="A3">
        <v>1</v>
      </c>
      <c r="B3">
        <v>5</v>
      </c>
      <c r="C3">
        <f t="shared" ref="C3:C22" si="0">_xlfn.POISSON.DIST(A3,8.5,FALSE)</f>
        <v>1.7294811365904754E-3</v>
      </c>
      <c r="D3">
        <f t="shared" ref="D3:D24" si="1">C3*$B$25</f>
        <v>6.4924721867606445</v>
      </c>
      <c r="E3">
        <f t="shared" ref="E3:E24" si="2">POWER(B3-D3,2)/D3</f>
        <v>0.3430855249247477</v>
      </c>
    </row>
    <row r="4" spans="1:9" x14ac:dyDescent="0.2">
      <c r="A4">
        <v>2</v>
      </c>
      <c r="B4">
        <v>14</v>
      </c>
      <c r="C4">
        <f t="shared" si="0"/>
        <v>7.3502948305095208E-3</v>
      </c>
      <c r="D4">
        <f t="shared" si="1"/>
        <v>27.593006793732741</v>
      </c>
      <c r="E4">
        <f t="shared" si="2"/>
        <v>6.6962558693107566</v>
      </c>
    </row>
    <row r="5" spans="1:9" x14ac:dyDescent="0.2">
      <c r="A5">
        <v>3</v>
      </c>
      <c r="B5">
        <v>24</v>
      </c>
      <c r="C5">
        <f t="shared" si="0"/>
        <v>2.0825835353110313E-2</v>
      </c>
      <c r="D5">
        <f t="shared" si="1"/>
        <v>78.180185915576118</v>
      </c>
      <c r="E5">
        <f t="shared" si="2"/>
        <v>37.547781595407336</v>
      </c>
    </row>
    <row r="6" spans="1:9" x14ac:dyDescent="0.2">
      <c r="A6">
        <v>4</v>
      </c>
      <c r="B6">
        <v>57</v>
      </c>
      <c r="C6">
        <f t="shared" si="0"/>
        <v>4.4254900125359424E-2</v>
      </c>
      <c r="D6">
        <f t="shared" si="1"/>
        <v>166.13289507059929</v>
      </c>
      <c r="E6">
        <f t="shared" si="2"/>
        <v>71.689527720739491</v>
      </c>
      <c r="G6" t="s">
        <v>39</v>
      </c>
      <c r="H6">
        <f>E25</f>
        <v>2134.7503035563163</v>
      </c>
    </row>
    <row r="7" spans="1:9" x14ac:dyDescent="0.2">
      <c r="A7">
        <v>5</v>
      </c>
      <c r="B7">
        <v>111</v>
      </c>
      <c r="C7">
        <f t="shared" si="0"/>
        <v>7.5233330213110974E-2</v>
      </c>
      <c r="D7">
        <f t="shared" si="1"/>
        <v>282.42592162001858</v>
      </c>
      <c r="E7">
        <f t="shared" si="2"/>
        <v>104.05152060656245</v>
      </c>
      <c r="G7" t="s">
        <v>145</v>
      </c>
      <c r="H7">
        <v>23</v>
      </c>
    </row>
    <row r="8" spans="1:9" x14ac:dyDescent="0.2">
      <c r="A8">
        <v>6</v>
      </c>
      <c r="B8">
        <v>197</v>
      </c>
      <c r="C8">
        <f t="shared" si="0"/>
        <v>0.10658055113524058</v>
      </c>
      <c r="D8">
        <f t="shared" si="1"/>
        <v>400.10338896169316</v>
      </c>
      <c r="E8">
        <f t="shared" si="2"/>
        <v>103.10081780305612</v>
      </c>
      <c r="G8" t="s">
        <v>149</v>
      </c>
      <c r="H8">
        <v>0</v>
      </c>
    </row>
    <row r="9" spans="1:9" x14ac:dyDescent="0.2">
      <c r="A9">
        <v>7</v>
      </c>
      <c r="B9">
        <v>278</v>
      </c>
      <c r="C9">
        <f t="shared" si="0"/>
        <v>0.1294192406642207</v>
      </c>
      <c r="D9">
        <f t="shared" si="1"/>
        <v>485.83982945348447</v>
      </c>
      <c r="E9">
        <f t="shared" si="2"/>
        <v>88.912831119354195</v>
      </c>
      <c r="G9" t="s">
        <v>159</v>
      </c>
      <c r="H9">
        <f>_xlfn.CHISQ.INV.RT(0.05,23-1)</f>
        <v>33.9244384714438</v>
      </c>
    </row>
    <row r="10" spans="1:9" x14ac:dyDescent="0.2">
      <c r="A10">
        <v>8</v>
      </c>
      <c r="B10">
        <v>378</v>
      </c>
      <c r="C10">
        <f t="shared" si="0"/>
        <v>0.13750794320573451</v>
      </c>
      <c r="D10">
        <f t="shared" si="1"/>
        <v>516.20481879432737</v>
      </c>
      <c r="E10">
        <f t="shared" si="2"/>
        <v>37.001924899858686</v>
      </c>
    </row>
    <row r="11" spans="1:9" x14ac:dyDescent="0.2">
      <c r="A11">
        <v>9</v>
      </c>
      <c r="B11">
        <v>418</v>
      </c>
      <c r="C11">
        <f t="shared" si="0"/>
        <v>0.12986861302763811</v>
      </c>
      <c r="D11">
        <f t="shared" si="1"/>
        <v>487.52677330575347</v>
      </c>
      <c r="E11">
        <f t="shared" si="2"/>
        <v>9.9152958791003591</v>
      </c>
      <c r="G11" t="s">
        <v>160</v>
      </c>
      <c r="H11">
        <f>H6</f>
        <v>2134.7503035563163</v>
      </c>
      <c r="I11" t="s">
        <v>161</v>
      </c>
    </row>
    <row r="12" spans="1:9" x14ac:dyDescent="0.2">
      <c r="A12">
        <v>10</v>
      </c>
      <c r="B12">
        <v>461</v>
      </c>
      <c r="C12">
        <f t="shared" si="0"/>
        <v>0.11038832107349242</v>
      </c>
      <c r="D12">
        <f t="shared" si="1"/>
        <v>414.39775730989055</v>
      </c>
      <c r="E12">
        <f t="shared" si="2"/>
        <v>5.2407837287685659</v>
      </c>
      <c r="G12" t="s">
        <v>144</v>
      </c>
    </row>
    <row r="13" spans="1:9" x14ac:dyDescent="0.2">
      <c r="A13">
        <v>11</v>
      </c>
      <c r="B13">
        <v>433</v>
      </c>
      <c r="C13">
        <f t="shared" si="0"/>
        <v>8.5300066284062337E-2</v>
      </c>
      <c r="D13">
        <f t="shared" si="1"/>
        <v>320.21644883037004</v>
      </c>
      <c r="E13">
        <f t="shared" si="2"/>
        <v>39.723535317733919</v>
      </c>
    </row>
    <row r="14" spans="1:9" x14ac:dyDescent="0.2">
      <c r="A14">
        <v>12</v>
      </c>
      <c r="B14">
        <v>413</v>
      </c>
      <c r="C14">
        <f t="shared" si="0"/>
        <v>6.04208802845441E-2</v>
      </c>
      <c r="D14">
        <f t="shared" si="1"/>
        <v>226.81998458817856</v>
      </c>
      <c r="E14">
        <f t="shared" si="2"/>
        <v>152.82162284633469</v>
      </c>
    </row>
    <row r="15" spans="1:9" x14ac:dyDescent="0.2">
      <c r="A15">
        <v>13</v>
      </c>
      <c r="B15">
        <v>358</v>
      </c>
      <c r="C15">
        <f t="shared" si="0"/>
        <v>3.9505960186048107E-2</v>
      </c>
      <c r="D15">
        <f t="shared" si="1"/>
        <v>148.30537453842459</v>
      </c>
      <c r="E15">
        <f t="shared" si="2"/>
        <v>296.49522874221719</v>
      </c>
    </row>
    <row r="16" spans="1:9" x14ac:dyDescent="0.2">
      <c r="A16">
        <v>14</v>
      </c>
      <c r="B16">
        <v>219</v>
      </c>
      <c r="C16">
        <f t="shared" si="0"/>
        <v>2.3985761541529201E-2</v>
      </c>
      <c r="D16">
        <f t="shared" si="1"/>
        <v>90.042548826900628</v>
      </c>
      <c r="E16">
        <f t="shared" si="2"/>
        <v>184.69073154550699</v>
      </c>
      <c r="G16" t="s">
        <v>162</v>
      </c>
    </row>
    <row r="17" spans="1:10" x14ac:dyDescent="0.2">
      <c r="A17">
        <v>15</v>
      </c>
      <c r="B17">
        <v>145</v>
      </c>
      <c r="C17">
        <f t="shared" si="0"/>
        <v>1.3591931540199876E-2</v>
      </c>
      <c r="D17">
        <f t="shared" si="1"/>
        <v>51.024111001910335</v>
      </c>
      <c r="E17">
        <f t="shared" si="2"/>
        <v>173.08420547788907</v>
      </c>
    </row>
    <row r="18" spans="1:10" x14ac:dyDescent="0.2">
      <c r="A18">
        <v>16</v>
      </c>
      <c r="B18">
        <v>109</v>
      </c>
      <c r="C18">
        <f t="shared" si="0"/>
        <v>7.2207136307311827E-3</v>
      </c>
      <c r="D18">
        <f t="shared" si="1"/>
        <v>27.106558969764858</v>
      </c>
      <c r="E18">
        <f t="shared" si="2"/>
        <v>247.41376030993791</v>
      </c>
    </row>
    <row r="19" spans="1:10" x14ac:dyDescent="0.2">
      <c r="A19">
        <v>17</v>
      </c>
      <c r="B19">
        <v>57</v>
      </c>
      <c r="C19">
        <f t="shared" si="0"/>
        <v>3.6103568153655939E-3</v>
      </c>
      <c r="D19">
        <f t="shared" si="1"/>
        <v>13.55327948488244</v>
      </c>
      <c r="E19">
        <f t="shared" si="2"/>
        <v>139.2738580816708</v>
      </c>
    </row>
    <row r="20" spans="1:10" x14ac:dyDescent="0.2">
      <c r="A20">
        <v>18</v>
      </c>
      <c r="B20">
        <v>43</v>
      </c>
      <c r="C20">
        <f t="shared" si="0"/>
        <v>1.7048907183670854E-3</v>
      </c>
      <c r="D20">
        <f t="shared" si="1"/>
        <v>6.4001597567500381</v>
      </c>
      <c r="E20">
        <f t="shared" si="2"/>
        <v>209.29919826120621</v>
      </c>
      <c r="G20" t="s">
        <v>163</v>
      </c>
      <c r="H20">
        <f>SUMPRODUCT(A2:A24,B2:B24)/B25</f>
        <v>10.439797549280767</v>
      </c>
      <c r="I20" t="s">
        <v>164</v>
      </c>
    </row>
    <row r="21" spans="1:10" x14ac:dyDescent="0.2">
      <c r="A21">
        <v>19</v>
      </c>
      <c r="B21">
        <v>16</v>
      </c>
      <c r="C21">
        <f t="shared" si="0"/>
        <v>7.6271426874316959E-4</v>
      </c>
      <c r="D21">
        <f t="shared" si="1"/>
        <v>2.8632293648618585</v>
      </c>
      <c r="E21">
        <f t="shared" si="2"/>
        <v>60.272762230682808</v>
      </c>
    </row>
    <row r="22" spans="1:10" x14ac:dyDescent="0.2">
      <c r="A22">
        <v>20</v>
      </c>
      <c r="B22">
        <v>7</v>
      </c>
      <c r="C22">
        <f t="shared" si="0"/>
        <v>3.2415356421584628E-4</v>
      </c>
      <c r="D22">
        <f t="shared" si="1"/>
        <v>1.2168724800662869</v>
      </c>
      <c r="E22">
        <f t="shared" si="2"/>
        <v>27.484033421474724</v>
      </c>
    </row>
    <row r="23" spans="1:10" x14ac:dyDescent="0.2">
      <c r="A23">
        <v>21</v>
      </c>
      <c r="B23">
        <v>8</v>
      </c>
      <c r="C23">
        <f>_xlfn.POISSON.DIST(A23,8.5,FALSE)</f>
        <v>1.3120501408736654E-4</v>
      </c>
      <c r="D23">
        <f t="shared" si="1"/>
        <v>0.49254362288397402</v>
      </c>
      <c r="E23">
        <f t="shared" si="2"/>
        <v>114.43027304726057</v>
      </c>
      <c r="G23" t="s">
        <v>39</v>
      </c>
      <c r="H23">
        <f>E52</f>
        <v>45.477525346765717</v>
      </c>
    </row>
    <row r="24" spans="1:10" x14ac:dyDescent="0.2">
      <c r="A24">
        <v>22</v>
      </c>
      <c r="B24">
        <v>3</v>
      </c>
      <c r="C24">
        <f>1-_xlfn.POISSON.DIST(A23,8.5,TRUE)</f>
        <v>7.9387018088517003E-5</v>
      </c>
      <c r="D24">
        <f t="shared" si="1"/>
        <v>0.29801886590429283</v>
      </c>
      <c r="E24">
        <f t="shared" si="2"/>
        <v>24.497449270052936</v>
      </c>
      <c r="G24" t="s">
        <v>148</v>
      </c>
      <c r="H24">
        <v>23</v>
      </c>
      <c r="J24" t="s">
        <v>168</v>
      </c>
    </row>
    <row r="25" spans="1:10" x14ac:dyDescent="0.2">
      <c r="B25">
        <f>SUM(B2:B24)</f>
        <v>3754</v>
      </c>
      <c r="C25">
        <f>SUM(C2:C24)</f>
        <v>1</v>
      </c>
      <c r="D25">
        <f>SUM(D2:D24)</f>
        <v>3754.0000000000005</v>
      </c>
      <c r="E25" s="14">
        <f>SUM(E2:E24)</f>
        <v>2134.7503035563163</v>
      </c>
      <c r="G25" t="s">
        <v>149</v>
      </c>
      <c r="H25">
        <v>1</v>
      </c>
    </row>
    <row r="26" spans="1:10" x14ac:dyDescent="0.2">
      <c r="G26" t="s">
        <v>159</v>
      </c>
      <c r="H26">
        <f>_xlfn.CHISQ.INV.RT(0.001,23-1-1)</f>
        <v>46.797038041561315</v>
      </c>
    </row>
    <row r="28" spans="1:10" x14ac:dyDescent="0.2">
      <c r="A28" t="s">
        <v>23</v>
      </c>
      <c r="B28" t="s">
        <v>24</v>
      </c>
      <c r="C28" t="s">
        <v>156</v>
      </c>
      <c r="D28" t="s">
        <v>157</v>
      </c>
      <c r="E28" t="s">
        <v>158</v>
      </c>
      <c r="G28" t="s">
        <v>165</v>
      </c>
      <c r="H28">
        <f>H23</f>
        <v>45.477525346765717</v>
      </c>
      <c r="I28" s="8" t="s">
        <v>166</v>
      </c>
      <c r="J28">
        <f>H26</f>
        <v>46.797038041561315</v>
      </c>
    </row>
    <row r="29" spans="1:10" x14ac:dyDescent="0.2">
      <c r="A29">
        <v>0</v>
      </c>
      <c r="B29">
        <v>0</v>
      </c>
      <c r="C29">
        <f>_xlfn.POISSON.DIST(A29,$H$20,FALSE)</f>
        <v>2.9245128379646986E-5</v>
      </c>
      <c r="D29">
        <f>C29*$B$25</f>
        <v>0.10978621193719479</v>
      </c>
      <c r="E29">
        <f>POWER(B29-D29,2)/D29</f>
        <v>0.10978621193719479</v>
      </c>
    </row>
    <row r="30" spans="1:10" x14ac:dyDescent="0.2">
      <c r="A30">
        <v>1</v>
      </c>
      <c r="B30">
        <v>5</v>
      </c>
      <c r="C30">
        <f t="shared" ref="C30:C50" si="3">_xlfn.POISSON.DIST(A30,$H$20,FALSE)</f>
        <v>3.0531321958624007E-4</v>
      </c>
      <c r="D30">
        <f t="shared" ref="D30:D51" si="4">C30*$B$25</f>
        <v>1.1461458263267452</v>
      </c>
      <c r="E30">
        <f t="shared" ref="E30:E51" si="5">POWER(B30-D30,2)/D30</f>
        <v>12.958378987024881</v>
      </c>
      <c r="G30" t="s">
        <v>167</v>
      </c>
    </row>
    <row r="31" spans="1:10" x14ac:dyDescent="0.2">
      <c r="A31">
        <v>2</v>
      </c>
      <c r="B31">
        <v>14</v>
      </c>
      <c r="C31">
        <f t="shared" si="3"/>
        <v>1.5937041007997256E-3</v>
      </c>
      <c r="D31">
        <f t="shared" si="4"/>
        <v>5.9827651944021696</v>
      </c>
      <c r="E31">
        <f t="shared" si="5"/>
        <v>10.743536114074772</v>
      </c>
    </row>
    <row r="32" spans="1:10" x14ac:dyDescent="0.2">
      <c r="A32">
        <v>3</v>
      </c>
      <c r="B32">
        <v>24</v>
      </c>
      <c r="C32">
        <f t="shared" si="3"/>
        <v>5.5459827219358944E-3</v>
      </c>
      <c r="D32">
        <f t="shared" si="4"/>
        <v>20.819619138147349</v>
      </c>
      <c r="E32">
        <f t="shared" si="5"/>
        <v>0.48583129015580478</v>
      </c>
    </row>
    <row r="33" spans="1:5" x14ac:dyDescent="0.2">
      <c r="A33">
        <v>4</v>
      </c>
      <c r="B33">
        <v>57</v>
      </c>
      <c r="C33">
        <f t="shared" si="3"/>
        <v>1.4474734207204954E-2</v>
      </c>
      <c r="D33">
        <f t="shared" si="4"/>
        <v>54.338152213847401</v>
      </c>
      <c r="E33">
        <f t="shared" si="5"/>
        <v>0.13039518916213455</v>
      </c>
    </row>
    <row r="34" spans="1:5" x14ac:dyDescent="0.2">
      <c r="A34">
        <v>5</v>
      </c>
      <c r="B34">
        <v>111</v>
      </c>
      <c r="C34">
        <f t="shared" si="3"/>
        <v>3.0222658940573743E-2</v>
      </c>
      <c r="D34">
        <f t="shared" si="4"/>
        <v>113.45586166291383</v>
      </c>
      <c r="E34">
        <f t="shared" si="5"/>
        <v>5.3159496732652099E-2</v>
      </c>
    </row>
    <row r="35" spans="1:5" x14ac:dyDescent="0.2">
      <c r="A35">
        <v>6</v>
      </c>
      <c r="B35">
        <v>197</v>
      </c>
      <c r="C35">
        <f t="shared" si="3"/>
        <v>5.2586406790091689E-2</v>
      </c>
      <c r="D35">
        <f t="shared" si="4"/>
        <v>197.40937109000419</v>
      </c>
      <c r="E35">
        <f t="shared" si="5"/>
        <v>8.4891962527355749E-4</v>
      </c>
    </row>
    <row r="36" spans="1:5" x14ac:dyDescent="0.2">
      <c r="A36">
        <v>7</v>
      </c>
      <c r="B36">
        <v>278</v>
      </c>
      <c r="C36">
        <f t="shared" si="3"/>
        <v>7.8427348676097283E-2</v>
      </c>
      <c r="D36">
        <f t="shared" si="4"/>
        <v>294.41626693006918</v>
      </c>
      <c r="E36">
        <f t="shared" si="5"/>
        <v>0.91534962632786276</v>
      </c>
    </row>
    <row r="37" spans="1:5" x14ac:dyDescent="0.2">
      <c r="A37">
        <v>8</v>
      </c>
      <c r="B37">
        <v>378</v>
      </c>
      <c r="C37">
        <f t="shared" si="3"/>
        <v>0.10234570531316356</v>
      </c>
      <c r="D37">
        <f t="shared" si="4"/>
        <v>384.20577774561599</v>
      </c>
      <c r="E37">
        <f t="shared" si="5"/>
        <v>0.10023711161751814</v>
      </c>
    </row>
    <row r="38" spans="1:5" x14ac:dyDescent="0.2">
      <c r="A38">
        <v>9</v>
      </c>
      <c r="B38">
        <v>418</v>
      </c>
      <c r="C38">
        <f t="shared" si="3"/>
        <v>0.1187187159453085</v>
      </c>
      <c r="D38">
        <f t="shared" si="4"/>
        <v>445.6700596586881</v>
      </c>
      <c r="E38">
        <f t="shared" si="5"/>
        <v>1.7179350169982486</v>
      </c>
    </row>
    <row r="39" spans="1:5" x14ac:dyDescent="0.2">
      <c r="A39">
        <v>10</v>
      </c>
      <c r="B39">
        <v>461</v>
      </c>
      <c r="C39">
        <f t="shared" si="3"/>
        <v>0.12393993597795912</v>
      </c>
      <c r="D39">
        <f t="shared" si="4"/>
        <v>465.2705196612585</v>
      </c>
      <c r="E39">
        <f t="shared" si="5"/>
        <v>3.9197278586387108E-2</v>
      </c>
    </row>
    <row r="40" spans="1:5" x14ac:dyDescent="0.2">
      <c r="A40">
        <v>11</v>
      </c>
      <c r="B40">
        <v>433</v>
      </c>
      <c r="C40">
        <f t="shared" si="3"/>
        <v>0.11762798544370116</v>
      </c>
      <c r="D40">
        <f t="shared" si="4"/>
        <v>441.57545735565418</v>
      </c>
      <c r="E40">
        <f t="shared" si="5"/>
        <v>0.16653658538684127</v>
      </c>
    </row>
    <row r="41" spans="1:5" x14ac:dyDescent="0.2">
      <c r="A41">
        <v>12</v>
      </c>
      <c r="B41">
        <v>413</v>
      </c>
      <c r="C41">
        <f t="shared" si="3"/>
        <v>0.10233436284683209</v>
      </c>
      <c r="D41">
        <f t="shared" si="4"/>
        <v>384.16319812700766</v>
      </c>
      <c r="E41">
        <f t="shared" si="5"/>
        <v>2.1646038618912509</v>
      </c>
    </row>
    <row r="42" spans="1:5" x14ac:dyDescent="0.2">
      <c r="A42">
        <v>13</v>
      </c>
      <c r="B42">
        <v>358</v>
      </c>
      <c r="C42">
        <f t="shared" si="3"/>
        <v>8.2180771573505132E-2</v>
      </c>
      <c r="D42">
        <f t="shared" si="4"/>
        <v>308.50661648693824</v>
      </c>
      <c r="E42">
        <f t="shared" si="5"/>
        <v>7.9401700989927582</v>
      </c>
    </row>
    <row r="43" spans="1:5" x14ac:dyDescent="0.2">
      <c r="A43">
        <v>14</v>
      </c>
      <c r="B43">
        <v>219</v>
      </c>
      <c r="C43">
        <f t="shared" si="3"/>
        <v>6.1282186976505809E-2</v>
      </c>
      <c r="D43">
        <f t="shared" si="4"/>
        <v>230.05332990980281</v>
      </c>
      <c r="E43">
        <f t="shared" si="5"/>
        <v>0.53107730343587345</v>
      </c>
    </row>
    <row r="44" spans="1:5" x14ac:dyDescent="0.2">
      <c r="A44">
        <v>15</v>
      </c>
      <c r="B44">
        <v>145</v>
      </c>
      <c r="C44">
        <f t="shared" si="3"/>
        <v>4.2651575027459428E-2</v>
      </c>
      <c r="D44">
        <f t="shared" si="4"/>
        <v>160.11401265308268</v>
      </c>
      <c r="E44">
        <f t="shared" si="5"/>
        <v>1.4266919846202817</v>
      </c>
    </row>
    <row r="45" spans="1:5" x14ac:dyDescent="0.2">
      <c r="A45">
        <v>16</v>
      </c>
      <c r="B45">
        <v>109</v>
      </c>
      <c r="C45">
        <f t="shared" si="3"/>
        <v>2.7829613027789732E-2</v>
      </c>
      <c r="D45">
        <f t="shared" si="4"/>
        <v>104.47236730632265</v>
      </c>
      <c r="E45">
        <f t="shared" si="5"/>
        <v>0.19621894609461354</v>
      </c>
    </row>
    <row r="46" spans="1:5" x14ac:dyDescent="0.2">
      <c r="A46">
        <v>17</v>
      </c>
      <c r="B46">
        <v>57</v>
      </c>
      <c r="C46">
        <f t="shared" si="3"/>
        <v>1.7090325052055957E-2</v>
      </c>
      <c r="D46">
        <f t="shared" si="4"/>
        <v>64.157080245418058</v>
      </c>
      <c r="E46">
        <f t="shared" si="5"/>
        <v>0.7984122320312681</v>
      </c>
    </row>
    <row r="47" spans="1:5" x14ac:dyDescent="0.2">
      <c r="A47">
        <v>18</v>
      </c>
      <c r="B47">
        <v>43</v>
      </c>
      <c r="C47">
        <f t="shared" si="3"/>
        <v>9.9121963108258701E-3</v>
      </c>
      <c r="D47">
        <f t="shared" si="4"/>
        <v>37.210384950840314</v>
      </c>
      <c r="E47">
        <f t="shared" si="5"/>
        <v>0.90081418028166205</v>
      </c>
    </row>
    <row r="48" spans="1:5" x14ac:dyDescent="0.2">
      <c r="A48">
        <v>19</v>
      </c>
      <c r="B48">
        <v>16</v>
      </c>
      <c r="C48">
        <f t="shared" si="3"/>
        <v>5.4463854080920833E-3</v>
      </c>
      <c r="D48">
        <f t="shared" si="4"/>
        <v>20.44573082197768</v>
      </c>
      <c r="E48">
        <f t="shared" si="5"/>
        <v>0.96668212614033366</v>
      </c>
    </row>
    <row r="49" spans="1:5" x14ac:dyDescent="0.2">
      <c r="A49">
        <v>20</v>
      </c>
      <c r="B49">
        <v>7</v>
      </c>
      <c r="C49">
        <f t="shared" si="3"/>
        <v>2.842958051791908E-3</v>
      </c>
      <c r="D49">
        <f t="shared" si="4"/>
        <v>10.672464526426824</v>
      </c>
      <c r="E49">
        <f t="shared" si="5"/>
        <v>1.2637189530559991</v>
      </c>
    </row>
    <row r="50" spans="1:5" x14ac:dyDescent="0.2">
      <c r="A50">
        <v>21</v>
      </c>
      <c r="B50">
        <v>8</v>
      </c>
      <c r="C50">
        <f t="shared" si="3"/>
        <v>1.4133288810383468E-3</v>
      </c>
      <c r="D50">
        <f t="shared" si="4"/>
        <v>5.3056366194179541</v>
      </c>
      <c r="E50">
        <f t="shared" si="5"/>
        <v>1.3682795387932001</v>
      </c>
    </row>
    <row r="51" spans="1:5" x14ac:dyDescent="0.2">
      <c r="A51">
        <v>22</v>
      </c>
      <c r="B51">
        <v>3</v>
      </c>
      <c r="C51">
        <f>1-_xlfn.POISSON.DIST(A50,$H$20,TRUE)</f>
        <v>1.198560379302327E-3</v>
      </c>
      <c r="D51">
        <f t="shared" si="4"/>
        <v>4.4993956639009358</v>
      </c>
      <c r="E51">
        <f t="shared" si="5"/>
        <v>0.49966429379890759</v>
      </c>
    </row>
    <row r="52" spans="1:5" x14ac:dyDescent="0.2">
      <c r="B52">
        <f>SUM(B29:B51)</f>
        <v>3754</v>
      </c>
      <c r="C52">
        <f>SUM(C29:C51)</f>
        <v>1.0000000000000002</v>
      </c>
      <c r="D52">
        <f>SUM(D29:D51)</f>
        <v>3754</v>
      </c>
      <c r="E52" s="14">
        <f>SUM(E29:E51)</f>
        <v>45.477525346765717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2788-81D4-4149-84D4-5627B77172B2}">
  <dimension ref="A1:F22"/>
  <sheetViews>
    <sheetView topLeftCell="A2" zoomScale="175" workbookViewId="0">
      <selection activeCell="F18" sqref="F18"/>
    </sheetView>
  </sheetViews>
  <sheetFormatPr baseColWidth="10" defaultColWidth="11.5" defaultRowHeight="15" x14ac:dyDescent="0.2"/>
  <cols>
    <col min="1" max="1" width="13.33203125" bestFit="1" customWidth="1"/>
  </cols>
  <sheetData>
    <row r="1" spans="1:6" x14ac:dyDescent="0.2">
      <c r="B1" s="18" t="s">
        <v>25</v>
      </c>
      <c r="C1" s="18"/>
      <c r="D1" s="18"/>
    </row>
    <row r="2" spans="1:6" x14ac:dyDescent="0.2">
      <c r="B2" s="17" t="s">
        <v>26</v>
      </c>
      <c r="C2" s="17" t="s">
        <v>27</v>
      </c>
      <c r="D2" s="17" t="s">
        <v>28</v>
      </c>
    </row>
    <row r="3" spans="1:6" x14ac:dyDescent="0.2">
      <c r="A3" t="s">
        <v>29</v>
      </c>
      <c r="B3" s="16">
        <v>45</v>
      </c>
      <c r="C3" s="16">
        <v>58</v>
      </c>
      <c r="D3" s="16">
        <v>49</v>
      </c>
      <c r="E3">
        <f>SUM(B3:D3)</f>
        <v>152</v>
      </c>
    </row>
    <row r="4" spans="1:6" x14ac:dyDescent="0.2">
      <c r="A4" t="s">
        <v>30</v>
      </c>
      <c r="B4" s="1">
        <v>21</v>
      </c>
      <c r="C4" s="1">
        <v>15</v>
      </c>
      <c r="D4" s="1">
        <v>35</v>
      </c>
      <c r="E4">
        <f>SUM(B4:D4)</f>
        <v>71</v>
      </c>
    </row>
    <row r="5" spans="1:6" x14ac:dyDescent="0.2">
      <c r="B5">
        <f>SUM(B3:B4)</f>
        <v>66</v>
      </c>
      <c r="C5">
        <f t="shared" ref="C5:E5" si="0">SUM(C3:C4)</f>
        <v>73</v>
      </c>
      <c r="D5">
        <f t="shared" si="0"/>
        <v>84</v>
      </c>
      <c r="E5">
        <f t="shared" si="0"/>
        <v>223</v>
      </c>
    </row>
    <row r="8" spans="1:6" x14ac:dyDescent="0.2">
      <c r="A8" t="s">
        <v>188</v>
      </c>
      <c r="B8" s="16">
        <f>B5*$E$3/$E$5</f>
        <v>44.986547085201792</v>
      </c>
      <c r="C8" s="16">
        <f>C5*$E$3/$E$5</f>
        <v>49.757847533632287</v>
      </c>
      <c r="D8" s="16">
        <f t="shared" ref="D8" si="1">D5*$E$3/$E$5</f>
        <v>57.255605381165921</v>
      </c>
    </row>
    <row r="9" spans="1:6" x14ac:dyDescent="0.2">
      <c r="B9" s="1">
        <f>B5*$E$4/$E$5</f>
        <v>21.013452914798208</v>
      </c>
      <c r="C9" s="1">
        <f t="shared" ref="C9:D9" si="2">C5*$E$4/$E$5</f>
        <v>23.242152466367713</v>
      </c>
      <c r="D9" s="1">
        <f t="shared" si="2"/>
        <v>26.744394618834082</v>
      </c>
    </row>
    <row r="12" spans="1:6" x14ac:dyDescent="0.2">
      <c r="A12" t="s">
        <v>189</v>
      </c>
      <c r="B12" s="16">
        <f>POWER(B3-B8,2)/B8</f>
        <v>4.023000836785127E-6</v>
      </c>
      <c r="C12" s="16">
        <f t="shared" ref="C12:D12" si="3">POWER(C3-C8,2)/C8</f>
        <v>1.3652736331276007</v>
      </c>
      <c r="D12" s="16">
        <f t="shared" si="3"/>
        <v>1.1903641530957445</v>
      </c>
    </row>
    <row r="13" spans="1:6" x14ac:dyDescent="0.2">
      <c r="B13" s="1">
        <f>POWER(B4-B9,2)/B9</f>
        <v>8.6126215097371723E-6</v>
      </c>
      <c r="C13" s="1">
        <f t="shared" ref="C13:D13" si="4">POWER(C4-C9,2)/C9</f>
        <v>2.9228393272590889</v>
      </c>
      <c r="D13" s="1">
        <f t="shared" si="4"/>
        <v>2.5483852291627178</v>
      </c>
      <c r="E13" s="10">
        <f>SUM(B12:D13)</f>
        <v>8.0268749782674984</v>
      </c>
      <c r="F13" t="s">
        <v>39</v>
      </c>
    </row>
    <row r="20" spans="1:4" x14ac:dyDescent="0.2">
      <c r="A20" t="s">
        <v>147</v>
      </c>
      <c r="B20">
        <f>_xlfn.CHISQ.INV.RT(0.05,3-1)</f>
        <v>5.9914645471079817</v>
      </c>
    </row>
    <row r="21" spans="1:4" x14ac:dyDescent="0.2">
      <c r="A21" t="s">
        <v>165</v>
      </c>
      <c r="B21">
        <f>E13</f>
        <v>8.0268749782674984</v>
      </c>
      <c r="C21" s="8" t="s">
        <v>182</v>
      </c>
      <c r="D21">
        <f>B20</f>
        <v>5.9914645471079817</v>
      </c>
    </row>
    <row r="22" spans="1:4" x14ac:dyDescent="0.2">
      <c r="A22" t="s">
        <v>187</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06CF-F57E-014E-8D63-4D3699DF9BFF}">
  <dimension ref="A1:O86"/>
  <sheetViews>
    <sheetView tabSelected="1" zoomScale="135" zoomScaleNormal="163" workbookViewId="0">
      <selection activeCell="J4" sqref="J4:J5"/>
    </sheetView>
  </sheetViews>
  <sheetFormatPr baseColWidth="10" defaultColWidth="11.5" defaultRowHeight="15" x14ac:dyDescent="0.2"/>
  <cols>
    <col min="6" max="6" width="13.5" customWidth="1"/>
    <col min="9" max="9" width="15.5" customWidth="1"/>
    <col min="11" max="11" width="16.6640625" customWidth="1"/>
    <col min="13" max="13" width="12.6640625" bestFit="1" customWidth="1"/>
    <col min="14" max="14" width="13.1640625" customWidth="1"/>
    <col min="15" max="15" width="12.6640625" customWidth="1"/>
  </cols>
  <sheetData>
    <row r="1" spans="1:15" x14ac:dyDescent="0.2">
      <c r="A1" s="2" t="s">
        <v>0</v>
      </c>
      <c r="B1" s="2" t="s">
        <v>1</v>
      </c>
    </row>
    <row r="2" spans="1:15" x14ac:dyDescent="0.2">
      <c r="A2" s="2">
        <v>1.7</v>
      </c>
      <c r="B2" s="2">
        <v>1</v>
      </c>
      <c r="D2" t="s">
        <v>131</v>
      </c>
      <c r="G2" t="s">
        <v>135</v>
      </c>
      <c r="H2" s="4"/>
      <c r="I2" t="s">
        <v>135</v>
      </c>
      <c r="J2" s="4" t="s">
        <v>62</v>
      </c>
      <c r="K2">
        <v>27</v>
      </c>
      <c r="L2" t="s">
        <v>132</v>
      </c>
      <c r="M2" s="9">
        <f>SQRT(K2)</f>
        <v>5.196152422706632</v>
      </c>
      <c r="N2">
        <v>5</v>
      </c>
      <c r="O2" t="s">
        <v>155</v>
      </c>
    </row>
    <row r="3" spans="1:15" x14ac:dyDescent="0.2">
      <c r="A3" s="2">
        <v>1.8</v>
      </c>
      <c r="B3" s="2">
        <v>1</v>
      </c>
      <c r="L3" t="s">
        <v>77</v>
      </c>
      <c r="M3">
        <f>MAX(A2:A28)-MIN(A2:A28)</f>
        <v>0.24</v>
      </c>
    </row>
    <row r="4" spans="1:15" x14ac:dyDescent="0.2">
      <c r="A4" s="2">
        <v>1.78</v>
      </c>
      <c r="B4" s="2">
        <v>1</v>
      </c>
      <c r="D4" t="s">
        <v>132</v>
      </c>
      <c r="E4" t="s">
        <v>133</v>
      </c>
      <c r="F4" t="s">
        <v>134</v>
      </c>
      <c r="G4" t="s">
        <v>137</v>
      </c>
      <c r="H4" t="s">
        <v>141</v>
      </c>
      <c r="I4" t="s">
        <v>142</v>
      </c>
      <c r="J4" t="s">
        <v>120</v>
      </c>
      <c r="L4" t="s">
        <v>136</v>
      </c>
      <c r="M4" s="11">
        <f>M3/5</f>
        <v>4.8000000000000001E-2</v>
      </c>
    </row>
    <row r="5" spans="1:15" x14ac:dyDescent="0.2">
      <c r="A5" s="2">
        <v>1.72</v>
      </c>
      <c r="B5" s="2">
        <v>1</v>
      </c>
      <c r="D5">
        <v>1</v>
      </c>
      <c r="E5">
        <f>MIN(A2:A28)</f>
        <v>1.56</v>
      </c>
      <c r="F5">
        <f>E5+$M$5</f>
        <v>1.6081000000000001</v>
      </c>
      <c r="G5">
        <v>7</v>
      </c>
      <c r="H5">
        <f>_xlfn.NORM.DIST(F5,$F$28,SQRT($H$28),TRUE)</f>
        <v>0.19290812989903691</v>
      </c>
      <c r="I5" s="11">
        <f>H5*27</f>
        <v>5.2085195072739969</v>
      </c>
      <c r="J5" s="11">
        <f>POWER(G5-I5,2)/I5</f>
        <v>0.61618322660320035</v>
      </c>
      <c r="M5" s="10">
        <v>4.8099999999999997E-2</v>
      </c>
    </row>
    <row r="6" spans="1:15" x14ac:dyDescent="0.2">
      <c r="A6" s="2">
        <v>1.58</v>
      </c>
      <c r="B6" s="2">
        <v>0</v>
      </c>
      <c r="D6">
        <v>2</v>
      </c>
      <c r="E6">
        <f>F5</f>
        <v>1.6081000000000001</v>
      </c>
      <c r="F6">
        <f t="shared" ref="F6:F9" si="0">E6+$M$5</f>
        <v>1.6562000000000001</v>
      </c>
      <c r="G6">
        <v>4</v>
      </c>
      <c r="H6">
        <f>_xlfn.NORM.DIST(F6,$F$28,SQRT($H$28),TRUE)-_xlfn.NORM.DIST(E6,$F$28,SQRT($H$28),TRUE)</f>
        <v>0.196436729604372</v>
      </c>
      <c r="I6" s="11">
        <f t="shared" ref="I6:I9" si="1">H6*27</f>
        <v>5.3037916993180438</v>
      </c>
      <c r="J6" s="11">
        <f t="shared" ref="J6:J9" si="2">POWER(G6-I6,2)/I6</f>
        <v>0.32050142456182817</v>
      </c>
    </row>
    <row r="7" spans="1:15" x14ac:dyDescent="0.2">
      <c r="A7" s="2">
        <v>1.56</v>
      </c>
      <c r="B7" s="2">
        <v>0</v>
      </c>
      <c r="D7">
        <v>3</v>
      </c>
      <c r="E7">
        <f t="shared" ref="E7:E9" si="3">F6</f>
        <v>1.6562000000000001</v>
      </c>
      <c r="F7">
        <f t="shared" si="0"/>
        <v>1.7043000000000001</v>
      </c>
      <c r="G7">
        <v>6</v>
      </c>
      <c r="H7">
        <f t="shared" ref="H7" si="4">_xlfn.NORM.DIST(F7,$F$28,SQRT($H$28),TRUE)-_xlfn.NORM.DIST(E7,$F$28,SQRT($H$28),TRUE)</f>
        <v>0.23053893390539859</v>
      </c>
      <c r="I7" s="11">
        <f t="shared" si="1"/>
        <v>6.2245512154457616</v>
      </c>
      <c r="J7" s="11">
        <f t="shared" si="2"/>
        <v>8.1007042295751872E-3</v>
      </c>
    </row>
    <row r="8" spans="1:15" x14ac:dyDescent="0.2">
      <c r="A8" s="2">
        <v>1.78</v>
      </c>
      <c r="B8" s="2">
        <v>1</v>
      </c>
      <c r="D8">
        <v>4</v>
      </c>
      <c r="E8">
        <f t="shared" si="3"/>
        <v>1.7043000000000001</v>
      </c>
      <c r="F8">
        <f t="shared" si="0"/>
        <v>1.7524000000000002</v>
      </c>
      <c r="G8">
        <v>3</v>
      </c>
      <c r="H8">
        <f>_xlfn.NORM.DIST(F8,$F$28,SQRT($H$28),TRUE)-_xlfn.NORM.DIST(E8,$F$28,SQRT($H$28),TRUE)</f>
        <v>0.1937530435920487</v>
      </c>
      <c r="I8" s="11">
        <f t="shared" si="1"/>
        <v>5.2313321769853154</v>
      </c>
      <c r="J8" s="11">
        <f t="shared" si="2"/>
        <v>0.95173525893727673</v>
      </c>
    </row>
    <row r="9" spans="1:15" x14ac:dyDescent="0.2">
      <c r="A9" s="2">
        <v>1.6</v>
      </c>
      <c r="B9" s="2">
        <v>0</v>
      </c>
      <c r="D9">
        <v>5</v>
      </c>
      <c r="E9">
        <f t="shared" si="3"/>
        <v>1.7524000000000002</v>
      </c>
      <c r="F9">
        <f t="shared" si="0"/>
        <v>1.8005000000000002</v>
      </c>
      <c r="G9">
        <v>7</v>
      </c>
      <c r="H9">
        <f>1-_xlfn.NORM.DIST(E9,$F$28,SQRT($H$28),TRUE)</f>
        <v>0.18636316299914379</v>
      </c>
      <c r="I9" s="11">
        <f t="shared" si="1"/>
        <v>5.0318054009768822</v>
      </c>
      <c r="J9" s="11">
        <f t="shared" si="2"/>
        <v>0.76986084932293053</v>
      </c>
    </row>
    <row r="10" spans="1:15" x14ac:dyDescent="0.2">
      <c r="A10" s="2">
        <v>1.77</v>
      </c>
      <c r="B10" s="2">
        <v>1</v>
      </c>
      <c r="H10">
        <f>SUM(H5:H9)</f>
        <v>1</v>
      </c>
      <c r="I10">
        <f>SUM(I5:I9)</f>
        <v>27</v>
      </c>
      <c r="J10" s="14">
        <f>SUM(J5:J9)</f>
        <v>2.6663814636548109</v>
      </c>
    </row>
    <row r="11" spans="1:15" ht="16" thickBot="1" x14ac:dyDescent="0.25">
      <c r="A11" s="2">
        <v>1.8</v>
      </c>
      <c r="B11" s="2">
        <v>1</v>
      </c>
    </row>
    <row r="12" spans="1:15" x14ac:dyDescent="0.2">
      <c r="A12" s="2">
        <v>1.68</v>
      </c>
      <c r="B12" s="2">
        <v>1</v>
      </c>
      <c r="D12" s="13" t="s">
        <v>134</v>
      </c>
      <c r="E12" s="13" t="s">
        <v>139</v>
      </c>
    </row>
    <row r="13" spans="1:15" x14ac:dyDescent="0.2">
      <c r="A13" s="2">
        <v>1.75</v>
      </c>
      <c r="B13" s="2">
        <v>1</v>
      </c>
      <c r="D13">
        <v>1.6081000000000001</v>
      </c>
      <c r="E13">
        <v>7</v>
      </c>
    </row>
    <row r="14" spans="1:15" x14ac:dyDescent="0.2">
      <c r="A14" s="2">
        <v>1.67</v>
      </c>
      <c r="B14" s="2">
        <v>1</v>
      </c>
      <c r="D14">
        <v>1.6562000000000001</v>
      </c>
      <c r="E14">
        <v>4</v>
      </c>
    </row>
    <row r="15" spans="1:15" x14ac:dyDescent="0.2">
      <c r="A15" s="2">
        <v>1.72</v>
      </c>
      <c r="B15" s="2">
        <v>1</v>
      </c>
      <c r="D15">
        <v>1.7043000000000001</v>
      </c>
      <c r="E15">
        <v>6</v>
      </c>
    </row>
    <row r="16" spans="1:15" x14ac:dyDescent="0.2">
      <c r="A16" s="2">
        <v>1.64</v>
      </c>
      <c r="B16" s="2">
        <v>0</v>
      </c>
      <c r="D16">
        <v>1.7524000000000002</v>
      </c>
      <c r="E16">
        <v>3</v>
      </c>
      <c r="L16" s="4"/>
    </row>
    <row r="17" spans="1:8" ht="16" thickBot="1" x14ac:dyDescent="0.25">
      <c r="A17" s="2">
        <v>1.63</v>
      </c>
      <c r="B17" s="2">
        <v>0</v>
      </c>
      <c r="D17" s="12" t="s">
        <v>138</v>
      </c>
      <c r="E17" s="12">
        <v>7</v>
      </c>
    </row>
    <row r="18" spans="1:8" x14ac:dyDescent="0.2">
      <c r="A18" s="2">
        <v>1.62</v>
      </c>
      <c r="B18" s="2">
        <v>0</v>
      </c>
    </row>
    <row r="19" spans="1:8" x14ac:dyDescent="0.2">
      <c r="A19" s="2">
        <v>1.56</v>
      </c>
      <c r="B19" s="2">
        <v>0</v>
      </c>
    </row>
    <row r="20" spans="1:8" x14ac:dyDescent="0.2">
      <c r="A20" s="2">
        <v>1.56</v>
      </c>
      <c r="B20" s="2">
        <v>0</v>
      </c>
    </row>
    <row r="21" spans="1:8" x14ac:dyDescent="0.2">
      <c r="A21" s="2">
        <v>1.56</v>
      </c>
      <c r="B21" s="2">
        <v>0</v>
      </c>
    </row>
    <row r="22" spans="1:8" x14ac:dyDescent="0.2">
      <c r="A22" s="2">
        <v>1.68</v>
      </c>
      <c r="B22" s="2">
        <v>0</v>
      </c>
    </row>
    <row r="23" spans="1:8" x14ac:dyDescent="0.2">
      <c r="A23" s="2">
        <v>1.77</v>
      </c>
      <c r="B23" s="2">
        <v>1</v>
      </c>
    </row>
    <row r="24" spans="1:8" x14ac:dyDescent="0.2">
      <c r="A24" s="2">
        <v>1.8</v>
      </c>
      <c r="B24" s="2">
        <v>1</v>
      </c>
    </row>
    <row r="25" spans="1:8" x14ac:dyDescent="0.2">
      <c r="A25" s="2">
        <v>1.61</v>
      </c>
      <c r="B25" s="2">
        <v>0</v>
      </c>
    </row>
    <row r="26" spans="1:8" x14ac:dyDescent="0.2">
      <c r="A26" s="2">
        <v>1.7</v>
      </c>
      <c r="B26" s="2">
        <v>1</v>
      </c>
    </row>
    <row r="27" spans="1:8" x14ac:dyDescent="0.2">
      <c r="A27" s="2">
        <v>1.7</v>
      </c>
      <c r="B27" s="2">
        <v>1</v>
      </c>
    </row>
    <row r="28" spans="1:8" x14ac:dyDescent="0.2">
      <c r="A28" s="2">
        <v>1.6</v>
      </c>
      <c r="B28" s="2">
        <v>0</v>
      </c>
      <c r="F28">
        <f>AVERAGE(A2:A28)</f>
        <v>1.6792592592592595</v>
      </c>
      <c r="G28" s="4" t="s">
        <v>140</v>
      </c>
      <c r="H28">
        <f>(SUMSQ(A2:A28)/27)-F28^2</f>
        <v>6.7327846364877431E-3</v>
      </c>
    </row>
    <row r="30" spans="1:8" x14ac:dyDescent="0.2">
      <c r="D30" t="s">
        <v>145</v>
      </c>
      <c r="E30">
        <v>5</v>
      </c>
      <c r="F30" t="s">
        <v>146</v>
      </c>
    </row>
    <row r="31" spans="1:8" x14ac:dyDescent="0.2">
      <c r="A31" t="s">
        <v>31</v>
      </c>
      <c r="B31">
        <v>0</v>
      </c>
      <c r="D31" t="s">
        <v>62</v>
      </c>
      <c r="E31">
        <v>27</v>
      </c>
    </row>
    <row r="32" spans="1:8" x14ac:dyDescent="0.2">
      <c r="A32" t="s">
        <v>32</v>
      </c>
      <c r="B32">
        <v>1</v>
      </c>
      <c r="D32" t="s">
        <v>73</v>
      </c>
      <c r="E32">
        <v>0.05</v>
      </c>
    </row>
    <row r="33" spans="4:11" x14ac:dyDescent="0.2">
      <c r="D33" t="s">
        <v>147</v>
      </c>
      <c r="E33" s="11">
        <f>_xlfn.CHISQ.INV.RT(E32,5-1-2)</f>
        <v>5.9914645471079817</v>
      </c>
    </row>
    <row r="34" spans="4:11" x14ac:dyDescent="0.2">
      <c r="D34" t="s">
        <v>122</v>
      </c>
      <c r="E34" t="s">
        <v>154</v>
      </c>
    </row>
    <row r="36" spans="4:11" x14ac:dyDescent="0.2">
      <c r="D36" t="s">
        <v>60</v>
      </c>
    </row>
    <row r="40" spans="4:11" x14ac:dyDescent="0.2">
      <c r="I40" t="s">
        <v>135</v>
      </c>
      <c r="J40" t="s">
        <v>140</v>
      </c>
      <c r="K40">
        <f>(SUMSQ(A2:A28)/27)-1.65^2</f>
        <v>0.10414444444444459</v>
      </c>
    </row>
    <row r="42" spans="4:11" x14ac:dyDescent="0.2">
      <c r="D42" s="2" t="s">
        <v>132</v>
      </c>
      <c r="E42" s="2" t="s">
        <v>133</v>
      </c>
      <c r="F42" s="2" t="s">
        <v>134</v>
      </c>
      <c r="G42" s="2" t="s">
        <v>137</v>
      </c>
      <c r="H42" s="2" t="s">
        <v>141</v>
      </c>
      <c r="I42" s="2" t="s">
        <v>142</v>
      </c>
      <c r="J42" s="2" t="s">
        <v>143</v>
      </c>
    </row>
    <row r="43" spans="4:11" x14ac:dyDescent="0.2">
      <c r="D43" s="2">
        <v>1</v>
      </c>
      <c r="E43" s="2">
        <v>1.56</v>
      </c>
      <c r="F43" s="2">
        <v>1.6081000000000001</v>
      </c>
      <c r="G43" s="2">
        <v>7</v>
      </c>
      <c r="H43">
        <f>_xlfn.NORM.DIST(F43,1.65,SQRT($K$40),TRUE)</f>
        <v>0.44834799047329221</v>
      </c>
      <c r="I43">
        <f>H43*27</f>
        <v>12.105395742778891</v>
      </c>
      <c r="J43">
        <f>POWER(G43-I43,2)/I43</f>
        <v>2.1531774957405379</v>
      </c>
    </row>
    <row r="44" spans="4:11" x14ac:dyDescent="0.2">
      <c r="D44" s="2">
        <v>2</v>
      </c>
      <c r="E44" s="2">
        <v>1.6081000000000001</v>
      </c>
      <c r="F44" s="2">
        <v>1.6561999999999999</v>
      </c>
      <c r="G44" s="2">
        <v>4</v>
      </c>
      <c r="H44">
        <f>_xlfn.NORM.DIST(F44,1.65,SQRT($K$40),TRUE)-_xlfn.NORM.DIST(E44,1.65,SQRT($K$40),TRUE)</f>
        <v>5.9316035813129719E-2</v>
      </c>
      <c r="I44">
        <f t="shared" ref="I44:I47" si="5">H44*27</f>
        <v>1.6015329669545024</v>
      </c>
      <c r="J44">
        <f t="shared" ref="J44:J47" si="6">POWER(G44-I44,2)/I44</f>
        <v>3.5919610943416171</v>
      </c>
    </row>
    <row r="45" spans="4:11" x14ac:dyDescent="0.2">
      <c r="D45" s="2">
        <v>3</v>
      </c>
      <c r="E45" s="2">
        <v>1.6561999999999999</v>
      </c>
      <c r="F45" s="2">
        <v>1.7042999999999999</v>
      </c>
      <c r="G45" s="2">
        <v>6</v>
      </c>
      <c r="H45">
        <f t="shared" ref="H45:H46" si="7">_xlfn.NORM.DIST(F45,1.65,SQRT($K$40),TRUE)-_xlfn.NORM.DIST(E45,1.65,SQRT($K$40),TRUE)</f>
        <v>5.9146739258430947E-2</v>
      </c>
      <c r="I45">
        <f t="shared" si="5"/>
        <v>1.5969619599776355</v>
      </c>
      <c r="J45">
        <f t="shared" si="6"/>
        <v>12.139765672411812</v>
      </c>
    </row>
    <row r="46" spans="4:11" x14ac:dyDescent="0.2">
      <c r="D46" s="2">
        <v>4</v>
      </c>
      <c r="E46" s="2">
        <v>1.7042999999999999</v>
      </c>
      <c r="F46" s="2">
        <v>1.7524</v>
      </c>
      <c r="G46" s="2">
        <v>3</v>
      </c>
      <c r="H46">
        <f t="shared" si="7"/>
        <v>5.7684524846201013E-2</v>
      </c>
      <c r="I46">
        <f t="shared" si="5"/>
        <v>1.5574821708474273</v>
      </c>
      <c r="J46">
        <f t="shared" si="6"/>
        <v>1.3360394914125113</v>
      </c>
    </row>
    <row r="47" spans="4:11" x14ac:dyDescent="0.2">
      <c r="D47" s="2">
        <v>5</v>
      </c>
      <c r="E47" s="2">
        <v>1.7524</v>
      </c>
      <c r="F47" s="2">
        <v>1.8005</v>
      </c>
      <c r="G47" s="2">
        <v>7</v>
      </c>
      <c r="H47">
        <f>1-_xlfn.NORM.DIST(E47,1.65,SQRT($K$40),TRUE)</f>
        <v>0.37550470960894611</v>
      </c>
      <c r="I47">
        <f t="shared" si="5"/>
        <v>10.138627159441544</v>
      </c>
      <c r="J47">
        <f t="shared" si="6"/>
        <v>0.97162863285789347</v>
      </c>
    </row>
    <row r="48" spans="4:11" x14ac:dyDescent="0.2">
      <c r="H48">
        <f>SUM(H43:H47)</f>
        <v>1</v>
      </c>
      <c r="I48">
        <f>SUM(I43:I47)</f>
        <v>27</v>
      </c>
      <c r="J48" s="14">
        <f>SUM(J43:J47)</f>
        <v>20.192572386764372</v>
      </c>
    </row>
    <row r="50" spans="4:11" x14ac:dyDescent="0.2">
      <c r="D50" t="s">
        <v>148</v>
      </c>
      <c r="E50" s="2">
        <v>5</v>
      </c>
    </row>
    <row r="51" spans="4:11" x14ac:dyDescent="0.2">
      <c r="D51" t="s">
        <v>149</v>
      </c>
      <c r="E51" s="2">
        <v>1</v>
      </c>
      <c r="F51" t="s">
        <v>153</v>
      </c>
    </row>
    <row r="52" spans="4:11" x14ac:dyDescent="0.2">
      <c r="D52" t="s">
        <v>150</v>
      </c>
      <c r="E52">
        <f>_xlfn.CHISQ.INV.RT(0.05,5-1-1)</f>
        <v>7.8147279032511792</v>
      </c>
    </row>
    <row r="54" spans="4:11" x14ac:dyDescent="0.2">
      <c r="D54" t="s">
        <v>151</v>
      </c>
    </row>
    <row r="56" spans="4:11" x14ac:dyDescent="0.2">
      <c r="D56" t="s">
        <v>152</v>
      </c>
    </row>
    <row r="58" spans="4:11" x14ac:dyDescent="0.2">
      <c r="K58" s="2"/>
    </row>
    <row r="59" spans="4:11" x14ac:dyDescent="0.2">
      <c r="K59" s="2"/>
    </row>
    <row r="60" spans="4:11" x14ac:dyDescent="0.2">
      <c r="K60" s="2"/>
    </row>
    <row r="61" spans="4:11" x14ac:dyDescent="0.2">
      <c r="K61" s="2"/>
    </row>
    <row r="62" spans="4:11" x14ac:dyDescent="0.2">
      <c r="K62" s="2"/>
    </row>
    <row r="63" spans="4:11" x14ac:dyDescent="0.2">
      <c r="K63" s="2"/>
    </row>
    <row r="64" spans="4:11" x14ac:dyDescent="0.2">
      <c r="K64" s="2"/>
    </row>
    <row r="65" spans="11:11" x14ac:dyDescent="0.2">
      <c r="K65" s="2"/>
    </row>
    <row r="66" spans="11:11" x14ac:dyDescent="0.2">
      <c r="K66" s="2"/>
    </row>
    <row r="67" spans="11:11" x14ac:dyDescent="0.2">
      <c r="K67" s="2"/>
    </row>
    <row r="68" spans="11:11" x14ac:dyDescent="0.2">
      <c r="K68" s="2"/>
    </row>
    <row r="69" spans="11:11" x14ac:dyDescent="0.2">
      <c r="K69" s="2"/>
    </row>
    <row r="70" spans="11:11" x14ac:dyDescent="0.2">
      <c r="K70" s="2"/>
    </row>
    <row r="71" spans="11:11" x14ac:dyDescent="0.2">
      <c r="K71" s="2"/>
    </row>
    <row r="72" spans="11:11" x14ac:dyDescent="0.2">
      <c r="K72" s="2"/>
    </row>
    <row r="73" spans="11:11" x14ac:dyDescent="0.2">
      <c r="K73" s="2"/>
    </row>
    <row r="74" spans="11:11" x14ac:dyDescent="0.2">
      <c r="K74" s="2"/>
    </row>
    <row r="75" spans="11:11" x14ac:dyDescent="0.2">
      <c r="K75" s="2"/>
    </row>
    <row r="76" spans="11:11" x14ac:dyDescent="0.2">
      <c r="K76" s="2"/>
    </row>
    <row r="77" spans="11:11" x14ac:dyDescent="0.2">
      <c r="K77" s="2"/>
    </row>
    <row r="78" spans="11:11" x14ac:dyDescent="0.2">
      <c r="K78" s="2"/>
    </row>
    <row r="79" spans="11:11" x14ac:dyDescent="0.2">
      <c r="K79" s="2"/>
    </row>
    <row r="80" spans="11:11" x14ac:dyDescent="0.2">
      <c r="K80" s="2"/>
    </row>
    <row r="81" spans="11:11" x14ac:dyDescent="0.2">
      <c r="K81" s="2"/>
    </row>
    <row r="82" spans="11:11" x14ac:dyDescent="0.2">
      <c r="K82" s="2"/>
    </row>
    <row r="83" spans="11:11" x14ac:dyDescent="0.2">
      <c r="K83" s="2"/>
    </row>
    <row r="84" spans="11:11" x14ac:dyDescent="0.2">
      <c r="K84" s="2"/>
    </row>
    <row r="85" spans="11:11" x14ac:dyDescent="0.2">
      <c r="K85" s="2"/>
    </row>
    <row r="86" spans="11:11" x14ac:dyDescent="0.2">
      <c r="K86" s="2"/>
    </row>
  </sheetData>
  <sortState xmlns:xlrd2="http://schemas.microsoft.com/office/spreadsheetml/2017/richdata2" ref="D31:D34">
    <sortCondition ref="D31"/>
  </sortState>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5692-F234-4AB2-BB2D-0B72F8FA4F12}">
  <dimension ref="A1:I21"/>
  <sheetViews>
    <sheetView topLeftCell="B1" zoomScale="176" workbookViewId="0">
      <selection activeCell="H14" sqref="H14"/>
    </sheetView>
  </sheetViews>
  <sheetFormatPr baseColWidth="10" defaultColWidth="11.5" defaultRowHeight="15" x14ac:dyDescent="0.2"/>
  <sheetData>
    <row r="1" spans="1:8" x14ac:dyDescent="0.2">
      <c r="A1" t="s">
        <v>2</v>
      </c>
      <c r="B1" t="s">
        <v>87</v>
      </c>
      <c r="C1" t="s">
        <v>94</v>
      </c>
      <c r="D1" t="s">
        <v>77</v>
      </c>
    </row>
    <row r="2" spans="1:8" x14ac:dyDescent="0.2">
      <c r="A2">
        <v>139</v>
      </c>
      <c r="B2">
        <f t="shared" ref="B2:B21" si="0">A2-160</f>
        <v>-21</v>
      </c>
      <c r="C2">
        <f t="shared" ref="C2:C21" si="1">ABS(B2)</f>
        <v>21</v>
      </c>
      <c r="D2">
        <v>17</v>
      </c>
    </row>
    <row r="3" spans="1:8" x14ac:dyDescent="0.2">
      <c r="A3">
        <v>148</v>
      </c>
      <c r="B3">
        <f t="shared" si="0"/>
        <v>-12</v>
      </c>
      <c r="C3">
        <f t="shared" si="1"/>
        <v>12</v>
      </c>
      <c r="D3">
        <v>14</v>
      </c>
      <c r="E3">
        <v>1</v>
      </c>
    </row>
    <row r="4" spans="1:8" x14ac:dyDescent="0.2">
      <c r="A4">
        <v>151</v>
      </c>
      <c r="B4">
        <f t="shared" si="0"/>
        <v>-9</v>
      </c>
      <c r="C4">
        <f t="shared" si="1"/>
        <v>9</v>
      </c>
      <c r="D4">
        <v>10.5</v>
      </c>
      <c r="E4">
        <v>2</v>
      </c>
    </row>
    <row r="5" spans="1:8" x14ac:dyDescent="0.2">
      <c r="A5">
        <v>158</v>
      </c>
      <c r="B5">
        <f t="shared" si="0"/>
        <v>-2</v>
      </c>
      <c r="C5">
        <f t="shared" si="1"/>
        <v>2</v>
      </c>
      <c r="D5">
        <v>2.5</v>
      </c>
      <c r="E5">
        <v>3</v>
      </c>
    </row>
    <row r="6" spans="1:8" x14ac:dyDescent="0.2">
      <c r="A6">
        <v>160</v>
      </c>
      <c r="B6">
        <f t="shared" si="0"/>
        <v>0</v>
      </c>
      <c r="C6">
        <f t="shared" si="1"/>
        <v>0</v>
      </c>
      <c r="E6">
        <v>4</v>
      </c>
    </row>
    <row r="7" spans="1:8" x14ac:dyDescent="0.2">
      <c r="A7">
        <v>161</v>
      </c>
      <c r="B7">
        <f t="shared" si="0"/>
        <v>1</v>
      </c>
      <c r="C7">
        <f t="shared" si="1"/>
        <v>1</v>
      </c>
      <c r="D7">
        <v>1</v>
      </c>
      <c r="E7">
        <v>5</v>
      </c>
    </row>
    <row r="8" spans="1:8" x14ac:dyDescent="0.2">
      <c r="A8">
        <v>162</v>
      </c>
      <c r="B8">
        <f t="shared" si="0"/>
        <v>2</v>
      </c>
      <c r="C8">
        <f t="shared" si="1"/>
        <v>2</v>
      </c>
      <c r="D8">
        <v>2.5</v>
      </c>
      <c r="E8">
        <v>6</v>
      </c>
    </row>
    <row r="9" spans="1:8" x14ac:dyDescent="0.2">
      <c r="A9">
        <v>163</v>
      </c>
      <c r="B9">
        <f t="shared" si="0"/>
        <v>3</v>
      </c>
      <c r="C9">
        <f t="shared" si="1"/>
        <v>3</v>
      </c>
      <c r="D9">
        <v>5</v>
      </c>
      <c r="E9">
        <v>7</v>
      </c>
    </row>
    <row r="10" spans="1:8" x14ac:dyDescent="0.2">
      <c r="A10">
        <v>163</v>
      </c>
      <c r="B10">
        <f t="shared" si="0"/>
        <v>3</v>
      </c>
      <c r="C10">
        <f t="shared" si="1"/>
        <v>3</v>
      </c>
      <c r="D10">
        <v>5</v>
      </c>
      <c r="E10">
        <v>8</v>
      </c>
    </row>
    <row r="11" spans="1:8" x14ac:dyDescent="0.2">
      <c r="A11">
        <v>163</v>
      </c>
      <c r="B11">
        <f t="shared" si="0"/>
        <v>3</v>
      </c>
      <c r="C11">
        <f t="shared" si="1"/>
        <v>3</v>
      </c>
      <c r="D11">
        <v>5</v>
      </c>
      <c r="E11">
        <v>9</v>
      </c>
    </row>
    <row r="12" spans="1:8" x14ac:dyDescent="0.2">
      <c r="A12">
        <v>165</v>
      </c>
      <c r="B12">
        <f t="shared" si="0"/>
        <v>5</v>
      </c>
      <c r="C12">
        <f t="shared" si="1"/>
        <v>5</v>
      </c>
      <c r="D12">
        <v>7.5</v>
      </c>
      <c r="E12">
        <v>10</v>
      </c>
    </row>
    <row r="13" spans="1:8" x14ac:dyDescent="0.2">
      <c r="A13">
        <v>165</v>
      </c>
      <c r="B13">
        <f t="shared" si="0"/>
        <v>5</v>
      </c>
      <c r="C13">
        <f t="shared" si="1"/>
        <v>5</v>
      </c>
      <c r="D13">
        <v>7.5</v>
      </c>
      <c r="E13">
        <v>11</v>
      </c>
      <c r="G13" t="s">
        <v>78</v>
      </c>
      <c r="H13">
        <f>SUM(D7:D21)</f>
        <v>146</v>
      </c>
    </row>
    <row r="14" spans="1:8" x14ac:dyDescent="0.2">
      <c r="A14">
        <v>166</v>
      </c>
      <c r="B14">
        <f t="shared" si="0"/>
        <v>6</v>
      </c>
      <c r="C14">
        <f t="shared" si="1"/>
        <v>6</v>
      </c>
      <c r="D14">
        <v>9</v>
      </c>
      <c r="E14">
        <v>12</v>
      </c>
      <c r="G14" t="s">
        <v>79</v>
      </c>
      <c r="H14">
        <f>SUM(D2:D5)</f>
        <v>44</v>
      </c>
    </row>
    <row r="15" spans="1:8" x14ac:dyDescent="0.2">
      <c r="A15">
        <v>169</v>
      </c>
      <c r="B15">
        <f t="shared" si="0"/>
        <v>9</v>
      </c>
      <c r="C15">
        <f t="shared" si="1"/>
        <v>9</v>
      </c>
      <c r="D15">
        <v>10.5</v>
      </c>
      <c r="E15">
        <v>13</v>
      </c>
      <c r="G15" t="s">
        <v>62</v>
      </c>
      <c r="H15">
        <f>COUNT(D2:D21)</f>
        <v>19</v>
      </c>
    </row>
    <row r="16" spans="1:8" x14ac:dyDescent="0.2">
      <c r="A16">
        <v>171</v>
      </c>
      <c r="B16">
        <f t="shared" si="0"/>
        <v>11</v>
      </c>
      <c r="C16">
        <f t="shared" si="1"/>
        <v>11</v>
      </c>
      <c r="D16">
        <v>12</v>
      </c>
      <c r="E16">
        <v>14</v>
      </c>
      <c r="G16" t="s">
        <v>73</v>
      </c>
      <c r="H16">
        <v>0.05</v>
      </c>
    </row>
    <row r="17" spans="1:9" x14ac:dyDescent="0.2">
      <c r="A17">
        <v>172</v>
      </c>
      <c r="B17">
        <f t="shared" si="0"/>
        <v>12</v>
      </c>
      <c r="C17">
        <f t="shared" si="1"/>
        <v>12</v>
      </c>
      <c r="D17">
        <v>14</v>
      </c>
      <c r="E17">
        <v>15</v>
      </c>
      <c r="G17" t="s">
        <v>98</v>
      </c>
      <c r="H17">
        <v>54</v>
      </c>
      <c r="I17" t="s">
        <v>101</v>
      </c>
    </row>
    <row r="18" spans="1:9" x14ac:dyDescent="0.2">
      <c r="A18">
        <v>172</v>
      </c>
      <c r="B18">
        <f t="shared" si="0"/>
        <v>12</v>
      </c>
      <c r="C18">
        <f t="shared" si="1"/>
        <v>12</v>
      </c>
      <c r="D18">
        <v>14</v>
      </c>
      <c r="E18">
        <v>16</v>
      </c>
    </row>
    <row r="19" spans="1:9" x14ac:dyDescent="0.2">
      <c r="A19">
        <v>173</v>
      </c>
      <c r="B19">
        <f t="shared" si="0"/>
        <v>13</v>
      </c>
      <c r="C19">
        <f t="shared" si="1"/>
        <v>13</v>
      </c>
      <c r="D19">
        <v>16</v>
      </c>
      <c r="E19">
        <v>17</v>
      </c>
      <c r="G19" t="s">
        <v>99</v>
      </c>
    </row>
    <row r="20" spans="1:9" x14ac:dyDescent="0.2">
      <c r="A20">
        <v>187</v>
      </c>
      <c r="B20">
        <f t="shared" si="0"/>
        <v>27</v>
      </c>
      <c r="C20">
        <f t="shared" si="1"/>
        <v>27</v>
      </c>
      <c r="D20">
        <v>18</v>
      </c>
      <c r="E20">
        <v>18</v>
      </c>
      <c r="G20" t="s">
        <v>100</v>
      </c>
    </row>
    <row r="21" spans="1:9" x14ac:dyDescent="0.2">
      <c r="A21">
        <v>189</v>
      </c>
      <c r="B21">
        <f t="shared" si="0"/>
        <v>29</v>
      </c>
      <c r="C21">
        <f t="shared" si="1"/>
        <v>29</v>
      </c>
      <c r="D21">
        <v>19</v>
      </c>
      <c r="E21">
        <v>19</v>
      </c>
    </row>
  </sheetData>
  <sortState xmlns:xlrd2="http://schemas.microsoft.com/office/spreadsheetml/2017/richdata2" ref="A2:D21">
    <sortCondition ref="B2:B2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8118-52F3-4B75-8BE5-7FA5AF7E16AE}">
  <dimension ref="A1:A41"/>
  <sheetViews>
    <sheetView workbookViewId="0">
      <selection activeCell="E22" sqref="E22"/>
    </sheetView>
  </sheetViews>
  <sheetFormatPr baseColWidth="10" defaultColWidth="11.5" defaultRowHeight="15" x14ac:dyDescent="0.2"/>
  <sheetData>
    <row r="1" spans="1:1" x14ac:dyDescent="0.2">
      <c r="A1" t="s">
        <v>3</v>
      </c>
    </row>
    <row r="2" spans="1:1" x14ac:dyDescent="0.2">
      <c r="A2">
        <v>17</v>
      </c>
    </row>
    <row r="3" spans="1:1" x14ac:dyDescent="0.2">
      <c r="A3">
        <v>15</v>
      </c>
    </row>
    <row r="4" spans="1:1" x14ac:dyDescent="0.2">
      <c r="A4">
        <v>20</v>
      </c>
    </row>
    <row r="5" spans="1:1" x14ac:dyDescent="0.2">
      <c r="A5">
        <v>29</v>
      </c>
    </row>
    <row r="6" spans="1:1" x14ac:dyDescent="0.2">
      <c r="A6">
        <v>19</v>
      </c>
    </row>
    <row r="7" spans="1:1" x14ac:dyDescent="0.2">
      <c r="A7">
        <v>18</v>
      </c>
    </row>
    <row r="8" spans="1:1" x14ac:dyDescent="0.2">
      <c r="A8">
        <v>22</v>
      </c>
    </row>
    <row r="9" spans="1:1" x14ac:dyDescent="0.2">
      <c r="A9">
        <v>25</v>
      </c>
    </row>
    <row r="10" spans="1:1" x14ac:dyDescent="0.2">
      <c r="A10">
        <v>27</v>
      </c>
    </row>
    <row r="11" spans="1:1" x14ac:dyDescent="0.2">
      <c r="A11">
        <v>9</v>
      </c>
    </row>
    <row r="12" spans="1:1" x14ac:dyDescent="0.2">
      <c r="A12">
        <v>24</v>
      </c>
    </row>
    <row r="13" spans="1:1" x14ac:dyDescent="0.2">
      <c r="A13">
        <v>20</v>
      </c>
    </row>
    <row r="14" spans="1:1" x14ac:dyDescent="0.2">
      <c r="A14">
        <v>17</v>
      </c>
    </row>
    <row r="15" spans="1:1" x14ac:dyDescent="0.2">
      <c r="A15">
        <v>6</v>
      </c>
    </row>
    <row r="16" spans="1:1" x14ac:dyDescent="0.2">
      <c r="A16">
        <v>24</v>
      </c>
    </row>
    <row r="17" spans="1:1" x14ac:dyDescent="0.2">
      <c r="A17">
        <v>14</v>
      </c>
    </row>
    <row r="18" spans="1:1" x14ac:dyDescent="0.2">
      <c r="A18">
        <v>15</v>
      </c>
    </row>
    <row r="19" spans="1:1" x14ac:dyDescent="0.2">
      <c r="A19">
        <v>23</v>
      </c>
    </row>
    <row r="20" spans="1:1" x14ac:dyDescent="0.2">
      <c r="A20">
        <v>24</v>
      </c>
    </row>
    <row r="21" spans="1:1" x14ac:dyDescent="0.2">
      <c r="A21">
        <v>26</v>
      </c>
    </row>
    <row r="22" spans="1:1" x14ac:dyDescent="0.2">
      <c r="A22">
        <v>19</v>
      </c>
    </row>
    <row r="23" spans="1:1" x14ac:dyDescent="0.2">
      <c r="A23">
        <v>23</v>
      </c>
    </row>
    <row r="24" spans="1:1" x14ac:dyDescent="0.2">
      <c r="A24">
        <v>28</v>
      </c>
    </row>
    <row r="25" spans="1:1" x14ac:dyDescent="0.2">
      <c r="A25">
        <v>19</v>
      </c>
    </row>
    <row r="26" spans="1:1" x14ac:dyDescent="0.2">
      <c r="A26">
        <v>16</v>
      </c>
    </row>
    <row r="27" spans="1:1" x14ac:dyDescent="0.2">
      <c r="A27">
        <v>22</v>
      </c>
    </row>
    <row r="28" spans="1:1" x14ac:dyDescent="0.2">
      <c r="A28">
        <v>24</v>
      </c>
    </row>
    <row r="29" spans="1:1" x14ac:dyDescent="0.2">
      <c r="A29">
        <v>17</v>
      </c>
    </row>
    <row r="30" spans="1:1" x14ac:dyDescent="0.2">
      <c r="A30">
        <v>20</v>
      </c>
    </row>
    <row r="31" spans="1:1" x14ac:dyDescent="0.2">
      <c r="A31">
        <v>13</v>
      </c>
    </row>
    <row r="32" spans="1:1" x14ac:dyDescent="0.2">
      <c r="A32">
        <v>19</v>
      </c>
    </row>
    <row r="33" spans="1:1" x14ac:dyDescent="0.2">
      <c r="A33">
        <v>10</v>
      </c>
    </row>
    <row r="34" spans="1:1" x14ac:dyDescent="0.2">
      <c r="A34">
        <v>23</v>
      </c>
    </row>
    <row r="35" spans="1:1" x14ac:dyDescent="0.2">
      <c r="A35">
        <v>18</v>
      </c>
    </row>
    <row r="36" spans="1:1" x14ac:dyDescent="0.2">
      <c r="A36">
        <v>31</v>
      </c>
    </row>
    <row r="37" spans="1:1" x14ac:dyDescent="0.2">
      <c r="A37">
        <v>13</v>
      </c>
    </row>
    <row r="38" spans="1:1" x14ac:dyDescent="0.2">
      <c r="A38">
        <v>20</v>
      </c>
    </row>
    <row r="39" spans="1:1" x14ac:dyDescent="0.2">
      <c r="A39">
        <v>17</v>
      </c>
    </row>
    <row r="40" spans="1:1" x14ac:dyDescent="0.2">
      <c r="A40">
        <v>24</v>
      </c>
    </row>
    <row r="41" spans="1:1" x14ac:dyDescent="0.2">
      <c r="A41">
        <v>14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CD0F-0AFA-4CDA-B067-489A17AD7545}">
  <dimension ref="A1:H41"/>
  <sheetViews>
    <sheetView topLeftCell="C1" zoomScale="125" workbookViewId="0">
      <selection activeCell="M28" sqref="M28"/>
    </sheetView>
  </sheetViews>
  <sheetFormatPr baseColWidth="10" defaultColWidth="11.5" defaultRowHeight="15" x14ac:dyDescent="0.2"/>
  <sheetData>
    <row r="1" spans="1:8" x14ac:dyDescent="0.2">
      <c r="A1" t="s">
        <v>4</v>
      </c>
      <c r="B1" t="s">
        <v>93</v>
      </c>
      <c r="C1" t="s">
        <v>94</v>
      </c>
      <c r="D1" t="s">
        <v>77</v>
      </c>
    </row>
    <row r="2" spans="1:8" x14ac:dyDescent="0.2">
      <c r="A2">
        <v>25.8</v>
      </c>
      <c r="B2">
        <f t="shared" ref="B2:B41" si="0">24.2-A2</f>
        <v>-1.6000000000000014</v>
      </c>
      <c r="C2">
        <f t="shared" ref="C2:C41" si="1">ABS(B2)</f>
        <v>1.6000000000000014</v>
      </c>
      <c r="D2">
        <v>37</v>
      </c>
    </row>
    <row r="3" spans="1:8" x14ac:dyDescent="0.2">
      <c r="A3">
        <v>25.6</v>
      </c>
      <c r="B3">
        <f t="shared" si="0"/>
        <v>-1.4000000000000021</v>
      </c>
      <c r="C3">
        <f t="shared" si="1"/>
        <v>1.4000000000000021</v>
      </c>
      <c r="D3">
        <v>36</v>
      </c>
    </row>
    <row r="4" spans="1:8" x14ac:dyDescent="0.2">
      <c r="A4">
        <v>25.3</v>
      </c>
      <c r="B4">
        <f t="shared" si="0"/>
        <v>-1.1000000000000014</v>
      </c>
      <c r="C4">
        <f t="shared" si="1"/>
        <v>1.1000000000000014</v>
      </c>
      <c r="D4">
        <v>34.5</v>
      </c>
    </row>
    <row r="5" spans="1:8" x14ac:dyDescent="0.2">
      <c r="A5">
        <v>25.3</v>
      </c>
      <c r="B5">
        <f t="shared" si="0"/>
        <v>-1.1000000000000014</v>
      </c>
      <c r="C5">
        <f t="shared" si="1"/>
        <v>1.1000000000000014</v>
      </c>
      <c r="D5">
        <v>34.5</v>
      </c>
      <c r="E5">
        <v>1</v>
      </c>
    </row>
    <row r="6" spans="1:8" x14ac:dyDescent="0.2">
      <c r="A6">
        <v>25.2</v>
      </c>
      <c r="B6">
        <f t="shared" si="0"/>
        <v>-1</v>
      </c>
      <c r="C6">
        <f t="shared" si="1"/>
        <v>1</v>
      </c>
      <c r="D6">
        <v>32</v>
      </c>
      <c r="E6">
        <v>2</v>
      </c>
    </row>
    <row r="7" spans="1:8" x14ac:dyDescent="0.2">
      <c r="A7">
        <v>25.2</v>
      </c>
      <c r="B7">
        <f t="shared" si="0"/>
        <v>-1</v>
      </c>
      <c r="C7">
        <f t="shared" si="1"/>
        <v>1</v>
      </c>
      <c r="D7">
        <v>32</v>
      </c>
      <c r="E7">
        <v>3</v>
      </c>
    </row>
    <row r="8" spans="1:8" x14ac:dyDescent="0.2">
      <c r="A8">
        <v>25.2</v>
      </c>
      <c r="B8">
        <f t="shared" si="0"/>
        <v>-1</v>
      </c>
      <c r="C8">
        <f t="shared" si="1"/>
        <v>1</v>
      </c>
      <c r="D8">
        <v>32</v>
      </c>
      <c r="E8">
        <v>4</v>
      </c>
    </row>
    <row r="9" spans="1:8" x14ac:dyDescent="0.2">
      <c r="A9">
        <v>25.1</v>
      </c>
      <c r="B9">
        <f t="shared" si="0"/>
        <v>-0.90000000000000213</v>
      </c>
      <c r="C9">
        <f t="shared" si="1"/>
        <v>0.90000000000000213</v>
      </c>
      <c r="D9">
        <v>29.5</v>
      </c>
      <c r="E9">
        <v>5</v>
      </c>
    </row>
    <row r="10" spans="1:8" x14ac:dyDescent="0.2">
      <c r="A10">
        <v>25</v>
      </c>
      <c r="B10">
        <f t="shared" si="0"/>
        <v>-0.80000000000000071</v>
      </c>
      <c r="C10">
        <f t="shared" si="1"/>
        <v>0.80000000000000071</v>
      </c>
      <c r="D10">
        <v>27.5</v>
      </c>
      <c r="E10">
        <v>6</v>
      </c>
      <c r="G10" t="s">
        <v>79</v>
      </c>
      <c r="H10">
        <f>SUM(D2:D28)</f>
        <v>578.5</v>
      </c>
    </row>
    <row r="11" spans="1:8" x14ac:dyDescent="0.2">
      <c r="A11">
        <v>25</v>
      </c>
      <c r="B11">
        <f t="shared" si="0"/>
        <v>-0.80000000000000071</v>
      </c>
      <c r="C11">
        <f t="shared" si="1"/>
        <v>0.80000000000000071</v>
      </c>
      <c r="D11">
        <v>27.5</v>
      </c>
      <c r="E11">
        <v>7</v>
      </c>
      <c r="G11" t="s">
        <v>78</v>
      </c>
      <c r="H11">
        <f>SUM(D32:D41)</f>
        <v>124.5</v>
      </c>
    </row>
    <row r="12" spans="1:8" x14ac:dyDescent="0.2">
      <c r="A12">
        <v>24.9</v>
      </c>
      <c r="B12">
        <f t="shared" si="0"/>
        <v>-0.69999999999999929</v>
      </c>
      <c r="C12">
        <f t="shared" si="1"/>
        <v>0.69999999999999929</v>
      </c>
      <c r="D12">
        <v>26</v>
      </c>
      <c r="E12">
        <v>8</v>
      </c>
    </row>
    <row r="13" spans="1:8" x14ac:dyDescent="0.2">
      <c r="A13">
        <v>24.8</v>
      </c>
      <c r="B13">
        <f t="shared" si="0"/>
        <v>-0.60000000000000142</v>
      </c>
      <c r="C13">
        <f t="shared" si="1"/>
        <v>0.60000000000000142</v>
      </c>
      <c r="D13">
        <v>24</v>
      </c>
      <c r="E13">
        <v>9</v>
      </c>
      <c r="G13" t="s">
        <v>62</v>
      </c>
      <c r="H13">
        <v>37</v>
      </c>
    </row>
    <row r="14" spans="1:8" x14ac:dyDescent="0.2">
      <c r="A14">
        <v>24.8</v>
      </c>
      <c r="B14">
        <f t="shared" si="0"/>
        <v>-0.60000000000000142</v>
      </c>
      <c r="C14">
        <f t="shared" si="1"/>
        <v>0.60000000000000142</v>
      </c>
      <c r="D14">
        <v>24</v>
      </c>
      <c r="E14">
        <v>10</v>
      </c>
      <c r="G14" t="s">
        <v>70</v>
      </c>
      <c r="H14">
        <f>H13*38/4</f>
        <v>351.5</v>
      </c>
    </row>
    <row r="15" spans="1:8" x14ac:dyDescent="0.2">
      <c r="A15">
        <v>24.7</v>
      </c>
      <c r="B15">
        <f t="shared" si="0"/>
        <v>-0.5</v>
      </c>
      <c r="C15">
        <f t="shared" si="1"/>
        <v>0.5</v>
      </c>
      <c r="D15">
        <v>21.5</v>
      </c>
      <c r="E15">
        <v>11</v>
      </c>
      <c r="G15" t="s">
        <v>71</v>
      </c>
      <c r="H15">
        <f>(37*38*((2*37)+1))/24</f>
        <v>4393.75</v>
      </c>
    </row>
    <row r="16" spans="1:8" x14ac:dyDescent="0.2">
      <c r="A16">
        <v>24.7</v>
      </c>
      <c r="B16">
        <f t="shared" si="0"/>
        <v>-0.5</v>
      </c>
      <c r="C16">
        <f t="shared" si="1"/>
        <v>0.5</v>
      </c>
      <c r="D16">
        <v>21.5</v>
      </c>
      <c r="E16">
        <v>12</v>
      </c>
      <c r="G16" t="s">
        <v>39</v>
      </c>
      <c r="H16">
        <f>(H10-H14)/SQRT(H15)</f>
        <v>3.4245868602774028</v>
      </c>
    </row>
    <row r="17" spans="1:8" x14ac:dyDescent="0.2">
      <c r="A17">
        <v>24.6</v>
      </c>
      <c r="B17">
        <f t="shared" si="0"/>
        <v>-0.40000000000000213</v>
      </c>
      <c r="C17">
        <f t="shared" si="1"/>
        <v>0.40000000000000213</v>
      </c>
      <c r="D17">
        <v>18</v>
      </c>
      <c r="E17">
        <v>13</v>
      </c>
    </row>
    <row r="18" spans="1:8" x14ac:dyDescent="0.2">
      <c r="A18">
        <v>24.6</v>
      </c>
      <c r="B18">
        <f t="shared" si="0"/>
        <v>-0.40000000000000213</v>
      </c>
      <c r="C18">
        <f t="shared" si="1"/>
        <v>0.40000000000000213</v>
      </c>
      <c r="D18">
        <v>18</v>
      </c>
      <c r="E18">
        <v>14</v>
      </c>
      <c r="G18" t="s">
        <v>57</v>
      </c>
    </row>
    <row r="19" spans="1:8" x14ac:dyDescent="0.2">
      <c r="A19">
        <v>24.6</v>
      </c>
      <c r="B19">
        <f t="shared" si="0"/>
        <v>-0.40000000000000213</v>
      </c>
      <c r="C19">
        <f t="shared" si="1"/>
        <v>0.40000000000000213</v>
      </c>
      <c r="D19">
        <v>18</v>
      </c>
      <c r="E19">
        <v>15</v>
      </c>
      <c r="G19" t="s">
        <v>95</v>
      </c>
    </row>
    <row r="20" spans="1:8" x14ac:dyDescent="0.2">
      <c r="A20">
        <v>24.5</v>
      </c>
      <c r="B20">
        <f t="shared" si="0"/>
        <v>-0.30000000000000071</v>
      </c>
      <c r="C20">
        <f t="shared" si="1"/>
        <v>0.30000000000000071</v>
      </c>
      <c r="D20">
        <v>13.5</v>
      </c>
      <c r="E20">
        <v>16</v>
      </c>
      <c r="G20" t="s">
        <v>96</v>
      </c>
      <c r="H20">
        <f>_xlfn.NORM.S.INV(0.05)</f>
        <v>-1.6448536269514726</v>
      </c>
    </row>
    <row r="21" spans="1:8" x14ac:dyDescent="0.2">
      <c r="A21">
        <v>24.5</v>
      </c>
      <c r="B21">
        <f t="shared" si="0"/>
        <v>-0.30000000000000071</v>
      </c>
      <c r="C21">
        <f t="shared" si="1"/>
        <v>0.30000000000000071</v>
      </c>
      <c r="D21">
        <v>13.5</v>
      </c>
      <c r="E21">
        <v>17</v>
      </c>
    </row>
    <row r="22" spans="1:8" x14ac:dyDescent="0.2">
      <c r="A22">
        <v>24.5</v>
      </c>
      <c r="B22">
        <f t="shared" si="0"/>
        <v>-0.30000000000000071</v>
      </c>
      <c r="C22">
        <f t="shared" si="1"/>
        <v>0.30000000000000071</v>
      </c>
      <c r="D22">
        <v>13.5</v>
      </c>
      <c r="E22">
        <v>18</v>
      </c>
      <c r="G22" t="s">
        <v>97</v>
      </c>
    </row>
    <row r="23" spans="1:8" x14ac:dyDescent="0.2">
      <c r="A23">
        <v>24.5</v>
      </c>
      <c r="B23">
        <f t="shared" si="0"/>
        <v>-0.30000000000000071</v>
      </c>
      <c r="C23">
        <f t="shared" si="1"/>
        <v>0.30000000000000071</v>
      </c>
      <c r="D23">
        <v>13.5</v>
      </c>
      <c r="E23">
        <v>19</v>
      </c>
      <c r="G23" t="s">
        <v>60</v>
      </c>
    </row>
    <row r="24" spans="1:8" x14ac:dyDescent="0.2">
      <c r="A24">
        <v>24.4</v>
      </c>
      <c r="B24">
        <f t="shared" si="0"/>
        <v>-0.19999999999999929</v>
      </c>
      <c r="C24">
        <f t="shared" si="1"/>
        <v>0.19999999999999929</v>
      </c>
      <c r="D24">
        <f>AVERAGE($E$12:$E$15)</f>
        <v>9.5</v>
      </c>
      <c r="E24">
        <v>20</v>
      </c>
    </row>
    <row r="25" spans="1:8" x14ac:dyDescent="0.2">
      <c r="A25">
        <v>24.4</v>
      </c>
      <c r="B25">
        <f t="shared" si="0"/>
        <v>-0.19999999999999929</v>
      </c>
      <c r="C25">
        <f t="shared" si="1"/>
        <v>0.19999999999999929</v>
      </c>
      <c r="D25">
        <f>AVERAGE($E$12:$E$15)</f>
        <v>9.5</v>
      </c>
      <c r="E25">
        <v>21</v>
      </c>
    </row>
    <row r="26" spans="1:8" x14ac:dyDescent="0.2">
      <c r="A26">
        <v>24.3</v>
      </c>
      <c r="B26">
        <f t="shared" si="0"/>
        <v>-0.10000000000000142</v>
      </c>
      <c r="C26">
        <f t="shared" si="1"/>
        <v>0.10000000000000142</v>
      </c>
      <c r="D26">
        <f>AVERAGE($E$5:$E$11)</f>
        <v>4</v>
      </c>
      <c r="E26">
        <v>22</v>
      </c>
    </row>
    <row r="27" spans="1:8" x14ac:dyDescent="0.2">
      <c r="A27">
        <v>24.3</v>
      </c>
      <c r="B27">
        <f t="shared" si="0"/>
        <v>-0.10000000000000142</v>
      </c>
      <c r="C27">
        <f t="shared" si="1"/>
        <v>0.10000000000000142</v>
      </c>
      <c r="D27">
        <f>AVERAGE($E$5:$E$11)</f>
        <v>4</v>
      </c>
      <c r="E27">
        <v>23</v>
      </c>
    </row>
    <row r="28" spans="1:8" x14ac:dyDescent="0.2">
      <c r="A28">
        <v>24.3</v>
      </c>
      <c r="B28">
        <f t="shared" si="0"/>
        <v>-0.10000000000000142</v>
      </c>
      <c r="C28">
        <f t="shared" si="1"/>
        <v>0.10000000000000142</v>
      </c>
      <c r="D28">
        <f>AVERAGE($E$5:$E$11)</f>
        <v>4</v>
      </c>
      <c r="E28">
        <v>24</v>
      </c>
    </row>
    <row r="29" spans="1:8" x14ac:dyDescent="0.2">
      <c r="A29">
        <v>24.2</v>
      </c>
      <c r="B29">
        <f t="shared" si="0"/>
        <v>0</v>
      </c>
      <c r="C29">
        <f t="shared" si="1"/>
        <v>0</v>
      </c>
      <c r="E29">
        <v>25</v>
      </c>
    </row>
    <row r="30" spans="1:8" x14ac:dyDescent="0.2">
      <c r="A30">
        <v>24.2</v>
      </c>
      <c r="B30">
        <f t="shared" si="0"/>
        <v>0</v>
      </c>
      <c r="C30">
        <f t="shared" si="1"/>
        <v>0</v>
      </c>
      <c r="E30">
        <v>26</v>
      </c>
    </row>
    <row r="31" spans="1:8" x14ac:dyDescent="0.2">
      <c r="A31">
        <v>24.2</v>
      </c>
      <c r="B31">
        <f t="shared" si="0"/>
        <v>0</v>
      </c>
      <c r="C31">
        <f t="shared" si="1"/>
        <v>0</v>
      </c>
      <c r="E31">
        <v>27</v>
      </c>
    </row>
    <row r="32" spans="1:8" x14ac:dyDescent="0.2">
      <c r="A32">
        <v>24.1</v>
      </c>
      <c r="B32">
        <f t="shared" si="0"/>
        <v>9.9999999999997868E-2</v>
      </c>
      <c r="C32">
        <f t="shared" si="1"/>
        <v>9.9999999999997868E-2</v>
      </c>
      <c r="D32">
        <f>AVERAGE($E$5:$E$11)</f>
        <v>4</v>
      </c>
      <c r="E32">
        <v>28</v>
      </c>
    </row>
    <row r="33" spans="1:5" x14ac:dyDescent="0.2">
      <c r="A33">
        <v>24.1</v>
      </c>
      <c r="B33">
        <f t="shared" si="0"/>
        <v>9.9999999999997868E-2</v>
      </c>
      <c r="C33">
        <f t="shared" si="1"/>
        <v>9.9999999999997868E-2</v>
      </c>
      <c r="D33">
        <f>AVERAGE($E$5:$E$11)</f>
        <v>4</v>
      </c>
      <c r="E33">
        <v>29</v>
      </c>
    </row>
    <row r="34" spans="1:5" x14ac:dyDescent="0.2">
      <c r="A34">
        <v>24.1</v>
      </c>
      <c r="B34">
        <f t="shared" si="0"/>
        <v>9.9999999999997868E-2</v>
      </c>
      <c r="C34">
        <f t="shared" si="1"/>
        <v>9.9999999999997868E-2</v>
      </c>
      <c r="D34">
        <f>AVERAGE($E$5:$E$11)</f>
        <v>4</v>
      </c>
      <c r="E34">
        <v>30</v>
      </c>
    </row>
    <row r="35" spans="1:5" x14ac:dyDescent="0.2">
      <c r="A35">
        <v>24.1</v>
      </c>
      <c r="B35">
        <f t="shared" si="0"/>
        <v>9.9999999999997868E-2</v>
      </c>
      <c r="C35">
        <f t="shared" si="1"/>
        <v>9.9999999999997868E-2</v>
      </c>
      <c r="D35">
        <f>AVERAGE($E$5:$E$11)</f>
        <v>4</v>
      </c>
      <c r="E35">
        <v>31</v>
      </c>
    </row>
    <row r="36" spans="1:5" x14ac:dyDescent="0.2">
      <c r="A36">
        <v>24</v>
      </c>
      <c r="B36">
        <f t="shared" si="0"/>
        <v>0.19999999999999929</v>
      </c>
      <c r="C36">
        <f t="shared" si="1"/>
        <v>0.19999999999999929</v>
      </c>
      <c r="D36">
        <f>AVERAGE($E$12:$E$15)</f>
        <v>9.5</v>
      </c>
      <c r="E36">
        <v>32</v>
      </c>
    </row>
    <row r="37" spans="1:5" x14ac:dyDescent="0.2">
      <c r="A37">
        <v>24</v>
      </c>
      <c r="B37">
        <f t="shared" si="0"/>
        <v>0.19999999999999929</v>
      </c>
      <c r="C37">
        <f t="shared" si="1"/>
        <v>0.19999999999999929</v>
      </c>
      <c r="D37">
        <f>AVERAGE($E$12:$E$15)</f>
        <v>9.5</v>
      </c>
      <c r="E37">
        <v>33</v>
      </c>
    </row>
    <row r="38" spans="1:5" x14ac:dyDescent="0.2">
      <c r="A38">
        <v>23.8</v>
      </c>
      <c r="B38">
        <f t="shared" si="0"/>
        <v>0.39999999999999858</v>
      </c>
      <c r="C38">
        <f t="shared" si="1"/>
        <v>0.39999999999999858</v>
      </c>
      <c r="D38">
        <v>18</v>
      </c>
      <c r="E38">
        <v>34</v>
      </c>
    </row>
    <row r="39" spans="1:5" x14ac:dyDescent="0.2">
      <c r="A39">
        <v>23.8</v>
      </c>
      <c r="B39">
        <f t="shared" si="0"/>
        <v>0.39999999999999858</v>
      </c>
      <c r="C39">
        <f t="shared" si="1"/>
        <v>0.39999999999999858</v>
      </c>
      <c r="D39">
        <v>18</v>
      </c>
      <c r="E39">
        <v>35</v>
      </c>
    </row>
    <row r="40" spans="1:5" x14ac:dyDescent="0.2">
      <c r="A40">
        <v>23.6</v>
      </c>
      <c r="B40">
        <f t="shared" si="0"/>
        <v>0.59999999999999787</v>
      </c>
      <c r="C40">
        <f t="shared" si="1"/>
        <v>0.59999999999999787</v>
      </c>
      <c r="D40">
        <v>24</v>
      </c>
      <c r="E40">
        <v>36</v>
      </c>
    </row>
    <row r="41" spans="1:5" x14ac:dyDescent="0.2">
      <c r="A41">
        <v>23.3</v>
      </c>
      <c r="B41">
        <f t="shared" si="0"/>
        <v>0.89999999999999858</v>
      </c>
      <c r="C41">
        <f t="shared" si="1"/>
        <v>0.89999999999999858</v>
      </c>
      <c r="D41">
        <v>29.5</v>
      </c>
      <c r="E41">
        <v>37</v>
      </c>
    </row>
  </sheetData>
  <sortState xmlns:xlrd2="http://schemas.microsoft.com/office/spreadsheetml/2017/richdata2" ref="A2:D42">
    <sortCondition ref="B2:B4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A342-E545-A846-971E-8084C84C1793}">
  <dimension ref="A1:J53"/>
  <sheetViews>
    <sheetView topLeftCell="C18" zoomScale="163" workbookViewId="0">
      <selection activeCell="H37" sqref="H37"/>
    </sheetView>
  </sheetViews>
  <sheetFormatPr baseColWidth="10" defaultColWidth="11.5" defaultRowHeight="15" x14ac:dyDescent="0.2"/>
  <cols>
    <col min="4" max="4" width="14" customWidth="1"/>
    <col min="7" max="7" width="10.5" customWidth="1"/>
    <col min="9" max="9" width="16.83203125" customWidth="1"/>
  </cols>
  <sheetData>
    <row r="1" spans="1:6" x14ac:dyDescent="0.2">
      <c r="A1" t="s">
        <v>4</v>
      </c>
    </row>
    <row r="2" spans="1:6" x14ac:dyDescent="0.2">
      <c r="A2">
        <v>25.8</v>
      </c>
      <c r="C2" t="s">
        <v>131</v>
      </c>
    </row>
    <row r="3" spans="1:6" x14ac:dyDescent="0.2">
      <c r="A3">
        <v>25.6</v>
      </c>
      <c r="C3" t="s">
        <v>62</v>
      </c>
      <c r="D3">
        <f>COUNT(A2:A41)</f>
        <v>40</v>
      </c>
    </row>
    <row r="4" spans="1:6" x14ac:dyDescent="0.2">
      <c r="A4">
        <v>25.3</v>
      </c>
      <c r="C4" t="s">
        <v>132</v>
      </c>
      <c r="D4">
        <f>SQRT(D3)</f>
        <v>6.324555320336759</v>
      </c>
      <c r="E4">
        <v>6</v>
      </c>
      <c r="F4" t="s">
        <v>155</v>
      </c>
    </row>
    <row r="5" spans="1:6" x14ac:dyDescent="0.2">
      <c r="A5">
        <v>25.3</v>
      </c>
      <c r="C5" t="s">
        <v>77</v>
      </c>
      <c r="D5">
        <f>MAX(A2:A41)-MIN(A2:A41)</f>
        <v>2.5</v>
      </c>
    </row>
    <row r="6" spans="1:6" x14ac:dyDescent="0.2">
      <c r="A6">
        <v>25.2</v>
      </c>
      <c r="C6" t="s">
        <v>169</v>
      </c>
      <c r="D6">
        <f>D5/E4</f>
        <v>0.41666666666666669</v>
      </c>
      <c r="E6">
        <v>0.41699999999999998</v>
      </c>
      <c r="F6" t="s">
        <v>171</v>
      </c>
    </row>
    <row r="7" spans="1:6" x14ac:dyDescent="0.2">
      <c r="A7">
        <v>25.2</v>
      </c>
    </row>
    <row r="8" spans="1:6" ht="16" thickBot="1" x14ac:dyDescent="0.25">
      <c r="A8">
        <v>25.2</v>
      </c>
    </row>
    <row r="9" spans="1:6" x14ac:dyDescent="0.2">
      <c r="A9">
        <v>25.1</v>
      </c>
      <c r="C9" s="13" t="s">
        <v>170</v>
      </c>
      <c r="D9" s="13" t="s">
        <v>133</v>
      </c>
      <c r="E9" s="13" t="s">
        <v>134</v>
      </c>
      <c r="F9" s="15"/>
    </row>
    <row r="10" spans="1:6" x14ac:dyDescent="0.2">
      <c r="A10">
        <v>25</v>
      </c>
      <c r="C10">
        <v>1</v>
      </c>
      <c r="D10">
        <f>MIN(A2:A41)</f>
        <v>23.3</v>
      </c>
      <c r="E10">
        <f>D10+$E$6</f>
        <v>23.717000000000002</v>
      </c>
    </row>
    <row r="11" spans="1:6" x14ac:dyDescent="0.2">
      <c r="A11">
        <v>25</v>
      </c>
      <c r="C11">
        <v>2</v>
      </c>
      <c r="D11">
        <f>E10</f>
        <v>23.717000000000002</v>
      </c>
      <c r="E11">
        <f t="shared" ref="E11:E15" si="0">D11+$E$6</f>
        <v>24.134000000000004</v>
      </c>
    </row>
    <row r="12" spans="1:6" x14ac:dyDescent="0.2">
      <c r="A12">
        <v>24.9</v>
      </c>
      <c r="C12">
        <v>3</v>
      </c>
      <c r="D12">
        <f t="shared" ref="D12:D15" si="1">E11</f>
        <v>24.134000000000004</v>
      </c>
      <c r="E12">
        <f t="shared" si="0"/>
        <v>24.551000000000005</v>
      </c>
    </row>
    <row r="13" spans="1:6" x14ac:dyDescent="0.2">
      <c r="A13">
        <v>24.8</v>
      </c>
      <c r="C13">
        <v>4</v>
      </c>
      <c r="D13">
        <f t="shared" si="1"/>
        <v>24.551000000000005</v>
      </c>
      <c r="E13">
        <f t="shared" si="0"/>
        <v>24.968000000000007</v>
      </c>
    </row>
    <row r="14" spans="1:6" x14ac:dyDescent="0.2">
      <c r="A14">
        <v>24.8</v>
      </c>
      <c r="C14">
        <v>5</v>
      </c>
      <c r="D14">
        <f t="shared" si="1"/>
        <v>24.968000000000007</v>
      </c>
      <c r="E14">
        <f t="shared" si="0"/>
        <v>25.385000000000009</v>
      </c>
    </row>
    <row r="15" spans="1:6" x14ac:dyDescent="0.2">
      <c r="A15">
        <v>24.7</v>
      </c>
      <c r="C15" s="1">
        <v>6</v>
      </c>
      <c r="D15" s="1">
        <f t="shared" si="1"/>
        <v>25.385000000000009</v>
      </c>
      <c r="E15" s="1">
        <f t="shared" si="0"/>
        <v>25.80200000000001</v>
      </c>
    </row>
    <row r="16" spans="1:6" x14ac:dyDescent="0.2">
      <c r="A16">
        <v>24.7</v>
      </c>
    </row>
    <row r="17" spans="1:5" x14ac:dyDescent="0.2">
      <c r="A17">
        <v>24.6</v>
      </c>
    </row>
    <row r="18" spans="1:5" ht="16" thickBot="1" x14ac:dyDescent="0.25">
      <c r="A18">
        <v>24.6</v>
      </c>
    </row>
    <row r="19" spans="1:5" x14ac:dyDescent="0.2">
      <c r="A19">
        <v>24.6</v>
      </c>
      <c r="C19" s="13" t="s">
        <v>172</v>
      </c>
      <c r="D19" s="13" t="s">
        <v>134</v>
      </c>
      <c r="E19" s="13" t="s">
        <v>139</v>
      </c>
    </row>
    <row r="20" spans="1:5" x14ac:dyDescent="0.2">
      <c r="A20">
        <v>24.5</v>
      </c>
      <c r="C20" t="str">
        <f>CONCATENATE("[",D10," , ",E10,"]")</f>
        <v>[23.3 , 23.717]</v>
      </c>
      <c r="D20">
        <v>23.717000000000002</v>
      </c>
      <c r="E20">
        <v>2</v>
      </c>
    </row>
    <row r="21" spans="1:5" x14ac:dyDescent="0.2">
      <c r="A21">
        <v>24.5</v>
      </c>
      <c r="C21" t="str">
        <f t="shared" ref="C21:C24" si="2">CONCATENATE("[",D11," , ",E11,"]")</f>
        <v>[23.717 , 24.134]</v>
      </c>
      <c r="D21">
        <v>24.134000000000004</v>
      </c>
      <c r="E21">
        <v>8</v>
      </c>
    </row>
    <row r="22" spans="1:5" x14ac:dyDescent="0.2">
      <c r="A22">
        <v>24.5</v>
      </c>
      <c r="C22" t="str">
        <f t="shared" si="2"/>
        <v>[24.134 , 24.551]</v>
      </c>
      <c r="D22">
        <v>24.551000000000005</v>
      </c>
      <c r="E22">
        <v>12</v>
      </c>
    </row>
    <row r="23" spans="1:5" x14ac:dyDescent="0.2">
      <c r="A23">
        <v>24.5</v>
      </c>
      <c r="C23" t="str">
        <f t="shared" si="2"/>
        <v>[24.551 , 24.968]</v>
      </c>
      <c r="D23">
        <v>24.968000000000007</v>
      </c>
      <c r="E23">
        <v>8</v>
      </c>
    </row>
    <row r="24" spans="1:5" x14ac:dyDescent="0.2">
      <c r="A24">
        <v>24.4</v>
      </c>
      <c r="C24" t="str">
        <f t="shared" si="2"/>
        <v>[24.968 , 25.385]</v>
      </c>
      <c r="D24">
        <v>25.385000000000009</v>
      </c>
      <c r="E24">
        <v>8</v>
      </c>
    </row>
    <row r="25" spans="1:5" x14ac:dyDescent="0.2">
      <c r="A25">
        <v>24.4</v>
      </c>
      <c r="C25" t="str">
        <f>CONCATENATE("[",D15," , ",E15,"]")</f>
        <v>[25.385 , 25.802]</v>
      </c>
      <c r="D25">
        <v>25.80200000000001</v>
      </c>
      <c r="E25">
        <v>2</v>
      </c>
    </row>
    <row r="26" spans="1:5" ht="16" thickBot="1" x14ac:dyDescent="0.25">
      <c r="A26">
        <v>24.3</v>
      </c>
      <c r="C26" s="1"/>
      <c r="D26" s="12" t="s">
        <v>138</v>
      </c>
      <c r="E26" s="12">
        <v>0</v>
      </c>
    </row>
    <row r="27" spans="1:5" x14ac:dyDescent="0.2">
      <c r="A27">
        <v>24.3</v>
      </c>
    </row>
    <row r="28" spans="1:5" x14ac:dyDescent="0.2">
      <c r="A28">
        <v>24.3</v>
      </c>
    </row>
    <row r="29" spans="1:5" x14ac:dyDescent="0.2">
      <c r="A29">
        <v>24.2</v>
      </c>
    </row>
    <row r="30" spans="1:5" x14ac:dyDescent="0.2">
      <c r="A30">
        <v>24.2</v>
      </c>
    </row>
    <row r="31" spans="1:5" x14ac:dyDescent="0.2">
      <c r="A31">
        <v>24.2</v>
      </c>
    </row>
    <row r="32" spans="1:5" x14ac:dyDescent="0.2">
      <c r="A32">
        <v>24.1</v>
      </c>
    </row>
    <row r="33" spans="1:10" x14ac:dyDescent="0.2">
      <c r="A33">
        <v>24.1</v>
      </c>
    </row>
    <row r="34" spans="1:10" x14ac:dyDescent="0.2">
      <c r="A34">
        <v>24.1</v>
      </c>
    </row>
    <row r="35" spans="1:10" x14ac:dyDescent="0.2">
      <c r="A35">
        <v>24.1</v>
      </c>
      <c r="G35" t="s">
        <v>70</v>
      </c>
      <c r="H35">
        <v>24.2</v>
      </c>
    </row>
    <row r="36" spans="1:10" x14ac:dyDescent="0.2">
      <c r="A36">
        <v>24</v>
      </c>
      <c r="G36" t="s">
        <v>173</v>
      </c>
      <c r="H36">
        <f>(SUMSQ(A2:A41)/D3)-H35^2</f>
        <v>16.863500000000045</v>
      </c>
    </row>
    <row r="37" spans="1:10" ht="16" thickBot="1" x14ac:dyDescent="0.25">
      <c r="A37">
        <v>24</v>
      </c>
    </row>
    <row r="38" spans="1:10" x14ac:dyDescent="0.2">
      <c r="A38">
        <v>23.8</v>
      </c>
      <c r="C38" s="13" t="s">
        <v>170</v>
      </c>
      <c r="D38" s="13" t="s">
        <v>133</v>
      </c>
      <c r="E38" s="13" t="s">
        <v>134</v>
      </c>
      <c r="F38" s="13" t="s">
        <v>172</v>
      </c>
      <c r="G38" s="13" t="s">
        <v>139</v>
      </c>
      <c r="H38" s="13" t="s">
        <v>156</v>
      </c>
      <c r="I38" s="13" t="s">
        <v>180</v>
      </c>
      <c r="J38" s="13" t="s">
        <v>181</v>
      </c>
    </row>
    <row r="39" spans="1:10" x14ac:dyDescent="0.2">
      <c r="A39">
        <v>23.8</v>
      </c>
      <c r="C39">
        <v>1</v>
      </c>
      <c r="D39">
        <v>23.3</v>
      </c>
      <c r="E39">
        <v>23.717000000000002</v>
      </c>
      <c r="F39" t="s">
        <v>174</v>
      </c>
      <c r="G39">
        <v>2</v>
      </c>
      <c r="H39">
        <f>_xlfn.NORM.DIST(E39,$H$35,SQRT($H$36),TRUE)</f>
        <v>0.45318522658803523</v>
      </c>
      <c r="I39">
        <f>H39*40</f>
        <v>18.127409063521409</v>
      </c>
      <c r="J39">
        <f>POWER(G39-I39,2)/I39</f>
        <v>14.348069389880422</v>
      </c>
    </row>
    <row r="40" spans="1:10" x14ac:dyDescent="0.2">
      <c r="A40">
        <v>23.6</v>
      </c>
      <c r="C40">
        <v>2</v>
      </c>
      <c r="D40">
        <v>23.717000000000002</v>
      </c>
      <c r="E40">
        <v>24.134000000000004</v>
      </c>
      <c r="F40" t="s">
        <v>175</v>
      </c>
      <c r="G40">
        <v>8</v>
      </c>
      <c r="H40">
        <f>_xlfn.NORM.DIST(E40,$H$35,SQRT($H$36),TRUE)-_xlfn.NORM.DIST(D40,$H$35,SQRT($H$36),TRUE)</f>
        <v>4.0403246845196361E-2</v>
      </c>
      <c r="I40">
        <f t="shared" ref="I40:I44" si="3">H40*40</f>
        <v>1.6161298738078544</v>
      </c>
      <c r="J40">
        <f>POWER(G40-I40,2)/I40</f>
        <v>25.216907656106997</v>
      </c>
    </row>
    <row r="41" spans="1:10" x14ac:dyDescent="0.2">
      <c r="A41">
        <v>23.3</v>
      </c>
      <c r="C41">
        <v>3</v>
      </c>
      <c r="D41">
        <v>24.134000000000004</v>
      </c>
      <c r="E41">
        <v>24.551000000000005</v>
      </c>
      <c r="F41" t="s">
        <v>176</v>
      </c>
      <c r="G41">
        <v>12</v>
      </c>
      <c r="H41">
        <f t="shared" ref="H41:H43" si="4">_xlfn.NORM.DIST(E41,$H$35,SQRT($H$36),TRUE)-_xlfn.NORM.DIST(D41,$H$35,SQRT($H$36),TRUE)</f>
        <v>4.0469183886924498E-2</v>
      </c>
      <c r="I41">
        <f t="shared" si="3"/>
        <v>1.6187673554769799</v>
      </c>
      <c r="J41">
        <f t="shared" ref="J41:J44" si="5">POWER(G41-I41,2)/I41</f>
        <v>66.575342562400095</v>
      </c>
    </row>
    <row r="42" spans="1:10" x14ac:dyDescent="0.2">
      <c r="C42">
        <v>4</v>
      </c>
      <c r="D42">
        <v>24.551000000000005</v>
      </c>
      <c r="E42">
        <v>24.968000000000007</v>
      </c>
      <c r="F42" t="s">
        <v>177</v>
      </c>
      <c r="G42">
        <v>8</v>
      </c>
      <c r="H42">
        <f t="shared" si="4"/>
        <v>4.0119750072712401E-2</v>
      </c>
      <c r="I42">
        <f t="shared" si="3"/>
        <v>1.604790002908496</v>
      </c>
      <c r="J42">
        <f t="shared" si="5"/>
        <v>25.485397362131454</v>
      </c>
    </row>
    <row r="43" spans="1:10" x14ac:dyDescent="0.2">
      <c r="C43">
        <v>5</v>
      </c>
      <c r="D43">
        <v>24.968000000000007</v>
      </c>
      <c r="E43">
        <v>25.385000000000009</v>
      </c>
      <c r="F43" t="s">
        <v>178</v>
      </c>
      <c r="G43">
        <v>8</v>
      </c>
      <c r="H43">
        <f t="shared" si="4"/>
        <v>3.9365664282088098E-2</v>
      </c>
      <c r="I43">
        <f t="shared" si="3"/>
        <v>1.5746265712835239</v>
      </c>
      <c r="J43">
        <f t="shared" si="5"/>
        <v>26.219183933116774</v>
      </c>
    </row>
    <row r="44" spans="1:10" x14ac:dyDescent="0.2">
      <c r="C44" s="1">
        <v>6</v>
      </c>
      <c r="D44" s="1">
        <v>25.385000000000009</v>
      </c>
      <c r="E44" s="1">
        <v>25.80200000000001</v>
      </c>
      <c r="F44" s="1" t="s">
        <v>179</v>
      </c>
      <c r="G44" s="1">
        <v>2</v>
      </c>
      <c r="H44" s="1">
        <f>1-_xlfn.NORM.DIST(D44,$H$35,SQRT($H$36),TRUE)</f>
        <v>0.38645692832504341</v>
      </c>
      <c r="I44" s="1">
        <f t="shared" si="3"/>
        <v>15.458277133001737</v>
      </c>
      <c r="J44" s="1">
        <f t="shared" si="5"/>
        <v>11.717038181570366</v>
      </c>
    </row>
    <row r="45" spans="1:10" x14ac:dyDescent="0.2">
      <c r="H45">
        <f>SUM(H39:H44)</f>
        <v>1</v>
      </c>
      <c r="I45">
        <f>SUM(I39:I44)</f>
        <v>40</v>
      </c>
      <c r="J45" s="10">
        <f>SUM(J39:J44)</f>
        <v>169.56193908520609</v>
      </c>
    </row>
    <row r="47" spans="1:10" x14ac:dyDescent="0.2">
      <c r="C47" t="s">
        <v>145</v>
      </c>
      <c r="D47">
        <v>6</v>
      </c>
    </row>
    <row r="48" spans="1:10" x14ac:dyDescent="0.2">
      <c r="C48" t="s">
        <v>62</v>
      </c>
      <c r="D48">
        <v>40</v>
      </c>
    </row>
    <row r="49" spans="3:6" x14ac:dyDescent="0.2">
      <c r="C49" t="s">
        <v>73</v>
      </c>
      <c r="D49">
        <v>0.05</v>
      </c>
    </row>
    <row r="50" spans="3:6" x14ac:dyDescent="0.2">
      <c r="C50" t="s">
        <v>147</v>
      </c>
      <c r="D50">
        <f>_xlfn.CHISQ.INV.RT(D49,D47-1-1)</f>
        <v>9.4877290367811575</v>
      </c>
    </row>
    <row r="51" spans="3:6" x14ac:dyDescent="0.2">
      <c r="C51" t="s">
        <v>165</v>
      </c>
      <c r="D51">
        <f>J45</f>
        <v>169.56193908520609</v>
      </c>
      <c r="E51" s="8" t="s">
        <v>182</v>
      </c>
      <c r="F51">
        <f>D50</f>
        <v>9.4877290367811575</v>
      </c>
    </row>
    <row r="53" spans="3:6" x14ac:dyDescent="0.2">
      <c r="C53" t="s">
        <v>183</v>
      </c>
    </row>
  </sheetData>
  <sortState xmlns:xlrd2="http://schemas.microsoft.com/office/spreadsheetml/2017/richdata2" ref="D20:D25">
    <sortCondition ref="D2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51B1-7B40-DA45-8B5B-F3396A778782}">
  <dimension ref="A1:J12"/>
  <sheetViews>
    <sheetView zoomScale="176" workbookViewId="0">
      <selection activeCell="H10" sqref="H10"/>
    </sheetView>
  </sheetViews>
  <sheetFormatPr baseColWidth="10" defaultRowHeight="15" x14ac:dyDescent="0.2"/>
  <cols>
    <col min="4" max="4" width="17" customWidth="1"/>
    <col min="7" max="7" width="14.5" customWidth="1"/>
  </cols>
  <sheetData>
    <row r="1" spans="1:10" x14ac:dyDescent="0.2">
      <c r="A1" t="s">
        <v>184</v>
      </c>
    </row>
    <row r="5" spans="1:10" ht="16" thickBot="1" x14ac:dyDescent="0.25"/>
    <row r="6" spans="1:10" x14ac:dyDescent="0.2">
      <c r="A6" s="13" t="s">
        <v>170</v>
      </c>
      <c r="B6" s="13" t="s">
        <v>139</v>
      </c>
      <c r="C6" s="13" t="s">
        <v>156</v>
      </c>
      <c r="D6" s="13" t="s">
        <v>180</v>
      </c>
      <c r="E6" s="13" t="s">
        <v>181</v>
      </c>
      <c r="G6" t="s">
        <v>145</v>
      </c>
      <c r="H6">
        <v>2</v>
      </c>
    </row>
    <row r="7" spans="1:10" x14ac:dyDescent="0.2">
      <c r="A7" s="16" t="s">
        <v>185</v>
      </c>
      <c r="B7" s="16">
        <v>115</v>
      </c>
      <c r="C7" s="16">
        <v>0.5</v>
      </c>
      <c r="D7" s="16">
        <v>100</v>
      </c>
      <c r="E7" s="16">
        <f>POWER(B7-D7,2)/D7</f>
        <v>2.25</v>
      </c>
    </row>
    <row r="8" spans="1:10" x14ac:dyDescent="0.2">
      <c r="A8" s="1" t="s">
        <v>186</v>
      </c>
      <c r="B8" s="1">
        <v>85</v>
      </c>
      <c r="C8" s="1">
        <v>0.5</v>
      </c>
      <c r="D8" s="1">
        <v>100</v>
      </c>
      <c r="E8" s="1">
        <f>POWER(B8-D8,2)/D8</f>
        <v>2.25</v>
      </c>
      <c r="G8" t="s">
        <v>73</v>
      </c>
      <c r="H8">
        <v>0.05</v>
      </c>
    </row>
    <row r="9" spans="1:10" x14ac:dyDescent="0.2">
      <c r="E9" s="10">
        <f>SUM(E7,E8)</f>
        <v>4.5</v>
      </c>
      <c r="F9" t="s">
        <v>39</v>
      </c>
      <c r="G9" t="s">
        <v>147</v>
      </c>
      <c r="H9">
        <f>_xlfn.CHISQ.INV.RT(H8,2-1)</f>
        <v>3.8414588206941236</v>
      </c>
    </row>
    <row r="10" spans="1:10" x14ac:dyDescent="0.2">
      <c r="G10" t="s">
        <v>165</v>
      </c>
      <c r="H10">
        <f>E9</f>
        <v>4.5</v>
      </c>
      <c r="I10" s="8" t="s">
        <v>182</v>
      </c>
      <c r="J10">
        <f>H9</f>
        <v>3.8414588206941236</v>
      </c>
    </row>
    <row r="12" spans="1:10" x14ac:dyDescent="0.2">
      <c r="G12" t="s">
        <v>187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A1F8-0BD8-4F8C-B00F-D770C1D4B1FC}">
  <dimension ref="A1:F25"/>
  <sheetViews>
    <sheetView zoomScale="106" workbookViewId="0">
      <selection activeCell="D2" sqref="D2"/>
    </sheetView>
  </sheetViews>
  <sheetFormatPr baseColWidth="10" defaultColWidth="11.5" defaultRowHeight="15" x14ac:dyDescent="0.2"/>
  <sheetData>
    <row r="1" spans="1:4" x14ac:dyDescent="0.2">
      <c r="A1" t="s">
        <v>5</v>
      </c>
      <c r="B1" t="s">
        <v>6</v>
      </c>
      <c r="C1" t="s">
        <v>7</v>
      </c>
    </row>
    <row r="2" spans="1:4" x14ac:dyDescent="0.2">
      <c r="A2">
        <v>1</v>
      </c>
      <c r="B2">
        <v>172</v>
      </c>
      <c r="C2">
        <v>201</v>
      </c>
      <c r="D2">
        <f>B2-C2</f>
        <v>-29</v>
      </c>
    </row>
    <row r="3" spans="1:4" x14ac:dyDescent="0.2">
      <c r="A3">
        <v>2</v>
      </c>
      <c r="B3">
        <v>165</v>
      </c>
      <c r="C3">
        <v>179</v>
      </c>
      <c r="D3">
        <f t="shared" ref="D3:D11" si="0">B3-C3</f>
        <v>-14</v>
      </c>
    </row>
    <row r="4" spans="1:4" x14ac:dyDescent="0.2">
      <c r="A4">
        <v>3</v>
      </c>
      <c r="B4">
        <v>206</v>
      </c>
      <c r="C4">
        <v>159</v>
      </c>
      <c r="D4">
        <f t="shared" si="0"/>
        <v>47</v>
      </c>
    </row>
    <row r="5" spans="1:4" x14ac:dyDescent="0.2">
      <c r="A5">
        <v>4</v>
      </c>
      <c r="B5">
        <v>184</v>
      </c>
      <c r="C5">
        <v>192</v>
      </c>
      <c r="D5">
        <f t="shared" si="0"/>
        <v>-8</v>
      </c>
    </row>
    <row r="6" spans="1:4" x14ac:dyDescent="0.2">
      <c r="A6">
        <v>5</v>
      </c>
      <c r="B6">
        <v>174</v>
      </c>
      <c r="C6">
        <v>177</v>
      </c>
      <c r="D6">
        <f t="shared" si="0"/>
        <v>-3</v>
      </c>
    </row>
    <row r="7" spans="1:4" x14ac:dyDescent="0.2">
      <c r="A7">
        <v>6</v>
      </c>
      <c r="B7">
        <v>142</v>
      </c>
      <c r="C7">
        <v>170</v>
      </c>
      <c r="D7">
        <f t="shared" si="0"/>
        <v>-28</v>
      </c>
    </row>
    <row r="8" spans="1:4" x14ac:dyDescent="0.2">
      <c r="A8">
        <v>7</v>
      </c>
      <c r="B8">
        <v>190</v>
      </c>
      <c r="C8">
        <v>182</v>
      </c>
      <c r="D8">
        <f t="shared" si="0"/>
        <v>8</v>
      </c>
    </row>
    <row r="9" spans="1:4" x14ac:dyDescent="0.2">
      <c r="A9">
        <v>8</v>
      </c>
      <c r="B9">
        <v>169</v>
      </c>
      <c r="C9">
        <v>179</v>
      </c>
      <c r="D9">
        <f t="shared" si="0"/>
        <v>-10</v>
      </c>
    </row>
    <row r="10" spans="1:4" x14ac:dyDescent="0.2">
      <c r="A10">
        <v>9</v>
      </c>
      <c r="B10">
        <v>161</v>
      </c>
      <c r="C10">
        <v>169</v>
      </c>
      <c r="D10">
        <f t="shared" si="0"/>
        <v>-8</v>
      </c>
    </row>
    <row r="11" spans="1:4" x14ac:dyDescent="0.2">
      <c r="A11">
        <v>10</v>
      </c>
      <c r="B11">
        <v>200</v>
      </c>
      <c r="C11">
        <v>210</v>
      </c>
      <c r="D11">
        <f t="shared" si="0"/>
        <v>-10</v>
      </c>
    </row>
    <row r="13" spans="1:4" x14ac:dyDescent="0.2">
      <c r="A13" t="s">
        <v>55</v>
      </c>
    </row>
    <row r="18" spans="2:6" x14ac:dyDescent="0.2">
      <c r="B18" t="s">
        <v>39</v>
      </c>
      <c r="C18">
        <v>2</v>
      </c>
    </row>
    <row r="19" spans="2:6" x14ac:dyDescent="0.2">
      <c r="B19" t="s">
        <v>62</v>
      </c>
      <c r="C19">
        <v>10</v>
      </c>
    </row>
    <row r="21" spans="2:6" x14ac:dyDescent="0.2">
      <c r="B21" t="s">
        <v>66</v>
      </c>
      <c r="C21" t="s">
        <v>58</v>
      </c>
      <c r="D21" t="s">
        <v>67</v>
      </c>
    </row>
    <row r="22" spans="2:6" x14ac:dyDescent="0.2">
      <c r="B22">
        <v>0</v>
      </c>
      <c r="C22">
        <f>_xlfn.BINOM.DIST(B22,10,0.5,TRUE)</f>
        <v>9.765625E-4</v>
      </c>
    </row>
    <row r="23" spans="2:6" x14ac:dyDescent="0.2">
      <c r="B23" s="3">
        <v>1</v>
      </c>
      <c r="C23" s="3">
        <f t="shared" ref="C23:C25" si="1">_xlfn.BINOM.DIST(B23,10,0.5,TRUE)</f>
        <v>1.0742187500000003E-2</v>
      </c>
      <c r="D23" s="3"/>
    </row>
    <row r="24" spans="2:6" x14ac:dyDescent="0.2">
      <c r="B24">
        <v>2</v>
      </c>
      <c r="C24">
        <f t="shared" si="1"/>
        <v>5.46875E-2</v>
      </c>
      <c r="F24" t="s">
        <v>68</v>
      </c>
    </row>
    <row r="25" spans="2:6" x14ac:dyDescent="0.2">
      <c r="B25">
        <v>3</v>
      </c>
      <c r="C25">
        <f t="shared" si="1"/>
        <v>0.17187500000000006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C51542697C074CA0797B45C970A12A" ma:contentTypeVersion="3" ma:contentTypeDescription="Create a new document." ma:contentTypeScope="" ma:versionID="3402a9a5786ae62057ad4058af74418c">
  <xsd:schema xmlns:xsd="http://www.w3.org/2001/XMLSchema" xmlns:xs="http://www.w3.org/2001/XMLSchema" xmlns:p="http://schemas.microsoft.com/office/2006/metadata/properties" xmlns:ns2="b7944219-fbdf-43db-ad22-a0c408296512" targetNamespace="http://schemas.microsoft.com/office/2006/metadata/properties" ma:root="true" ma:fieldsID="48c186d87570fa042a95ca5210c43a9d" ns2:_="">
    <xsd:import namespace="b7944219-fbdf-43db-ad22-a0c40829651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944219-fbdf-43db-ad22-a0c4082965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F59A7D-E5A2-43FA-8F29-FE95FC41B1BB}">
  <ds:schemaRefs>
    <ds:schemaRef ds:uri="http://schemas.microsoft.com/sharepoint/v3/contenttype/forms"/>
  </ds:schemaRefs>
</ds:datastoreItem>
</file>

<file path=customXml/itemProps2.xml><?xml version="1.0" encoding="utf-8"?>
<ds:datastoreItem xmlns:ds="http://schemas.openxmlformats.org/officeDocument/2006/customXml" ds:itemID="{09E548BC-497F-429F-A15E-F2DEA99CB7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944219-fbdf-43db-ad22-a0c4082965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73A6C8-5CC5-45AB-B919-0651281732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21</vt:i4>
      </vt:variant>
    </vt:vector>
  </HeadingPairs>
  <TitlesOfParts>
    <vt:vector size="21" baseType="lpstr">
      <vt:lpstr>Estaturas</vt:lpstr>
      <vt:lpstr>Estaturas (2)</vt:lpstr>
      <vt:lpstr>Estaturas (3)</vt:lpstr>
      <vt:lpstr>CintaAlgodon</vt:lpstr>
      <vt:lpstr>EmisionIndustrial</vt:lpstr>
      <vt:lpstr>RendimientoGasolina</vt:lpstr>
      <vt:lpstr>RendimientoGasolina (2)</vt:lpstr>
      <vt:lpstr>Moneda</vt:lpstr>
      <vt:lpstr>FusiblesDefectuosos</vt:lpstr>
      <vt:lpstr>FusiblesDefectuosos (2)</vt:lpstr>
      <vt:lpstr>Empleados</vt:lpstr>
      <vt:lpstr>Salario</vt:lpstr>
      <vt:lpstr>Enfermeras</vt:lpstr>
      <vt:lpstr>Cojinetes</vt:lpstr>
      <vt:lpstr>Cojinetes (2)</vt:lpstr>
      <vt:lpstr>cojinetes pt2</vt:lpstr>
      <vt:lpstr>Gripes</vt:lpstr>
      <vt:lpstr>Fauna</vt:lpstr>
      <vt:lpstr>Bonos</vt:lpstr>
      <vt:lpstr>CentralTelefonica</vt:lpstr>
      <vt:lpstr>EstandarResistencia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Actuaria-6</dc:creator>
  <cp:keywords/>
  <dc:description/>
  <cp:lastModifiedBy>Microsoft Office User</cp:lastModifiedBy>
  <cp:revision/>
  <dcterms:created xsi:type="dcterms:W3CDTF">2019-05-07T20:33:10Z</dcterms:created>
  <dcterms:modified xsi:type="dcterms:W3CDTF">2025-03-04T20:43:39Z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0x01010000C51542697C074CA0797B45C970A12A</vt:lpwstr>
  </property>
</Properties>
</file>