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 BOOTCAMP\Excel\"/>
    </mc:Choice>
  </mc:AlternateContent>
  <xr:revisionPtr revIDLastSave="0" documentId="13_ncr:1_{DD16C065-36B7-4B89-9269-1D2DBF208484}" xr6:coauthVersionLast="47" xr6:coauthVersionMax="47" xr10:uidLastSave="{00000000-0000-0000-0000-000000000000}"/>
  <bookViews>
    <workbookView xWindow="-120" yWindow="-120" windowWidth="19440" windowHeight="11520" activeTab="1" xr2:uid="{2781F16E-F01A-4C8B-9BE1-9163D8955CA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1" i="2" l="1"/>
  <c r="C10" i="2"/>
  <c r="C31" i="2" s="1"/>
  <c r="D31" i="2"/>
  <c r="E31" i="2"/>
  <c r="B31" i="2"/>
  <c r="B28" i="2"/>
  <c r="C28" i="2"/>
  <c r="D28" i="2"/>
  <c r="E28" i="2"/>
  <c r="N28" i="2"/>
  <c r="N16" i="2"/>
  <c r="N17" i="2"/>
  <c r="N18" i="2"/>
  <c r="N19" i="2"/>
  <c r="N20" i="2"/>
  <c r="N22" i="2"/>
  <c r="N23" i="2"/>
  <c r="N25" i="2"/>
  <c r="N26" i="2"/>
  <c r="N27" i="2"/>
  <c r="E10" i="2"/>
  <c r="D10" i="2"/>
  <c r="B10" i="2"/>
  <c r="N6" i="2"/>
  <c r="N7" i="2"/>
  <c r="N8" i="2"/>
  <c r="N9" i="2"/>
  <c r="N31" i="1"/>
  <c r="N12" i="1"/>
  <c r="N10" i="2" l="1"/>
  <c r="E32" i="1"/>
  <c r="D32" i="1"/>
  <c r="C32" i="1"/>
  <c r="B32" i="1"/>
  <c r="N19" i="1"/>
  <c r="N20" i="1"/>
  <c r="N21" i="1"/>
  <c r="N22" i="1"/>
  <c r="N23" i="1"/>
  <c r="N25" i="1"/>
  <c r="N26" i="1"/>
  <c r="N28" i="1"/>
  <c r="N29" i="1"/>
  <c r="N30" i="1"/>
  <c r="B13" i="1"/>
  <c r="C13" i="1"/>
  <c r="D13" i="1"/>
  <c r="E13" i="1"/>
  <c r="N8" i="1"/>
  <c r="N9" i="1"/>
  <c r="N10" i="1"/>
  <c r="N11" i="1"/>
  <c r="E35" i="1" l="1"/>
  <c r="B35" i="1"/>
  <c r="D35" i="1"/>
  <c r="N32" i="1"/>
  <c r="C35" i="1"/>
  <c r="N13" i="1"/>
  <c r="N35" i="1" l="1"/>
</calcChain>
</file>

<file path=xl/sharedStrings.xml><?xml version="1.0" encoding="utf-8"?>
<sst xmlns="http://schemas.openxmlformats.org/spreadsheetml/2006/main" count="105" uniqueCount="44">
  <si>
    <t>Personal Income, Expense Tracker</t>
  </si>
  <si>
    <t>Monthly Savings Target</t>
  </si>
  <si>
    <t>Income</t>
  </si>
  <si>
    <t>Item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</si>
  <si>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</si>
  <si>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</si>
  <si>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</si>
  <si>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</si>
  <si>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</si>
  <si>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</si>
  <si>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</si>
  <si>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</si>
  <si>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</si>
  <si>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</si>
  <si>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</si>
  <si>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</si>
  <si>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to date</t>
  </si>
  <si>
    <t>Salary</t>
  </si>
  <si>
    <t>Rental Income</t>
  </si>
  <si>
    <t>Dividend, Stock Gains</t>
  </si>
  <si>
    <t>Freelancing</t>
  </si>
  <si>
    <t>Total Income</t>
  </si>
  <si>
    <t>Expenses</t>
  </si>
  <si>
    <t>Housing</t>
  </si>
  <si>
    <t>Mortgage or Rent</t>
  </si>
  <si>
    <t>Phone</t>
  </si>
  <si>
    <t>Electricity</t>
  </si>
  <si>
    <t>Gas</t>
  </si>
  <si>
    <t>Other Mantianace</t>
  </si>
  <si>
    <t>Food</t>
  </si>
  <si>
    <t>Groceries</t>
  </si>
  <si>
    <t>Dining out</t>
  </si>
  <si>
    <t>Transportation</t>
  </si>
  <si>
    <t>Fuel Expenses</t>
  </si>
  <si>
    <t>Bus/Train/Taxi/Flight</t>
  </si>
  <si>
    <t>Vehicle maintenance</t>
  </si>
  <si>
    <t>Total</t>
  </si>
  <si>
    <t>Savings/Deficit</t>
  </si>
  <si>
    <t>Sells</t>
  </si>
  <si>
    <t>Challans</t>
  </si>
  <si>
    <t>Income and Expenses</t>
  </si>
  <si>
    <t>Items</t>
  </si>
  <si>
    <t>Total Expenses</t>
  </si>
  <si>
    <t>Total Saving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</si>
</sst>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theme="0" tint="-0.14999847407452621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6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3" borderId="0" xfId="0" applyFont="1" applyFill="1"/>
    <xf numFmtId="0" fontId="1" fillId="0" borderId="0" xfId="0" applyFont="1"/>
    <xf numFmtId="0" fontId="4" fillId="7" borderId="1" xfId="0" applyFont="1" applyFill="1" applyBorder="1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left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5" borderId="0" xfId="0" applyFont="1" applyFill="1" applyBorder="1"/>
    <xf numFmtId="0" fontId="2" fillId="4" borderId="2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6" fillId="0" borderId="0" xfId="0" applyFont="1"/>
    <xf numFmtId="0" fontId="0" fillId="6" borderId="1" xfId="0" applyFont="1" applyFill="1" applyBorder="1"/>
    <xf numFmtId="0" fontId="1" fillId="0" borderId="0" xfId="0" applyFont="1" applyBorder="1"/>
    <xf numFmtId="0" fontId="7" fillId="8" borderId="0" xfId="0" applyFont="1" applyFill="1"/>
    <xf numFmtId="0" fontId="0" fillId="0" borderId="0" xfId="0" applyFont="1"/>
    <xf numFmtId="0" fontId="5" fillId="0" borderId="0" xfId="0" applyFont="1"/>
    <xf numFmtId="0" fontId="1" fillId="0" borderId="0" xfId="0" applyNumberFormat="1" applyFont="1" applyBorder="1"/>
    <xf numFmtId="0" fontId="2" fillId="9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0" fillId="0" borderId="0" xfId="0" applyBorder="1"/>
    <xf numFmtId="0" fontId="2" fillId="10" borderId="3" xfId="0" applyFont="1" applyFill="1" applyBorder="1" applyAlignment="1">
      <alignment horizontal="center"/>
    </xf>
    <xf numFmtId="0" fontId="5" fillId="6" borderId="3" xfId="0" applyFont="1" applyFill="1" applyBorder="1"/>
    <xf numFmtId="0" fontId="5" fillId="0" borderId="3" xfId="0" applyFont="1" applyBorder="1"/>
    <xf numFmtId="0" fontId="4" fillId="11" borderId="7" xfId="0" applyFont="1" applyFill="1" applyBorder="1"/>
    <xf numFmtId="0" fontId="4" fillId="11" borderId="8" xfId="0" applyFont="1" applyFill="1" applyBorder="1"/>
    <xf numFmtId="0" fontId="4" fillId="11" borderId="9" xfId="0" applyFont="1" applyFill="1" applyBorder="1"/>
    <xf numFmtId="0" fontId="5" fillId="12" borderId="3" xfId="0" applyFont="1" applyFill="1" applyBorder="1"/>
    <xf numFmtId="0" fontId="8" fillId="3" borderId="5" xfId="0" applyFont="1" applyFill="1" applyBorder="1" applyAlignment="1">
      <alignment horizontal="center" vertical="center"/>
    </xf>
    <xf numFmtId="0" fontId="5" fillId="0" borderId="6" xfId="0" applyFont="1" applyBorder="1"/>
    <xf numFmtId="0" fontId="5" fillId="0" borderId="4" xfId="0" applyFont="1" applyBorder="1"/>
    <xf numFmtId="0" fontId="5" fillId="6" borderId="4" xfId="0" applyFont="1" applyFill="1" applyBorder="1"/>
    <xf numFmtId="0" fontId="0" fillId="12" borderId="0" xfId="0" applyFont="1" applyFill="1"/>
  </cellXfs>
  <cellStyles count="1">
    <cellStyle name="Normal" xfId="0" builtinId="0"/>
  </cellStyles>
  <dxfs count="129"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border outline="0">
        <bottom style="thin">
          <color theme="6"/>
        </bottom>
      </border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>
          <bgColor theme="0"/>
        </patternFill>
      </fill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>
          <bgColor theme="0"/>
        </patternFill>
      </fill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>
          <bgColor theme="0"/>
        </patternFill>
      </fill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>
          <bgColor theme="0"/>
        </patternFill>
      </fill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>
          <bgColor theme="0"/>
        </patternFill>
      </fill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>
          <bgColor theme="0"/>
        </patternFill>
      </fill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>
          <bgColor theme="0"/>
        </patternFill>
      </fill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>
          <bgColor theme="0"/>
        </patternFill>
      </fill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>
          <bgColor theme="0"/>
        </patternFill>
      </fill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>
          <bgColor theme="0"/>
        </patternFill>
      </fill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>
          <bgColor theme="0"/>
        </patternFill>
      </fill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>
          <bgColor theme="0"/>
        </patternFill>
      </fill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>
          <bgColor theme="0"/>
        </patternFill>
      </fill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3DCB32B-71B2-4EDC-AB37-7D4EE91C1CE3}" name="Income" displayName="Income" ref="A7:N13" totalsRowCount="1" headerRowDxfId="127" dataDxfId="94" totalsRowDxfId="126" tableBorderDxfId="128">
  <autoFilter ref="A7:N12" xr:uid="{93DCB32B-71B2-4EDC-AB37-7D4EE91C1CE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0A5EBB37-C5C7-49F2-BDF2-CE824E9E3E00}" name="Item" totalsRowLabel="Total Income" dataDxfId="108" totalsRowDxfId="93"/>
    <tableColumn id="2" xr3:uid="{E9627E59-92A5-44B5-8422-29798B633752}" name="Jan" totalsRowFunction="sum" dataDxfId="107" totalsRowDxfId="92"/>
    <tableColumn id="3" xr3:uid="{5C8A853E-CBFB-49B4-8BA2-D2A4D0C94F0C}" name="Feb" totalsRowFunction="sum" dataDxfId="106" totalsRowDxfId="91"/>
    <tableColumn id="4" xr3:uid="{ADFF8364-8F68-4615-B336-54DD02FA64E0}" name="Mar" totalsRowFunction="sum" dataDxfId="105" totalsRowDxfId="90"/>
    <tableColumn id="5" xr3:uid="{27D3E845-A149-4E88-AC29-F53B96A76F12}" name="Apr" totalsRowFunction="sum" dataDxfId="104" totalsRowDxfId="89"/>
    <tableColumn id="6" xr3:uid="{B79010FD-3C89-412F-877A-62B3EC90FD4D}" name="May" dataDxfId="103" totalsRowDxfId="88"/>
    <tableColumn id="7" xr3:uid="{5FDBF6FF-C452-4DB3-BA6E-95BB57847B5D}" name="Jun" dataDxfId="102" totalsRowDxfId="87"/>
    <tableColumn id="8" xr3:uid="{4AA971C2-A0C6-475F-828A-AC700319FCA4}" name="Jul" dataDxfId="101" totalsRowDxfId="86"/>
    <tableColumn id="9" xr3:uid="{CE869FDA-6964-46ED-9E19-4A8192780686}" name="Aug" dataDxfId="100" totalsRowDxfId="85"/>
    <tableColumn id="10" xr3:uid="{B33185ED-4378-40E2-BB32-5142319AE90A}" name="Sep" dataDxfId="99" totalsRowDxfId="84"/>
    <tableColumn id="11" xr3:uid="{3CFE4EE8-6B7C-4012-921A-4D39F78D754C}" name="Oct" dataDxfId="98" totalsRowDxfId="83"/>
    <tableColumn id="12" xr3:uid="{234288AB-9E1F-4355-809C-FE0C93AC4238}" name="Nov" dataDxfId="97" totalsRowDxfId="82"/>
    <tableColumn id="13" xr3:uid="{94F0853C-9236-4235-8315-CAF59F20B8CF}" name="Dec" dataDxfId="96" totalsRowDxfId="81"/>
    <tableColumn id="14" xr3:uid="{4AFC1BA4-9557-42AF-8552-E7B53DF3DF05}" name="Year to date" totalsRowFunction="sum" dataDxfId="95" totalsRowDxfId="80">
      <calculatedColumnFormula>SUM(Income[[#This Row],[Jan]:[Dec]])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45B3F96-985F-4195-9053-6D82E0BFD582}" name="Expenses" displayName="Expenses" ref="A17:N32" totalsRowCount="1" headerRowDxfId="110" dataDxfId="111" tableBorderDxfId="125">
  <autoFilter ref="A17:N31" xr:uid="{145B3F96-985F-4195-9053-6D82E0BFD58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1F4CC795-53FE-44E8-922F-7FAA8D5AED87}" name="Item" totalsRowLabel="Total" dataDxfId="124" totalsRowDxfId="79"/>
    <tableColumn id="2" xr3:uid="{E9A88F2C-99D8-4FB7-94D9-0938359C95CA}" name="Jan" totalsRowFunction="sum" dataDxfId="123" totalsRowDxfId="78"/>
    <tableColumn id="3" xr3:uid="{20B9241D-FD83-4B62-B33C-0F7F6E7CA003}" name="Feb" totalsRowFunction="sum" dataDxfId="122" totalsRowDxfId="77"/>
    <tableColumn id="4" xr3:uid="{F7A8AF8A-8A98-4AD3-9CAC-850A0DDB0EF2}" name="Mar" totalsRowFunction="sum" dataDxfId="121" totalsRowDxfId="76"/>
    <tableColumn id="5" xr3:uid="{96E84428-43BF-4F9A-A13A-8170D9995704}" name="Apr" totalsRowFunction="sum" dataDxfId="120" totalsRowDxfId="75"/>
    <tableColumn id="6" xr3:uid="{BAB84627-D9A7-423E-A926-5B6A0AD76BC1}" name="May" dataDxfId="119" totalsRowDxfId="74"/>
    <tableColumn id="7" xr3:uid="{E13AD804-BDB6-42A3-9240-7A8AE77AADCF}" name="Jun" dataDxfId="118" totalsRowDxfId="73"/>
    <tableColumn id="8" xr3:uid="{15F0E42A-03AB-4BD1-B0BE-60F4EC9ABE7D}" name="Jul" dataDxfId="117" totalsRowDxfId="72"/>
    <tableColumn id="9" xr3:uid="{9C94626F-C6B2-4F2A-ADAA-BF843CE0FD57}" name="Aug" dataDxfId="116" totalsRowDxfId="71"/>
    <tableColumn id="10" xr3:uid="{8D750BE5-0142-4AFF-8DBE-D3E5052D43E0}" name="Sep" dataDxfId="115" totalsRowDxfId="70"/>
    <tableColumn id="11" xr3:uid="{F496C77B-7592-4719-8D48-12B48A9A6B8E}" name="Oct" dataDxfId="114" totalsRowDxfId="69"/>
    <tableColumn id="12" xr3:uid="{BE684359-76D0-4EC0-A2A9-9D0D87337D14}" name="Nov" dataDxfId="113" totalsRowDxfId="68"/>
    <tableColumn id="13" xr3:uid="{691B6EAD-B5A2-4755-AB48-6CBF8D9862E6}" name="Dec" dataDxfId="112" totalsRowDxfId="67"/>
    <tableColumn id="14" xr3:uid="{08428DDD-9BF0-4DBA-AB41-B2068DD97330}" name="Year to date" totalsRowFunction="sum" dataDxfId="109" totalsRowDxfId="66">
      <calculatedColumnFormula>SUM(Expenses[[#This Row],[Jan]:[Dec]])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02CDD3F-114D-40B6-B890-6012DA74A8DA}" name="Incomee" displayName="Incomee" ref="A5:N10" totalsRowCount="1" headerRowDxfId="33" dataDxfId="31" totalsRowDxfId="32">
  <autoFilter ref="A5:N9" xr:uid="{E02CDD3F-114D-40B6-B890-6012DA74A8D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74FDD96E-CC53-45E8-884F-8D56DA7D9702}" name="Items" totalsRowLabel="Total Income" dataDxfId="61" totalsRowDxfId="60"/>
    <tableColumn id="2" xr3:uid="{DA1ED47C-8284-4F2A-A18A-5BF6308FD49B}" name="Jan" totalsRowFunction="sum" dataDxfId="59" totalsRowDxfId="58"/>
    <tableColumn id="3" xr3:uid="{6A679AE6-4BAB-41A2-8DFE-429BF376B53B}" name="Feb" totalsRowFunction="sum" dataDxfId="57" totalsRowDxfId="56"/>
    <tableColumn id="4" xr3:uid="{2054CCCC-82E2-4A1A-9F2E-7AC12E6AFA49}" name="Mar" totalsRowFunction="sum" dataDxfId="55" totalsRowDxfId="54"/>
    <tableColumn id="5" xr3:uid="{2DADC0CC-DC4B-4FB5-9632-F13BE6580E8F}" name="Apr" totalsRowFunction="sum" dataDxfId="53" totalsRowDxfId="52"/>
    <tableColumn id="6" xr3:uid="{E74D12F5-27FB-4EDB-B54D-1D07FD9886FB}" name="May" dataDxfId="51" totalsRowDxfId="50"/>
    <tableColumn id="7" xr3:uid="{921341C4-D8EC-4657-83C5-789FB97F49A6}" name="Jun" dataDxfId="49" totalsRowDxfId="48"/>
    <tableColumn id="8" xr3:uid="{33A1A1B3-1595-4151-BACA-16063E208C45}" name="Jul" dataDxfId="47" totalsRowDxfId="46"/>
    <tableColumn id="9" xr3:uid="{B27F9AA3-A7FE-482F-86F5-424856A02162}" name="Aug" dataDxfId="45" totalsRowDxfId="44"/>
    <tableColumn id="10" xr3:uid="{DA76CEF9-0905-4140-80D4-3B59CD35F976}" name="Sep" dataDxfId="43" totalsRowDxfId="42"/>
    <tableColumn id="11" xr3:uid="{77387116-7736-4C93-BCC2-6532ED84982F}" name="Oct" dataDxfId="41" totalsRowDxfId="40"/>
    <tableColumn id="12" xr3:uid="{81DE68BE-69B5-414C-A667-62AEB02E9038}" name="Nov" dataDxfId="39" totalsRowDxfId="38"/>
    <tableColumn id="13" xr3:uid="{BA6B7223-24EE-431C-B9C4-E324BDE1B6B6}" name="Dec" dataDxfId="37" totalsRowDxfId="36"/>
    <tableColumn id="14" xr3:uid="{22C5136E-82B7-4B96-A018-97BFA365595E}" name="Total" totalsRowFunction="sum" dataDxfId="35" totalsRowDxfId="34">
      <calculatedColumnFormula>SUM(Incomee[[#This Row],[Jan]:[Dec]])</calculatedColumnFormula>
    </tableColumn>
  </tableColumns>
  <tableStyleInfo name="TableStyleLight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CFB3297-0837-4F43-AE33-B460E312BEAF}" name="Expn" displayName="Expn" ref="A14:N28" totalsRowCount="1" headerRowDxfId="2" dataDxfId="0" totalsRowDxfId="1" headerRowBorderDxfId="64" tableBorderDxfId="65">
  <autoFilter ref="A14:N27" xr:uid="{8CFB3297-0837-4F43-AE33-B460E312BEA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2F43CB95-04DF-4204-BF60-9CEC6F50EC04}" name="Items" totalsRowLabel="Total Expenses" dataDxfId="30" totalsRowDxfId="29"/>
    <tableColumn id="2" xr3:uid="{BA29B715-6CF9-41C3-A240-EB3187BE9DA1}" name="Jan" totalsRowFunction="sum" dataDxfId="28" totalsRowDxfId="27"/>
    <tableColumn id="3" xr3:uid="{D0C83FB4-8D1D-4B91-BC06-AAF106707B8E}" name="Feb" totalsRowFunction="sum" dataDxfId="26" totalsRowDxfId="25"/>
    <tableColumn id="4" xr3:uid="{51C10F69-A753-4C44-AC40-937306B9A08A}" name="Mar" totalsRowFunction="sum" dataDxfId="24" totalsRowDxfId="23"/>
    <tableColumn id="5" xr3:uid="{02B5A849-A99B-4E8D-9841-D8ED91E1702D}" name="Apr" totalsRowFunction="sum" dataDxfId="22" totalsRowDxfId="21"/>
    <tableColumn id="6" xr3:uid="{881F9EEB-B6E5-47BB-BB81-8B2A79EA5490}" name="May" dataDxfId="20" totalsRowDxfId="19"/>
    <tableColumn id="7" xr3:uid="{F16EB195-CE73-4746-81F6-9456757C87C9}" name="Jun" dataDxfId="18" totalsRowDxfId="17"/>
    <tableColumn id="8" xr3:uid="{5D196E3B-3CF1-4070-ACF6-B42A45518555}" name="Jul" dataDxfId="16" totalsRowDxfId="15"/>
    <tableColumn id="9" xr3:uid="{51DC2C4F-2A2E-4C3C-AFCA-658593A3326B}" name="Aug" dataDxfId="14" totalsRowDxfId="13"/>
    <tableColumn id="10" xr3:uid="{9ED9FAF0-637A-4F33-9A42-DD4AF3DA731D}" name="Sep" dataDxfId="12" totalsRowDxfId="11"/>
    <tableColumn id="11" xr3:uid="{ED04E6D0-3C99-4DDC-A166-E8F96E162D3C}" name="Oct" dataDxfId="10" totalsRowDxfId="9"/>
    <tableColumn id="12" xr3:uid="{5517E117-DF75-4998-A4C5-00D424809238}" name="Nov" dataDxfId="8" totalsRowDxfId="7"/>
    <tableColumn id="13" xr3:uid="{FC9514CA-3BB2-4D03-B18E-0FF61A4D0F60}" name="Dec" dataDxfId="6" totalsRowDxfId="5"/>
    <tableColumn id="14" xr3:uid="{E75C818E-CD3B-4DEC-8537-B2EE42B544F7}" name="Total" totalsRowFunction="sum" dataDxfId="4" totalsRowDxfId="3">
      <calculatedColumnFormula>SUM(Expn[[#This Row],[Jan]:[Dec]])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DEE0C-0FB4-439F-B071-BD9A4A09722E}">
  <dimension ref="A1:N35"/>
  <sheetViews>
    <sheetView topLeftCell="A16" zoomScale="85" zoomScaleNormal="85" workbookViewId="0">
      <selection activeCell="A18" sqref="A18:M31"/>
    </sheetView>
  </sheetViews>
  <sheetFormatPr defaultRowHeight="15" x14ac:dyDescent="0.25"/>
  <cols>
    <col min="1" max="1" width="28.5703125" customWidth="1"/>
    <col min="2" max="5" width="13.28515625" customWidth="1"/>
    <col min="6" max="6" width="7.85546875" customWidth="1"/>
    <col min="7" max="7" width="9.140625" customWidth="1"/>
    <col min="8" max="8" width="8.140625" customWidth="1"/>
    <col min="9" max="9" width="8.7109375" customWidth="1"/>
    <col min="10" max="11" width="10.140625" customWidth="1"/>
    <col min="12" max="12" width="11.140625" customWidth="1"/>
    <col min="13" max="13" width="9.7109375" customWidth="1"/>
    <col min="14" max="14" width="15.28515625" customWidth="1"/>
  </cols>
  <sheetData>
    <row r="1" spans="1:14" ht="18.75" x14ac:dyDescent="0.3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3" spans="1:14" ht="15.75" x14ac:dyDescent="0.25">
      <c r="A3" s="6" t="s">
        <v>1</v>
      </c>
      <c r="B3" s="6"/>
      <c r="C3" s="6"/>
      <c r="D3" s="6"/>
      <c r="E3" s="1">
        <v>40000</v>
      </c>
    </row>
    <row r="6" spans="1:14" ht="18.75" x14ac:dyDescent="0.3">
      <c r="A6" s="10" t="s">
        <v>2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</row>
    <row r="7" spans="1:14" ht="15.75" x14ac:dyDescent="0.25">
      <c r="A7" s="9" t="s">
        <v>3</v>
      </c>
      <c r="B7" s="9" t="s">
        <v>4</v>
      </c>
      <c r="C7" s="9" t="s">
        <v>5</v>
      </c>
      <c r="D7" s="9" t="s">
        <v>6</v>
      </c>
      <c r="E7" s="9" t="s">
        <v>7</v>
      </c>
      <c r="F7" s="9" t="s">
        <v>8</v>
      </c>
      <c r="G7" s="9" t="s">
        <v>9</v>
      </c>
      <c r="H7" s="9" t="s">
        <v>10</v>
      </c>
      <c r="I7" s="9" t="s">
        <v>11</v>
      </c>
      <c r="J7" s="9" t="s">
        <v>12</v>
      </c>
      <c r="K7" s="9" t="s">
        <v>13</v>
      </c>
      <c r="L7" s="9" t="s">
        <v>14</v>
      </c>
      <c r="M7" s="9" t="s">
        <v>15</v>
      </c>
      <c r="N7" s="9" t="s">
        <v>16</v>
      </c>
    </row>
    <row r="8" spans="1:14" ht="15.75" x14ac:dyDescent="0.25">
      <c r="A8" s="2" t="s">
        <v>17</v>
      </c>
      <c r="B8" s="2">
        <v>60000</v>
      </c>
      <c r="C8" s="2">
        <v>60000</v>
      </c>
      <c r="D8" s="2">
        <v>60000</v>
      </c>
      <c r="E8" s="2">
        <v>75000</v>
      </c>
      <c r="F8" s="2"/>
      <c r="G8" s="2"/>
      <c r="H8" s="2"/>
      <c r="I8" s="2"/>
      <c r="J8" s="2"/>
      <c r="K8" s="2"/>
      <c r="L8" s="2"/>
      <c r="M8" s="2"/>
      <c r="N8" s="2">
        <f>SUM(Income[[#This Row],[Jan]:[Dec]])</f>
        <v>255000</v>
      </c>
    </row>
    <row r="9" spans="1:14" ht="15.75" x14ac:dyDescent="0.25">
      <c r="A9" s="2" t="s">
        <v>18</v>
      </c>
      <c r="B9" s="2">
        <v>14000</v>
      </c>
      <c r="C9" s="2">
        <v>14000</v>
      </c>
      <c r="D9" s="2">
        <v>0</v>
      </c>
      <c r="E9" s="2">
        <v>15000</v>
      </c>
      <c r="F9" s="2"/>
      <c r="G9" s="2"/>
      <c r="H9" s="2"/>
      <c r="I9" s="2"/>
      <c r="J9" s="2"/>
      <c r="K9" s="2"/>
      <c r="L9" s="2"/>
      <c r="M9" s="2"/>
      <c r="N9" s="2">
        <f>SUM(Income[[#This Row],[Jan]:[Dec]])</f>
        <v>43000</v>
      </c>
    </row>
    <row r="10" spans="1:14" ht="15.75" x14ac:dyDescent="0.25">
      <c r="A10" s="2" t="s">
        <v>19</v>
      </c>
      <c r="B10" s="2">
        <v>2000</v>
      </c>
      <c r="C10" s="2">
        <v>600</v>
      </c>
      <c r="D10" s="2">
        <v>1400</v>
      </c>
      <c r="E10" s="2">
        <v>0</v>
      </c>
      <c r="F10" s="2"/>
      <c r="G10" s="2"/>
      <c r="H10" s="2"/>
      <c r="I10" s="2"/>
      <c r="J10" s="2"/>
      <c r="K10" s="2"/>
      <c r="L10" s="2"/>
      <c r="M10" s="2"/>
      <c r="N10" s="2">
        <f>SUM(Income[[#This Row],[Jan]:[Dec]])</f>
        <v>4000</v>
      </c>
    </row>
    <row r="11" spans="1:14" ht="15.75" x14ac:dyDescent="0.25">
      <c r="A11" s="2" t="s">
        <v>20</v>
      </c>
      <c r="B11" s="2">
        <v>0</v>
      </c>
      <c r="C11" s="2">
        <v>0</v>
      </c>
      <c r="D11" s="2">
        <v>0</v>
      </c>
      <c r="E11" s="2">
        <v>0</v>
      </c>
      <c r="F11" s="2"/>
      <c r="G11" s="2"/>
      <c r="H11" s="2"/>
      <c r="I11" s="2"/>
      <c r="J11" s="2"/>
      <c r="K11" s="2"/>
      <c r="L11" s="2"/>
      <c r="M11" s="2"/>
      <c r="N11" s="2">
        <f>SUM(Income[[#This Row],[Jan]:[Dec]])</f>
        <v>0</v>
      </c>
    </row>
    <row r="12" spans="1:14" ht="15.75" x14ac:dyDescent="0.25">
      <c r="A12" s="2" t="s">
        <v>38</v>
      </c>
      <c r="B12" s="2">
        <v>250</v>
      </c>
      <c r="C12" s="2">
        <v>220</v>
      </c>
      <c r="D12" s="2">
        <v>330</v>
      </c>
      <c r="E12" s="2">
        <v>190</v>
      </c>
      <c r="F12" s="2"/>
      <c r="G12" s="2"/>
      <c r="H12" s="2"/>
      <c r="I12" s="2"/>
      <c r="J12" s="2"/>
      <c r="K12" s="2"/>
      <c r="L12" s="2"/>
      <c r="M12" s="2"/>
      <c r="N12" s="2">
        <f>SUM(Income[[#This Row],[Jan]:[Dec]])</f>
        <v>990</v>
      </c>
    </row>
    <row r="13" spans="1:14" ht="15.75" x14ac:dyDescent="0.25">
      <c r="A13" s="12" t="s">
        <v>21</v>
      </c>
      <c r="B13" s="12">
        <f>SUBTOTAL(109,Income[Jan])</f>
        <v>76250</v>
      </c>
      <c r="C13" s="12">
        <f>SUBTOTAL(109,Income[Feb])</f>
        <v>74820</v>
      </c>
      <c r="D13" s="12">
        <f>SUBTOTAL(109,Income[Mar])</f>
        <v>61730</v>
      </c>
      <c r="E13" s="12">
        <f>SUBTOTAL(109,Income[Apr])</f>
        <v>90190</v>
      </c>
      <c r="F13" s="12"/>
      <c r="G13" s="12"/>
      <c r="H13" s="12"/>
      <c r="I13" s="12"/>
      <c r="J13" s="12"/>
      <c r="K13" s="12"/>
      <c r="L13" s="12"/>
      <c r="M13" s="12"/>
      <c r="N13" s="12">
        <f>SUBTOTAL(109,Income[Year to date])</f>
        <v>302990</v>
      </c>
    </row>
    <row r="16" spans="1:14" ht="18.75" x14ac:dyDescent="0.3">
      <c r="A16" s="7" t="s">
        <v>22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1:14" ht="15.75" x14ac:dyDescent="0.25">
      <c r="A17" s="9" t="s">
        <v>3</v>
      </c>
      <c r="B17" s="9" t="s">
        <v>4</v>
      </c>
      <c r="C17" s="9" t="s">
        <v>5</v>
      </c>
      <c r="D17" s="9" t="s">
        <v>6</v>
      </c>
      <c r="E17" s="9" t="s">
        <v>7</v>
      </c>
      <c r="F17" s="9" t="s">
        <v>8</v>
      </c>
      <c r="G17" s="9" t="s">
        <v>9</v>
      </c>
      <c r="H17" s="9" t="s">
        <v>10</v>
      </c>
      <c r="I17" s="9" t="s">
        <v>11</v>
      </c>
      <c r="J17" s="9" t="s">
        <v>12</v>
      </c>
      <c r="K17" s="9" t="s">
        <v>13</v>
      </c>
      <c r="L17" s="9" t="s">
        <v>14</v>
      </c>
      <c r="M17" s="9" t="s">
        <v>15</v>
      </c>
      <c r="N17" s="9" t="s">
        <v>16</v>
      </c>
    </row>
    <row r="18" spans="1:14" ht="15.75" x14ac:dyDescent="0.25">
      <c r="A18" s="3" t="s">
        <v>23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 spans="1:14" ht="15.75" x14ac:dyDescent="0.25">
      <c r="A19" s="2" t="s">
        <v>24</v>
      </c>
      <c r="B19" s="2">
        <v>23000</v>
      </c>
      <c r="C19" s="2">
        <v>23000</v>
      </c>
      <c r="D19" s="2">
        <v>23000</v>
      </c>
      <c r="E19" s="2">
        <v>22500</v>
      </c>
      <c r="F19" s="2"/>
      <c r="G19" s="2"/>
      <c r="H19" s="2"/>
      <c r="I19" s="2"/>
      <c r="J19" s="2"/>
      <c r="K19" s="2"/>
      <c r="L19" s="2"/>
      <c r="M19" s="2"/>
      <c r="N19" s="2">
        <f>SUM(Expenses[[#This Row],[Jan]:[Dec]])</f>
        <v>91500</v>
      </c>
    </row>
    <row r="20" spans="1:14" ht="15.75" x14ac:dyDescent="0.25">
      <c r="A20" s="2" t="s">
        <v>25</v>
      </c>
      <c r="B20" s="2">
        <v>400</v>
      </c>
      <c r="C20" s="2">
        <v>400</v>
      </c>
      <c r="D20" s="2">
        <v>400</v>
      </c>
      <c r="E20" s="2">
        <v>400</v>
      </c>
      <c r="F20" s="2"/>
      <c r="G20" s="2"/>
      <c r="H20" s="2"/>
      <c r="I20" s="2"/>
      <c r="J20" s="2"/>
      <c r="K20" s="2"/>
      <c r="L20" s="2"/>
      <c r="M20" s="2"/>
      <c r="N20" s="2">
        <f>SUM(Expenses[[#This Row],[Jan]:[Dec]])</f>
        <v>1600</v>
      </c>
    </row>
    <row r="21" spans="1:14" ht="15.75" x14ac:dyDescent="0.25">
      <c r="A21" s="2" t="s">
        <v>26</v>
      </c>
      <c r="B21" s="2">
        <v>1700</v>
      </c>
      <c r="C21" s="2">
        <v>1600</v>
      </c>
      <c r="D21" s="2">
        <v>2300</v>
      </c>
      <c r="E21" s="2">
        <v>2800</v>
      </c>
      <c r="F21" s="2"/>
      <c r="G21" s="2"/>
      <c r="H21" s="2"/>
      <c r="I21" s="2"/>
      <c r="J21" s="2"/>
      <c r="K21" s="2"/>
      <c r="L21" s="2"/>
      <c r="M21" s="2"/>
      <c r="N21" s="2">
        <f>SUM(Expenses[[#This Row],[Jan]:[Dec]])</f>
        <v>8400</v>
      </c>
    </row>
    <row r="22" spans="1:14" ht="15.75" x14ac:dyDescent="0.25">
      <c r="A22" s="2" t="s">
        <v>27</v>
      </c>
      <c r="B22" s="2">
        <v>800</v>
      </c>
      <c r="C22" s="2">
        <v>950</v>
      </c>
      <c r="D22" s="2">
        <v>940</v>
      </c>
      <c r="E22" s="2">
        <v>1020</v>
      </c>
      <c r="F22" s="2"/>
      <c r="G22" s="2"/>
      <c r="H22" s="2"/>
      <c r="I22" s="2"/>
      <c r="J22" s="2"/>
      <c r="K22" s="2"/>
      <c r="L22" s="2"/>
      <c r="M22" s="2"/>
      <c r="N22" s="2">
        <f>SUM(Expenses[[#This Row],[Jan]:[Dec]])</f>
        <v>3710</v>
      </c>
    </row>
    <row r="23" spans="1:14" ht="15.75" x14ac:dyDescent="0.25">
      <c r="A23" s="2" t="s">
        <v>28</v>
      </c>
      <c r="B23" s="2">
        <v>600</v>
      </c>
      <c r="C23" s="2">
        <v>230</v>
      </c>
      <c r="D23" s="2">
        <v>2350</v>
      </c>
      <c r="E23" s="2">
        <v>1540</v>
      </c>
      <c r="F23" s="2"/>
      <c r="G23" s="2"/>
      <c r="H23" s="2"/>
      <c r="I23" s="2"/>
      <c r="J23" s="2"/>
      <c r="K23" s="2"/>
      <c r="L23" s="2"/>
      <c r="M23" s="2"/>
      <c r="N23" s="2">
        <f>SUM(Expenses[[#This Row],[Jan]:[Dec]])</f>
        <v>4720</v>
      </c>
    </row>
    <row r="24" spans="1:14" ht="15.75" x14ac:dyDescent="0.25">
      <c r="A24" s="3" t="s">
        <v>29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14" ht="15.75" x14ac:dyDescent="0.25">
      <c r="A25" s="2" t="s">
        <v>30</v>
      </c>
      <c r="B25" s="2">
        <v>200</v>
      </c>
      <c r="C25" s="2">
        <v>180</v>
      </c>
      <c r="D25" s="2">
        <v>160</v>
      </c>
      <c r="E25" s="2">
        <v>210</v>
      </c>
      <c r="F25" s="2"/>
      <c r="G25" s="2"/>
      <c r="H25" s="2"/>
      <c r="I25" s="2"/>
      <c r="J25" s="2"/>
      <c r="K25" s="2"/>
      <c r="L25" s="2"/>
      <c r="M25" s="2"/>
      <c r="N25" s="2">
        <f>SUM(Expenses[[#This Row],[Jan]:[Dec]])</f>
        <v>750</v>
      </c>
    </row>
    <row r="26" spans="1:14" ht="15.75" x14ac:dyDescent="0.25">
      <c r="A26" s="2" t="s">
        <v>31</v>
      </c>
      <c r="B26" s="2">
        <v>50</v>
      </c>
      <c r="C26" s="2">
        <v>45</v>
      </c>
      <c r="D26" s="2">
        <v>37</v>
      </c>
      <c r="E26" s="2">
        <v>0</v>
      </c>
      <c r="F26" s="2"/>
      <c r="G26" s="2"/>
      <c r="H26" s="2"/>
      <c r="I26" s="2"/>
      <c r="J26" s="2"/>
      <c r="K26" s="2"/>
      <c r="L26" s="2"/>
      <c r="M26" s="2"/>
      <c r="N26" s="2">
        <f>SUM(Expenses[[#This Row],[Jan]:[Dec]])</f>
        <v>132</v>
      </c>
    </row>
    <row r="27" spans="1:14" ht="15.75" x14ac:dyDescent="0.25">
      <c r="A27" s="3" t="s">
        <v>32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 ht="15.75" x14ac:dyDescent="0.25">
      <c r="A28" s="2" t="s">
        <v>33</v>
      </c>
      <c r="B28" s="2">
        <v>125</v>
      </c>
      <c r="C28" s="2">
        <v>100</v>
      </c>
      <c r="D28" s="2">
        <v>67</v>
      </c>
      <c r="E28" s="2">
        <v>140</v>
      </c>
      <c r="F28" s="2"/>
      <c r="G28" s="2"/>
      <c r="H28" s="2"/>
      <c r="I28" s="2"/>
      <c r="J28" s="2"/>
      <c r="K28" s="2"/>
      <c r="L28" s="2"/>
      <c r="M28" s="2"/>
      <c r="N28" s="2">
        <f>SUM(Expenses[[#This Row],[Jan]:[Dec]])</f>
        <v>432</v>
      </c>
    </row>
    <row r="29" spans="1:14" ht="15.75" x14ac:dyDescent="0.25">
      <c r="A29" s="2" t="s">
        <v>34</v>
      </c>
      <c r="B29" s="2">
        <v>10</v>
      </c>
      <c r="C29" s="2">
        <v>5</v>
      </c>
      <c r="D29" s="2">
        <v>9</v>
      </c>
      <c r="E29" s="2">
        <v>0</v>
      </c>
      <c r="F29" s="2"/>
      <c r="G29" s="2"/>
      <c r="H29" s="2"/>
      <c r="I29" s="2"/>
      <c r="J29" s="2"/>
      <c r="K29" s="2"/>
      <c r="L29" s="2"/>
      <c r="M29" s="2"/>
      <c r="N29" s="2">
        <f>SUM(Expenses[[#This Row],[Jan]:[Dec]])</f>
        <v>24</v>
      </c>
    </row>
    <row r="30" spans="1:14" ht="15.75" x14ac:dyDescent="0.25">
      <c r="A30" s="14" t="s">
        <v>35</v>
      </c>
      <c r="B30" s="14">
        <v>20</v>
      </c>
      <c r="C30" s="14">
        <v>45</v>
      </c>
      <c r="D30" s="14">
        <v>67</v>
      </c>
      <c r="E30" s="14">
        <v>120</v>
      </c>
      <c r="F30" s="14"/>
      <c r="G30" s="14"/>
      <c r="H30" s="14"/>
      <c r="I30" s="14"/>
      <c r="J30" s="14"/>
      <c r="K30" s="14"/>
      <c r="L30" s="14"/>
      <c r="M30" s="14"/>
      <c r="N30" s="14">
        <f>SUM(Expenses[[#This Row],[Jan]:[Dec]])</f>
        <v>252</v>
      </c>
    </row>
    <row r="31" spans="1:14" ht="15.75" x14ac:dyDescent="0.25">
      <c r="A31" s="14" t="s">
        <v>39</v>
      </c>
      <c r="B31" s="14">
        <v>20</v>
      </c>
      <c r="C31" s="14">
        <v>30</v>
      </c>
      <c r="D31" s="14">
        <v>32</v>
      </c>
      <c r="E31" s="14">
        <v>13</v>
      </c>
      <c r="F31" s="14"/>
      <c r="G31" s="14"/>
      <c r="H31" s="14"/>
      <c r="I31" s="14"/>
      <c r="J31" s="14"/>
      <c r="K31" s="14"/>
      <c r="L31" s="14"/>
      <c r="M31" s="14"/>
      <c r="N31" s="18">
        <f>SUM(Expenses[[#This Row],[Jan]:[Dec]])</f>
        <v>95</v>
      </c>
    </row>
    <row r="32" spans="1:14" ht="15.75" x14ac:dyDescent="0.25">
      <c r="A32" s="2" t="s">
        <v>36</v>
      </c>
      <c r="B32" s="2">
        <f>SUBTOTAL(109,Expenses[Jan])</f>
        <v>26925</v>
      </c>
      <c r="C32" s="2">
        <f>SUBTOTAL(109,Expenses[Feb])</f>
        <v>26585</v>
      </c>
      <c r="D32" s="2">
        <f>SUBTOTAL(109,Expenses[Mar])</f>
        <v>29362</v>
      </c>
      <c r="E32" s="2">
        <f>SUBTOTAL(109,Expenses[Apr])</f>
        <v>28743</v>
      </c>
      <c r="F32" s="2"/>
      <c r="G32" s="2"/>
      <c r="H32" s="2"/>
      <c r="I32" s="2"/>
      <c r="J32" s="2"/>
      <c r="K32" s="2"/>
      <c r="L32" s="2"/>
      <c r="M32" s="2"/>
      <c r="N32" s="2">
        <f>SUBTOTAL(109,Expenses[Year to date])</f>
        <v>111615</v>
      </c>
    </row>
    <row r="35" spans="1:14" ht="18.75" x14ac:dyDescent="0.3">
      <c r="A35" s="15" t="s">
        <v>37</v>
      </c>
      <c r="B35" s="15">
        <f>Income[[#Totals],[Jan]]-Expenses[[#Totals],[Jan]]</f>
        <v>49325</v>
      </c>
      <c r="C35" s="15">
        <f>Income[[#Totals],[Feb]]-Expenses[[#Totals],[Feb]]</f>
        <v>48235</v>
      </c>
      <c r="D35" s="15">
        <f>Income[[#Totals],[Mar]]-Expenses[[#Totals],[Mar]]</f>
        <v>32368</v>
      </c>
      <c r="E35" s="15">
        <f>Income[[#Totals],[Apr]]-Expenses[[#Totals],[Apr]]</f>
        <v>61447</v>
      </c>
      <c r="F35" s="15"/>
      <c r="G35" s="15"/>
      <c r="H35" s="15"/>
      <c r="I35" s="15"/>
      <c r="J35" s="15"/>
      <c r="K35" s="15"/>
      <c r="L35" s="15"/>
      <c r="M35" s="15"/>
      <c r="N35" s="15">
        <f>Income[[#Totals],[Year to date]]-Expenses[[#Totals],[Year to date]]</f>
        <v>191375</v>
      </c>
    </row>
  </sheetData>
  <mergeCells count="4">
    <mergeCell ref="A1:N1"/>
    <mergeCell ref="A3:D3"/>
    <mergeCell ref="A6:N6"/>
    <mergeCell ref="A16:N16"/>
  </mergeCells>
  <phoneticPr fontId="3" type="noConversion"/>
  <conditionalFormatting sqref="N35 B35:E35">
    <cfRule type="cellIs" dxfId="63" priority="1" operator="lessThan">
      <formula>40000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8247A-E4B2-47D8-BF61-222DA58DD1EC}">
  <dimension ref="A1:N32"/>
  <sheetViews>
    <sheetView tabSelected="1" zoomScale="85" zoomScaleNormal="85" workbookViewId="0">
      <selection activeCell="P9" sqref="P9"/>
    </sheetView>
  </sheetViews>
  <sheetFormatPr defaultRowHeight="15" x14ac:dyDescent="0.25"/>
  <cols>
    <col min="1" max="1" width="28.42578125" customWidth="1"/>
  </cols>
  <sheetData>
    <row r="1" spans="1:14" ht="18.75" x14ac:dyDescent="0.3">
      <c r="A1" s="19" t="s">
        <v>40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4" spans="1:14" ht="18.75" x14ac:dyDescent="0.3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</row>
    <row r="5" spans="1:14" x14ac:dyDescent="0.25">
      <c r="A5" s="23" t="s">
        <v>41</v>
      </c>
      <c r="B5" s="23" t="s">
        <v>4</v>
      </c>
      <c r="C5" s="23" t="s">
        <v>5</v>
      </c>
      <c r="D5" s="23" t="s">
        <v>6</v>
      </c>
      <c r="E5" s="23" t="s">
        <v>7</v>
      </c>
      <c r="F5" s="23" t="s">
        <v>8</v>
      </c>
      <c r="G5" s="23" t="s">
        <v>9</v>
      </c>
      <c r="H5" s="23" t="s">
        <v>10</v>
      </c>
      <c r="I5" s="23" t="s">
        <v>11</v>
      </c>
      <c r="J5" s="23" t="s">
        <v>12</v>
      </c>
      <c r="K5" s="23" t="s">
        <v>13</v>
      </c>
      <c r="L5" s="23" t="s">
        <v>14</v>
      </c>
      <c r="M5" s="23" t="s">
        <v>15</v>
      </c>
      <c r="N5" s="23" t="s">
        <v>36</v>
      </c>
    </row>
    <row r="6" spans="1:14" x14ac:dyDescent="0.25">
      <c r="A6" s="24" t="s">
        <v>17</v>
      </c>
      <c r="B6" s="24">
        <v>60000</v>
      </c>
      <c r="C6" s="24">
        <v>60000</v>
      </c>
      <c r="D6" s="24">
        <v>60000</v>
      </c>
      <c r="E6" s="24">
        <v>75000</v>
      </c>
      <c r="F6" s="24"/>
      <c r="G6" s="24"/>
      <c r="H6" s="24"/>
      <c r="I6" s="24"/>
      <c r="J6" s="24"/>
      <c r="K6" s="24"/>
      <c r="L6" s="24"/>
      <c r="M6" s="24"/>
      <c r="N6" s="24">
        <f>SUM(Incomee[[#This Row],[Jan]:[Dec]])</f>
        <v>255000</v>
      </c>
    </row>
    <row r="7" spans="1:14" x14ac:dyDescent="0.25">
      <c r="A7" s="24" t="s">
        <v>18</v>
      </c>
      <c r="B7" s="24">
        <v>14000</v>
      </c>
      <c r="C7" s="24">
        <v>14000</v>
      </c>
      <c r="D7" s="24">
        <v>0</v>
      </c>
      <c r="E7" s="24">
        <v>15000</v>
      </c>
      <c r="F7" s="24"/>
      <c r="G7" s="24"/>
      <c r="H7" s="24"/>
      <c r="I7" s="24"/>
      <c r="J7" s="24"/>
      <c r="K7" s="24"/>
      <c r="L7" s="24"/>
      <c r="M7" s="24"/>
      <c r="N7" s="24">
        <f>SUM(Incomee[[#This Row],[Jan]:[Dec]])</f>
        <v>43000</v>
      </c>
    </row>
    <row r="8" spans="1:14" x14ac:dyDescent="0.25">
      <c r="A8" s="24" t="s">
        <v>19</v>
      </c>
      <c r="B8" s="24">
        <v>2000</v>
      </c>
      <c r="C8" s="24">
        <v>600</v>
      </c>
      <c r="D8" s="24">
        <v>1400</v>
      </c>
      <c r="E8" s="24">
        <v>0</v>
      </c>
      <c r="F8" s="24"/>
      <c r="G8" s="24"/>
      <c r="H8" s="24"/>
      <c r="I8" s="24"/>
      <c r="J8" s="24"/>
      <c r="K8" s="24"/>
      <c r="L8" s="24"/>
      <c r="M8" s="24"/>
      <c r="N8" s="24">
        <f>SUM(Incomee[[#This Row],[Jan]:[Dec]])</f>
        <v>4000</v>
      </c>
    </row>
    <row r="9" spans="1:14" x14ac:dyDescent="0.25">
      <c r="A9" s="24" t="s">
        <v>20</v>
      </c>
      <c r="B9" s="24">
        <v>0</v>
      </c>
      <c r="C9" s="24">
        <v>0</v>
      </c>
      <c r="D9" s="24">
        <v>0</v>
      </c>
      <c r="E9" s="24">
        <v>0</v>
      </c>
      <c r="F9" s="24"/>
      <c r="G9" s="24"/>
      <c r="H9" s="24"/>
      <c r="I9" s="24"/>
      <c r="J9" s="24"/>
      <c r="K9" s="24"/>
      <c r="L9" s="24"/>
      <c r="M9" s="24"/>
      <c r="N9" s="24">
        <f>SUM(Incomee[[#This Row],[Jan]:[Dec]])</f>
        <v>0</v>
      </c>
    </row>
    <row r="10" spans="1:14" x14ac:dyDescent="0.25">
      <c r="A10" s="28" t="s">
        <v>21</v>
      </c>
      <c r="B10" s="28">
        <f>SUBTOTAL(109,Incomee[Jan])</f>
        <v>76000</v>
      </c>
      <c r="C10" s="28">
        <f>SUBTOTAL(109,Incomee[Feb])</f>
        <v>74600</v>
      </c>
      <c r="D10" s="28">
        <f>SUBTOTAL(109,Incomee[Mar])</f>
        <v>61400</v>
      </c>
      <c r="E10" s="28">
        <f>SUBTOTAL(109,Incomee[Apr])</f>
        <v>90000</v>
      </c>
      <c r="F10" s="28"/>
      <c r="G10" s="28"/>
      <c r="H10" s="28"/>
      <c r="I10" s="28"/>
      <c r="J10" s="28"/>
      <c r="K10" s="28"/>
      <c r="L10" s="28"/>
      <c r="M10" s="28"/>
      <c r="N10" s="28">
        <f>SUBTOTAL(109,Incomee[Total])</f>
        <v>302000</v>
      </c>
    </row>
    <row r="11" spans="1:14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</row>
    <row r="12" spans="1:14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</row>
    <row r="13" spans="1:14" ht="18.75" x14ac:dyDescent="0.3">
      <c r="A13" s="20" t="s">
        <v>22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</row>
    <row r="14" spans="1:14" x14ac:dyDescent="0.25">
      <c r="A14" s="32" t="s">
        <v>41</v>
      </c>
      <c r="B14" s="32" t="s">
        <v>4</v>
      </c>
      <c r="C14" s="32" t="s">
        <v>5</v>
      </c>
      <c r="D14" s="32" t="s">
        <v>6</v>
      </c>
      <c r="E14" s="32" t="s">
        <v>7</v>
      </c>
      <c r="F14" s="32" t="s">
        <v>8</v>
      </c>
      <c r="G14" s="32" t="s">
        <v>9</v>
      </c>
      <c r="H14" s="32" t="s">
        <v>10</v>
      </c>
      <c r="I14" s="32" t="s">
        <v>11</v>
      </c>
      <c r="J14" s="32" t="s">
        <v>12</v>
      </c>
      <c r="K14" s="32" t="s">
        <v>13</v>
      </c>
      <c r="L14" s="32" t="s">
        <v>14</v>
      </c>
      <c r="M14" s="32" t="s">
        <v>15</v>
      </c>
      <c r="N14" s="32" t="s">
        <v>36</v>
      </c>
    </row>
    <row r="15" spans="1:14" ht="15.75" x14ac:dyDescent="0.25">
      <c r="A15" s="25" t="s">
        <v>23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7"/>
    </row>
    <row r="16" spans="1:14" x14ac:dyDescent="0.25">
      <c r="A16" s="30" t="s">
        <v>24</v>
      </c>
      <c r="B16" s="30">
        <v>23000</v>
      </c>
      <c r="C16" s="30">
        <v>23000</v>
      </c>
      <c r="D16" s="30">
        <v>23000</v>
      </c>
      <c r="E16" s="30">
        <v>22500</v>
      </c>
      <c r="F16" s="30"/>
      <c r="G16" s="30"/>
      <c r="H16" s="30"/>
      <c r="I16" s="30"/>
      <c r="J16" s="30"/>
      <c r="K16" s="30"/>
      <c r="L16" s="30"/>
      <c r="M16" s="30"/>
      <c r="N16" s="30">
        <f>SUM(Expn[[#This Row],[Jan]:[Dec]])</f>
        <v>91500</v>
      </c>
    </row>
    <row r="17" spans="1:14" x14ac:dyDescent="0.25">
      <c r="A17" s="24" t="s">
        <v>25</v>
      </c>
      <c r="B17" s="24">
        <v>400</v>
      </c>
      <c r="C17" s="24">
        <v>400</v>
      </c>
      <c r="D17" s="24">
        <v>400</v>
      </c>
      <c r="E17" s="24">
        <v>400</v>
      </c>
      <c r="F17" s="24"/>
      <c r="G17" s="24"/>
      <c r="H17" s="24"/>
      <c r="I17" s="24"/>
      <c r="J17" s="24"/>
      <c r="K17" s="24"/>
      <c r="L17" s="24"/>
      <c r="M17" s="24"/>
      <c r="N17" s="24">
        <f>SUM(Expn[[#This Row],[Jan]:[Dec]])</f>
        <v>1600</v>
      </c>
    </row>
    <row r="18" spans="1:14" x14ac:dyDescent="0.25">
      <c r="A18" s="24" t="s">
        <v>26</v>
      </c>
      <c r="B18" s="24">
        <v>1700</v>
      </c>
      <c r="C18" s="24">
        <v>1600</v>
      </c>
      <c r="D18" s="24">
        <v>2300</v>
      </c>
      <c r="E18" s="24">
        <v>2800</v>
      </c>
      <c r="F18" s="24"/>
      <c r="G18" s="24"/>
      <c r="H18" s="24"/>
      <c r="I18" s="24"/>
      <c r="J18" s="24"/>
      <c r="K18" s="24"/>
      <c r="L18" s="24"/>
      <c r="M18" s="24"/>
      <c r="N18" s="24">
        <f>SUM(Expn[[#This Row],[Jan]:[Dec]])</f>
        <v>8400</v>
      </c>
    </row>
    <row r="19" spans="1:14" x14ac:dyDescent="0.25">
      <c r="A19" s="24" t="s">
        <v>27</v>
      </c>
      <c r="B19" s="24">
        <v>800</v>
      </c>
      <c r="C19" s="24">
        <v>950</v>
      </c>
      <c r="D19" s="24">
        <v>940</v>
      </c>
      <c r="E19" s="24">
        <v>1020</v>
      </c>
      <c r="F19" s="24"/>
      <c r="G19" s="24"/>
      <c r="H19" s="24"/>
      <c r="I19" s="24"/>
      <c r="J19" s="24"/>
      <c r="K19" s="24"/>
      <c r="L19" s="24"/>
      <c r="M19" s="24"/>
      <c r="N19" s="24">
        <f>SUM(Expn[[#This Row],[Jan]:[Dec]])</f>
        <v>3710</v>
      </c>
    </row>
    <row r="20" spans="1:14" x14ac:dyDescent="0.25">
      <c r="A20" s="31" t="s">
        <v>28</v>
      </c>
      <c r="B20" s="31">
        <v>600</v>
      </c>
      <c r="C20" s="31">
        <v>230</v>
      </c>
      <c r="D20" s="31">
        <v>2350</v>
      </c>
      <c r="E20" s="31">
        <v>1540</v>
      </c>
      <c r="F20" s="31"/>
      <c r="G20" s="31"/>
      <c r="H20" s="31"/>
      <c r="I20" s="31"/>
      <c r="J20" s="31"/>
      <c r="K20" s="31"/>
      <c r="L20" s="31"/>
      <c r="M20" s="31"/>
      <c r="N20" s="31">
        <f>SUM(Expn[[#This Row],[Jan]:[Dec]])</f>
        <v>4720</v>
      </c>
    </row>
    <row r="21" spans="1:14" ht="15.75" x14ac:dyDescent="0.25">
      <c r="A21" s="25" t="s">
        <v>29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7"/>
    </row>
    <row r="22" spans="1:14" x14ac:dyDescent="0.25">
      <c r="A22" s="30" t="s">
        <v>30</v>
      </c>
      <c r="B22" s="30">
        <v>200</v>
      </c>
      <c r="C22" s="30">
        <v>180</v>
      </c>
      <c r="D22" s="30">
        <v>160</v>
      </c>
      <c r="E22" s="30">
        <v>210</v>
      </c>
      <c r="F22" s="30"/>
      <c r="G22" s="30"/>
      <c r="H22" s="30"/>
      <c r="I22" s="30"/>
      <c r="J22" s="30"/>
      <c r="K22" s="30"/>
      <c r="L22" s="30"/>
      <c r="M22" s="30"/>
      <c r="N22" s="30">
        <f>SUM(Expn[[#This Row],[Jan]:[Dec]])</f>
        <v>750</v>
      </c>
    </row>
    <row r="23" spans="1:14" x14ac:dyDescent="0.25">
      <c r="A23" s="31" t="s">
        <v>31</v>
      </c>
      <c r="B23" s="31">
        <v>50</v>
      </c>
      <c r="C23" s="31">
        <v>45</v>
      </c>
      <c r="D23" s="31">
        <v>37</v>
      </c>
      <c r="E23" s="31">
        <v>0</v>
      </c>
      <c r="F23" s="31"/>
      <c r="G23" s="31"/>
      <c r="H23" s="31"/>
      <c r="I23" s="31"/>
      <c r="J23" s="31"/>
      <c r="K23" s="31"/>
      <c r="L23" s="31"/>
      <c r="M23" s="31"/>
      <c r="N23" s="31">
        <f>SUM(Expn[[#This Row],[Jan]:[Dec]])</f>
        <v>132</v>
      </c>
    </row>
    <row r="24" spans="1:14" ht="15.75" x14ac:dyDescent="0.25">
      <c r="A24" s="25" t="s">
        <v>32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7"/>
    </row>
    <row r="25" spans="1:14" x14ac:dyDescent="0.25">
      <c r="A25" s="30" t="s">
        <v>33</v>
      </c>
      <c r="B25" s="30">
        <v>125</v>
      </c>
      <c r="C25" s="30">
        <v>100</v>
      </c>
      <c r="D25" s="30">
        <v>67</v>
      </c>
      <c r="E25" s="30">
        <v>140</v>
      </c>
      <c r="F25" s="30"/>
      <c r="G25" s="30"/>
      <c r="H25" s="30"/>
      <c r="I25" s="30"/>
      <c r="J25" s="30"/>
      <c r="K25" s="30"/>
      <c r="L25" s="30"/>
      <c r="M25" s="30"/>
      <c r="N25" s="30">
        <f>SUM(Expn[[#This Row],[Jan]:[Dec]])</f>
        <v>432</v>
      </c>
    </row>
    <row r="26" spans="1:14" x14ac:dyDescent="0.25">
      <c r="A26" s="24" t="s">
        <v>34</v>
      </c>
      <c r="B26" s="24">
        <v>10</v>
      </c>
      <c r="C26" s="24">
        <v>5</v>
      </c>
      <c r="D26" s="24">
        <v>9</v>
      </c>
      <c r="E26" s="24">
        <v>0</v>
      </c>
      <c r="F26" s="24"/>
      <c r="G26" s="24"/>
      <c r="H26" s="24"/>
      <c r="I26" s="24"/>
      <c r="J26" s="24"/>
      <c r="K26" s="24"/>
      <c r="L26" s="24"/>
      <c r="M26" s="24"/>
      <c r="N26" s="24">
        <f>SUM(Expn[[#This Row],[Jan]:[Dec]])</f>
        <v>24</v>
      </c>
    </row>
    <row r="27" spans="1:14" x14ac:dyDescent="0.25">
      <c r="A27" s="24" t="s">
        <v>35</v>
      </c>
      <c r="B27" s="24">
        <v>20</v>
      </c>
      <c r="C27" s="24">
        <v>45</v>
      </c>
      <c r="D27" s="24">
        <v>67</v>
      </c>
      <c r="E27" s="24">
        <v>120</v>
      </c>
      <c r="F27" s="24"/>
      <c r="G27" s="24"/>
      <c r="H27" s="24"/>
      <c r="I27" s="24"/>
      <c r="J27" s="24"/>
      <c r="K27" s="24"/>
      <c r="L27" s="24"/>
      <c r="M27" s="24"/>
      <c r="N27" s="24">
        <f>SUM(Expn[[#This Row],[Jan]:[Dec]])</f>
        <v>252</v>
      </c>
    </row>
    <row r="28" spans="1:14" x14ac:dyDescent="0.25">
      <c r="A28" s="33" t="s">
        <v>42</v>
      </c>
      <c r="B28" s="33">
        <f>SUBTOTAL(109,Expn[Jan])</f>
        <v>26905</v>
      </c>
      <c r="C28" s="33">
        <f>SUBTOTAL(109,Expn[Feb])</f>
        <v>26555</v>
      </c>
      <c r="D28" s="33">
        <f>SUBTOTAL(109,Expn[Mar])</f>
        <v>29330</v>
      </c>
      <c r="E28" s="33">
        <f>SUBTOTAL(109,Expn[Apr])</f>
        <v>28730</v>
      </c>
      <c r="F28" s="33"/>
      <c r="G28" s="33"/>
      <c r="H28" s="33"/>
      <c r="I28" s="33"/>
      <c r="J28" s="33"/>
      <c r="K28" s="33"/>
      <c r="L28" s="33"/>
      <c r="M28" s="33"/>
      <c r="N28" s="33">
        <f>SUBTOTAL(109,Expn[Total])</f>
        <v>111520</v>
      </c>
    </row>
    <row r="31" spans="1:14" ht="20.25" customHeight="1" x14ac:dyDescent="0.25">
      <c r="A31" s="29" t="s">
        <v>43</v>
      </c>
      <c r="B31" s="29">
        <f>Incomee[[#Totals],[Jan]]-Expn[[#Totals],[Jan]]</f>
        <v>49095</v>
      </c>
      <c r="C31" s="29">
        <f>Incomee[[#Totals],[Feb]]-Expn[[#Totals],[Feb]]</f>
        <v>48045</v>
      </c>
      <c r="D31" s="29">
        <f>Incomee[[#Totals],[Mar]]-Expn[[#Totals],[Mar]]</f>
        <v>32070</v>
      </c>
      <c r="E31" s="29">
        <f>Incomee[[#Totals],[Apr]]-Expn[[#Totals],[Apr]]</f>
        <v>61270</v>
      </c>
      <c r="F31" s="29"/>
      <c r="G31" s="29"/>
      <c r="H31" s="29"/>
      <c r="I31" s="29"/>
      <c r="J31" s="29"/>
      <c r="K31" s="29"/>
      <c r="L31" s="29"/>
      <c r="M31" s="29"/>
      <c r="N31" s="29">
        <f>Incomee[[#Totals],[Total]]-Expn[[#Totals],[Total]]</f>
        <v>190480</v>
      </c>
    </row>
    <row r="32" spans="1:14" x14ac:dyDescent="0.25">
      <c r="L32" s="21"/>
    </row>
  </sheetData>
  <mergeCells count="3">
    <mergeCell ref="A1:N1"/>
    <mergeCell ref="A4:N4"/>
    <mergeCell ref="A13:N13"/>
  </mergeCells>
  <phoneticPr fontId="3" type="noConversion"/>
  <conditionalFormatting sqref="B31:M31">
    <cfRule type="cellIs" dxfId="62" priority="1" operator="lessThan">
      <formula>49000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SOFIYAN</dc:creator>
  <cp:lastModifiedBy>MOHAMMED SOFIYAN</cp:lastModifiedBy>
  <dcterms:created xsi:type="dcterms:W3CDTF">2023-12-05T13:39:51Z</dcterms:created>
  <dcterms:modified xsi:type="dcterms:W3CDTF">2023-12-05T17:44:41Z</dcterms:modified>
</cp:coreProperties>
</file>