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6930" firstSheet="9" activeTab="9"/>
  </bookViews>
  <sheets>
    <sheet name="david aldaz" sheetId="21" r:id="rId1"/>
    <sheet name="MARCE B" sheetId="2" r:id="rId2"/>
    <sheet name="MIRIAM" sheetId="4" r:id="rId3"/>
    <sheet name="JORGE" sheetId="5" r:id="rId4"/>
    <sheet name="ADRI CARRASCO" sheetId="25" r:id="rId5"/>
    <sheet name="f cordova" sheetId="20" r:id="rId6"/>
    <sheet name="A Cordova" sheetId="27" r:id="rId7"/>
    <sheet name="GINNA" sheetId="7" r:id="rId8"/>
    <sheet name="P Davila" sheetId="32" r:id="rId9"/>
    <sheet name="DIEGO ZEA" sheetId="8" r:id="rId10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8" l="1"/>
  <c r="E16" i="8"/>
  <c r="E15" i="8"/>
  <c r="E14" i="8"/>
  <c r="E13" i="8"/>
  <c r="E12" i="8"/>
  <c r="E11" i="8"/>
  <c r="E10" i="8"/>
  <c r="E9" i="8"/>
  <c r="E21" i="8" l="1"/>
  <c r="M39" i="32" l="1"/>
  <c r="M38" i="32"/>
  <c r="M37" i="32"/>
  <c r="M36" i="32"/>
  <c r="M35" i="32"/>
  <c r="M34" i="32"/>
  <c r="M33" i="32"/>
  <c r="M32" i="32"/>
  <c r="C18" i="32"/>
  <c r="I17" i="32"/>
  <c r="G17" i="32"/>
  <c r="E17" i="32"/>
  <c r="F17" i="32" s="1"/>
  <c r="H17" i="32" s="1"/>
  <c r="I16" i="32"/>
  <c r="G16" i="32"/>
  <c r="E16" i="32"/>
  <c r="F16" i="32" s="1"/>
  <c r="H16" i="32" s="1"/>
  <c r="I15" i="32"/>
  <c r="G15" i="32"/>
  <c r="E15" i="32"/>
  <c r="F15" i="32" s="1"/>
  <c r="I14" i="32"/>
  <c r="G14" i="32"/>
  <c r="E14" i="32"/>
  <c r="F14" i="32" s="1"/>
  <c r="I13" i="32"/>
  <c r="G13" i="32"/>
  <c r="E13" i="32"/>
  <c r="F13" i="32" s="1"/>
  <c r="H13" i="32" s="1"/>
  <c r="I12" i="32"/>
  <c r="G12" i="32"/>
  <c r="E12" i="32"/>
  <c r="F12" i="32" s="1"/>
  <c r="H12" i="32" s="1"/>
  <c r="I11" i="32"/>
  <c r="G11" i="32"/>
  <c r="E11" i="32"/>
  <c r="F11" i="32" s="1"/>
  <c r="I10" i="32"/>
  <c r="G10" i="32"/>
  <c r="E10" i="32"/>
  <c r="F10" i="32" s="1"/>
  <c r="I9" i="32"/>
  <c r="G9" i="32"/>
  <c r="E9" i="32"/>
  <c r="F9" i="32" s="1"/>
  <c r="I8" i="32"/>
  <c r="G8" i="32"/>
  <c r="E8" i="32"/>
  <c r="F8" i="32" s="1"/>
  <c r="I7" i="32"/>
  <c r="G7" i="32"/>
  <c r="E7" i="32"/>
  <c r="F7" i="32" s="1"/>
  <c r="H7" i="32" s="1"/>
  <c r="A7" i="32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I6" i="32"/>
  <c r="G6" i="32"/>
  <c r="E6" i="32"/>
  <c r="F6" i="32" s="1"/>
  <c r="H15" i="32" l="1"/>
  <c r="H9" i="32"/>
  <c r="J9" i="32" s="1"/>
  <c r="H14" i="32"/>
  <c r="J14" i="32" s="1"/>
  <c r="H11" i="32"/>
  <c r="H10" i="32"/>
  <c r="J10" i="32" s="1"/>
  <c r="H8" i="32"/>
  <c r="G18" i="32"/>
  <c r="J11" i="32"/>
  <c r="J12" i="32"/>
  <c r="I18" i="32"/>
  <c r="J15" i="32"/>
  <c r="J7" i="32"/>
  <c r="J8" i="32"/>
  <c r="J13" i="32"/>
  <c r="J17" i="32"/>
  <c r="J16" i="32"/>
  <c r="F18" i="32"/>
  <c r="H6" i="32"/>
  <c r="E18" i="32"/>
  <c r="J6" i="32" l="1"/>
  <c r="H18" i="32"/>
  <c r="J18" i="32" l="1"/>
  <c r="K6" i="32"/>
  <c r="K7" i="32" l="1"/>
  <c r="L6" i="32"/>
  <c r="M6" i="32" s="1"/>
  <c r="K8" i="32" l="1"/>
  <c r="L7" i="32"/>
  <c r="M7" i="32" s="1"/>
  <c r="F2" i="25"/>
  <c r="E16" i="25" s="1"/>
  <c r="F16" i="25" s="1"/>
  <c r="M39" i="27"/>
  <c r="M38" i="27"/>
  <c r="M37" i="27"/>
  <c r="M36" i="27"/>
  <c r="M35" i="27"/>
  <c r="M34" i="27"/>
  <c r="M33" i="27"/>
  <c r="M32" i="27"/>
  <c r="P22" i="27"/>
  <c r="P21" i="27"/>
  <c r="D18" i="27"/>
  <c r="C18" i="27"/>
  <c r="I17" i="27"/>
  <c r="G17" i="27"/>
  <c r="E17" i="27"/>
  <c r="F17" i="27" s="1"/>
  <c r="H17" i="27" s="1"/>
  <c r="I16" i="27"/>
  <c r="G16" i="27"/>
  <c r="E16" i="27"/>
  <c r="F16" i="27" s="1"/>
  <c r="H16" i="27" s="1"/>
  <c r="I15" i="27"/>
  <c r="G15" i="27"/>
  <c r="E15" i="27"/>
  <c r="F15" i="27" s="1"/>
  <c r="I14" i="27"/>
  <c r="G14" i="27"/>
  <c r="E14" i="27"/>
  <c r="F14" i="27" s="1"/>
  <c r="H14" i="27" s="1"/>
  <c r="J14" i="27" s="1"/>
  <c r="I13" i="27"/>
  <c r="G13" i="27"/>
  <c r="E13" i="27"/>
  <c r="F13" i="27" s="1"/>
  <c r="I12" i="27"/>
  <c r="G12" i="27"/>
  <c r="F12" i="27"/>
  <c r="H12" i="27" s="1"/>
  <c r="E12" i="27"/>
  <c r="I11" i="27"/>
  <c r="G11" i="27"/>
  <c r="E11" i="27"/>
  <c r="F11" i="27" s="1"/>
  <c r="H11" i="27" s="1"/>
  <c r="I10" i="27"/>
  <c r="H10" i="27"/>
  <c r="G10" i="27"/>
  <c r="F10" i="27"/>
  <c r="E10" i="27"/>
  <c r="I9" i="27"/>
  <c r="G9" i="27"/>
  <c r="E9" i="27"/>
  <c r="F9" i="27" s="1"/>
  <c r="H9" i="27" s="1"/>
  <c r="J9" i="27" s="1"/>
  <c r="I8" i="27"/>
  <c r="G8" i="27"/>
  <c r="E8" i="27"/>
  <c r="F8" i="27" s="1"/>
  <c r="I7" i="27"/>
  <c r="G7" i="27"/>
  <c r="E7" i="27"/>
  <c r="F7" i="27" s="1"/>
  <c r="A7" i="27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I6" i="27"/>
  <c r="G6" i="27"/>
  <c r="F6" i="27"/>
  <c r="E6" i="27"/>
  <c r="M39" i="25"/>
  <c r="M38" i="25"/>
  <c r="M37" i="25"/>
  <c r="M36" i="25"/>
  <c r="M35" i="25"/>
  <c r="M34" i="25"/>
  <c r="M33" i="25"/>
  <c r="M32" i="25"/>
  <c r="P22" i="25"/>
  <c r="P21" i="25"/>
  <c r="D18" i="25"/>
  <c r="C18" i="25"/>
  <c r="I17" i="25"/>
  <c r="G17" i="25"/>
  <c r="E17" i="25"/>
  <c r="F17" i="25" s="1"/>
  <c r="I16" i="25"/>
  <c r="G16" i="25"/>
  <c r="I15" i="25"/>
  <c r="G15" i="25"/>
  <c r="E15" i="25"/>
  <c r="F15" i="25" s="1"/>
  <c r="H15" i="25" s="1"/>
  <c r="I14" i="25"/>
  <c r="G14" i="25"/>
  <c r="I13" i="25"/>
  <c r="G13" i="25"/>
  <c r="E13" i="25"/>
  <c r="F13" i="25" s="1"/>
  <c r="I12" i="25"/>
  <c r="G12" i="25"/>
  <c r="E12" i="25"/>
  <c r="F12" i="25" s="1"/>
  <c r="H12" i="25" s="1"/>
  <c r="J12" i="25" s="1"/>
  <c r="I11" i="25"/>
  <c r="G11" i="25"/>
  <c r="E11" i="25"/>
  <c r="F11" i="25" s="1"/>
  <c r="I10" i="25"/>
  <c r="G10" i="25"/>
  <c r="E10" i="25"/>
  <c r="F10" i="25" s="1"/>
  <c r="H10" i="25" s="1"/>
  <c r="I9" i="25"/>
  <c r="G9" i="25"/>
  <c r="E9" i="25"/>
  <c r="F9" i="25" s="1"/>
  <c r="I8" i="25"/>
  <c r="G8" i="25"/>
  <c r="E8" i="25"/>
  <c r="F8" i="25" s="1"/>
  <c r="H8" i="25" s="1"/>
  <c r="I7" i="25"/>
  <c r="G7" i="25"/>
  <c r="E7" i="25"/>
  <c r="F7" i="25" s="1"/>
  <c r="A7" i="25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I6" i="25"/>
  <c r="G6" i="25"/>
  <c r="E6" i="25"/>
  <c r="C18" i="8"/>
  <c r="I17" i="8"/>
  <c r="G17" i="8"/>
  <c r="F17" i="8"/>
  <c r="I16" i="8"/>
  <c r="G16" i="8"/>
  <c r="F16" i="8"/>
  <c r="I15" i="8"/>
  <c r="G15" i="8"/>
  <c r="F15" i="8"/>
  <c r="I14" i="8"/>
  <c r="G14" i="8"/>
  <c r="F14" i="8"/>
  <c r="I13" i="8"/>
  <c r="G13" i="8"/>
  <c r="F13" i="8"/>
  <c r="I12" i="8"/>
  <c r="G12" i="8"/>
  <c r="F12" i="8"/>
  <c r="I11" i="8"/>
  <c r="G11" i="8"/>
  <c r="F11" i="8"/>
  <c r="I10" i="8"/>
  <c r="G10" i="8"/>
  <c r="F10" i="8"/>
  <c r="I9" i="8"/>
  <c r="G9" i="8"/>
  <c r="F9" i="8"/>
  <c r="I8" i="8"/>
  <c r="G8" i="8"/>
  <c r="F8" i="8"/>
  <c r="H8" i="8" s="1"/>
  <c r="J8" i="8" s="1"/>
  <c r="I7" i="8"/>
  <c r="G7" i="8"/>
  <c r="F7" i="8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I6" i="8"/>
  <c r="G6" i="8"/>
  <c r="F6" i="8"/>
  <c r="I18" i="5"/>
  <c r="C18" i="7"/>
  <c r="I17" i="7"/>
  <c r="G17" i="7"/>
  <c r="E17" i="7"/>
  <c r="F17" i="7" s="1"/>
  <c r="I16" i="7"/>
  <c r="G16" i="7"/>
  <c r="F16" i="7"/>
  <c r="H16" i="7" s="1"/>
  <c r="E16" i="7"/>
  <c r="I15" i="7"/>
  <c r="G15" i="7"/>
  <c r="E15" i="7"/>
  <c r="F15" i="7" s="1"/>
  <c r="H15" i="7" s="1"/>
  <c r="J15" i="7" s="1"/>
  <c r="I14" i="7"/>
  <c r="G14" i="7"/>
  <c r="E14" i="7"/>
  <c r="F14" i="7" s="1"/>
  <c r="I13" i="7"/>
  <c r="G13" i="7"/>
  <c r="E13" i="7"/>
  <c r="F13" i="7" s="1"/>
  <c r="H13" i="7" s="1"/>
  <c r="I12" i="7"/>
  <c r="G12" i="7"/>
  <c r="E12" i="7"/>
  <c r="F12" i="7" s="1"/>
  <c r="I11" i="7"/>
  <c r="G11" i="7"/>
  <c r="E11" i="7"/>
  <c r="F11" i="7" s="1"/>
  <c r="H11" i="7" s="1"/>
  <c r="J11" i="7" s="1"/>
  <c r="I10" i="7"/>
  <c r="G10" i="7"/>
  <c r="E10" i="7"/>
  <c r="F10" i="7" s="1"/>
  <c r="I9" i="7"/>
  <c r="G9" i="7"/>
  <c r="F9" i="7"/>
  <c r="H9" i="7" s="1"/>
  <c r="E9" i="7"/>
  <c r="I8" i="7"/>
  <c r="G8" i="7"/>
  <c r="E8" i="7"/>
  <c r="F8" i="7" s="1"/>
  <c r="H8" i="7" s="1"/>
  <c r="I7" i="7"/>
  <c r="G7" i="7"/>
  <c r="E7" i="7"/>
  <c r="F7" i="7" s="1"/>
  <c r="H7" i="7" s="1"/>
  <c r="J7" i="7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I6" i="7"/>
  <c r="I18" i="7" s="1"/>
  <c r="G6" i="7"/>
  <c r="E6" i="7"/>
  <c r="F6" i="7" s="1"/>
  <c r="C18" i="5"/>
  <c r="I17" i="5"/>
  <c r="G17" i="5"/>
  <c r="E17" i="5"/>
  <c r="F17" i="5" s="1"/>
  <c r="H17" i="5" s="1"/>
  <c r="J17" i="5" s="1"/>
  <c r="I16" i="5"/>
  <c r="G16" i="5"/>
  <c r="E16" i="5"/>
  <c r="F16" i="5" s="1"/>
  <c r="I15" i="5"/>
  <c r="G15" i="5"/>
  <c r="E15" i="5"/>
  <c r="F15" i="5" s="1"/>
  <c r="I14" i="5"/>
  <c r="G14" i="5"/>
  <c r="E14" i="5"/>
  <c r="F14" i="5" s="1"/>
  <c r="H14" i="5" s="1"/>
  <c r="I13" i="5"/>
  <c r="G13" i="5"/>
  <c r="E13" i="5"/>
  <c r="F13" i="5" s="1"/>
  <c r="H13" i="5" s="1"/>
  <c r="J13" i="5" s="1"/>
  <c r="I12" i="5"/>
  <c r="G12" i="5"/>
  <c r="E12" i="5"/>
  <c r="F12" i="5" s="1"/>
  <c r="I11" i="5"/>
  <c r="G11" i="5"/>
  <c r="E11" i="5"/>
  <c r="F11" i="5" s="1"/>
  <c r="I10" i="5"/>
  <c r="G10" i="5"/>
  <c r="E10" i="5"/>
  <c r="F10" i="5" s="1"/>
  <c r="H10" i="5" s="1"/>
  <c r="I9" i="5"/>
  <c r="G9" i="5"/>
  <c r="E9" i="5"/>
  <c r="F9" i="5" s="1"/>
  <c r="H9" i="5" s="1"/>
  <c r="I8" i="5"/>
  <c r="G8" i="5"/>
  <c r="E8" i="5"/>
  <c r="F8" i="5" s="1"/>
  <c r="I7" i="5"/>
  <c r="G7" i="5"/>
  <c r="E7" i="5"/>
  <c r="F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I6" i="5"/>
  <c r="G6" i="5"/>
  <c r="E6" i="5"/>
  <c r="C18" i="4"/>
  <c r="I17" i="4"/>
  <c r="G17" i="4"/>
  <c r="F17" i="4"/>
  <c r="H17" i="4" s="1"/>
  <c r="E17" i="4"/>
  <c r="I16" i="4"/>
  <c r="G16" i="4"/>
  <c r="E16" i="4"/>
  <c r="F16" i="4" s="1"/>
  <c r="H16" i="4" s="1"/>
  <c r="I15" i="4"/>
  <c r="G15" i="4"/>
  <c r="E15" i="4"/>
  <c r="F15" i="4" s="1"/>
  <c r="I14" i="4"/>
  <c r="G14" i="4"/>
  <c r="E14" i="4"/>
  <c r="F14" i="4" s="1"/>
  <c r="H14" i="4" s="1"/>
  <c r="I13" i="4"/>
  <c r="G13" i="4"/>
  <c r="E13" i="4"/>
  <c r="F13" i="4" s="1"/>
  <c r="I12" i="4"/>
  <c r="G12" i="4"/>
  <c r="E12" i="4"/>
  <c r="F12" i="4" s="1"/>
  <c r="H12" i="4" s="1"/>
  <c r="I11" i="4"/>
  <c r="G11" i="4"/>
  <c r="E11" i="4"/>
  <c r="F11" i="4" s="1"/>
  <c r="I10" i="4"/>
  <c r="G10" i="4"/>
  <c r="E10" i="4"/>
  <c r="F10" i="4" s="1"/>
  <c r="H10" i="4" s="1"/>
  <c r="J10" i="4" s="1"/>
  <c r="I9" i="4"/>
  <c r="G9" i="4"/>
  <c r="E9" i="4"/>
  <c r="F9" i="4" s="1"/>
  <c r="I8" i="4"/>
  <c r="G8" i="4"/>
  <c r="E8" i="4"/>
  <c r="F8" i="4" s="1"/>
  <c r="I7" i="4"/>
  <c r="G7" i="4"/>
  <c r="E7" i="4"/>
  <c r="F7" i="4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I6" i="4"/>
  <c r="G6" i="4"/>
  <c r="E6" i="4"/>
  <c r="F6" i="4" s="1"/>
  <c r="I7" i="2"/>
  <c r="I8" i="2"/>
  <c r="I9" i="2"/>
  <c r="I10" i="2"/>
  <c r="I11" i="2"/>
  <c r="I12" i="2"/>
  <c r="I13" i="2"/>
  <c r="I14" i="2"/>
  <c r="I15" i="2"/>
  <c r="I16" i="2"/>
  <c r="I17" i="2"/>
  <c r="I6" i="2"/>
  <c r="G7" i="2"/>
  <c r="G8" i="2"/>
  <c r="G9" i="2"/>
  <c r="G10" i="2"/>
  <c r="G11" i="2"/>
  <c r="G12" i="2"/>
  <c r="G13" i="2"/>
  <c r="G14" i="2"/>
  <c r="G15" i="2"/>
  <c r="G16" i="2"/>
  <c r="G17" i="2"/>
  <c r="F10" i="2"/>
  <c r="F12" i="2"/>
  <c r="H12" i="2" s="1"/>
  <c r="J12" i="2" s="1"/>
  <c r="F14" i="2"/>
  <c r="F15" i="2"/>
  <c r="F16" i="2"/>
  <c r="H16" i="2" s="1"/>
  <c r="J16" i="2" s="1"/>
  <c r="G6" i="2"/>
  <c r="E17" i="2"/>
  <c r="F17" i="2" s="1"/>
  <c r="E16" i="2"/>
  <c r="E15" i="2"/>
  <c r="E14" i="2"/>
  <c r="E13" i="2"/>
  <c r="F13" i="2" s="1"/>
  <c r="E12" i="2"/>
  <c r="E11" i="2"/>
  <c r="F11" i="2" s="1"/>
  <c r="H11" i="2" s="1"/>
  <c r="J11" i="2" s="1"/>
  <c r="E10" i="2"/>
  <c r="E9" i="2"/>
  <c r="F9" i="2" s="1"/>
  <c r="E8" i="2"/>
  <c r="F8" i="2" s="1"/>
  <c r="E7" i="2"/>
  <c r="F7" i="2" s="1"/>
  <c r="H7" i="2" s="1"/>
  <c r="J7" i="2" s="1"/>
  <c r="E6" i="2"/>
  <c r="G17" i="21"/>
  <c r="G16" i="21"/>
  <c r="G15" i="21"/>
  <c r="G14" i="21"/>
  <c r="G13" i="21"/>
  <c r="G12" i="21"/>
  <c r="G11" i="21"/>
  <c r="G10" i="21"/>
  <c r="G9" i="21"/>
  <c r="G8" i="21"/>
  <c r="G7" i="21"/>
  <c r="G6" i="21"/>
  <c r="G17" i="20"/>
  <c r="G16" i="20"/>
  <c r="G15" i="20"/>
  <c r="G14" i="20"/>
  <c r="G13" i="20"/>
  <c r="G12" i="20"/>
  <c r="G11" i="20"/>
  <c r="G10" i="20"/>
  <c r="G9" i="20"/>
  <c r="G8" i="20"/>
  <c r="G7" i="20"/>
  <c r="G6" i="20"/>
  <c r="E17" i="21"/>
  <c r="E16" i="21"/>
  <c r="E15" i="21"/>
  <c r="E14" i="21"/>
  <c r="E13" i="21"/>
  <c r="E12" i="21"/>
  <c r="E11" i="21"/>
  <c r="E10" i="21"/>
  <c r="E9" i="21"/>
  <c r="E8" i="21"/>
  <c r="F8" i="21" s="1"/>
  <c r="E7" i="21"/>
  <c r="E6" i="21"/>
  <c r="F9" i="21"/>
  <c r="F7" i="21"/>
  <c r="D18" i="20"/>
  <c r="C18" i="20"/>
  <c r="I7" i="20"/>
  <c r="I8" i="20"/>
  <c r="I9" i="20"/>
  <c r="I10" i="20"/>
  <c r="I11" i="20"/>
  <c r="I12" i="20"/>
  <c r="I13" i="20"/>
  <c r="I14" i="20"/>
  <c r="I15" i="20"/>
  <c r="I16" i="20"/>
  <c r="I17" i="20"/>
  <c r="I6" i="20"/>
  <c r="E7" i="20"/>
  <c r="F7" i="20" s="1"/>
  <c r="E8" i="20"/>
  <c r="F8" i="20" s="1"/>
  <c r="E9" i="20"/>
  <c r="F9" i="20" s="1"/>
  <c r="E10" i="20"/>
  <c r="F10" i="20" s="1"/>
  <c r="E11" i="20"/>
  <c r="F11" i="20" s="1"/>
  <c r="E12" i="20"/>
  <c r="F12" i="20" s="1"/>
  <c r="E13" i="20"/>
  <c r="F13" i="20" s="1"/>
  <c r="E14" i="20"/>
  <c r="F14" i="20" s="1"/>
  <c r="E15" i="20"/>
  <c r="F15" i="20" s="1"/>
  <c r="E16" i="20"/>
  <c r="F16" i="20" s="1"/>
  <c r="E17" i="20"/>
  <c r="F17" i="20" s="1"/>
  <c r="E6" i="20"/>
  <c r="F6" i="20" s="1"/>
  <c r="F18" i="20" s="1"/>
  <c r="H17" i="8" l="1"/>
  <c r="H13" i="8"/>
  <c r="H7" i="8"/>
  <c r="J7" i="8"/>
  <c r="J17" i="8"/>
  <c r="H10" i="8"/>
  <c r="J10" i="8" s="1"/>
  <c r="D21" i="8"/>
  <c r="H11" i="8"/>
  <c r="J11" i="8" s="1"/>
  <c r="H15" i="8"/>
  <c r="J15" i="8" s="1"/>
  <c r="E18" i="20"/>
  <c r="I18" i="2"/>
  <c r="J10" i="5"/>
  <c r="I18" i="4"/>
  <c r="H8" i="5"/>
  <c r="H12" i="5"/>
  <c r="J12" i="5" s="1"/>
  <c r="H16" i="5"/>
  <c r="J16" i="4"/>
  <c r="E18" i="5"/>
  <c r="F6" i="5"/>
  <c r="F18" i="5" s="1"/>
  <c r="H15" i="2"/>
  <c r="J15" i="2" s="1"/>
  <c r="H7" i="4"/>
  <c r="H11" i="4"/>
  <c r="J11" i="4" s="1"/>
  <c r="H15" i="4"/>
  <c r="J15" i="4" s="1"/>
  <c r="H7" i="5"/>
  <c r="H15" i="5"/>
  <c r="G18" i="7"/>
  <c r="H12" i="7"/>
  <c r="J12" i="7" s="1"/>
  <c r="H17" i="7"/>
  <c r="J17" i="7" s="1"/>
  <c r="H14" i="8"/>
  <c r="J14" i="8" s="1"/>
  <c r="H9" i="25"/>
  <c r="H13" i="25"/>
  <c r="P23" i="25"/>
  <c r="P24" i="25" s="1"/>
  <c r="H13" i="4"/>
  <c r="H11" i="5"/>
  <c r="J11" i="5" s="1"/>
  <c r="H10" i="7"/>
  <c r="H14" i="7"/>
  <c r="H12" i="8"/>
  <c r="H16" i="8"/>
  <c r="J16" i="8" s="1"/>
  <c r="H11" i="25"/>
  <c r="J11" i="25" s="1"/>
  <c r="H17" i="25"/>
  <c r="E18" i="27"/>
  <c r="H13" i="27"/>
  <c r="H15" i="27"/>
  <c r="J15" i="27" s="1"/>
  <c r="P23" i="27"/>
  <c r="P24" i="27" s="1"/>
  <c r="H16" i="25"/>
  <c r="J10" i="25"/>
  <c r="F18" i="27"/>
  <c r="J11" i="27"/>
  <c r="H9" i="8"/>
  <c r="J9" i="8" s="1"/>
  <c r="G18" i="8"/>
  <c r="L8" i="32"/>
  <c r="M8" i="32" s="1"/>
  <c r="N8" i="32" s="1"/>
  <c r="K9" i="32"/>
  <c r="H8" i="27"/>
  <c r="J8" i="27" s="1"/>
  <c r="H7" i="25"/>
  <c r="J7" i="25" s="1"/>
  <c r="G18" i="25"/>
  <c r="H8" i="4"/>
  <c r="G18" i="4"/>
  <c r="H9" i="4"/>
  <c r="H14" i="2"/>
  <c r="J14" i="2" s="1"/>
  <c r="H17" i="2"/>
  <c r="J17" i="2" s="1"/>
  <c r="H13" i="2"/>
  <c r="J13" i="2" s="1"/>
  <c r="H9" i="2"/>
  <c r="J9" i="2" s="1"/>
  <c r="H10" i="2"/>
  <c r="J10" i="2" s="1"/>
  <c r="H8" i="2"/>
  <c r="J8" i="2" s="1"/>
  <c r="H7" i="27"/>
  <c r="J7" i="27" s="1"/>
  <c r="E14" i="25"/>
  <c r="F14" i="25" s="1"/>
  <c r="H14" i="25" s="1"/>
  <c r="J14" i="25" s="1"/>
  <c r="G18" i="27"/>
  <c r="H6" i="27"/>
  <c r="J6" i="27" s="1"/>
  <c r="I18" i="27"/>
  <c r="J10" i="27"/>
  <c r="J17" i="27"/>
  <c r="J13" i="27"/>
  <c r="J16" i="27"/>
  <c r="J12" i="27"/>
  <c r="K6" i="27"/>
  <c r="J8" i="25"/>
  <c r="J13" i="25"/>
  <c r="J17" i="25"/>
  <c r="I18" i="25"/>
  <c r="J16" i="25"/>
  <c r="J9" i="25"/>
  <c r="J15" i="25"/>
  <c r="F6" i="25"/>
  <c r="F18" i="8"/>
  <c r="E18" i="8"/>
  <c r="C21" i="8" s="1"/>
  <c r="I18" i="8"/>
  <c r="J13" i="8"/>
  <c r="J12" i="8"/>
  <c r="H6" i="8"/>
  <c r="J16" i="7"/>
  <c r="J10" i="7"/>
  <c r="J14" i="7"/>
  <c r="J8" i="7"/>
  <c r="J9" i="7"/>
  <c r="J13" i="7"/>
  <c r="F18" i="7"/>
  <c r="H6" i="7"/>
  <c r="E18" i="7"/>
  <c r="J7" i="5"/>
  <c r="J8" i="5"/>
  <c r="J9" i="5"/>
  <c r="J15" i="5"/>
  <c r="J16" i="5"/>
  <c r="J14" i="5"/>
  <c r="G18" i="5"/>
  <c r="J8" i="4"/>
  <c r="J9" i="4"/>
  <c r="J14" i="4"/>
  <c r="J7" i="4"/>
  <c r="J12" i="4"/>
  <c r="J13" i="4"/>
  <c r="J17" i="4"/>
  <c r="F18" i="4"/>
  <c r="H6" i="4"/>
  <c r="E18" i="4"/>
  <c r="H8" i="21"/>
  <c r="H7" i="21"/>
  <c r="F13" i="21"/>
  <c r="F11" i="21"/>
  <c r="F12" i="21"/>
  <c r="H9" i="21"/>
  <c r="H7" i="20"/>
  <c r="J7" i="20" s="1"/>
  <c r="H10" i="20"/>
  <c r="J10" i="20" s="1"/>
  <c r="H14" i="20"/>
  <c r="J14" i="20" s="1"/>
  <c r="H9" i="20"/>
  <c r="J9" i="20" s="1"/>
  <c r="H8" i="20"/>
  <c r="J8" i="20" s="1"/>
  <c r="F21" i="8" l="1"/>
  <c r="D22" i="8"/>
  <c r="E22" i="8" s="1"/>
  <c r="C22" i="8"/>
  <c r="H6" i="5"/>
  <c r="L9" i="32"/>
  <c r="M9" i="32" s="1"/>
  <c r="N9" i="32" s="1"/>
  <c r="K10" i="32"/>
  <c r="J18" i="27"/>
  <c r="H18" i="27"/>
  <c r="M6" i="27"/>
  <c r="N6" i="27" s="1"/>
  <c r="L6" i="27"/>
  <c r="K7" i="27"/>
  <c r="E18" i="25"/>
  <c r="F18" i="25"/>
  <c r="H6" i="25"/>
  <c r="J6" i="8"/>
  <c r="H18" i="8"/>
  <c r="J6" i="7"/>
  <c r="H18" i="7"/>
  <c r="J6" i="4"/>
  <c r="H18" i="4"/>
  <c r="F17" i="21"/>
  <c r="H17" i="21" s="1"/>
  <c r="H13" i="21"/>
  <c r="F16" i="21"/>
  <c r="H16" i="21" s="1"/>
  <c r="H11" i="21"/>
  <c r="F15" i="21"/>
  <c r="H15" i="21" s="1"/>
  <c r="H12" i="21"/>
  <c r="H12" i="20"/>
  <c r="J12" i="20" s="1"/>
  <c r="H16" i="20"/>
  <c r="J16" i="20" s="1"/>
  <c r="H17" i="20"/>
  <c r="J17" i="20" s="1"/>
  <c r="H13" i="20"/>
  <c r="J13" i="20" s="1"/>
  <c r="H15" i="20"/>
  <c r="J15" i="20" s="1"/>
  <c r="H11" i="20"/>
  <c r="J11" i="20" s="1"/>
  <c r="H18" i="5" l="1"/>
  <c r="J6" i="5"/>
  <c r="K11" i="32"/>
  <c r="L10" i="32"/>
  <c r="M10" i="32" s="1"/>
  <c r="N10" i="32" s="1"/>
  <c r="L7" i="27"/>
  <c r="M7" i="27" s="1"/>
  <c r="N7" i="27" s="1"/>
  <c r="K8" i="27"/>
  <c r="J6" i="25"/>
  <c r="H18" i="25"/>
  <c r="J18" i="8"/>
  <c r="K6" i="8"/>
  <c r="J18" i="7"/>
  <c r="K6" i="7"/>
  <c r="J18" i="4"/>
  <c r="K6" i="4"/>
  <c r="M6" i="4" l="1"/>
  <c r="N6" i="4" s="1"/>
  <c r="K7" i="4"/>
  <c r="L6" i="4"/>
  <c r="L6" i="8"/>
  <c r="K7" i="8"/>
  <c r="L6" i="7"/>
  <c r="K7" i="7"/>
  <c r="J18" i="5"/>
  <c r="K6" i="5"/>
  <c r="K12" i="32"/>
  <c r="L11" i="32"/>
  <c r="M11" i="32" s="1"/>
  <c r="N11" i="32" s="1"/>
  <c r="K9" i="27"/>
  <c r="L8" i="27"/>
  <c r="M8" i="27" s="1"/>
  <c r="N8" i="27" s="1"/>
  <c r="J18" i="25"/>
  <c r="K6" i="25"/>
  <c r="L7" i="7" l="1"/>
  <c r="K8" i="7"/>
  <c r="L6" i="5"/>
  <c r="M6" i="5" s="1"/>
  <c r="N6" i="5" s="1"/>
  <c r="K7" i="5"/>
  <c r="K8" i="8"/>
  <c r="L7" i="8"/>
  <c r="L7" i="4"/>
  <c r="M7" i="4" s="1"/>
  <c r="N7" i="4" s="1"/>
  <c r="K8" i="4"/>
  <c r="L6" i="25"/>
  <c r="M6" i="25" s="1"/>
  <c r="N6" i="25" s="1"/>
  <c r="K7" i="25"/>
  <c r="L12" i="32"/>
  <c r="M12" i="32" s="1"/>
  <c r="N12" i="32" s="1"/>
  <c r="K13" i="32"/>
  <c r="K10" i="27"/>
  <c r="L9" i="27"/>
  <c r="M9" i="27" s="1"/>
  <c r="N9" i="27" s="1"/>
  <c r="K9" i="8" l="1"/>
  <c r="L8" i="8"/>
  <c r="L7" i="25"/>
  <c r="M7" i="25" s="1"/>
  <c r="N7" i="25" s="1"/>
  <c r="K8" i="25"/>
  <c r="L8" i="4"/>
  <c r="M8" i="4" s="1"/>
  <c r="N8" i="4" s="1"/>
  <c r="K9" i="4"/>
  <c r="L7" i="5"/>
  <c r="M7" i="5" s="1"/>
  <c r="N7" i="5" s="1"/>
  <c r="K8" i="5"/>
  <c r="K9" i="7"/>
  <c r="L8" i="7"/>
  <c r="L13" i="32"/>
  <c r="M13" i="32" s="1"/>
  <c r="N13" i="32" s="1"/>
  <c r="K14" i="32"/>
  <c r="K11" i="27"/>
  <c r="L10" i="27"/>
  <c r="M10" i="27" s="1"/>
  <c r="N10" i="27" s="1"/>
  <c r="K10" i="7" l="1"/>
  <c r="L9" i="7"/>
  <c r="M9" i="7" s="1"/>
  <c r="L9" i="4"/>
  <c r="M9" i="4" s="1"/>
  <c r="N9" i="4" s="1"/>
  <c r="K10" i="4"/>
  <c r="K10" i="8"/>
  <c r="L9" i="8"/>
  <c r="M9" i="8" s="1"/>
  <c r="K9" i="5"/>
  <c r="L8" i="5"/>
  <c r="M8" i="5" s="1"/>
  <c r="N8" i="5" s="1"/>
  <c r="L8" i="25"/>
  <c r="M8" i="25" s="1"/>
  <c r="N8" i="25" s="1"/>
  <c r="K9" i="25"/>
  <c r="K15" i="32"/>
  <c r="L14" i="32"/>
  <c r="M14" i="32" s="1"/>
  <c r="N14" i="32" s="1"/>
  <c r="K12" i="27"/>
  <c r="L11" i="27"/>
  <c r="M11" i="27" s="1"/>
  <c r="N11" i="27" s="1"/>
  <c r="K10" i="5" l="1"/>
  <c r="L9" i="5"/>
  <c r="M9" i="5" s="1"/>
  <c r="N9" i="5" s="1"/>
  <c r="K11" i="8"/>
  <c r="L10" i="8"/>
  <c r="M10" i="8" s="1"/>
  <c r="L9" i="25"/>
  <c r="M9" i="25" s="1"/>
  <c r="N9" i="25" s="1"/>
  <c r="K10" i="25"/>
  <c r="K11" i="7"/>
  <c r="L10" i="7"/>
  <c r="M10" i="7" s="1"/>
  <c r="K11" i="4"/>
  <c r="L10" i="4"/>
  <c r="M10" i="4" s="1"/>
  <c r="N10" i="4" s="1"/>
  <c r="K16" i="32"/>
  <c r="L15" i="32"/>
  <c r="M15" i="32" s="1"/>
  <c r="N15" i="32" s="1"/>
  <c r="K13" i="27"/>
  <c r="L12" i="27"/>
  <c r="M12" i="27" s="1"/>
  <c r="N12" i="27" s="1"/>
  <c r="L11" i="7" l="1"/>
  <c r="M11" i="7" s="1"/>
  <c r="K12" i="7"/>
  <c r="K11" i="5"/>
  <c r="L10" i="5"/>
  <c r="M10" i="5" s="1"/>
  <c r="N10" i="5" s="1"/>
  <c r="K12" i="4"/>
  <c r="L11" i="4"/>
  <c r="M11" i="4" s="1"/>
  <c r="N11" i="4" s="1"/>
  <c r="K11" i="25"/>
  <c r="L10" i="25"/>
  <c r="M10" i="25" s="1"/>
  <c r="N10" i="25" s="1"/>
  <c r="K12" i="8"/>
  <c r="L11" i="8"/>
  <c r="M11" i="8" s="1"/>
  <c r="L16" i="32"/>
  <c r="M16" i="32" s="1"/>
  <c r="N16" i="32" s="1"/>
  <c r="K17" i="32"/>
  <c r="L17" i="32" s="1"/>
  <c r="M17" i="32" s="1"/>
  <c r="K14" i="27"/>
  <c r="L13" i="27"/>
  <c r="M13" i="27" s="1"/>
  <c r="N13" i="27" s="1"/>
  <c r="K13" i="8" l="1"/>
  <c r="L12" i="8"/>
  <c r="M12" i="8" s="1"/>
  <c r="K12" i="5"/>
  <c r="L11" i="5"/>
  <c r="M11" i="5" s="1"/>
  <c r="N11" i="5" s="1"/>
  <c r="L12" i="7"/>
  <c r="M12" i="7" s="1"/>
  <c r="K13" i="7"/>
  <c r="L11" i="25"/>
  <c r="M11" i="25" s="1"/>
  <c r="N11" i="25" s="1"/>
  <c r="K12" i="25"/>
  <c r="L12" i="4"/>
  <c r="M12" i="4" s="1"/>
  <c r="N12" i="4" s="1"/>
  <c r="K13" i="4"/>
  <c r="N17" i="32"/>
  <c r="K15" i="27"/>
  <c r="L14" i="27"/>
  <c r="M14" i="27" s="1"/>
  <c r="N14" i="27" s="1"/>
  <c r="L13" i="4" l="1"/>
  <c r="M13" i="4" s="1"/>
  <c r="N13" i="4" s="1"/>
  <c r="K14" i="4"/>
  <c r="K13" i="5"/>
  <c r="L12" i="5"/>
  <c r="M12" i="5" s="1"/>
  <c r="N12" i="5" s="1"/>
  <c r="L13" i="8"/>
  <c r="M13" i="8" s="1"/>
  <c r="K14" i="8"/>
  <c r="L12" i="25"/>
  <c r="M12" i="25" s="1"/>
  <c r="N12" i="25" s="1"/>
  <c r="K13" i="25"/>
  <c r="L13" i="7"/>
  <c r="M13" i="7" s="1"/>
  <c r="K14" i="7"/>
  <c r="K16" i="27"/>
  <c r="L15" i="27"/>
  <c r="M15" i="27" s="1"/>
  <c r="N15" i="27" s="1"/>
  <c r="K14" i="25" l="1"/>
  <c r="L13" i="25"/>
  <c r="M13" i="25" s="1"/>
  <c r="N13" i="25" s="1"/>
  <c r="K15" i="7"/>
  <c r="L14" i="7"/>
  <c r="M14" i="7" s="1"/>
  <c r="K15" i="8"/>
  <c r="L14" i="8"/>
  <c r="M14" i="8" s="1"/>
  <c r="K15" i="4"/>
  <c r="L14" i="4"/>
  <c r="M14" i="4" s="1"/>
  <c r="N14" i="4" s="1"/>
  <c r="K14" i="5"/>
  <c r="L13" i="5"/>
  <c r="M13" i="5" s="1"/>
  <c r="N13" i="5" s="1"/>
  <c r="K17" i="27"/>
  <c r="L17" i="27" s="1"/>
  <c r="M17" i="27" s="1"/>
  <c r="L16" i="27"/>
  <c r="M16" i="27" s="1"/>
  <c r="N16" i="27" s="1"/>
  <c r="L14" i="5" l="1"/>
  <c r="M14" i="5" s="1"/>
  <c r="N14" i="5" s="1"/>
  <c r="K15" i="5"/>
  <c r="K16" i="7"/>
  <c r="L15" i="7"/>
  <c r="M15" i="7" s="1"/>
  <c r="K16" i="4"/>
  <c r="L15" i="4"/>
  <c r="M15" i="4" s="1"/>
  <c r="N15" i="4" s="1"/>
  <c r="K16" i="8"/>
  <c r="L15" i="8"/>
  <c r="M15" i="8" s="1"/>
  <c r="L14" i="25"/>
  <c r="M14" i="25" s="1"/>
  <c r="N14" i="25" s="1"/>
  <c r="K15" i="25"/>
  <c r="N17" i="27"/>
  <c r="L16" i="4" l="1"/>
  <c r="M16" i="4" s="1"/>
  <c r="N16" i="4" s="1"/>
  <c r="N17" i="4" s="1"/>
  <c r="K17" i="4"/>
  <c r="L17" i="4" s="1"/>
  <c r="M17" i="4" s="1"/>
  <c r="K16" i="5"/>
  <c r="L15" i="5"/>
  <c r="M15" i="5" s="1"/>
  <c r="N15" i="5" s="1"/>
  <c r="K16" i="25"/>
  <c r="L15" i="25"/>
  <c r="M15" i="25" s="1"/>
  <c r="N15" i="25" s="1"/>
  <c r="L16" i="8"/>
  <c r="M16" i="8" s="1"/>
  <c r="K17" i="8"/>
  <c r="L17" i="8" s="1"/>
  <c r="M17" i="8" s="1"/>
  <c r="K17" i="7"/>
  <c r="L17" i="7" s="1"/>
  <c r="M17" i="7" s="1"/>
  <c r="L16" i="7"/>
  <c r="M16" i="7" s="1"/>
  <c r="K17" i="25" l="1"/>
  <c r="L17" i="25" s="1"/>
  <c r="M17" i="25" s="1"/>
  <c r="N17" i="25" s="1"/>
  <c r="L16" i="25"/>
  <c r="M16" i="25" s="1"/>
  <c r="N16" i="25" s="1"/>
  <c r="L16" i="5"/>
  <c r="M16" i="5" s="1"/>
  <c r="N16" i="5" s="1"/>
  <c r="K17" i="5"/>
  <c r="L17" i="5" s="1"/>
  <c r="M17" i="5" s="1"/>
  <c r="N17" i="5" l="1"/>
  <c r="M39" i="21" l="1"/>
  <c r="M38" i="21"/>
  <c r="M37" i="21"/>
  <c r="M36" i="21"/>
  <c r="M35" i="21"/>
  <c r="M34" i="21"/>
  <c r="M33" i="21"/>
  <c r="M32" i="21"/>
  <c r="P22" i="21"/>
  <c r="E18" i="21"/>
  <c r="E20" i="21" s="1"/>
  <c r="D18" i="21"/>
  <c r="C18" i="21"/>
  <c r="I21" i="21" s="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I6" i="21"/>
  <c r="I7" i="21" s="1"/>
  <c r="F6" i="21"/>
  <c r="H6" i="21" s="1"/>
  <c r="M39" i="20"/>
  <c r="M38" i="20"/>
  <c r="M37" i="20"/>
  <c r="M36" i="20"/>
  <c r="M35" i="20"/>
  <c r="M34" i="20"/>
  <c r="M33" i="20"/>
  <c r="M32" i="20"/>
  <c r="Q22" i="20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I8" i="21" l="1"/>
  <c r="J7" i="21"/>
  <c r="J6" i="21"/>
  <c r="F10" i="21"/>
  <c r="G18" i="21"/>
  <c r="I9" i="21" l="1"/>
  <c r="J8" i="21"/>
  <c r="H10" i="21"/>
  <c r="F14" i="21"/>
  <c r="H6" i="20"/>
  <c r="H18" i="20" s="1"/>
  <c r="G18" i="20"/>
  <c r="K6" i="21"/>
  <c r="I10" i="21" l="1"/>
  <c r="J10" i="21" s="1"/>
  <c r="J9" i="21"/>
  <c r="K7" i="21"/>
  <c r="L7" i="21" s="1"/>
  <c r="M7" i="21" s="1"/>
  <c r="N7" i="21" s="1"/>
  <c r="L6" i="21"/>
  <c r="M6" i="21" s="1"/>
  <c r="N6" i="21" s="1"/>
  <c r="H14" i="21"/>
  <c r="F18" i="21"/>
  <c r="K8" i="21"/>
  <c r="L8" i="21" s="1"/>
  <c r="J6" i="20"/>
  <c r="J18" i="20" s="1"/>
  <c r="I11" i="21" l="1"/>
  <c r="H18" i="21"/>
  <c r="M8" i="21"/>
  <c r="N8" i="21" s="1"/>
  <c r="K9" i="21"/>
  <c r="L9" i="21" s="1"/>
  <c r="K6" i="20"/>
  <c r="I18" i="20"/>
  <c r="K7" i="20" l="1"/>
  <c r="L6" i="20"/>
  <c r="M6" i="20" s="1"/>
  <c r="N6" i="20" s="1"/>
  <c r="I12" i="21"/>
  <c r="J11" i="21"/>
  <c r="M9" i="21"/>
  <c r="N9" i="21" s="1"/>
  <c r="K10" i="21"/>
  <c r="L10" i="21" s="1"/>
  <c r="L7" i="20" l="1"/>
  <c r="M7" i="20" s="1"/>
  <c r="N7" i="20" s="1"/>
  <c r="K8" i="20"/>
  <c r="I13" i="21"/>
  <c r="J12" i="21"/>
  <c r="K11" i="21"/>
  <c r="L11" i="21" s="1"/>
  <c r="M10" i="21"/>
  <c r="N10" i="21" s="1"/>
  <c r="I14" i="21" l="1"/>
  <c r="J13" i="21"/>
  <c r="K9" i="20"/>
  <c r="L8" i="20"/>
  <c r="M8" i="20" s="1"/>
  <c r="N8" i="20" s="1"/>
  <c r="K12" i="21"/>
  <c r="L12" i="21" s="1"/>
  <c r="M11" i="21"/>
  <c r="N11" i="21" s="1"/>
  <c r="K10" i="20" l="1"/>
  <c r="L9" i="20"/>
  <c r="M9" i="20" s="1"/>
  <c r="N9" i="20" s="1"/>
  <c r="I15" i="21"/>
  <c r="J14" i="21"/>
  <c r="M12" i="21"/>
  <c r="N12" i="21" s="1"/>
  <c r="K13" i="21"/>
  <c r="L13" i="21" s="1"/>
  <c r="K11" i="20" l="1"/>
  <c r="L10" i="20"/>
  <c r="M10" i="20" s="1"/>
  <c r="N10" i="20" s="1"/>
  <c r="I16" i="21"/>
  <c r="J15" i="21"/>
  <c r="M13" i="21"/>
  <c r="N13" i="21" s="1"/>
  <c r="K14" i="21"/>
  <c r="L14" i="21" s="1"/>
  <c r="I17" i="21" l="1"/>
  <c r="J16" i="21"/>
  <c r="L11" i="20"/>
  <c r="M11" i="20" s="1"/>
  <c r="N11" i="20" s="1"/>
  <c r="K12" i="20"/>
  <c r="K15" i="21"/>
  <c r="L15" i="21" s="1"/>
  <c r="M14" i="21"/>
  <c r="N14" i="21" s="1"/>
  <c r="J18" i="21" l="1"/>
  <c r="K13" i="20"/>
  <c r="L12" i="20"/>
  <c r="M12" i="20" s="1"/>
  <c r="N12" i="20" s="1"/>
  <c r="J17" i="21"/>
  <c r="I18" i="21"/>
  <c r="K16" i="21"/>
  <c r="L16" i="21" s="1"/>
  <c r="M15" i="21"/>
  <c r="N15" i="21" s="1"/>
  <c r="Q21" i="20"/>
  <c r="Q23" i="20" s="1"/>
  <c r="Q24" i="20" s="1"/>
  <c r="K14" i="20" l="1"/>
  <c r="L13" i="20"/>
  <c r="M13" i="20" s="1"/>
  <c r="N13" i="20" s="1"/>
  <c r="M16" i="21"/>
  <c r="N16" i="21" s="1"/>
  <c r="K17" i="21"/>
  <c r="R21" i="20"/>
  <c r="R22" i="20"/>
  <c r="P21" i="21"/>
  <c r="P23" i="21" s="1"/>
  <c r="P24" i="21" s="1"/>
  <c r="K15" i="20" l="1"/>
  <c r="L14" i="20"/>
  <c r="M14" i="20" s="1"/>
  <c r="N14" i="20" s="1"/>
  <c r="L17" i="21"/>
  <c r="M17" i="21" s="1"/>
  <c r="N17" i="21" s="1"/>
  <c r="R23" i="20"/>
  <c r="R24" i="20" s="1"/>
  <c r="S21" i="20"/>
  <c r="K16" i="20" l="1"/>
  <c r="L15" i="20"/>
  <c r="M15" i="20" s="1"/>
  <c r="N15" i="20" s="1"/>
  <c r="S22" i="20"/>
  <c r="S23" i="20" s="1"/>
  <c r="S24" i="20" s="1"/>
  <c r="Q21" i="21"/>
  <c r="P18" i="20"/>
  <c r="T21" i="20"/>
  <c r="Q22" i="21"/>
  <c r="K17" i="20" l="1"/>
  <c r="L17" i="20" s="1"/>
  <c r="M17" i="20" s="1"/>
  <c r="L16" i="20"/>
  <c r="M16" i="20" s="1"/>
  <c r="N16" i="20" s="1"/>
  <c r="K18" i="20"/>
  <c r="T22" i="20"/>
  <c r="T23" i="20" s="1"/>
  <c r="T24" i="20" s="1"/>
  <c r="Q23" i="21"/>
  <c r="Q24" i="21" s="1"/>
  <c r="R21" i="21"/>
  <c r="S21" i="21"/>
  <c r="N17" i="20" l="1"/>
  <c r="Q18" i="20"/>
  <c r="R22" i="21"/>
  <c r="R23" i="21" s="1"/>
  <c r="R24" i="21" s="1"/>
  <c r="R18" i="20" l="1"/>
  <c r="S18" i="20" s="1"/>
  <c r="S22" i="21"/>
  <c r="S23" i="21" s="1"/>
  <c r="S24" i="21" l="1"/>
  <c r="E19" i="4" l="1"/>
  <c r="M39" i="8" l="1"/>
  <c r="M38" i="8"/>
  <c r="M37" i="8"/>
  <c r="M36" i="8"/>
  <c r="M35" i="8"/>
  <c r="M34" i="8"/>
  <c r="M33" i="8"/>
  <c r="M32" i="8"/>
  <c r="M39" i="7"/>
  <c r="M38" i="7"/>
  <c r="M37" i="7"/>
  <c r="M36" i="7"/>
  <c r="M35" i="7"/>
  <c r="M34" i="7"/>
  <c r="M33" i="7"/>
  <c r="M32" i="7"/>
  <c r="P22" i="7"/>
  <c r="M39" i="5"/>
  <c r="M38" i="5"/>
  <c r="M37" i="5"/>
  <c r="M36" i="5"/>
  <c r="M35" i="5"/>
  <c r="M34" i="5"/>
  <c r="M33" i="5"/>
  <c r="M32" i="5"/>
  <c r="Q22" i="5"/>
  <c r="M39" i="4"/>
  <c r="M38" i="4"/>
  <c r="M37" i="4"/>
  <c r="M36" i="4"/>
  <c r="M35" i="4"/>
  <c r="M34" i="4"/>
  <c r="M33" i="4"/>
  <c r="M32" i="4"/>
  <c r="P22" i="4"/>
  <c r="F6" i="2"/>
  <c r="M6" i="7" l="1"/>
  <c r="N6" i="7" s="1"/>
  <c r="M7" i="7"/>
  <c r="N7" i="7" s="1"/>
  <c r="M8" i="7"/>
  <c r="N8" i="7" s="1"/>
  <c r="M6" i="8"/>
  <c r="M7" i="8"/>
  <c r="M8" i="8"/>
  <c r="H6" i="2"/>
  <c r="J6" i="2" s="1"/>
  <c r="K6" i="2" s="1"/>
  <c r="K7" i="2" l="1"/>
  <c r="N9" i="7"/>
  <c r="N10" i="7"/>
  <c r="N13" i="7" s="1"/>
  <c r="N11" i="7"/>
  <c r="N12" i="7"/>
  <c r="M39" i="2"/>
  <c r="M38" i="2"/>
  <c r="M37" i="2"/>
  <c r="M36" i="2"/>
  <c r="M35" i="2"/>
  <c r="M34" i="2"/>
  <c r="M33" i="2"/>
  <c r="M32" i="2"/>
  <c r="P22" i="2"/>
  <c r="E18" i="2"/>
  <c r="C18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L6" i="2" s="1"/>
  <c r="M6" i="2" s="1"/>
  <c r="N6" i="2" s="1"/>
  <c r="N15" i="7" l="1"/>
  <c r="N14" i="7"/>
  <c r="N16" i="7" s="1"/>
  <c r="N17" i="7" s="1"/>
  <c r="L7" i="2"/>
  <c r="M7" i="2" s="1"/>
  <c r="N7" i="2" s="1"/>
  <c r="K8" i="2"/>
  <c r="F18" i="2"/>
  <c r="L8" i="2" l="1"/>
  <c r="M8" i="2" s="1"/>
  <c r="N8" i="2" s="1"/>
  <c r="K9" i="2"/>
  <c r="G18" i="2"/>
  <c r="K10" i="2" l="1"/>
  <c r="L9" i="2"/>
  <c r="M9" i="2" s="1"/>
  <c r="N9" i="2" s="1"/>
  <c r="J18" i="2"/>
  <c r="H18" i="2"/>
  <c r="K11" i="2" l="1"/>
  <c r="L10" i="2"/>
  <c r="M10" i="2" s="1"/>
  <c r="N10" i="2" s="1"/>
  <c r="L11" i="2" l="1"/>
  <c r="M11" i="2" s="1"/>
  <c r="N11" i="2" s="1"/>
  <c r="K12" i="2"/>
  <c r="K13" i="2" l="1"/>
  <c r="L12" i="2"/>
  <c r="M12" i="2" s="1"/>
  <c r="N12" i="2" s="1"/>
  <c r="L13" i="2" l="1"/>
  <c r="M13" i="2" s="1"/>
  <c r="N13" i="2" s="1"/>
  <c r="K14" i="2"/>
  <c r="K15" i="2" l="1"/>
  <c r="L14" i="2"/>
  <c r="M14" i="2" s="1"/>
  <c r="N14" i="2" s="1"/>
  <c r="K16" i="2" l="1"/>
  <c r="L15" i="2"/>
  <c r="M15" i="2" s="1"/>
  <c r="N15" i="2" s="1"/>
  <c r="K17" i="2" l="1"/>
  <c r="L17" i="2" s="1"/>
  <c r="M17" i="2" s="1"/>
  <c r="N17" i="2" s="1"/>
  <c r="L16" i="2"/>
  <c r="M16" i="2" s="1"/>
  <c r="N16" i="2" s="1"/>
  <c r="Q21" i="5"/>
  <c r="Q23" i="5" s="1"/>
  <c r="Q24" i="5" s="1"/>
  <c r="R22" i="5" l="1"/>
  <c r="R21" i="5"/>
  <c r="P21" i="2"/>
  <c r="P23" i="2" s="1"/>
  <c r="P24" i="2" s="1"/>
  <c r="R23" i="5" l="1"/>
  <c r="R24" i="5" s="1"/>
  <c r="S22" i="5" s="1"/>
  <c r="P21" i="7"/>
  <c r="P23" i="7" s="1"/>
  <c r="P24" i="7" s="1"/>
  <c r="S21" i="5"/>
  <c r="P21" i="4"/>
  <c r="P23" i="4" s="1"/>
  <c r="P24" i="4" s="1"/>
  <c r="Q22" i="2"/>
  <c r="Q21" i="2"/>
  <c r="T21" i="5" l="1"/>
  <c r="Q22" i="7"/>
  <c r="S23" i="5"/>
  <c r="S24" i="5" s="1"/>
  <c r="Q22" i="4"/>
  <c r="Q21" i="7"/>
  <c r="Q21" i="4"/>
  <c r="O18" i="2"/>
  <c r="R21" i="2"/>
  <c r="Q23" i="2"/>
  <c r="Q24" i="2" s="1"/>
  <c r="Q23" i="7" l="1"/>
  <c r="Q24" i="7" s="1"/>
  <c r="R22" i="7"/>
  <c r="T22" i="5"/>
  <c r="T23" i="5" s="1"/>
  <c r="Q23" i="4"/>
  <c r="Q24" i="4" s="1"/>
  <c r="R21" i="7"/>
  <c r="R21" i="4"/>
  <c r="S21" i="2"/>
  <c r="R22" i="2"/>
  <c r="R23" i="2" s="1"/>
  <c r="R24" i="2" s="1"/>
  <c r="R23" i="7" l="1"/>
  <c r="R24" i="7" s="1"/>
  <c r="S22" i="7" s="1"/>
  <c r="T24" i="5"/>
  <c r="S18" i="5"/>
  <c r="R22" i="4"/>
  <c r="R23" i="4" s="1"/>
  <c r="R24" i="4" s="1"/>
  <c r="S21" i="7"/>
  <c r="S21" i="4"/>
  <c r="S22" i="2"/>
  <c r="S23" i="2" s="1"/>
  <c r="S23" i="7" l="1"/>
  <c r="S22" i="4"/>
  <c r="S23" i="4" s="1"/>
  <c r="S24" i="2"/>
  <c r="S24" i="7" l="1"/>
  <c r="S24" i="4"/>
  <c r="Q18" i="2"/>
  <c r="R18" i="2" s="1"/>
  <c r="P18" i="2"/>
  <c r="N13" i="8"/>
  <c r="N7" i="8"/>
  <c r="N11" i="8"/>
  <c r="N9" i="8"/>
  <c r="N16" i="8"/>
  <c r="N14" i="8"/>
  <c r="N8" i="8"/>
  <c r="N15" i="8"/>
  <c r="N12" i="8"/>
  <c r="N17" i="8"/>
  <c r="N6" i="8"/>
  <c r="N10" i="8"/>
</calcChain>
</file>

<file path=xl/sharedStrings.xml><?xml version="1.0" encoding="utf-8"?>
<sst xmlns="http://schemas.openxmlformats.org/spreadsheetml/2006/main" count="399" uniqueCount="47">
  <si>
    <t>Gastos Decucibles</t>
  </si>
  <si>
    <t>UTILIDADES</t>
  </si>
  <si>
    <t>iess per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</si>
  <si>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</si>
  <si>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</si>
  <si>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</si>
  <si>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</si>
  <si>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</si>
  <si>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</si>
  <si>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</si>
  <si>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</si>
  <si>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</si>
  <si>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</si>
  <si>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</si>
  <si>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</si>
  <si>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</si>
  <si>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TOTALES</t>
  </si>
  <si>
    <t>F BASICA</t>
  </si>
  <si>
    <t>EXCESO F BASICA</t>
  </si>
  <si>
    <t>IMP F BASICA</t>
  </si>
  <si>
    <t>% EXCEDENYE</t>
  </si>
  <si>
    <t>IR Anual</t>
  </si>
  <si>
    <t>IR Mensual</t>
  </si>
  <si>
    <t xml:space="preserve">B Imponible </t>
  </si>
  <si>
    <t>Acumulado</t>
  </si>
  <si>
    <t>Retenido</t>
  </si>
  <si>
    <t>Mes</t>
  </si>
  <si>
    <t>Sueldo</t>
  </si>
  <si>
    <t>Sobre sueldo</t>
  </si>
  <si>
    <t>Utilidades</t>
  </si>
  <si>
    <t>Subtotal</t>
  </si>
  <si>
    <t>Diferencia</t>
  </si>
  <si>
    <t>Gastos</t>
  </si>
  <si>
    <t>Valor Real a Retener</t>
  </si>
  <si>
    <t>Valor Retenido</t>
  </si>
  <si>
    <t>A Retener en 4 meses</t>
  </si>
  <si>
    <t>M Beltran</t>
  </si>
  <si>
    <t>M CABRERA</t>
  </si>
  <si>
    <t>J CANTOS</t>
  </si>
  <si>
    <t>F CORDOVA</t>
  </si>
  <si>
    <t>G CRESPO</t>
  </si>
  <si>
    <t>d aldaz</t>
  </si>
  <si>
    <t>TABLA 2017</t>
  </si>
  <si>
    <t>A Carrasco</t>
  </si>
  <si>
    <t>A Cordova</t>
  </si>
  <si>
    <t>P DAVILA</t>
  </si>
  <si>
    <t>DIEGO ZEA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</si>
</sst>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164" fontId="0" fillId="0" borderId="0" xfId="1" applyFont="1"/>
    <xf numFmtId="10" fontId="0" fillId="0" borderId="0" xfId="0" applyNumberFormat="1"/>
    <xf numFmtId="164" fontId="0" fillId="0" borderId="0" xfId="0" applyNumberFormat="1"/>
    <xf numFmtId="9" fontId="0" fillId="0" borderId="0" xfId="2" applyFont="1"/>
    <xf numFmtId="164" fontId="0" fillId="0" borderId="0" xfId="1" applyFont="1" applyFill="1"/>
    <xf numFmtId="0" fontId="3" fillId="0" borderId="0" xfId="0" applyFont="1"/>
    <xf numFmtId="164" fontId="3" fillId="0" borderId="0" xfId="1" applyFont="1"/>
    <xf numFmtId="0" fontId="2" fillId="0" borderId="0" xfId="0" applyFont="1"/>
    <xf numFmtId="0" fontId="2" fillId="0" borderId="0" xfId="0" applyFont="1" applyFill="1"/>
    <xf numFmtId="164" fontId="2" fillId="0" borderId="0" xfId="1" applyFont="1" applyFill="1"/>
    <xf numFmtId="164" fontId="3" fillId="0" borderId="0" xfId="0" applyNumberFormat="1" applyFont="1"/>
    <xf numFmtId="164" fontId="3" fillId="0" borderId="0" xfId="1" applyFont="1" applyFill="1"/>
    <xf numFmtId="164" fontId="4" fillId="0" borderId="0" xfId="1" applyFont="1"/>
    <xf numFmtId="164" fontId="5" fillId="0" borderId="0" xfId="1" applyFont="1"/>
    <xf numFmtId="0" fontId="2" fillId="0" borderId="0" xfId="0" applyFont="1" applyFill="1" applyAlignment="1">
      <alignment horizontal="center"/>
    </xf>
    <xf numFmtId="0" fontId="6" fillId="0" borderId="0" xfId="0" applyFont="1"/>
    <xf numFmtId="164" fontId="6" fillId="0" borderId="0" xfId="1" applyFont="1"/>
    <xf numFmtId="164" fontId="6" fillId="0" borderId="0" xfId="1" applyFont="1" applyFill="1"/>
    <xf numFmtId="164" fontId="6" fillId="0" borderId="0" xfId="0" applyNumberFormat="1" applyFont="1"/>
    <xf numFmtId="164" fontId="0" fillId="2" borderId="0" xfId="1" applyFont="1" applyFill="1"/>
    <xf numFmtId="0" fontId="7" fillId="0" borderId="0" xfId="0" applyFont="1"/>
    <xf numFmtId="164" fontId="6" fillId="2" borderId="0" xfId="1" applyFont="1" applyFill="1"/>
    <xf numFmtId="10" fontId="6" fillId="0" borderId="0" xfId="0" applyNumberFormat="1" applyFont="1"/>
    <xf numFmtId="0" fontId="7" fillId="0" borderId="0" xfId="0" applyFont="1" applyFill="1"/>
    <xf numFmtId="0" fontId="0" fillId="0" borderId="2" xfId="0" applyBorder="1"/>
    <xf numFmtId="164" fontId="0" fillId="0" borderId="2" xfId="1" applyFont="1" applyBorder="1"/>
    <xf numFmtId="164" fontId="0" fillId="0" borderId="0" xfId="1" applyFont="1" applyBorder="1"/>
    <xf numFmtId="9" fontId="0" fillId="0" borderId="3" xfId="2" applyFont="1" applyBorder="1"/>
    <xf numFmtId="164" fontId="0" fillId="0" borderId="4" xfId="1" applyFont="1" applyBorder="1"/>
    <xf numFmtId="9" fontId="0" fillId="0" borderId="5" xfId="2" applyFont="1" applyBorder="1"/>
    <xf numFmtId="0" fontId="0" fillId="0" borderId="6" xfId="0" applyBorder="1"/>
    <xf numFmtId="0" fontId="0" fillId="0" borderId="1" xfId="0" applyBorder="1"/>
    <xf numFmtId="164" fontId="0" fillId="0" borderId="9" xfId="1" applyFont="1" applyBorder="1"/>
    <xf numFmtId="164" fontId="0" fillId="0" borderId="10" xfId="1" applyFont="1" applyBorder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1" xfId="0" applyFont="1" applyFill="1" applyBorder="1"/>
    <xf numFmtId="0" fontId="2" fillId="3" borderId="8" xfId="0" applyFont="1" applyFill="1" applyBorder="1"/>
    <xf numFmtId="0" fontId="6" fillId="0" borderId="2" xfId="0" applyFont="1" applyBorder="1"/>
    <xf numFmtId="0" fontId="3" fillId="0" borderId="2" xfId="0" applyFont="1" applyBorder="1"/>
    <xf numFmtId="164" fontId="0" fillId="0" borderId="7" xfId="1" applyFont="1" applyBorder="1"/>
    <xf numFmtId="0" fontId="0" fillId="0" borderId="9" xfId="0" applyBorder="1"/>
    <xf numFmtId="0" fontId="6" fillId="0" borderId="9" xfId="0" applyFont="1" applyBorder="1"/>
    <xf numFmtId="164" fontId="6" fillId="0" borderId="9" xfId="1" applyFont="1" applyBorder="1"/>
    <xf numFmtId="164" fontId="3" fillId="0" borderId="1" xfId="1" applyFont="1" applyBorder="1"/>
    <xf numFmtId="164" fontId="0" fillId="0" borderId="1" xfId="1" applyFont="1" applyBorder="1"/>
    <xf numFmtId="164" fontId="3" fillId="0" borderId="9" xfId="1" applyFont="1" applyBorder="1"/>
    <xf numFmtId="164" fontId="0" fillId="0" borderId="1" xfId="0" applyNumberFormat="1" applyBorder="1"/>
    <xf numFmtId="0" fontId="2" fillId="3" borderId="7" xfId="0" applyFont="1" applyFill="1" applyBorder="1"/>
    <xf numFmtId="164" fontId="2" fillId="3" borderId="1" xfId="1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C2" sqref="C2"/>
    </sheetView>
  </sheetViews>
  <sheetFormatPr baseColWidth="10" defaultRowHeight="15" x14ac:dyDescent="0.25"/>
  <cols>
    <col min="1" max="1" width="3" bestFit="1" customWidth="1"/>
    <col min="2" max="2" width="17.140625" bestFit="1" customWidth="1"/>
    <col min="3" max="3" width="10" bestFit="1" customWidth="1"/>
    <col min="4" max="4" width="12.5703125" bestFit="1" customWidth="1"/>
    <col min="5" max="5" width="11.28515625" bestFit="1" customWidth="1"/>
    <col min="6" max="6" width="11" bestFit="1" customWidth="1"/>
    <col min="7" max="7" width="9" bestFit="1" customWidth="1"/>
    <col min="8" max="8" width="10.140625" bestFit="1" customWidth="1"/>
    <col min="9" max="9" width="10" bestFit="1" customWidth="1"/>
    <col min="10" max="10" width="10.7109375" bestFit="1" customWidth="1"/>
    <col min="11" max="11" width="11" bestFit="1" customWidth="1"/>
    <col min="12" max="12" width="12.140625" bestFit="1" customWidth="1"/>
    <col min="13" max="13" width="11" bestFit="1" customWidth="1"/>
    <col min="14" max="14" width="16.140625" bestFit="1" customWidth="1"/>
    <col min="15" max="15" width="20.28515625" bestFit="1" customWidth="1"/>
    <col min="16" max="16" width="13" bestFit="1" customWidth="1"/>
    <col min="17" max="17" width="10" bestFit="1" customWidth="1"/>
  </cols>
  <sheetData>
    <row r="1" spans="1:20" x14ac:dyDescent="0.25">
      <c r="B1" t="s">
        <v>41</v>
      </c>
    </row>
    <row r="2" spans="1:20" x14ac:dyDescent="0.25">
      <c r="B2" s="8" t="s">
        <v>0</v>
      </c>
      <c r="C2" s="1">
        <v>12220</v>
      </c>
      <c r="E2" s="8" t="s">
        <v>1</v>
      </c>
      <c r="F2" s="20">
        <v>3151.1640244586793</v>
      </c>
    </row>
    <row r="3" spans="1:20" x14ac:dyDescent="0.25">
      <c r="H3" s="3"/>
    </row>
    <row r="4" spans="1:20" x14ac:dyDescent="0.25">
      <c r="G4" s="2">
        <v>9.4500000000000001E-2</v>
      </c>
    </row>
    <row r="5" spans="1:20" x14ac:dyDescent="0.25">
      <c r="A5" s="8"/>
      <c r="B5" s="9" t="s">
        <v>26</v>
      </c>
      <c r="C5" s="9" t="s">
        <v>27</v>
      </c>
      <c r="D5" s="9" t="s">
        <v>28</v>
      </c>
      <c r="E5" s="9" t="s">
        <v>29</v>
      </c>
      <c r="F5" s="9" t="s">
        <v>30</v>
      </c>
      <c r="G5" s="9" t="s">
        <v>2</v>
      </c>
      <c r="H5" s="9" t="s">
        <v>31</v>
      </c>
      <c r="I5" s="9" t="s">
        <v>32</v>
      </c>
      <c r="J5" s="9" t="s">
        <v>3</v>
      </c>
      <c r="K5" s="9" t="s">
        <v>24</v>
      </c>
      <c r="L5" s="9" t="s">
        <v>23</v>
      </c>
      <c r="M5" s="9" t="s">
        <v>21</v>
      </c>
      <c r="N5" s="9" t="s">
        <v>22</v>
      </c>
      <c r="O5" s="10"/>
      <c r="P5" s="9"/>
    </row>
    <row r="6" spans="1:20" s="16" customFormat="1" x14ac:dyDescent="0.25">
      <c r="A6" s="16">
        <v>1</v>
      </c>
      <c r="B6" s="16" t="s">
        <v>4</v>
      </c>
      <c r="C6" s="17">
        <v>1300</v>
      </c>
      <c r="D6" s="17">
        <v>190</v>
      </c>
      <c r="E6" s="17">
        <f>+$F$2/12</f>
        <v>262.59700203822325</v>
      </c>
      <c r="F6" s="17">
        <f>+C6+D6+E6</f>
        <v>1752.5970020382233</v>
      </c>
      <c r="G6" s="17">
        <f>+(C6+D6)*$G$4</f>
        <v>140.80500000000001</v>
      </c>
      <c r="H6" s="17">
        <f>+F6-G6</f>
        <v>1611.7920020382232</v>
      </c>
      <c r="I6" s="17">
        <f>+C2/12</f>
        <v>1018.3333333333334</v>
      </c>
      <c r="J6" s="17">
        <f>+H6-I6</f>
        <v>593.45866870488987</v>
      </c>
      <c r="K6" s="17">
        <f>+J6</f>
        <v>593.45866870488987</v>
      </c>
      <c r="L6" s="1">
        <f>+(K6/A6)*(A17-A5)</f>
        <v>7121.504024458678</v>
      </c>
      <c r="M6" s="17">
        <f t="shared" ref="M6:M17" si="0">+IF(L6&lt;=$N$31,0,IF(L6&lt;=$N$32,((L6-$M$32)*$P$32),IF(L6&lt;=$N$33,($O$33+((L6-$M$33)*$P$33)),IF(L6&lt;=$N$34,($O$34+((L6-$M$34)*$P$34)),IF(L6&lt;=$N$35,($O$35+((L6-$M$35)*$P$35)),IF(L6&lt;=$N$36,($O$36+((L6-$M$36)*$P$36)),IF(L6&lt;=$N$37,($O$37+((L6-$M$37)*$P$37)),IF(L6&lt;=$N$38,($O$38+((L6-$M$38)*$P$38)),($O$39+((L6-$M$39)*$P$39))))))))))</f>
        <v>0</v>
      </c>
      <c r="N6" s="17">
        <f>+M6/12</f>
        <v>0</v>
      </c>
      <c r="O6" s="17"/>
      <c r="P6" s="18"/>
      <c r="Q6" s="19"/>
    </row>
    <row r="7" spans="1:20" s="16" customFormat="1" x14ac:dyDescent="0.25">
      <c r="A7" s="16">
        <f>+A6+1</f>
        <v>2</v>
      </c>
      <c r="B7" s="16" t="s">
        <v>5</v>
      </c>
      <c r="C7" s="17">
        <v>1300</v>
      </c>
      <c r="D7" s="17">
        <v>600</v>
      </c>
      <c r="E7" s="17">
        <f t="shared" ref="E7:E17" si="1">+$F$2/12</f>
        <v>262.59700203822325</v>
      </c>
      <c r="F7" s="17">
        <f t="shared" ref="F7:F17" si="2">+C7+D7+E7</f>
        <v>2162.5970020382233</v>
      </c>
      <c r="G7" s="17">
        <f t="shared" ref="G7:G17" si="3">+(C7+D7)*$G$4</f>
        <v>179.55</v>
      </c>
      <c r="H7" s="17">
        <f t="shared" ref="H7:H17" si="4">+F7-G7</f>
        <v>1983.0470020382234</v>
      </c>
      <c r="I7" s="17">
        <f>+I6+H7</f>
        <v>3001.3803353715566</v>
      </c>
      <c r="J7" s="17">
        <f t="shared" ref="J7:J17" si="5">+H7-I7</f>
        <v>-1018.3333333333333</v>
      </c>
      <c r="K7" s="17">
        <f t="shared" ref="K7:K17" si="6">+K6+J7</f>
        <v>-424.87466462844338</v>
      </c>
      <c r="L7" s="1">
        <f t="shared" ref="L7:L17" si="7">+(K7/A7)*(A18-A6)</f>
        <v>212.43733231422169</v>
      </c>
      <c r="M7" s="17">
        <f t="shared" si="0"/>
        <v>0</v>
      </c>
      <c r="N7" s="1">
        <f>+((M7/12)*A7)-N6</f>
        <v>0</v>
      </c>
      <c r="O7" s="17"/>
      <c r="P7" s="18"/>
      <c r="Q7" s="19"/>
    </row>
    <row r="8" spans="1:20" s="16" customFormat="1" x14ac:dyDescent="0.25">
      <c r="A8" s="16">
        <f t="shared" ref="A8:A17" si="8">+A7+1</f>
        <v>3</v>
      </c>
      <c r="B8" s="16" t="s">
        <v>6</v>
      </c>
      <c r="C8" s="17">
        <v>1400</v>
      </c>
      <c r="D8" s="17">
        <v>220</v>
      </c>
      <c r="E8" s="17">
        <f t="shared" si="1"/>
        <v>262.59700203822325</v>
      </c>
      <c r="F8" s="17">
        <f t="shared" si="2"/>
        <v>1882.5970020382233</v>
      </c>
      <c r="G8" s="17">
        <f t="shared" si="3"/>
        <v>153.09</v>
      </c>
      <c r="H8" s="17">
        <f t="shared" si="4"/>
        <v>1729.5070020382234</v>
      </c>
      <c r="I8" s="17">
        <f t="shared" ref="I8:I17" si="9">+I7+H8</f>
        <v>4730.8873374097802</v>
      </c>
      <c r="J8" s="17">
        <f t="shared" si="5"/>
        <v>-3001.3803353715566</v>
      </c>
      <c r="K8" s="17">
        <f t="shared" si="6"/>
        <v>-3426.2550000000001</v>
      </c>
      <c r="L8" s="1">
        <f t="shared" si="7"/>
        <v>2284.17</v>
      </c>
      <c r="M8" s="17">
        <f t="shared" si="0"/>
        <v>0</v>
      </c>
      <c r="N8" s="1">
        <f>+((M8/12)*A8)-SUM((N$6:N7))</f>
        <v>0</v>
      </c>
      <c r="O8" s="17"/>
      <c r="P8" s="18"/>
      <c r="Q8" s="19"/>
      <c r="R8" s="19"/>
    </row>
    <row r="9" spans="1:20" s="16" customFormat="1" x14ac:dyDescent="0.25">
      <c r="A9" s="16">
        <f t="shared" si="8"/>
        <v>4</v>
      </c>
      <c r="B9" s="16" t="s">
        <v>7</v>
      </c>
      <c r="C9" s="17">
        <v>0</v>
      </c>
      <c r="D9" s="17">
        <v>0</v>
      </c>
      <c r="E9" s="17">
        <f t="shared" si="1"/>
        <v>262.59700203822325</v>
      </c>
      <c r="F9" s="17">
        <f t="shared" si="2"/>
        <v>262.59700203822325</v>
      </c>
      <c r="G9" s="17">
        <f t="shared" si="3"/>
        <v>0</v>
      </c>
      <c r="H9" s="17">
        <f t="shared" si="4"/>
        <v>262.59700203822325</v>
      </c>
      <c r="I9" s="17">
        <f t="shared" si="9"/>
        <v>4993.4843394480031</v>
      </c>
      <c r="J9" s="17">
        <f t="shared" si="5"/>
        <v>-4730.8873374097802</v>
      </c>
      <c r="K9" s="17">
        <f t="shared" si="6"/>
        <v>-8157.1423374097803</v>
      </c>
      <c r="L9" s="1">
        <f t="shared" si="7"/>
        <v>6117.8567530573355</v>
      </c>
      <c r="M9" s="17">
        <f t="shared" si="0"/>
        <v>0</v>
      </c>
      <c r="N9" s="1">
        <f>+((M9/12)*A9)-SUM((N$6:N8))</f>
        <v>0</v>
      </c>
      <c r="O9" s="17"/>
      <c r="P9" s="18"/>
      <c r="Q9" s="19"/>
      <c r="R9" s="19"/>
      <c r="S9" s="19"/>
      <c r="T9" s="19"/>
    </row>
    <row r="10" spans="1:20" s="16" customFormat="1" x14ac:dyDescent="0.25">
      <c r="A10" s="16">
        <f t="shared" si="8"/>
        <v>5</v>
      </c>
      <c r="B10" s="16" t="s">
        <v>8</v>
      </c>
      <c r="C10" s="17">
        <v>0</v>
      </c>
      <c r="D10" s="17">
        <v>0</v>
      </c>
      <c r="E10" s="17">
        <f t="shared" si="1"/>
        <v>262.59700203822325</v>
      </c>
      <c r="F10" s="17">
        <f t="shared" si="2"/>
        <v>262.59700203822325</v>
      </c>
      <c r="G10" s="17">
        <f t="shared" si="3"/>
        <v>0</v>
      </c>
      <c r="H10" s="17">
        <f t="shared" si="4"/>
        <v>262.59700203822325</v>
      </c>
      <c r="I10" s="17">
        <f t="shared" si="9"/>
        <v>5256.0813414862259</v>
      </c>
      <c r="J10" s="17">
        <f t="shared" si="5"/>
        <v>-4993.4843394480031</v>
      </c>
      <c r="K10" s="17">
        <f t="shared" si="6"/>
        <v>-13150.626676857784</v>
      </c>
      <c r="L10" s="1">
        <f t="shared" si="7"/>
        <v>10520.501341486228</v>
      </c>
      <c r="M10" s="17">
        <f t="shared" si="0"/>
        <v>0</v>
      </c>
      <c r="N10" s="1">
        <f>+((M10/12)*A10)-SUM((N$6:N9))</f>
        <v>0</v>
      </c>
      <c r="O10" s="17"/>
      <c r="P10" s="18"/>
      <c r="Q10" s="19"/>
      <c r="R10" s="19"/>
      <c r="T10" s="19"/>
    </row>
    <row r="11" spans="1:20" s="16" customFormat="1" x14ac:dyDescent="0.25">
      <c r="A11" s="16">
        <f t="shared" si="8"/>
        <v>6</v>
      </c>
      <c r="B11" s="16" t="s">
        <v>9</v>
      </c>
      <c r="C11" s="17">
        <v>0</v>
      </c>
      <c r="D11" s="17">
        <v>0</v>
      </c>
      <c r="E11" s="17">
        <f t="shared" si="1"/>
        <v>262.59700203822325</v>
      </c>
      <c r="F11" s="17">
        <f t="shared" si="2"/>
        <v>262.59700203822325</v>
      </c>
      <c r="G11" s="17">
        <f t="shared" si="3"/>
        <v>0</v>
      </c>
      <c r="H11" s="17">
        <f t="shared" si="4"/>
        <v>262.59700203822325</v>
      </c>
      <c r="I11" s="17">
        <f t="shared" si="9"/>
        <v>5518.6783435244488</v>
      </c>
      <c r="J11" s="17">
        <f t="shared" si="5"/>
        <v>-5256.0813414862259</v>
      </c>
      <c r="K11" s="17">
        <f t="shared" si="6"/>
        <v>-18406.708018344012</v>
      </c>
      <c r="L11" s="1">
        <f t="shared" si="7"/>
        <v>15338.92334862001</v>
      </c>
      <c r="M11" s="17">
        <f t="shared" si="0"/>
        <v>249.89233486200101</v>
      </c>
      <c r="N11" s="1">
        <f>+((M11/12)*A11)-SUM((N$6:N10))</f>
        <v>124.9461674310005</v>
      </c>
      <c r="O11" s="17"/>
      <c r="P11" s="18"/>
      <c r="Q11" s="19"/>
    </row>
    <row r="12" spans="1:20" s="16" customFormat="1" x14ac:dyDescent="0.25">
      <c r="A12" s="16">
        <f t="shared" si="8"/>
        <v>7</v>
      </c>
      <c r="B12" s="16" t="s">
        <v>10</v>
      </c>
      <c r="C12" s="17">
        <v>0</v>
      </c>
      <c r="D12" s="17">
        <v>0</v>
      </c>
      <c r="E12" s="17">
        <f t="shared" si="1"/>
        <v>262.59700203822325</v>
      </c>
      <c r="F12" s="17">
        <f t="shared" si="2"/>
        <v>262.59700203822325</v>
      </c>
      <c r="G12" s="17">
        <f t="shared" si="3"/>
        <v>0</v>
      </c>
      <c r="H12" s="17">
        <f t="shared" si="4"/>
        <v>262.59700203822325</v>
      </c>
      <c r="I12" s="17">
        <f t="shared" si="9"/>
        <v>5781.2753455626716</v>
      </c>
      <c r="J12" s="17">
        <f t="shared" si="5"/>
        <v>-5518.6783435244488</v>
      </c>
      <c r="K12" s="17">
        <f t="shared" si="6"/>
        <v>-23925.386361868463</v>
      </c>
      <c r="L12" s="1">
        <f t="shared" si="7"/>
        <v>20507.474024458683</v>
      </c>
      <c r="M12" s="17">
        <f t="shared" si="0"/>
        <v>817.096882935042</v>
      </c>
      <c r="N12" s="1">
        <f>+((M12/12)*A12)-SUM((N$6:N11))</f>
        <v>351.693680947774</v>
      </c>
      <c r="O12" s="17"/>
      <c r="P12" s="18"/>
      <c r="Q12" s="19"/>
    </row>
    <row r="13" spans="1:20" s="16" customFormat="1" x14ac:dyDescent="0.25">
      <c r="A13" s="16">
        <f t="shared" si="8"/>
        <v>8</v>
      </c>
      <c r="B13" s="16" t="s">
        <v>11</v>
      </c>
      <c r="C13" s="17">
        <v>0</v>
      </c>
      <c r="D13" s="17"/>
      <c r="E13" s="17">
        <f t="shared" si="1"/>
        <v>262.59700203822325</v>
      </c>
      <c r="F13" s="17">
        <f t="shared" si="2"/>
        <v>262.59700203822325</v>
      </c>
      <c r="G13" s="17">
        <f t="shared" si="3"/>
        <v>0</v>
      </c>
      <c r="H13" s="17">
        <f t="shared" si="4"/>
        <v>262.59700203822325</v>
      </c>
      <c r="I13" s="17">
        <f t="shared" si="9"/>
        <v>6043.8723476008945</v>
      </c>
      <c r="J13" s="17">
        <f t="shared" si="5"/>
        <v>-5781.2753455626716</v>
      </c>
      <c r="K13" s="17">
        <f t="shared" si="6"/>
        <v>-29706.661707431136</v>
      </c>
      <c r="L13" s="1">
        <f t="shared" si="7"/>
        <v>25993.328994002244</v>
      </c>
      <c r="M13" s="17">
        <f t="shared" si="0"/>
        <v>1606.9993491003365</v>
      </c>
      <c r="N13" s="1">
        <f>+((M13/12)*A13)-SUM((N$6:N12))</f>
        <v>594.69305102144972</v>
      </c>
      <c r="O13" s="17"/>
      <c r="P13" s="18"/>
      <c r="Q13" s="19"/>
    </row>
    <row r="14" spans="1:20" s="16" customFormat="1" x14ac:dyDescent="0.25">
      <c r="A14" s="16">
        <f t="shared" si="8"/>
        <v>9</v>
      </c>
      <c r="B14" s="16" t="s">
        <v>12</v>
      </c>
      <c r="C14" s="17">
        <v>0</v>
      </c>
      <c r="D14" s="17">
        <v>0</v>
      </c>
      <c r="E14" s="17">
        <f t="shared" si="1"/>
        <v>262.59700203822325</v>
      </c>
      <c r="F14" s="17">
        <f t="shared" si="2"/>
        <v>262.59700203822325</v>
      </c>
      <c r="G14" s="17">
        <f t="shared" si="3"/>
        <v>0</v>
      </c>
      <c r="H14" s="17">
        <f t="shared" si="4"/>
        <v>262.59700203822325</v>
      </c>
      <c r="I14" s="17">
        <f t="shared" si="9"/>
        <v>6306.4693496391174</v>
      </c>
      <c r="J14" s="17">
        <f t="shared" si="5"/>
        <v>-6043.8723476008945</v>
      </c>
      <c r="K14" s="17">
        <f t="shared" si="6"/>
        <v>-35750.534055032032</v>
      </c>
      <c r="L14" s="1">
        <f t="shared" si="7"/>
        <v>31778.252493361808</v>
      </c>
      <c r="M14" s="17">
        <f t="shared" si="0"/>
        <v>2474.7378740042714</v>
      </c>
      <c r="N14" s="1">
        <f>+((M14/12)*A14)-SUM((N$6:N13))</f>
        <v>784.72050610297924</v>
      </c>
      <c r="O14" s="17"/>
      <c r="P14" s="18"/>
      <c r="Q14" s="19"/>
      <c r="R14" s="19"/>
      <c r="S14" s="19"/>
    </row>
    <row r="15" spans="1:20" s="16" customFormat="1" x14ac:dyDescent="0.25">
      <c r="A15" s="16">
        <f t="shared" si="8"/>
        <v>10</v>
      </c>
      <c r="B15" s="16" t="s">
        <v>13</v>
      </c>
      <c r="C15" s="17">
        <v>0</v>
      </c>
      <c r="D15" s="17">
        <v>0</v>
      </c>
      <c r="E15" s="17">
        <f t="shared" si="1"/>
        <v>262.59700203822325</v>
      </c>
      <c r="F15" s="17">
        <f t="shared" si="2"/>
        <v>262.59700203822325</v>
      </c>
      <c r="G15" s="17">
        <f t="shared" si="3"/>
        <v>0</v>
      </c>
      <c r="H15" s="17">
        <f t="shared" si="4"/>
        <v>262.59700203822325</v>
      </c>
      <c r="I15" s="17">
        <f t="shared" si="9"/>
        <v>6569.0663516773402</v>
      </c>
      <c r="J15" s="17">
        <f t="shared" si="5"/>
        <v>-6306.4693496391174</v>
      </c>
      <c r="K15" s="17">
        <f t="shared" si="6"/>
        <v>-42057.003404671152</v>
      </c>
      <c r="L15" s="1">
        <f t="shared" si="7"/>
        <v>37851.303064204032</v>
      </c>
      <c r="M15" s="17">
        <f t="shared" si="0"/>
        <v>3385.6954596306045</v>
      </c>
      <c r="N15" s="1">
        <f>+((M15/12)*A15)-SUM((N$6:N14))</f>
        <v>965.35947752230049</v>
      </c>
      <c r="O15" s="17"/>
      <c r="P15" s="18"/>
      <c r="Q15" s="19"/>
    </row>
    <row r="16" spans="1:20" s="16" customFormat="1" x14ac:dyDescent="0.25">
      <c r="A16" s="16">
        <f t="shared" si="8"/>
        <v>11</v>
      </c>
      <c r="B16" s="16" t="s">
        <v>14</v>
      </c>
      <c r="C16" s="17">
        <v>0</v>
      </c>
      <c r="D16" s="17">
        <v>0</v>
      </c>
      <c r="E16" s="17">
        <f t="shared" si="1"/>
        <v>262.59700203822325</v>
      </c>
      <c r="F16" s="17">
        <f t="shared" si="2"/>
        <v>262.59700203822325</v>
      </c>
      <c r="G16" s="17">
        <f t="shared" si="3"/>
        <v>0</v>
      </c>
      <c r="H16" s="17">
        <f t="shared" si="4"/>
        <v>262.59700203822325</v>
      </c>
      <c r="I16" s="17">
        <f t="shared" si="9"/>
        <v>6831.6633537155631</v>
      </c>
      <c r="J16" s="17">
        <f t="shared" si="5"/>
        <v>-6569.0663516773402</v>
      </c>
      <c r="K16" s="17">
        <f t="shared" si="6"/>
        <v>-48626.069756348494</v>
      </c>
      <c r="L16" s="1">
        <f t="shared" si="7"/>
        <v>44205.517960316807</v>
      </c>
      <c r="M16" s="17">
        <f t="shared" si="0"/>
        <v>4390.1035920633612</v>
      </c>
      <c r="N16" s="1">
        <f>+((M16/12)*A16)-SUM((N$6:N15))</f>
        <v>1202.8487430325767</v>
      </c>
      <c r="O16" s="17"/>
      <c r="P16" s="18"/>
      <c r="Q16" s="19"/>
      <c r="R16" s="19"/>
    </row>
    <row r="17" spans="1:19" s="16" customFormat="1" x14ac:dyDescent="0.25">
      <c r="A17" s="16">
        <f t="shared" si="8"/>
        <v>12</v>
      </c>
      <c r="B17" s="16" t="s">
        <v>15</v>
      </c>
      <c r="C17" s="17">
        <v>0</v>
      </c>
      <c r="D17" s="17">
        <v>281.67</v>
      </c>
      <c r="E17" s="17">
        <f t="shared" si="1"/>
        <v>262.59700203822325</v>
      </c>
      <c r="F17" s="17">
        <f t="shared" si="2"/>
        <v>544.26700203822327</v>
      </c>
      <c r="G17" s="17">
        <f t="shared" si="3"/>
        <v>26.617815</v>
      </c>
      <c r="H17" s="17">
        <f t="shared" si="4"/>
        <v>517.64918703822332</v>
      </c>
      <c r="I17" s="17">
        <f t="shared" si="9"/>
        <v>7349.3125407537864</v>
      </c>
      <c r="J17" s="17">
        <f t="shared" si="5"/>
        <v>-6831.6633537155631</v>
      </c>
      <c r="K17" s="17">
        <f t="shared" si="6"/>
        <v>-55457.733110064059</v>
      </c>
      <c r="L17" s="1">
        <f t="shared" si="7"/>
        <v>50836.255350892054</v>
      </c>
      <c r="M17" s="17">
        <f t="shared" si="0"/>
        <v>5716.2510701784104</v>
      </c>
      <c r="N17" s="1">
        <f>+((M17/12)*A17)-SUM((N$6:N16))</f>
        <v>1691.9894441203296</v>
      </c>
      <c r="O17" s="17"/>
      <c r="P17" s="18"/>
      <c r="Q17" s="19"/>
      <c r="R17" s="19"/>
    </row>
    <row r="18" spans="1:19" x14ac:dyDescent="0.25">
      <c r="B18" t="s">
        <v>16</v>
      </c>
      <c r="C18" s="1">
        <f>SUM(C6:C17)</f>
        <v>4000</v>
      </c>
      <c r="D18" s="1">
        <f t="shared" ref="D18:J18" si="10">SUM(D6:D17)</f>
        <v>1291.67</v>
      </c>
      <c r="E18" s="1">
        <f t="shared" si="10"/>
        <v>3151.1640244586793</v>
      </c>
      <c r="F18" s="1">
        <f t="shared" si="10"/>
        <v>8442.8340244586761</v>
      </c>
      <c r="G18" s="1">
        <f t="shared" si="10"/>
        <v>500.06281500000006</v>
      </c>
      <c r="H18" s="1">
        <f t="shared" si="10"/>
        <v>7942.7712094586759</v>
      </c>
      <c r="I18" s="1">
        <f t="shared" si="10"/>
        <v>63400.504319522734</v>
      </c>
      <c r="J18" s="1">
        <f t="shared" si="10"/>
        <v>-55457.733110064059</v>
      </c>
      <c r="K18" s="3"/>
      <c r="O18" s="3"/>
      <c r="P18" s="3"/>
      <c r="Q18" s="3"/>
      <c r="S18" s="3"/>
    </row>
    <row r="19" spans="1:19" x14ac:dyDescent="0.25">
      <c r="C19" s="1"/>
      <c r="D19" s="1"/>
      <c r="E19" s="1"/>
      <c r="F19" s="1"/>
      <c r="G19" s="1"/>
      <c r="H19" s="1"/>
      <c r="I19" s="1"/>
      <c r="J19" s="1"/>
      <c r="K19" s="3"/>
      <c r="O19" s="3"/>
      <c r="P19" s="3"/>
      <c r="Q19" s="3"/>
    </row>
    <row r="20" spans="1:19" x14ac:dyDescent="0.25">
      <c r="E20">
        <f>+E18/9</f>
        <v>350.12933605096435</v>
      </c>
      <c r="O20" s="3"/>
      <c r="P20" s="3" t="s">
        <v>12</v>
      </c>
      <c r="Q20" s="3" t="s">
        <v>13</v>
      </c>
      <c r="R20" s="3" t="s">
        <v>14</v>
      </c>
      <c r="S20" s="1" t="s">
        <v>15</v>
      </c>
    </row>
    <row r="21" spans="1:19" x14ac:dyDescent="0.25">
      <c r="I21" s="3">
        <f>+C18*12</f>
        <v>48000</v>
      </c>
      <c r="O21" t="s">
        <v>33</v>
      </c>
      <c r="P21" s="1">
        <f>+SUM(O6:O14)</f>
        <v>0</v>
      </c>
      <c r="Q21" s="1">
        <f>+SUM(O6:O15)</f>
        <v>0</v>
      </c>
      <c r="R21" s="1">
        <f>+SUM(O6:O16)</f>
        <v>0</v>
      </c>
      <c r="S21" s="1">
        <f>+SUM(O6:O17)</f>
        <v>0</v>
      </c>
    </row>
    <row r="22" spans="1:19" x14ac:dyDescent="0.25">
      <c r="I22" s="3"/>
      <c r="O22" t="s">
        <v>34</v>
      </c>
      <c r="P22" s="1">
        <f>+SUM(P6:P13)</f>
        <v>0</v>
      </c>
      <c r="Q22" s="1">
        <f>+SUM(P6:P14)</f>
        <v>0</v>
      </c>
      <c r="R22" s="1">
        <f>+SUM(P6:P15)</f>
        <v>0</v>
      </c>
      <c r="S22" s="1">
        <f>+SUM(P6:P16)</f>
        <v>0</v>
      </c>
    </row>
    <row r="23" spans="1:19" x14ac:dyDescent="0.25">
      <c r="I23" s="3"/>
      <c r="O23" t="s">
        <v>31</v>
      </c>
      <c r="P23" s="1">
        <f>+P21-P22</f>
        <v>0</v>
      </c>
      <c r="Q23" s="1">
        <f>+Q21-Q22</f>
        <v>0</v>
      </c>
      <c r="R23" s="1">
        <f>+R21-R22</f>
        <v>0</v>
      </c>
      <c r="S23" s="1">
        <f>+S21-S22</f>
        <v>0</v>
      </c>
    </row>
    <row r="24" spans="1:19" x14ac:dyDescent="0.25">
      <c r="I24" s="3"/>
      <c r="O24" t="s">
        <v>35</v>
      </c>
      <c r="P24" s="1">
        <f>+P23/4</f>
        <v>0</v>
      </c>
      <c r="Q24">
        <f>+Q23/3</f>
        <v>0</v>
      </c>
      <c r="R24">
        <f>+R23/2</f>
        <v>0</v>
      </c>
      <c r="S24">
        <f>+S23/1</f>
        <v>0</v>
      </c>
    </row>
    <row r="25" spans="1:19" x14ac:dyDescent="0.25">
      <c r="I25" s="3"/>
    </row>
    <row r="29" spans="1:19" x14ac:dyDescent="0.25">
      <c r="M29" t="s">
        <v>42</v>
      </c>
    </row>
    <row r="30" spans="1:19" x14ac:dyDescent="0.25">
      <c r="M30" t="s">
        <v>17</v>
      </c>
      <c r="N30" t="s">
        <v>18</v>
      </c>
      <c r="O30" t="s">
        <v>19</v>
      </c>
      <c r="P30" t="s">
        <v>20</v>
      </c>
    </row>
    <row r="31" spans="1:19" x14ac:dyDescent="0.25">
      <c r="M31" s="1">
        <v>0</v>
      </c>
      <c r="N31" s="1">
        <v>11290</v>
      </c>
      <c r="O31" s="1">
        <v>0</v>
      </c>
      <c r="P31" s="4">
        <v>0</v>
      </c>
    </row>
    <row r="32" spans="1:19" x14ac:dyDescent="0.25">
      <c r="J32" s="3"/>
      <c r="M32" s="1">
        <f>+N31</f>
        <v>11290</v>
      </c>
      <c r="N32" s="1">
        <v>14390</v>
      </c>
      <c r="O32" s="1">
        <v>0</v>
      </c>
      <c r="P32" s="4">
        <v>0.05</v>
      </c>
    </row>
    <row r="33" spans="13:16" x14ac:dyDescent="0.25">
      <c r="M33" s="1">
        <f t="shared" ref="M33:M39" si="11">+N32</f>
        <v>14390</v>
      </c>
      <c r="N33" s="1">
        <v>17990</v>
      </c>
      <c r="O33" s="1">
        <v>155</v>
      </c>
      <c r="P33" s="4">
        <v>0.1</v>
      </c>
    </row>
    <row r="34" spans="13:16" x14ac:dyDescent="0.25">
      <c r="M34" s="1">
        <f t="shared" si="11"/>
        <v>17990</v>
      </c>
      <c r="N34" s="1">
        <v>21600</v>
      </c>
      <c r="O34" s="1">
        <v>515</v>
      </c>
      <c r="P34" s="4">
        <v>0.12</v>
      </c>
    </row>
    <row r="35" spans="13:16" x14ac:dyDescent="0.25">
      <c r="M35" s="1">
        <f t="shared" si="11"/>
        <v>21600</v>
      </c>
      <c r="N35" s="1">
        <v>43190</v>
      </c>
      <c r="O35" s="1">
        <v>948</v>
      </c>
      <c r="P35" s="4">
        <v>0.15</v>
      </c>
    </row>
    <row r="36" spans="13:16" x14ac:dyDescent="0.25">
      <c r="M36" s="1">
        <f t="shared" si="11"/>
        <v>43190</v>
      </c>
      <c r="N36" s="1">
        <v>64770</v>
      </c>
      <c r="O36" s="1">
        <v>4187</v>
      </c>
      <c r="P36" s="4">
        <v>0.2</v>
      </c>
    </row>
    <row r="37" spans="13:16" x14ac:dyDescent="0.25">
      <c r="M37" s="1">
        <f t="shared" si="11"/>
        <v>64770</v>
      </c>
      <c r="N37" s="1">
        <v>86370</v>
      </c>
      <c r="O37" s="1">
        <v>8503</v>
      </c>
      <c r="P37" s="4">
        <v>0.25</v>
      </c>
    </row>
    <row r="38" spans="13:16" x14ac:dyDescent="0.25">
      <c r="M38" s="1">
        <f t="shared" si="11"/>
        <v>86370</v>
      </c>
      <c r="N38" s="1">
        <v>115140</v>
      </c>
      <c r="O38" s="1">
        <v>13903</v>
      </c>
      <c r="P38" s="4">
        <v>0.3</v>
      </c>
    </row>
    <row r="39" spans="13:16" x14ac:dyDescent="0.25">
      <c r="M39" s="1">
        <f t="shared" si="11"/>
        <v>115140</v>
      </c>
      <c r="N39" s="1">
        <v>0</v>
      </c>
      <c r="O39" s="1">
        <v>22534</v>
      </c>
      <c r="P39" s="4">
        <v>0.35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workbookViewId="0">
      <selection activeCell="P10" sqref="P10"/>
    </sheetView>
  </sheetViews>
  <sheetFormatPr baseColWidth="10" defaultRowHeight="15" x14ac:dyDescent="0.25"/>
  <cols>
    <col min="1" max="1" width="3" bestFit="1" customWidth="1"/>
    <col min="2" max="2" width="17.140625" bestFit="1" customWidth="1"/>
    <col min="3" max="3" width="11.140625" customWidth="1"/>
    <col min="4" max="4" width="12.5703125" bestFit="1" customWidth="1"/>
    <col min="5" max="5" width="11.28515625" bestFit="1" customWidth="1"/>
    <col min="6" max="6" width="11" bestFit="1" customWidth="1"/>
    <col min="7" max="7" width="9" bestFit="1" customWidth="1"/>
    <col min="8" max="8" width="11.140625" customWidth="1"/>
    <col min="9" max="10" width="10" bestFit="1" customWidth="1"/>
    <col min="11" max="11" width="11" bestFit="1" customWidth="1"/>
    <col min="12" max="12" width="12.140625" bestFit="1" customWidth="1"/>
    <col min="13" max="13" width="11" bestFit="1" customWidth="1"/>
    <col min="14" max="14" width="16.140625" bestFit="1" customWidth="1"/>
    <col min="15" max="15" width="13.42578125" customWidth="1"/>
    <col min="16" max="16" width="13" bestFit="1" customWidth="1"/>
    <col min="17" max="17" width="10.42578125" customWidth="1"/>
  </cols>
  <sheetData>
    <row r="1" spans="1:20" x14ac:dyDescent="0.25">
      <c r="B1" t="s">
        <v>46</v>
      </c>
    </row>
    <row r="2" spans="1:20" x14ac:dyDescent="0.25">
      <c r="B2" s="8" t="s">
        <v>0</v>
      </c>
      <c r="C2" s="1">
        <v>14538.5</v>
      </c>
      <c r="E2" s="8" t="s">
        <v>1</v>
      </c>
      <c r="F2" s="20">
        <v>0</v>
      </c>
    </row>
    <row r="3" spans="1:20" x14ac:dyDescent="0.25">
      <c r="H3" s="3"/>
    </row>
    <row r="4" spans="1:20" ht="15.75" thickBot="1" x14ac:dyDescent="0.3">
      <c r="G4" s="2">
        <v>9.4500000000000001E-2</v>
      </c>
    </row>
    <row r="5" spans="1:20" ht="15.75" thickBot="1" x14ac:dyDescent="0.3">
      <c r="A5" s="38"/>
      <c r="B5" s="39" t="s">
        <v>26</v>
      </c>
      <c r="C5" s="51" t="s">
        <v>27</v>
      </c>
      <c r="D5" s="39" t="s">
        <v>28</v>
      </c>
      <c r="E5" s="51" t="s">
        <v>29</v>
      </c>
      <c r="F5" s="51" t="s">
        <v>30</v>
      </c>
      <c r="G5" s="39" t="s">
        <v>2</v>
      </c>
      <c r="H5" s="51" t="s">
        <v>31</v>
      </c>
      <c r="I5" s="39" t="s">
        <v>32</v>
      </c>
      <c r="J5" s="51" t="s">
        <v>3</v>
      </c>
      <c r="K5" s="39" t="s">
        <v>24</v>
      </c>
      <c r="L5" s="51" t="s">
        <v>23</v>
      </c>
      <c r="M5" s="39" t="s">
        <v>21</v>
      </c>
      <c r="N5" s="51" t="s">
        <v>22</v>
      </c>
      <c r="O5" s="52" t="s">
        <v>25</v>
      </c>
      <c r="P5" s="9"/>
    </row>
    <row r="6" spans="1:20" x14ac:dyDescent="0.25">
      <c r="A6" s="25">
        <v>1</v>
      </c>
      <c r="B6" s="44" t="s">
        <v>4</v>
      </c>
      <c r="C6" s="27">
        <v>4000</v>
      </c>
      <c r="D6" s="33"/>
      <c r="E6" s="27">
        <v>0</v>
      </c>
      <c r="F6" s="27">
        <f>+C6+D6+E6</f>
        <v>4000</v>
      </c>
      <c r="G6" s="46">
        <f>+(C6+D6)*$G$4</f>
        <v>378</v>
      </c>
      <c r="H6" s="27">
        <f>+F6-G6</f>
        <v>3622</v>
      </c>
      <c r="I6" s="33">
        <f>+$C$2/12</f>
        <v>1211.5416666666667</v>
      </c>
      <c r="J6" s="27">
        <f>+H6-I6</f>
        <v>2410.458333333333</v>
      </c>
      <c r="K6" s="33">
        <f>+J6</f>
        <v>2410.458333333333</v>
      </c>
      <c r="L6" s="27">
        <f>+(K6/A6)*$A$17</f>
        <v>28925.499999999996</v>
      </c>
      <c r="M6" s="33">
        <f t="shared" ref="M6:M17" si="0">+IF(L6&lt;=$N$31,0,IF(L6&lt;=$N$32,((L6-$M$32)*$P$32),IF(L6&lt;=$N$33,($O$33+((L6-$M$33)*$P$33)),IF(L6&lt;=$N$34,($O$34+((L6-$M$34)*$P$34)),IF(L6&lt;=$N$35,($O$35+((L6-$M$35)*$P$35)),IF(L6&lt;=$N$36,($O$36+((L6-$M$36)*$P$36)),IF(L6&lt;=$N$37,($O$37+((L6-$M$37)*$P$37)),IF(L6&lt;=$N$38,($O$38+((L6-$M$38)*$P$38)),($O$39+((L6-$M$39)*$P$39))))))))))</f>
        <v>2046.8249999999994</v>
      </c>
      <c r="N6" s="27">
        <f ca="1">+((M6/12)*A6)-SUM((N5:$N$6))</f>
        <v>170.56874999999991</v>
      </c>
      <c r="O6" s="33">
        <v>170.57</v>
      </c>
      <c r="P6" s="1"/>
      <c r="Q6" s="3"/>
    </row>
    <row r="7" spans="1:20" x14ac:dyDescent="0.25">
      <c r="A7" s="25">
        <f>+A6+1</f>
        <v>2</v>
      </c>
      <c r="B7" s="44" t="s">
        <v>5</v>
      </c>
      <c r="C7" s="27">
        <v>4000</v>
      </c>
      <c r="D7" s="46"/>
      <c r="E7" s="27">
        <v>0</v>
      </c>
      <c r="F7" s="27">
        <f t="shared" ref="F7:F17" si="1">+C7+D7+E7</f>
        <v>4000</v>
      </c>
      <c r="G7" s="46">
        <f t="shared" ref="G7:G17" si="2">+(C7+D7)*$G$4</f>
        <v>378</v>
      </c>
      <c r="H7" s="27">
        <f t="shared" ref="H7:H17" si="3">+F7-G7</f>
        <v>3622</v>
      </c>
      <c r="I7" s="33">
        <f t="shared" ref="I7:I17" si="4">+$C$2/12</f>
        <v>1211.5416666666667</v>
      </c>
      <c r="J7" s="27">
        <f t="shared" ref="J7:J17" si="5">+H7-I7</f>
        <v>2410.458333333333</v>
      </c>
      <c r="K7" s="33">
        <f>+K6+J7</f>
        <v>4820.9166666666661</v>
      </c>
      <c r="L7" s="27">
        <f t="shared" ref="L7:L17" si="6">+(K7/A7)*$A$17</f>
        <v>28925.499999999996</v>
      </c>
      <c r="M7" s="33">
        <f t="shared" si="0"/>
        <v>2046.8249999999994</v>
      </c>
      <c r="N7" s="27">
        <f ca="1">+((M7/12)*A7)-SUM((N$6:$N6))</f>
        <v>170.56874999999991</v>
      </c>
      <c r="O7" s="33">
        <v>229.35</v>
      </c>
      <c r="P7" s="1"/>
      <c r="Q7" s="3"/>
    </row>
    <row r="8" spans="1:20" x14ac:dyDescent="0.25">
      <c r="A8" s="25">
        <f t="shared" ref="A8:A17" si="7">+A7+1</f>
        <v>3</v>
      </c>
      <c r="B8" s="44" t="s">
        <v>6</v>
      </c>
      <c r="C8" s="27">
        <v>4000</v>
      </c>
      <c r="D8" s="46"/>
      <c r="E8" s="27">
        <v>0</v>
      </c>
      <c r="F8" s="27">
        <f t="shared" si="1"/>
        <v>4000</v>
      </c>
      <c r="G8" s="46">
        <f t="shared" si="2"/>
        <v>378</v>
      </c>
      <c r="H8" s="27">
        <f t="shared" si="3"/>
        <v>3622</v>
      </c>
      <c r="I8" s="33">
        <f t="shared" si="4"/>
        <v>1211.5416666666667</v>
      </c>
      <c r="J8" s="27">
        <f t="shared" si="5"/>
        <v>2410.458333333333</v>
      </c>
      <c r="K8" s="33">
        <f t="shared" ref="K8:K17" si="8">+K7+J8</f>
        <v>7231.3749999999991</v>
      </c>
      <c r="L8" s="27">
        <f t="shared" si="6"/>
        <v>28925.499999999996</v>
      </c>
      <c r="M8" s="33">
        <f t="shared" si="0"/>
        <v>2046.8249999999994</v>
      </c>
      <c r="N8" s="27">
        <f ca="1">+((M8/12)*A8)-SUM((N$6:$N7))</f>
        <v>170.56874999999991</v>
      </c>
      <c r="O8" s="33">
        <v>229.35</v>
      </c>
      <c r="P8" s="1"/>
      <c r="Q8" s="3"/>
      <c r="R8" s="3"/>
    </row>
    <row r="9" spans="1:20" x14ac:dyDescent="0.25">
      <c r="A9" s="25">
        <f t="shared" si="7"/>
        <v>4</v>
      </c>
      <c r="B9" s="44" t="s">
        <v>7</v>
      </c>
      <c r="C9" s="27">
        <v>4000</v>
      </c>
      <c r="D9" s="46"/>
      <c r="E9" s="27">
        <f>+$F$2/9</f>
        <v>0</v>
      </c>
      <c r="F9" s="27">
        <f t="shared" si="1"/>
        <v>4000</v>
      </c>
      <c r="G9" s="46">
        <f t="shared" si="2"/>
        <v>378</v>
      </c>
      <c r="H9" s="27">
        <f t="shared" si="3"/>
        <v>3622</v>
      </c>
      <c r="I9" s="33">
        <f t="shared" si="4"/>
        <v>1211.5416666666667</v>
      </c>
      <c r="J9" s="27">
        <f t="shared" si="5"/>
        <v>2410.458333333333</v>
      </c>
      <c r="K9" s="33">
        <f t="shared" si="8"/>
        <v>9641.8333333333321</v>
      </c>
      <c r="L9" s="27">
        <f t="shared" si="6"/>
        <v>28925.499999999996</v>
      </c>
      <c r="M9" s="33">
        <f>+IF(L9&lt;=$N$31,0,IF(L9&lt;=$N$32,((L9-$M$32)*$P$32),IF(L9&lt;=$N$33,($O$33+((L9-$M$33)*$P$33)),IF(L9&lt;=$N$34,($O$34+((L9-$M$34)*$P$34)),IF(L9&lt;=$N$35,($O$35+((L9-$M$35)*$P$35)),IF(L9&lt;=$N$36,($O$36+((L9-$M$36)*$P$36)),IF(L9&lt;=$N$37,($O$37+((L9-$M$37)*$P$37)),IF(L9&lt;=$N$38,($O$38+((L9-$M$38)*$P$38)),($O$39+((L9-$M$39)*$P$39))))))))))</f>
        <v>2046.8249999999994</v>
      </c>
      <c r="N9" s="27">
        <f ca="1">+((M9/12)*A9)-SUM((N$6:$N8))</f>
        <v>170.56874999999991</v>
      </c>
      <c r="O9" s="33">
        <v>20.059999999999999</v>
      </c>
      <c r="P9" s="1"/>
      <c r="Q9" s="3"/>
      <c r="R9" s="3"/>
      <c r="S9" s="3"/>
      <c r="T9" s="3"/>
    </row>
    <row r="10" spans="1:20" x14ac:dyDescent="0.25">
      <c r="A10" s="25">
        <f t="shared" si="7"/>
        <v>5</v>
      </c>
      <c r="B10" s="44" t="s">
        <v>8</v>
      </c>
      <c r="C10" s="27">
        <v>4000</v>
      </c>
      <c r="D10" s="46"/>
      <c r="E10" s="27">
        <f t="shared" ref="E10:E17" si="9">+$F$2/9</f>
        <v>0</v>
      </c>
      <c r="F10" s="27">
        <f t="shared" si="1"/>
        <v>4000</v>
      </c>
      <c r="G10" s="46">
        <f t="shared" si="2"/>
        <v>378</v>
      </c>
      <c r="H10" s="27">
        <f t="shared" si="3"/>
        <v>3622</v>
      </c>
      <c r="I10" s="33">
        <f t="shared" si="4"/>
        <v>1211.5416666666667</v>
      </c>
      <c r="J10" s="27">
        <f t="shared" si="5"/>
        <v>2410.458333333333</v>
      </c>
      <c r="K10" s="33">
        <f t="shared" si="8"/>
        <v>12052.291666666664</v>
      </c>
      <c r="L10" s="27">
        <f t="shared" si="6"/>
        <v>28925.499999999996</v>
      </c>
      <c r="M10" s="33">
        <f t="shared" si="0"/>
        <v>2046.8249999999994</v>
      </c>
      <c r="N10" s="27">
        <f ca="1">+((M10/12)*A10)-SUM((N$6:$N9))</f>
        <v>170.56874999999991</v>
      </c>
      <c r="O10" s="33"/>
      <c r="P10" s="1"/>
      <c r="Q10" s="3"/>
      <c r="R10" s="3"/>
      <c r="T10" s="3"/>
    </row>
    <row r="11" spans="1:20" x14ac:dyDescent="0.25">
      <c r="A11" s="25">
        <f t="shared" si="7"/>
        <v>6</v>
      </c>
      <c r="B11" s="44" t="s">
        <v>9</v>
      </c>
      <c r="C11" s="27">
        <v>4000</v>
      </c>
      <c r="D11" s="46"/>
      <c r="E11" s="27">
        <f t="shared" si="9"/>
        <v>0</v>
      </c>
      <c r="F11" s="27">
        <f t="shared" si="1"/>
        <v>4000</v>
      </c>
      <c r="G11" s="46">
        <f t="shared" si="2"/>
        <v>378</v>
      </c>
      <c r="H11" s="27">
        <f t="shared" si="3"/>
        <v>3622</v>
      </c>
      <c r="I11" s="33">
        <f t="shared" si="4"/>
        <v>1211.5416666666667</v>
      </c>
      <c r="J11" s="27">
        <f t="shared" si="5"/>
        <v>2410.458333333333</v>
      </c>
      <c r="K11" s="33">
        <f t="shared" si="8"/>
        <v>14462.749999999996</v>
      </c>
      <c r="L11" s="27">
        <f t="shared" si="6"/>
        <v>28925.499999999993</v>
      </c>
      <c r="M11" s="33">
        <f t="shared" si="0"/>
        <v>2046.8249999999989</v>
      </c>
      <c r="N11" s="27">
        <f ca="1">+((M11/12)*A11)-SUM((N$6:$N10))</f>
        <v>170.5687499999998</v>
      </c>
      <c r="O11" s="33"/>
      <c r="P11" s="1"/>
      <c r="Q11" s="3"/>
    </row>
    <row r="12" spans="1:20" x14ac:dyDescent="0.25">
      <c r="A12" s="25">
        <f t="shared" si="7"/>
        <v>7</v>
      </c>
      <c r="B12" s="44" t="s">
        <v>10</v>
      </c>
      <c r="C12" s="27">
        <v>4000</v>
      </c>
      <c r="D12" s="46"/>
      <c r="E12" s="27">
        <f t="shared" si="9"/>
        <v>0</v>
      </c>
      <c r="F12" s="27">
        <f t="shared" si="1"/>
        <v>4000</v>
      </c>
      <c r="G12" s="46">
        <f t="shared" si="2"/>
        <v>378</v>
      </c>
      <c r="H12" s="27">
        <f t="shared" si="3"/>
        <v>3622</v>
      </c>
      <c r="I12" s="33">
        <f t="shared" si="4"/>
        <v>1211.5416666666667</v>
      </c>
      <c r="J12" s="27">
        <f t="shared" si="5"/>
        <v>2410.458333333333</v>
      </c>
      <c r="K12" s="33">
        <f t="shared" si="8"/>
        <v>16873.208333333328</v>
      </c>
      <c r="L12" s="27">
        <f t="shared" si="6"/>
        <v>28925.499999999993</v>
      </c>
      <c r="M12" s="33">
        <f t="shared" si="0"/>
        <v>2046.8249999999989</v>
      </c>
      <c r="N12" s="27">
        <f ca="1">+((M12/12)*A12)-SUM((N$6:$N11))</f>
        <v>170.56874999999991</v>
      </c>
      <c r="O12" s="33"/>
      <c r="P12" s="1"/>
      <c r="Q12" s="3"/>
    </row>
    <row r="13" spans="1:20" x14ac:dyDescent="0.25">
      <c r="A13" s="25">
        <f t="shared" si="7"/>
        <v>8</v>
      </c>
      <c r="B13" s="44" t="s">
        <v>11</v>
      </c>
      <c r="C13" s="27">
        <v>4000</v>
      </c>
      <c r="D13" s="46"/>
      <c r="E13" s="27">
        <f t="shared" si="9"/>
        <v>0</v>
      </c>
      <c r="F13" s="27">
        <f t="shared" si="1"/>
        <v>4000</v>
      </c>
      <c r="G13" s="46">
        <f t="shared" si="2"/>
        <v>378</v>
      </c>
      <c r="H13" s="27">
        <f t="shared" si="3"/>
        <v>3622</v>
      </c>
      <c r="I13" s="33">
        <f t="shared" si="4"/>
        <v>1211.5416666666667</v>
      </c>
      <c r="J13" s="27">
        <f t="shared" si="5"/>
        <v>2410.458333333333</v>
      </c>
      <c r="K13" s="33">
        <f t="shared" si="8"/>
        <v>19283.666666666661</v>
      </c>
      <c r="L13" s="27">
        <f t="shared" si="6"/>
        <v>28925.499999999993</v>
      </c>
      <c r="M13" s="33">
        <f t="shared" si="0"/>
        <v>2046.8249999999989</v>
      </c>
      <c r="N13" s="27">
        <f ca="1">+((M13/12)*A13)-SUM((N$6:$N12))</f>
        <v>170.56874999999991</v>
      </c>
      <c r="O13" s="33"/>
      <c r="P13" s="1"/>
      <c r="Q13" s="3"/>
    </row>
    <row r="14" spans="1:20" x14ac:dyDescent="0.25">
      <c r="A14" s="41">
        <f t="shared" si="7"/>
        <v>9</v>
      </c>
      <c r="B14" s="45" t="s">
        <v>12</v>
      </c>
      <c r="C14" s="27">
        <v>4000</v>
      </c>
      <c r="D14" s="46"/>
      <c r="E14" s="27">
        <f t="shared" si="9"/>
        <v>0</v>
      </c>
      <c r="F14" s="27">
        <f t="shared" si="1"/>
        <v>4000</v>
      </c>
      <c r="G14" s="46">
        <f t="shared" si="2"/>
        <v>378</v>
      </c>
      <c r="H14" s="27">
        <f t="shared" si="3"/>
        <v>3622</v>
      </c>
      <c r="I14" s="33">
        <f t="shared" si="4"/>
        <v>1211.5416666666667</v>
      </c>
      <c r="J14" s="27">
        <f t="shared" si="5"/>
        <v>2410.458333333333</v>
      </c>
      <c r="K14" s="33">
        <f t="shared" si="8"/>
        <v>21694.124999999993</v>
      </c>
      <c r="L14" s="27">
        <f t="shared" si="6"/>
        <v>28925.499999999993</v>
      </c>
      <c r="M14" s="33">
        <f t="shared" si="0"/>
        <v>2046.8249999999989</v>
      </c>
      <c r="N14" s="27">
        <f ca="1">+((M14/12)*A14)-SUM((N$6:$N13))</f>
        <v>170.56874999999991</v>
      </c>
      <c r="O14" s="46"/>
      <c r="P14" s="17"/>
      <c r="Q14" s="19"/>
      <c r="R14" s="3"/>
      <c r="S14" s="3"/>
    </row>
    <row r="15" spans="1:20" x14ac:dyDescent="0.25">
      <c r="A15" s="42">
        <f t="shared" si="7"/>
        <v>10</v>
      </c>
      <c r="B15" s="45" t="s">
        <v>13</v>
      </c>
      <c r="C15" s="27">
        <v>4000</v>
      </c>
      <c r="D15" s="46"/>
      <c r="E15" s="27">
        <f t="shared" si="9"/>
        <v>0</v>
      </c>
      <c r="F15" s="27">
        <f t="shared" si="1"/>
        <v>4000</v>
      </c>
      <c r="G15" s="46">
        <f t="shared" si="2"/>
        <v>378</v>
      </c>
      <c r="H15" s="27">
        <f t="shared" si="3"/>
        <v>3622</v>
      </c>
      <c r="I15" s="33">
        <f t="shared" si="4"/>
        <v>1211.5416666666667</v>
      </c>
      <c r="J15" s="27">
        <f t="shared" si="5"/>
        <v>2410.458333333333</v>
      </c>
      <c r="K15" s="33">
        <f t="shared" si="8"/>
        <v>24104.583333333325</v>
      </c>
      <c r="L15" s="27">
        <f t="shared" si="6"/>
        <v>28925.499999999993</v>
      </c>
      <c r="M15" s="33">
        <f t="shared" si="0"/>
        <v>2046.8249999999989</v>
      </c>
      <c r="N15" s="27">
        <f ca="1">+((M15/12)*A15)-SUM((N$6:$N14))</f>
        <v>170.56874999999991</v>
      </c>
      <c r="O15" s="49"/>
      <c r="P15" s="13"/>
      <c r="Q15" s="11"/>
    </row>
    <row r="16" spans="1:20" x14ac:dyDescent="0.25">
      <c r="A16" s="42">
        <f t="shared" si="7"/>
        <v>11</v>
      </c>
      <c r="B16" s="45" t="s">
        <v>14</v>
      </c>
      <c r="C16" s="27">
        <v>4000</v>
      </c>
      <c r="D16" s="46"/>
      <c r="E16" s="27">
        <f t="shared" si="9"/>
        <v>0</v>
      </c>
      <c r="F16" s="27">
        <f t="shared" si="1"/>
        <v>4000</v>
      </c>
      <c r="G16" s="46">
        <f t="shared" si="2"/>
        <v>378</v>
      </c>
      <c r="H16" s="27">
        <f t="shared" si="3"/>
        <v>3622</v>
      </c>
      <c r="I16" s="33">
        <f t="shared" si="4"/>
        <v>1211.5416666666667</v>
      </c>
      <c r="J16" s="27">
        <f t="shared" si="5"/>
        <v>2410.458333333333</v>
      </c>
      <c r="K16" s="33">
        <f t="shared" si="8"/>
        <v>26515.041666666657</v>
      </c>
      <c r="L16" s="27">
        <f t="shared" si="6"/>
        <v>28925.499999999993</v>
      </c>
      <c r="M16" s="33">
        <f t="shared" si="0"/>
        <v>2046.8249999999989</v>
      </c>
      <c r="N16" s="27">
        <f ca="1">+((M16/12)*A16)-SUM((N$6:$N15))</f>
        <v>170.56874999999991</v>
      </c>
      <c r="O16" s="49"/>
      <c r="P16" s="13"/>
      <c r="Q16" s="11"/>
      <c r="R16" s="3"/>
    </row>
    <row r="17" spans="1:19" ht="15.75" thickBot="1" x14ac:dyDescent="0.3">
      <c r="A17" s="42">
        <f t="shared" si="7"/>
        <v>12</v>
      </c>
      <c r="B17" s="45" t="s">
        <v>15</v>
      </c>
      <c r="C17" s="27">
        <v>4000</v>
      </c>
      <c r="D17" s="46"/>
      <c r="E17" s="27">
        <f t="shared" si="9"/>
        <v>0</v>
      </c>
      <c r="F17" s="27">
        <f t="shared" si="1"/>
        <v>4000</v>
      </c>
      <c r="G17" s="46">
        <f t="shared" si="2"/>
        <v>378</v>
      </c>
      <c r="H17" s="27">
        <f t="shared" si="3"/>
        <v>3622</v>
      </c>
      <c r="I17" s="33">
        <f t="shared" si="4"/>
        <v>1211.5416666666667</v>
      </c>
      <c r="J17" s="27">
        <f t="shared" si="5"/>
        <v>2410.458333333333</v>
      </c>
      <c r="K17" s="33">
        <f t="shared" si="8"/>
        <v>28925.499999999989</v>
      </c>
      <c r="L17" s="27">
        <f t="shared" si="6"/>
        <v>28925.499999999993</v>
      </c>
      <c r="M17" s="33">
        <f t="shared" si="0"/>
        <v>2046.8249999999989</v>
      </c>
      <c r="N17" s="27">
        <f ca="1">+((M17/12)*A17)-SUM((N$6:$N16))</f>
        <v>170.56874999999991</v>
      </c>
      <c r="O17" s="49"/>
      <c r="P17" s="13"/>
      <c r="Q17" s="11"/>
      <c r="R17" s="3"/>
    </row>
    <row r="18" spans="1:19" ht="15.75" thickBot="1" x14ac:dyDescent="0.3">
      <c r="A18" s="31"/>
      <c r="B18" s="32" t="s">
        <v>16</v>
      </c>
      <c r="C18" s="43">
        <f>SUM(C6:C17)</f>
        <v>48000</v>
      </c>
      <c r="D18" s="47">
        <v>0</v>
      </c>
      <c r="E18" s="43">
        <f t="shared" ref="E18:J18" si="10">SUM(E6:E17)</f>
        <v>0</v>
      </c>
      <c r="F18" s="43">
        <f t="shared" si="10"/>
        <v>48000</v>
      </c>
      <c r="G18" s="48">
        <f t="shared" si="10"/>
        <v>4536</v>
      </c>
      <c r="H18" s="43">
        <f t="shared" si="10"/>
        <v>43464</v>
      </c>
      <c r="I18" s="48">
        <f t="shared" si="10"/>
        <v>14538.499999999998</v>
      </c>
      <c r="J18" s="43">
        <f t="shared" si="10"/>
        <v>28925.499999999989</v>
      </c>
      <c r="K18" s="48"/>
      <c r="L18" s="43"/>
      <c r="M18" s="48"/>
      <c r="N18" s="43"/>
      <c r="O18" s="50"/>
      <c r="P18" s="3"/>
      <c r="Q18" s="3"/>
      <c r="R18" s="3"/>
      <c r="S18" s="3"/>
    </row>
    <row r="19" spans="1:19" x14ac:dyDescent="0.25">
      <c r="C19" s="1"/>
      <c r="D19" s="1"/>
      <c r="E19" s="1"/>
      <c r="F19" s="1"/>
      <c r="G19" s="1"/>
      <c r="H19" s="1"/>
      <c r="I19" s="1"/>
      <c r="J19" s="1"/>
      <c r="K19" s="3"/>
      <c r="O19" s="3"/>
      <c r="P19" s="3"/>
      <c r="Q19" s="3"/>
    </row>
    <row r="20" spans="1:19" x14ac:dyDescent="0.25">
      <c r="E20" s="7"/>
      <c r="O20" s="3"/>
      <c r="P20" s="3"/>
      <c r="Q20" s="3"/>
      <c r="R20" s="3"/>
      <c r="S20" s="1"/>
    </row>
    <row r="21" spans="1:19" x14ac:dyDescent="0.25">
      <c r="C21" s="3">
        <f>+C18+E18</f>
        <v>48000</v>
      </c>
      <c r="D21">
        <f>+C18*9.45%</f>
        <v>4535.9999999999991</v>
      </c>
      <c r="E21" s="3">
        <f>+C2</f>
        <v>14538.5</v>
      </c>
      <c r="F21" s="3">
        <f>+C21-D21-E21</f>
        <v>28925.5</v>
      </c>
      <c r="P21" s="1"/>
      <c r="Q21" s="1"/>
      <c r="R21" s="1"/>
      <c r="S21" s="1"/>
    </row>
    <row r="22" spans="1:19" x14ac:dyDescent="0.25">
      <c r="C22">
        <f>+C21/12</f>
        <v>4000</v>
      </c>
      <c r="D22" s="3">
        <f>+C21-D21</f>
        <v>43464</v>
      </c>
      <c r="E22">
        <f>+D22/12</f>
        <v>3622</v>
      </c>
      <c r="P22" s="1"/>
      <c r="Q22" s="1"/>
      <c r="R22" s="1"/>
      <c r="S22" s="1"/>
    </row>
    <row r="23" spans="1:19" x14ac:dyDescent="0.25">
      <c r="P23" s="1"/>
      <c r="Q23" s="1"/>
      <c r="R23" s="1"/>
      <c r="S23" s="1"/>
    </row>
    <row r="24" spans="1:19" x14ac:dyDescent="0.25">
      <c r="J24" s="3"/>
      <c r="P24" s="1"/>
    </row>
    <row r="28" spans="1:19" ht="15.75" thickBot="1" x14ac:dyDescent="0.3"/>
    <row r="29" spans="1:19" ht="15.75" thickBot="1" x14ac:dyDescent="0.3">
      <c r="M29" s="35" t="s">
        <v>42</v>
      </c>
      <c r="N29" s="36"/>
      <c r="O29" s="36"/>
      <c r="P29" s="37"/>
    </row>
    <row r="30" spans="1:19" ht="15.75" thickBot="1" x14ac:dyDescent="0.3">
      <c r="M30" s="38" t="s">
        <v>17</v>
      </c>
      <c r="N30" s="39" t="s">
        <v>18</v>
      </c>
      <c r="O30" s="39" t="s">
        <v>19</v>
      </c>
      <c r="P30" s="40" t="s">
        <v>20</v>
      </c>
    </row>
    <row r="31" spans="1:19" x14ac:dyDescent="0.25">
      <c r="M31" s="26">
        <v>0</v>
      </c>
      <c r="N31" s="33">
        <v>11290</v>
      </c>
      <c r="O31" s="33">
        <v>0</v>
      </c>
      <c r="P31" s="28">
        <v>0</v>
      </c>
    </row>
    <row r="32" spans="1:19" x14ac:dyDescent="0.25">
      <c r="M32" s="26">
        <f>+N31</f>
        <v>11290</v>
      </c>
      <c r="N32" s="33">
        <v>14390</v>
      </c>
      <c r="O32" s="33">
        <v>0</v>
      </c>
      <c r="P32" s="28">
        <v>0.05</v>
      </c>
    </row>
    <row r="33" spans="10:16" x14ac:dyDescent="0.25">
      <c r="L33" s="3"/>
      <c r="M33" s="26">
        <f t="shared" ref="M33:M39" si="11">+N32</f>
        <v>14390</v>
      </c>
      <c r="N33" s="33">
        <v>17990</v>
      </c>
      <c r="O33" s="33">
        <v>155</v>
      </c>
      <c r="P33" s="28">
        <v>0.1</v>
      </c>
    </row>
    <row r="34" spans="10:16" x14ac:dyDescent="0.25">
      <c r="L34" s="3"/>
      <c r="M34" s="26">
        <f t="shared" si="11"/>
        <v>17990</v>
      </c>
      <c r="N34" s="33">
        <v>21600</v>
      </c>
      <c r="O34" s="33">
        <v>515</v>
      </c>
      <c r="P34" s="28">
        <v>0.12</v>
      </c>
    </row>
    <row r="35" spans="10:16" x14ac:dyDescent="0.25">
      <c r="J35" s="3"/>
      <c r="L35" s="3"/>
      <c r="M35" s="26">
        <f t="shared" si="11"/>
        <v>21600</v>
      </c>
      <c r="N35" s="33">
        <v>43190</v>
      </c>
      <c r="O35" s="33">
        <v>948</v>
      </c>
      <c r="P35" s="28">
        <v>0.15</v>
      </c>
    </row>
    <row r="36" spans="10:16" x14ac:dyDescent="0.25">
      <c r="K36" s="3"/>
      <c r="L36" s="3"/>
      <c r="M36" s="26">
        <f t="shared" si="11"/>
        <v>43190</v>
      </c>
      <c r="N36" s="33">
        <v>64770</v>
      </c>
      <c r="O36" s="33">
        <v>4187</v>
      </c>
      <c r="P36" s="28">
        <v>0.2</v>
      </c>
    </row>
    <row r="37" spans="10:16" x14ac:dyDescent="0.25">
      <c r="J37" s="3"/>
      <c r="L37" s="3"/>
      <c r="M37" s="26">
        <f t="shared" si="11"/>
        <v>64770</v>
      </c>
      <c r="N37" s="33">
        <v>86370</v>
      </c>
      <c r="O37" s="33">
        <v>8503</v>
      </c>
      <c r="P37" s="28">
        <v>0.25</v>
      </c>
    </row>
    <row r="38" spans="10:16" x14ac:dyDescent="0.25">
      <c r="M38" s="26">
        <f t="shared" si="11"/>
        <v>86370</v>
      </c>
      <c r="N38" s="33">
        <v>115140</v>
      </c>
      <c r="O38" s="33">
        <v>13903</v>
      </c>
      <c r="P38" s="28">
        <v>0.3</v>
      </c>
    </row>
    <row r="39" spans="10:16" ht="15.75" thickBot="1" x14ac:dyDescent="0.3">
      <c r="M39" s="29">
        <f t="shared" si="11"/>
        <v>115140</v>
      </c>
      <c r="N39" s="34">
        <v>0</v>
      </c>
      <c r="O39" s="34">
        <v>22534</v>
      </c>
      <c r="P39" s="30">
        <v>0.35</v>
      </c>
    </row>
  </sheetData>
  <mergeCells count="1">
    <mergeCell ref="M29:P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A3" sqref="A3"/>
    </sheetView>
  </sheetViews>
  <sheetFormatPr baseColWidth="10" defaultRowHeight="15" x14ac:dyDescent="0.25"/>
  <cols>
    <col min="1" max="1" width="3" bestFit="1" customWidth="1"/>
    <col min="2" max="2" width="17.140625" bestFit="1" customWidth="1"/>
    <col min="3" max="3" width="10" bestFit="1" customWidth="1"/>
    <col min="4" max="4" width="12.5703125" bestFit="1" customWidth="1"/>
    <col min="5" max="5" width="11.28515625" bestFit="1" customWidth="1"/>
    <col min="6" max="6" width="11" bestFit="1" customWidth="1"/>
    <col min="7" max="7" width="9" bestFit="1" customWidth="1"/>
    <col min="8" max="8" width="10.140625" bestFit="1" customWidth="1"/>
    <col min="9" max="10" width="10" bestFit="1" customWidth="1"/>
    <col min="11" max="11" width="11" bestFit="1" customWidth="1"/>
    <col min="12" max="12" width="12.140625" bestFit="1" customWidth="1"/>
    <col min="13" max="13" width="11" bestFit="1" customWidth="1"/>
    <col min="14" max="14" width="16.140625" bestFit="1" customWidth="1"/>
    <col min="15" max="15" width="20.28515625" bestFit="1" customWidth="1"/>
    <col min="16" max="16" width="13" bestFit="1" customWidth="1"/>
    <col min="17" max="17" width="10" bestFit="1" customWidth="1"/>
  </cols>
  <sheetData>
    <row r="1" spans="1:20" x14ac:dyDescent="0.25">
      <c r="B1" t="s">
        <v>36</v>
      </c>
    </row>
    <row r="2" spans="1:20" x14ac:dyDescent="0.25">
      <c r="B2" s="8" t="s">
        <v>0</v>
      </c>
      <c r="C2" s="1">
        <v>4000</v>
      </c>
      <c r="E2" s="8" t="s">
        <v>1</v>
      </c>
      <c r="F2" s="20">
        <v>3151.1640244586793</v>
      </c>
    </row>
    <row r="3" spans="1:20" x14ac:dyDescent="0.25">
      <c r="H3" s="3"/>
    </row>
    <row r="4" spans="1:20" x14ac:dyDescent="0.25">
      <c r="G4" s="2">
        <v>9.4500000000000001E-2</v>
      </c>
    </row>
    <row r="5" spans="1:20" x14ac:dyDescent="0.25">
      <c r="A5" s="8"/>
      <c r="B5" s="9" t="s">
        <v>26</v>
      </c>
      <c r="C5" s="9" t="s">
        <v>27</v>
      </c>
      <c r="D5" s="9" t="s">
        <v>28</v>
      </c>
      <c r="E5" s="9" t="s">
        <v>29</v>
      </c>
      <c r="F5" s="9" t="s">
        <v>30</v>
      </c>
      <c r="G5" s="9" t="s">
        <v>2</v>
      </c>
      <c r="H5" s="9" t="s">
        <v>31</v>
      </c>
      <c r="I5" s="9" t="s">
        <v>32</v>
      </c>
      <c r="J5" s="9" t="s">
        <v>3</v>
      </c>
      <c r="K5" s="9" t="s">
        <v>24</v>
      </c>
      <c r="L5" s="9" t="s">
        <v>23</v>
      </c>
      <c r="M5" s="9" t="s">
        <v>21</v>
      </c>
      <c r="N5" s="9" t="s">
        <v>22</v>
      </c>
      <c r="O5" s="10"/>
      <c r="P5" s="9"/>
    </row>
    <row r="6" spans="1:20" x14ac:dyDescent="0.25">
      <c r="A6">
        <v>1</v>
      </c>
      <c r="B6" t="s">
        <v>4</v>
      </c>
      <c r="C6" s="1">
        <v>1200</v>
      </c>
      <c r="D6" s="1"/>
      <c r="E6" s="1">
        <f>+$F$2/12</f>
        <v>262.59700203822325</v>
      </c>
      <c r="F6" s="1">
        <f>+C6+D6+E6</f>
        <v>1462.5970020382233</v>
      </c>
      <c r="G6" s="17">
        <f>+(C6+D6)*$G$4</f>
        <v>113.4</v>
      </c>
      <c r="H6" s="1">
        <f>+F6-G6</f>
        <v>1349.1970020382232</v>
      </c>
      <c r="I6" s="1">
        <f>+$C$2/12</f>
        <v>333.33333333333331</v>
      </c>
      <c r="J6" s="1">
        <f>+H6-I6</f>
        <v>1015.86366870489</v>
      </c>
      <c r="K6" s="1">
        <f>+J6</f>
        <v>1015.86366870489</v>
      </c>
      <c r="L6" s="1">
        <f>+(K6/A6)*$A$17</f>
        <v>12190.364024458679</v>
      </c>
      <c r="M6" s="1">
        <f t="shared" ref="M6:M17" si="0">+IF(L6&lt;=$N$31,0,IF(L6&lt;=$N$32,((L6-$M$32)*$P$32),IF(L6&lt;=$N$33,($O$33+((L6-$M$33)*$P$33)),IF(L6&lt;=$N$34,($O$34+((L6-$M$34)*$P$34)),IF(L6&lt;=$N$35,($O$35+((L6-$M$35)*$P$35)),IF(L6&lt;=$N$36,($O$36+((L6-$M$36)*$P$36)),IF(L6&lt;=$N$37,($O$37+((L6-$M$37)*$P$37)),IF(L6&lt;=$N$38,($O$38+((L6-$M$38)*$P$38)),($O$39+((L6-$M$39)*$P$39))))))))))</f>
        <v>45.018201222933932</v>
      </c>
      <c r="N6" s="17">
        <f>+M6/12</f>
        <v>3.7515167685778277</v>
      </c>
      <c r="O6" s="1"/>
      <c r="P6" s="1"/>
      <c r="Q6" s="3"/>
    </row>
    <row r="7" spans="1:20" x14ac:dyDescent="0.25">
      <c r="A7">
        <f>+A6+1</f>
        <v>2</v>
      </c>
      <c r="B7" t="s">
        <v>5</v>
      </c>
      <c r="C7" s="17">
        <v>1200</v>
      </c>
      <c r="D7" s="17"/>
      <c r="E7" s="1">
        <f t="shared" ref="E7:E17" si="1">+$F$2/12</f>
        <v>262.59700203822325</v>
      </c>
      <c r="F7" s="1">
        <f t="shared" ref="F7:F17" si="2">+C7+D7+E7</f>
        <v>1462.5970020382233</v>
      </c>
      <c r="G7" s="17">
        <f t="shared" ref="G7:G17" si="3">+(C7+D7)*$G$4</f>
        <v>113.4</v>
      </c>
      <c r="H7" s="1">
        <f t="shared" ref="H7:H17" si="4">+F7-G7</f>
        <v>1349.1970020382232</v>
      </c>
      <c r="I7" s="1">
        <f t="shared" ref="I7:I17" si="5">+$C$2/12</f>
        <v>333.33333333333331</v>
      </c>
      <c r="J7" s="1">
        <f t="shared" ref="J7:J17" si="6">+H7-I7</f>
        <v>1015.86366870489</v>
      </c>
      <c r="K7" s="1">
        <f>+K6+J7</f>
        <v>2031.7273374097799</v>
      </c>
      <c r="L7" s="1">
        <f t="shared" ref="L7:L17" si="7">+(K7/A7)*$A$17</f>
        <v>12190.364024458679</v>
      </c>
      <c r="M7" s="1">
        <f t="shared" si="0"/>
        <v>45.018201222933932</v>
      </c>
      <c r="N7" s="1">
        <f>+((M7/12)*A7)-N6</f>
        <v>3.7515167685778277</v>
      </c>
      <c r="O7" s="17"/>
      <c r="P7" s="17"/>
      <c r="Q7" s="19"/>
    </row>
    <row r="8" spans="1:20" x14ac:dyDescent="0.25">
      <c r="A8">
        <f t="shared" ref="A8:A17" si="8">+A7+1</f>
        <v>3</v>
      </c>
      <c r="B8" t="s">
        <v>6</v>
      </c>
      <c r="C8" s="17">
        <v>1200</v>
      </c>
      <c r="D8" s="17"/>
      <c r="E8" s="1">
        <f t="shared" si="1"/>
        <v>262.59700203822325</v>
      </c>
      <c r="F8" s="1">
        <f t="shared" si="2"/>
        <v>1462.5970020382233</v>
      </c>
      <c r="G8" s="17">
        <f t="shared" si="3"/>
        <v>113.4</v>
      </c>
      <c r="H8" s="1">
        <f t="shared" si="4"/>
        <v>1349.1970020382232</v>
      </c>
      <c r="I8" s="1">
        <f t="shared" si="5"/>
        <v>333.33333333333331</v>
      </c>
      <c r="J8" s="1">
        <f t="shared" si="6"/>
        <v>1015.86366870489</v>
      </c>
      <c r="K8" s="1">
        <f t="shared" ref="K8:K17" si="9">+K7+J8</f>
        <v>3047.5910061146697</v>
      </c>
      <c r="L8" s="1">
        <f t="shared" si="7"/>
        <v>12190.364024458679</v>
      </c>
      <c r="M8" s="1">
        <f t="shared" si="0"/>
        <v>45.018201222933932</v>
      </c>
      <c r="N8" s="1">
        <f>+((M8/12)*A8)-SUM((N$6:$N7))</f>
        <v>3.7515167685778277</v>
      </c>
      <c r="O8" s="17"/>
      <c r="P8" s="17"/>
      <c r="Q8" s="19"/>
      <c r="R8" s="3"/>
    </row>
    <row r="9" spans="1:20" x14ac:dyDescent="0.25">
      <c r="A9">
        <f t="shared" si="8"/>
        <v>4</v>
      </c>
      <c r="B9" t="s">
        <v>7</v>
      </c>
      <c r="C9" s="17"/>
      <c r="D9" s="17"/>
      <c r="E9" s="1">
        <f t="shared" si="1"/>
        <v>262.59700203822325</v>
      </c>
      <c r="F9" s="1">
        <f t="shared" si="2"/>
        <v>262.59700203822325</v>
      </c>
      <c r="G9" s="17">
        <f t="shared" si="3"/>
        <v>0</v>
      </c>
      <c r="H9" s="1">
        <f t="shared" si="4"/>
        <v>262.59700203822325</v>
      </c>
      <c r="I9" s="1">
        <f t="shared" si="5"/>
        <v>333.33333333333331</v>
      </c>
      <c r="J9" s="1">
        <f t="shared" si="6"/>
        <v>-70.736331295110062</v>
      </c>
      <c r="K9" s="1">
        <f t="shared" si="9"/>
        <v>2976.8546748195595</v>
      </c>
      <c r="L9" s="1">
        <f t="shared" si="7"/>
        <v>8930.5640244586793</v>
      </c>
      <c r="M9" s="1">
        <f t="shared" si="0"/>
        <v>0</v>
      </c>
      <c r="N9" s="1">
        <f>+((M9/12)*A9)-SUM((N$6:$N8))</f>
        <v>-11.254550305733483</v>
      </c>
      <c r="O9" s="17"/>
      <c r="P9" s="17"/>
      <c r="Q9" s="19"/>
      <c r="R9" s="3"/>
      <c r="S9" s="3"/>
      <c r="T9" s="3"/>
    </row>
    <row r="10" spans="1:20" x14ac:dyDescent="0.25">
      <c r="A10">
        <f t="shared" si="8"/>
        <v>5</v>
      </c>
      <c r="B10" t="s">
        <v>8</v>
      </c>
      <c r="C10" s="17"/>
      <c r="D10" s="17"/>
      <c r="E10" s="1">
        <f t="shared" si="1"/>
        <v>262.59700203822325</v>
      </c>
      <c r="F10" s="1">
        <f t="shared" si="2"/>
        <v>262.59700203822325</v>
      </c>
      <c r="G10" s="17">
        <f t="shared" si="3"/>
        <v>0</v>
      </c>
      <c r="H10" s="1">
        <f t="shared" si="4"/>
        <v>262.59700203822325</v>
      </c>
      <c r="I10" s="1">
        <f t="shared" si="5"/>
        <v>333.33333333333331</v>
      </c>
      <c r="J10" s="1">
        <f t="shared" si="6"/>
        <v>-70.736331295110062</v>
      </c>
      <c r="K10" s="1">
        <f t="shared" si="9"/>
        <v>2906.1183435244493</v>
      </c>
      <c r="L10" s="1">
        <f t="shared" si="7"/>
        <v>6974.6840244586783</v>
      </c>
      <c r="M10" s="1">
        <f t="shared" si="0"/>
        <v>0</v>
      </c>
      <c r="N10" s="1">
        <f>+((M10/12)*A10)-SUM((N$6:$N9))</f>
        <v>0</v>
      </c>
      <c r="O10" s="17"/>
      <c r="P10" s="17"/>
      <c r="Q10" s="19"/>
      <c r="R10" s="3"/>
      <c r="T10" s="3"/>
    </row>
    <row r="11" spans="1:20" x14ac:dyDescent="0.25">
      <c r="A11">
        <f t="shared" si="8"/>
        <v>6</v>
      </c>
      <c r="B11" t="s">
        <v>9</v>
      </c>
      <c r="C11" s="17"/>
      <c r="D11" s="17"/>
      <c r="E11" s="1">
        <f t="shared" si="1"/>
        <v>262.59700203822325</v>
      </c>
      <c r="F11" s="1">
        <f t="shared" si="2"/>
        <v>262.59700203822325</v>
      </c>
      <c r="G11" s="17">
        <f t="shared" si="3"/>
        <v>0</v>
      </c>
      <c r="H11" s="1">
        <f t="shared" si="4"/>
        <v>262.59700203822325</v>
      </c>
      <c r="I11" s="1">
        <f t="shared" si="5"/>
        <v>333.33333333333331</v>
      </c>
      <c r="J11" s="1">
        <f t="shared" si="6"/>
        <v>-70.736331295110062</v>
      </c>
      <c r="K11" s="1">
        <f t="shared" si="9"/>
        <v>2835.3820122293391</v>
      </c>
      <c r="L11" s="1">
        <f t="shared" si="7"/>
        <v>5670.7640244586783</v>
      </c>
      <c r="M11" s="1">
        <f t="shared" si="0"/>
        <v>0</v>
      </c>
      <c r="N11" s="1">
        <f>+((M11/12)*A11)-SUM((N$6:$N10))</f>
        <v>0</v>
      </c>
      <c r="O11" s="17"/>
      <c r="P11" s="17"/>
      <c r="Q11" s="19"/>
    </row>
    <row r="12" spans="1:20" x14ac:dyDescent="0.25">
      <c r="A12">
        <f t="shared" si="8"/>
        <v>7</v>
      </c>
      <c r="B12" t="s">
        <v>10</v>
      </c>
      <c r="C12" s="17"/>
      <c r="D12" s="17"/>
      <c r="E12" s="1">
        <f t="shared" si="1"/>
        <v>262.59700203822325</v>
      </c>
      <c r="F12" s="1">
        <f t="shared" si="2"/>
        <v>262.59700203822325</v>
      </c>
      <c r="G12" s="17">
        <f t="shared" si="3"/>
        <v>0</v>
      </c>
      <c r="H12" s="1">
        <f t="shared" si="4"/>
        <v>262.59700203822325</v>
      </c>
      <c r="I12" s="1">
        <f t="shared" si="5"/>
        <v>333.33333333333331</v>
      </c>
      <c r="J12" s="1">
        <f t="shared" si="6"/>
        <v>-70.736331295110062</v>
      </c>
      <c r="K12" s="1">
        <f t="shared" si="9"/>
        <v>2764.6456809342289</v>
      </c>
      <c r="L12" s="1">
        <f t="shared" si="7"/>
        <v>4739.3925958872496</v>
      </c>
      <c r="M12" s="1">
        <f t="shared" si="0"/>
        <v>0</v>
      </c>
      <c r="N12" s="1">
        <f>+((M12/12)*A12)-SUM((N$6:$N11))</f>
        <v>0</v>
      </c>
      <c r="O12" s="17"/>
      <c r="P12" s="17"/>
      <c r="Q12" s="19"/>
    </row>
    <row r="13" spans="1:20" x14ac:dyDescent="0.25">
      <c r="A13">
        <f t="shared" si="8"/>
        <v>8</v>
      </c>
      <c r="B13" t="s">
        <v>11</v>
      </c>
      <c r="C13" s="17"/>
      <c r="D13" s="17"/>
      <c r="E13" s="1">
        <f t="shared" si="1"/>
        <v>262.59700203822325</v>
      </c>
      <c r="F13" s="1">
        <f t="shared" si="2"/>
        <v>262.59700203822325</v>
      </c>
      <c r="G13" s="17">
        <f t="shared" si="3"/>
        <v>0</v>
      </c>
      <c r="H13" s="1">
        <f t="shared" si="4"/>
        <v>262.59700203822325</v>
      </c>
      <c r="I13" s="1">
        <f t="shared" si="5"/>
        <v>333.33333333333331</v>
      </c>
      <c r="J13" s="1">
        <f t="shared" si="6"/>
        <v>-70.736331295110062</v>
      </c>
      <c r="K13" s="1">
        <f t="shared" si="9"/>
        <v>2693.9093496391188</v>
      </c>
      <c r="L13" s="1">
        <f t="shared" si="7"/>
        <v>4040.8640244586782</v>
      </c>
      <c r="M13" s="1">
        <f t="shared" si="0"/>
        <v>0</v>
      </c>
      <c r="N13" s="1">
        <f>+((M13/12)*A13)-SUM((N$6:$N12))</f>
        <v>0</v>
      </c>
      <c r="O13" s="17"/>
      <c r="P13" s="17"/>
      <c r="Q13" s="19"/>
    </row>
    <row r="14" spans="1:20" x14ac:dyDescent="0.25">
      <c r="A14" s="16">
        <f t="shared" si="8"/>
        <v>9</v>
      </c>
      <c r="B14" s="16" t="s">
        <v>12</v>
      </c>
      <c r="C14" s="17"/>
      <c r="D14" s="17"/>
      <c r="E14" s="1">
        <f t="shared" si="1"/>
        <v>262.59700203822325</v>
      </c>
      <c r="F14" s="1">
        <f t="shared" si="2"/>
        <v>262.59700203822325</v>
      </c>
      <c r="G14" s="17">
        <f t="shared" si="3"/>
        <v>0</v>
      </c>
      <c r="H14" s="1">
        <f t="shared" si="4"/>
        <v>262.59700203822325</v>
      </c>
      <c r="I14" s="1">
        <f t="shared" si="5"/>
        <v>333.33333333333331</v>
      </c>
      <c r="J14" s="1">
        <f t="shared" si="6"/>
        <v>-70.736331295110062</v>
      </c>
      <c r="K14" s="1">
        <f t="shared" si="9"/>
        <v>2623.1730183440086</v>
      </c>
      <c r="L14" s="1">
        <f t="shared" si="7"/>
        <v>3497.5640244586784</v>
      </c>
      <c r="M14" s="1">
        <f t="shared" si="0"/>
        <v>0</v>
      </c>
      <c r="N14" s="1">
        <f>+((M14/12)*A14)-SUM((N$6:$N13))</f>
        <v>0</v>
      </c>
      <c r="O14" s="17"/>
      <c r="P14" s="17"/>
      <c r="Q14" s="19"/>
      <c r="R14" s="3"/>
      <c r="S14" s="3"/>
    </row>
    <row r="15" spans="1:20" x14ac:dyDescent="0.25">
      <c r="A15" s="6">
        <f t="shared" si="8"/>
        <v>10</v>
      </c>
      <c r="B15" s="16" t="s">
        <v>13</v>
      </c>
      <c r="C15" s="17"/>
      <c r="D15" s="17"/>
      <c r="E15" s="1">
        <f t="shared" si="1"/>
        <v>262.59700203822325</v>
      </c>
      <c r="F15" s="1">
        <f t="shared" si="2"/>
        <v>262.59700203822325</v>
      </c>
      <c r="G15" s="17">
        <f t="shared" si="3"/>
        <v>0</v>
      </c>
      <c r="H15" s="1">
        <f t="shared" si="4"/>
        <v>262.59700203822325</v>
      </c>
      <c r="I15" s="1">
        <f t="shared" si="5"/>
        <v>333.33333333333331</v>
      </c>
      <c r="J15" s="1">
        <f t="shared" si="6"/>
        <v>-70.736331295110062</v>
      </c>
      <c r="K15" s="1">
        <f t="shared" si="9"/>
        <v>2552.4366870488984</v>
      </c>
      <c r="L15" s="1">
        <f t="shared" si="7"/>
        <v>3062.9240244586781</v>
      </c>
      <c r="M15" s="1">
        <f t="shared" si="0"/>
        <v>0</v>
      </c>
      <c r="N15" s="1">
        <f>+((M15/12)*A15)-SUM((N$6:$N14))</f>
        <v>0</v>
      </c>
      <c r="O15" s="17"/>
      <c r="P15" s="17"/>
      <c r="Q15" s="19"/>
    </row>
    <row r="16" spans="1:20" x14ac:dyDescent="0.25">
      <c r="A16" s="6">
        <f t="shared" si="8"/>
        <v>11</v>
      </c>
      <c r="B16" s="16" t="s">
        <v>14</v>
      </c>
      <c r="C16" s="17"/>
      <c r="D16" s="17"/>
      <c r="E16" s="1">
        <f t="shared" si="1"/>
        <v>262.59700203822325</v>
      </c>
      <c r="F16" s="1">
        <f t="shared" si="2"/>
        <v>262.59700203822325</v>
      </c>
      <c r="G16" s="17">
        <f t="shared" si="3"/>
        <v>0</v>
      </c>
      <c r="H16" s="1">
        <f t="shared" si="4"/>
        <v>262.59700203822325</v>
      </c>
      <c r="I16" s="1">
        <f t="shared" si="5"/>
        <v>333.33333333333331</v>
      </c>
      <c r="J16" s="1">
        <f t="shared" si="6"/>
        <v>-70.736331295110062</v>
      </c>
      <c r="K16" s="1">
        <f t="shared" si="9"/>
        <v>2481.7003557537882</v>
      </c>
      <c r="L16" s="1">
        <f t="shared" si="7"/>
        <v>2707.3094790041328</v>
      </c>
      <c r="M16" s="1">
        <f t="shared" si="0"/>
        <v>0</v>
      </c>
      <c r="N16" s="1">
        <f>+((M16/12)*A16)-SUM((N$6:$N15))</f>
        <v>0</v>
      </c>
      <c r="O16" s="17"/>
      <c r="P16" s="17"/>
      <c r="Q16" s="19"/>
      <c r="R16" s="3"/>
    </row>
    <row r="17" spans="1:19" x14ac:dyDescent="0.25">
      <c r="A17" s="6">
        <f t="shared" si="8"/>
        <v>12</v>
      </c>
      <c r="B17" s="16" t="s">
        <v>15</v>
      </c>
      <c r="C17" s="17"/>
      <c r="D17" s="17"/>
      <c r="E17" s="1">
        <f t="shared" si="1"/>
        <v>262.59700203822325</v>
      </c>
      <c r="F17" s="1">
        <f t="shared" si="2"/>
        <v>262.59700203822325</v>
      </c>
      <c r="G17" s="17">
        <f t="shared" si="3"/>
        <v>0</v>
      </c>
      <c r="H17" s="1">
        <f t="shared" si="4"/>
        <v>262.59700203822325</v>
      </c>
      <c r="I17" s="1">
        <f t="shared" si="5"/>
        <v>333.33333333333331</v>
      </c>
      <c r="J17" s="1">
        <f t="shared" si="6"/>
        <v>-70.736331295110062</v>
      </c>
      <c r="K17" s="1">
        <f t="shared" si="9"/>
        <v>2410.9640244586781</v>
      </c>
      <c r="L17" s="1">
        <f t="shared" si="7"/>
        <v>2410.9640244586781</v>
      </c>
      <c r="M17" s="1">
        <f t="shared" si="0"/>
        <v>0</v>
      </c>
      <c r="N17" s="1">
        <f>+((M17/12)*A17)-SUM((N$6:$N16))</f>
        <v>0</v>
      </c>
      <c r="O17" s="17"/>
      <c r="P17" s="17"/>
      <c r="Q17" s="19"/>
      <c r="R17" s="3"/>
    </row>
    <row r="18" spans="1:19" x14ac:dyDescent="0.25">
      <c r="B18" t="s">
        <v>16</v>
      </c>
      <c r="C18" s="1">
        <f>SUM(C6:C17)</f>
        <v>3600</v>
      </c>
      <c r="D18" s="7">
        <v>0</v>
      </c>
      <c r="E18" s="1">
        <f t="shared" ref="E18:J18" si="10">SUM(E6:E17)</f>
        <v>3151.1640244586793</v>
      </c>
      <c r="F18" s="1">
        <f t="shared" si="10"/>
        <v>6751.1640244586761</v>
      </c>
      <c r="G18" s="1">
        <f t="shared" si="10"/>
        <v>340.20000000000005</v>
      </c>
      <c r="H18" s="1">
        <f t="shared" si="10"/>
        <v>6410.9640244586753</v>
      </c>
      <c r="I18" s="1">
        <f t="shared" si="10"/>
        <v>4000.0000000000005</v>
      </c>
      <c r="J18" s="1">
        <f t="shared" si="10"/>
        <v>2410.9640244586781</v>
      </c>
      <c r="K18" s="1"/>
      <c r="L18" s="1"/>
      <c r="M18" s="1"/>
      <c r="N18" s="1"/>
      <c r="O18" s="3">
        <f t="shared" ref="O18:Q18" si="11">SUM(O6:O17)</f>
        <v>0</v>
      </c>
      <c r="P18" s="3">
        <f t="shared" si="11"/>
        <v>0</v>
      </c>
      <c r="Q18" s="3">
        <f t="shared" si="11"/>
        <v>0</v>
      </c>
      <c r="R18">
        <f>+Q18/3</f>
        <v>0</v>
      </c>
      <c r="S18" s="3"/>
    </row>
    <row r="19" spans="1:19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3"/>
      <c r="P19" s="3"/>
      <c r="Q19" s="3"/>
    </row>
    <row r="20" spans="1:19" x14ac:dyDescent="0.25">
      <c r="E20" s="7"/>
      <c r="K20" s="1"/>
      <c r="L20" s="1"/>
      <c r="M20" s="1"/>
      <c r="N20" s="1"/>
      <c r="O20" s="3"/>
      <c r="P20" s="3" t="s">
        <v>12</v>
      </c>
      <c r="Q20" s="3" t="s">
        <v>13</v>
      </c>
      <c r="R20" s="3" t="s">
        <v>14</v>
      </c>
      <c r="S20" s="1" t="s">
        <v>15</v>
      </c>
    </row>
    <row r="21" spans="1:19" x14ac:dyDescent="0.25">
      <c r="K21" s="1"/>
      <c r="L21" s="1"/>
      <c r="M21" s="1"/>
      <c r="N21" s="1"/>
      <c r="O21" t="s">
        <v>33</v>
      </c>
      <c r="P21" s="1">
        <f>+SUM(O6:O14)</f>
        <v>0</v>
      </c>
      <c r="Q21" s="1">
        <f>+SUM(O6:O15)</f>
        <v>0</v>
      </c>
      <c r="R21" s="1">
        <f>+SUM(O6:O16)</f>
        <v>0</v>
      </c>
      <c r="S21" s="1">
        <f>+SUM(O6:O17)</f>
        <v>0</v>
      </c>
    </row>
    <row r="22" spans="1:19" x14ac:dyDescent="0.25">
      <c r="K22" s="1"/>
      <c r="L22" s="1"/>
      <c r="M22" s="1"/>
      <c r="N22" s="1"/>
      <c r="O22" t="s">
        <v>34</v>
      </c>
      <c r="P22" s="1">
        <f>+SUM(P6:P13)</f>
        <v>0</v>
      </c>
      <c r="Q22" s="1">
        <f>+SUM(P6:P14)</f>
        <v>0</v>
      </c>
      <c r="R22" s="1">
        <f>+SUM(P6:P15)</f>
        <v>0</v>
      </c>
      <c r="S22" s="1">
        <f>+SUM(P6:P16)</f>
        <v>0</v>
      </c>
    </row>
    <row r="23" spans="1:19" x14ac:dyDescent="0.25">
      <c r="K23" s="1"/>
      <c r="L23" s="1"/>
      <c r="M23" s="1"/>
      <c r="N23" s="1"/>
      <c r="O23" t="s">
        <v>31</v>
      </c>
      <c r="P23" s="1">
        <f>+P21-P22</f>
        <v>0</v>
      </c>
      <c r="Q23" s="1">
        <f>+Q21-Q22</f>
        <v>0</v>
      </c>
      <c r="R23" s="1">
        <f>+R21-R22</f>
        <v>0</v>
      </c>
      <c r="S23" s="1">
        <f>+S21-S22</f>
        <v>0</v>
      </c>
    </row>
    <row r="24" spans="1:19" x14ac:dyDescent="0.25">
      <c r="K24" s="1"/>
      <c r="L24" s="1"/>
      <c r="M24" s="1"/>
      <c r="N24" s="1"/>
      <c r="O24" t="s">
        <v>35</v>
      </c>
      <c r="P24" s="1">
        <f>+P23/4</f>
        <v>0</v>
      </c>
      <c r="Q24">
        <f>+Q23/3</f>
        <v>0</v>
      </c>
      <c r="R24">
        <f>+R23/2</f>
        <v>0</v>
      </c>
      <c r="S24">
        <f>+S23/1</f>
        <v>0</v>
      </c>
    </row>
    <row r="29" spans="1:19" x14ac:dyDescent="0.25">
      <c r="M29" t="s">
        <v>42</v>
      </c>
    </row>
    <row r="30" spans="1:19" x14ac:dyDescent="0.25">
      <c r="M30" t="s">
        <v>17</v>
      </c>
      <c r="N30" t="s">
        <v>18</v>
      </c>
      <c r="O30" t="s">
        <v>19</v>
      </c>
      <c r="P30" t="s">
        <v>20</v>
      </c>
    </row>
    <row r="31" spans="1:19" x14ac:dyDescent="0.25">
      <c r="M31" s="1">
        <v>0</v>
      </c>
      <c r="N31" s="1">
        <v>11290</v>
      </c>
      <c r="O31" s="1">
        <v>0</v>
      </c>
      <c r="P31" s="4">
        <v>0</v>
      </c>
    </row>
    <row r="32" spans="1:19" x14ac:dyDescent="0.25">
      <c r="M32" s="1">
        <f>+N31</f>
        <v>11290</v>
      </c>
      <c r="N32" s="1">
        <v>14390</v>
      </c>
      <c r="O32" s="1">
        <v>0</v>
      </c>
      <c r="P32" s="4">
        <v>0.05</v>
      </c>
    </row>
    <row r="33" spans="10:16" x14ac:dyDescent="0.25">
      <c r="M33" s="1">
        <f t="shared" ref="M33:M39" si="12">+N32</f>
        <v>14390</v>
      </c>
      <c r="N33" s="1">
        <v>17990</v>
      </c>
      <c r="O33" s="1">
        <v>155</v>
      </c>
      <c r="P33" s="4">
        <v>0.1</v>
      </c>
    </row>
    <row r="34" spans="10:16" x14ac:dyDescent="0.25">
      <c r="J34" s="3"/>
      <c r="M34" s="1">
        <f t="shared" si="12"/>
        <v>17990</v>
      </c>
      <c r="N34" s="1">
        <v>21600</v>
      </c>
      <c r="O34" s="1">
        <v>515</v>
      </c>
      <c r="P34" s="4">
        <v>0.12</v>
      </c>
    </row>
    <row r="35" spans="10:16" x14ac:dyDescent="0.25">
      <c r="M35" s="1">
        <f t="shared" si="12"/>
        <v>21600</v>
      </c>
      <c r="N35" s="1">
        <v>43190</v>
      </c>
      <c r="O35" s="1">
        <v>948</v>
      </c>
      <c r="P35" s="4">
        <v>0.15</v>
      </c>
    </row>
    <row r="36" spans="10:16" x14ac:dyDescent="0.25">
      <c r="M36" s="1">
        <f t="shared" si="12"/>
        <v>43190</v>
      </c>
      <c r="N36" s="1">
        <v>64770</v>
      </c>
      <c r="O36" s="1">
        <v>4187</v>
      </c>
      <c r="P36" s="4">
        <v>0.2</v>
      </c>
    </row>
    <row r="37" spans="10:16" x14ac:dyDescent="0.25">
      <c r="M37" s="1">
        <f t="shared" si="12"/>
        <v>64770</v>
      </c>
      <c r="N37" s="1">
        <v>86370</v>
      </c>
      <c r="O37" s="1">
        <v>8503</v>
      </c>
      <c r="P37" s="4">
        <v>0.25</v>
      </c>
    </row>
    <row r="38" spans="10:16" x14ac:dyDescent="0.25">
      <c r="M38" s="1">
        <f t="shared" si="12"/>
        <v>86370</v>
      </c>
      <c r="N38" s="1">
        <v>115140</v>
      </c>
      <c r="O38" s="1">
        <v>13903</v>
      </c>
      <c r="P38" s="4">
        <v>0.3</v>
      </c>
    </row>
    <row r="39" spans="10:16" x14ac:dyDescent="0.25">
      <c r="M39" s="1">
        <f t="shared" si="12"/>
        <v>115140</v>
      </c>
      <c r="N39" s="1">
        <v>0</v>
      </c>
      <c r="O39" s="1">
        <v>22534</v>
      </c>
      <c r="P39" s="4">
        <v>0.35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C2" sqref="C2"/>
    </sheetView>
  </sheetViews>
  <sheetFormatPr baseColWidth="10" defaultRowHeight="15" x14ac:dyDescent="0.25"/>
  <cols>
    <col min="1" max="1" width="3" bestFit="1" customWidth="1"/>
    <col min="2" max="2" width="17.140625" bestFit="1" customWidth="1"/>
    <col min="3" max="3" width="10" bestFit="1" customWidth="1"/>
    <col min="4" max="4" width="12.5703125" bestFit="1" customWidth="1"/>
    <col min="5" max="5" width="11.28515625" bestFit="1" customWidth="1"/>
    <col min="6" max="6" width="11" bestFit="1" customWidth="1"/>
    <col min="7" max="7" width="10" bestFit="1" customWidth="1"/>
    <col min="8" max="8" width="10.140625" bestFit="1" customWidth="1"/>
    <col min="9" max="10" width="10" bestFit="1" customWidth="1"/>
    <col min="11" max="11" width="11" bestFit="1" customWidth="1"/>
    <col min="12" max="12" width="12.140625" bestFit="1" customWidth="1"/>
    <col min="13" max="13" width="11" bestFit="1" customWidth="1"/>
    <col min="14" max="14" width="16.140625" bestFit="1" customWidth="1"/>
    <col min="15" max="15" width="20.28515625" bestFit="1" customWidth="1"/>
    <col min="16" max="16" width="13" bestFit="1" customWidth="1"/>
    <col min="17" max="17" width="10" bestFit="1" customWidth="1"/>
  </cols>
  <sheetData>
    <row r="1" spans="1:21" x14ac:dyDescent="0.25">
      <c r="B1" t="s">
        <v>37</v>
      </c>
    </row>
    <row r="2" spans="1:21" x14ac:dyDescent="0.25">
      <c r="B2" s="8" t="s">
        <v>0</v>
      </c>
      <c r="C2" s="1">
        <v>8318.4500000000007</v>
      </c>
      <c r="E2" s="8" t="s">
        <v>1</v>
      </c>
      <c r="F2" s="20">
        <v>3802.3303283446417</v>
      </c>
    </row>
    <row r="3" spans="1:21" x14ac:dyDescent="0.25">
      <c r="H3" s="3"/>
    </row>
    <row r="4" spans="1:21" x14ac:dyDescent="0.25">
      <c r="G4" s="2">
        <v>9.4500000000000001E-2</v>
      </c>
    </row>
    <row r="5" spans="1:21" x14ac:dyDescent="0.25">
      <c r="A5" s="8"/>
      <c r="B5" s="9" t="s">
        <v>26</v>
      </c>
      <c r="C5" s="9" t="s">
        <v>27</v>
      </c>
      <c r="D5" s="9" t="s">
        <v>28</v>
      </c>
      <c r="E5" s="9" t="s">
        <v>29</v>
      </c>
      <c r="F5" s="9" t="s">
        <v>30</v>
      </c>
      <c r="G5" s="9" t="s">
        <v>2</v>
      </c>
      <c r="H5" s="9" t="s">
        <v>31</v>
      </c>
      <c r="I5" s="9" t="s">
        <v>32</v>
      </c>
      <c r="J5" s="9" t="s">
        <v>3</v>
      </c>
      <c r="K5" s="9" t="s">
        <v>24</v>
      </c>
      <c r="L5" s="9" t="s">
        <v>23</v>
      </c>
      <c r="M5" s="9" t="s">
        <v>21</v>
      </c>
      <c r="N5" s="9" t="s">
        <v>22</v>
      </c>
      <c r="O5" s="9"/>
      <c r="P5" s="10"/>
      <c r="Q5" s="9"/>
    </row>
    <row r="6" spans="1:21" x14ac:dyDescent="0.25">
      <c r="A6">
        <v>1</v>
      </c>
      <c r="B6" t="s">
        <v>4</v>
      </c>
      <c r="C6" s="1">
        <v>900</v>
      </c>
      <c r="D6" s="1"/>
      <c r="E6" s="1">
        <f>+$F$2/12</f>
        <v>316.8608606953868</v>
      </c>
      <c r="F6" s="1">
        <f>+C6+D6+E6</f>
        <v>1216.8608606953867</v>
      </c>
      <c r="G6" s="17">
        <f>+(C6+D6)*$G$4</f>
        <v>85.05</v>
      </c>
      <c r="H6" s="1">
        <f>+F6-G6</f>
        <v>1131.8108606953867</v>
      </c>
      <c r="I6" s="1">
        <f>+$C$2/12</f>
        <v>693.20416666666677</v>
      </c>
      <c r="J6" s="1">
        <f>+H6-I6</f>
        <v>438.60669402871997</v>
      </c>
      <c r="K6" s="1">
        <f>+J6</f>
        <v>438.60669402871997</v>
      </c>
      <c r="L6" s="1">
        <f>+(K6/A6)*$A$17</f>
        <v>5263.2803283446392</v>
      </c>
      <c r="M6" s="1">
        <f t="shared" ref="M6:M17" si="0">+IF(L6&lt;=$N$31,0,IF(L6&lt;=$N$32,((L6-$M$32)*$P$32),IF(L6&lt;=$N$33,($O$33+((L6-$M$33)*$P$33)),IF(L6&lt;=$N$34,($O$34+((L6-$M$34)*$P$34)),IF(L6&lt;=$N$35,($O$35+((L6-$M$35)*$P$35)),IF(L6&lt;=$N$36,($O$36+((L6-$M$36)*$P$36)),IF(L6&lt;=$N$37,($O$37+((L6-$M$37)*$P$37)),IF(L6&lt;=$N$38,($O$38+((L6-$M$38)*$P$38)),($O$39+((L6-$M$39)*$P$39))))))))))</f>
        <v>0</v>
      </c>
      <c r="N6" s="17">
        <f>+M6/12</f>
        <v>0</v>
      </c>
      <c r="O6" s="1"/>
      <c r="P6" s="1"/>
      <c r="Q6" s="1"/>
      <c r="R6" s="3"/>
      <c r="U6">
        <v>0</v>
      </c>
    </row>
    <row r="7" spans="1:21" x14ac:dyDescent="0.25">
      <c r="A7">
        <f>+A6+1</f>
        <v>2</v>
      </c>
      <c r="B7" t="s">
        <v>5</v>
      </c>
      <c r="C7" s="17">
        <v>900</v>
      </c>
      <c r="D7" s="17"/>
      <c r="E7" s="1">
        <f t="shared" ref="E7:E17" si="1">+$F$2/12</f>
        <v>316.8608606953868</v>
      </c>
      <c r="F7" s="1">
        <f t="shared" ref="F7:F17" si="2">+C7+D7+E7</f>
        <v>1216.8608606953867</v>
      </c>
      <c r="G7" s="17">
        <f t="shared" ref="G7:G17" si="3">+(C7+D7)*$G$4</f>
        <v>85.05</v>
      </c>
      <c r="H7" s="1">
        <f t="shared" ref="H7:H17" si="4">+F7-G7</f>
        <v>1131.8108606953867</v>
      </c>
      <c r="I7" s="1">
        <f t="shared" ref="I7:I17" si="5">+$C$2/12</f>
        <v>693.20416666666677</v>
      </c>
      <c r="J7" s="1">
        <f t="shared" ref="J7:J17" si="6">+H7-I7</f>
        <v>438.60669402871997</v>
      </c>
      <c r="K7" s="1">
        <f>+K6+J7</f>
        <v>877.21338805743994</v>
      </c>
      <c r="L7" s="1">
        <f t="shared" ref="L7:L17" si="7">+(K7/A7)*$A$17</f>
        <v>5263.2803283446392</v>
      </c>
      <c r="M7" s="1">
        <f t="shared" si="0"/>
        <v>0</v>
      </c>
      <c r="N7" s="1">
        <f>+((M7/12)*A7)-N6</f>
        <v>0</v>
      </c>
      <c r="O7" s="1"/>
      <c r="P7" s="1"/>
      <c r="Q7" s="1"/>
      <c r="R7" s="3"/>
    </row>
    <row r="8" spans="1:21" x14ac:dyDescent="0.25">
      <c r="A8">
        <f t="shared" ref="A8:A17" si="8">+A7+1</f>
        <v>3</v>
      </c>
      <c r="B8" t="s">
        <v>6</v>
      </c>
      <c r="C8" s="17">
        <v>100</v>
      </c>
      <c r="D8" s="17">
        <v>27.19</v>
      </c>
      <c r="E8" s="1">
        <f t="shared" si="1"/>
        <v>316.8608606953868</v>
      </c>
      <c r="F8" s="1">
        <f t="shared" si="2"/>
        <v>444.0508606953868</v>
      </c>
      <c r="G8" s="17">
        <f t="shared" si="3"/>
        <v>12.019455000000001</v>
      </c>
      <c r="H8" s="1">
        <f t="shared" si="4"/>
        <v>432.03140569538681</v>
      </c>
      <c r="I8" s="1">
        <f t="shared" si="5"/>
        <v>693.20416666666677</v>
      </c>
      <c r="J8" s="1">
        <f t="shared" si="6"/>
        <v>-261.17276097127996</v>
      </c>
      <c r="K8" s="1">
        <f t="shared" ref="K8:K17" si="9">+K7+J8</f>
        <v>616.04062708615993</v>
      </c>
      <c r="L8" s="1">
        <f t="shared" si="7"/>
        <v>2464.1625083446397</v>
      </c>
      <c r="M8" s="1">
        <f t="shared" si="0"/>
        <v>0</v>
      </c>
      <c r="N8" s="1">
        <f>+((M8/12)*A8)-SUM((N$6:$N7))</f>
        <v>0</v>
      </c>
      <c r="O8" s="1"/>
      <c r="P8" s="1"/>
      <c r="Q8" s="1"/>
      <c r="R8" s="3"/>
      <c r="S8" s="3"/>
    </row>
    <row r="9" spans="1:21" x14ac:dyDescent="0.25">
      <c r="A9">
        <f t="shared" si="8"/>
        <v>4</v>
      </c>
      <c r="B9" t="s">
        <v>7</v>
      </c>
      <c r="C9" s="17"/>
      <c r="D9" s="17"/>
      <c r="E9" s="1">
        <f t="shared" si="1"/>
        <v>316.8608606953868</v>
      </c>
      <c r="F9" s="1">
        <f t="shared" si="2"/>
        <v>316.8608606953868</v>
      </c>
      <c r="G9" s="17">
        <f t="shared" si="3"/>
        <v>0</v>
      </c>
      <c r="H9" s="1">
        <f t="shared" si="4"/>
        <v>316.8608606953868</v>
      </c>
      <c r="I9" s="1">
        <f t="shared" si="5"/>
        <v>693.20416666666677</v>
      </c>
      <c r="J9" s="1">
        <f t="shared" si="6"/>
        <v>-376.34330597127996</v>
      </c>
      <c r="K9" s="1">
        <f t="shared" si="9"/>
        <v>239.69732111487997</v>
      </c>
      <c r="L9" s="1">
        <f t="shared" si="7"/>
        <v>719.09196334463991</v>
      </c>
      <c r="M9" s="1">
        <f t="shared" si="0"/>
        <v>0</v>
      </c>
      <c r="N9" s="1">
        <f>+((M9/12)*A9)-SUM((N$6:$N8))</f>
        <v>0</v>
      </c>
      <c r="O9" s="1"/>
      <c r="P9" s="1"/>
      <c r="Q9" s="1"/>
      <c r="R9" s="3"/>
      <c r="S9" s="3"/>
      <c r="T9" s="3"/>
      <c r="U9" s="3"/>
    </row>
    <row r="10" spans="1:21" x14ac:dyDescent="0.25">
      <c r="A10">
        <f t="shared" si="8"/>
        <v>5</v>
      </c>
      <c r="B10" t="s">
        <v>8</v>
      </c>
      <c r="C10" s="17"/>
      <c r="D10" s="17"/>
      <c r="E10" s="1">
        <f t="shared" si="1"/>
        <v>316.8608606953868</v>
      </c>
      <c r="F10" s="1">
        <f t="shared" si="2"/>
        <v>316.8608606953868</v>
      </c>
      <c r="G10" s="17">
        <f t="shared" si="3"/>
        <v>0</v>
      </c>
      <c r="H10" s="1">
        <f t="shared" si="4"/>
        <v>316.8608606953868</v>
      </c>
      <c r="I10" s="1">
        <f t="shared" si="5"/>
        <v>693.20416666666677</v>
      </c>
      <c r="J10" s="1">
        <f t="shared" si="6"/>
        <v>-376.34330597127996</v>
      </c>
      <c r="K10" s="1">
        <f t="shared" si="9"/>
        <v>-136.64598485639999</v>
      </c>
      <c r="L10" s="1">
        <f t="shared" si="7"/>
        <v>-327.95036365535998</v>
      </c>
      <c r="M10" s="1">
        <f t="shared" si="0"/>
        <v>0</v>
      </c>
      <c r="N10" s="1">
        <f>+((M10/12)*A10)-SUM((N$6:$N9))</f>
        <v>0</v>
      </c>
      <c r="O10" s="1"/>
      <c r="P10" s="1"/>
      <c r="Q10" s="1"/>
      <c r="R10" s="3"/>
      <c r="S10" s="3"/>
      <c r="U10" s="3"/>
    </row>
    <row r="11" spans="1:21" x14ac:dyDescent="0.25">
      <c r="A11">
        <f t="shared" si="8"/>
        <v>6</v>
      </c>
      <c r="B11" t="s">
        <v>9</v>
      </c>
      <c r="C11" s="17"/>
      <c r="D11" s="17"/>
      <c r="E11" s="1">
        <f t="shared" si="1"/>
        <v>316.8608606953868</v>
      </c>
      <c r="F11" s="1">
        <f t="shared" si="2"/>
        <v>316.8608606953868</v>
      </c>
      <c r="G11" s="17">
        <f t="shared" si="3"/>
        <v>0</v>
      </c>
      <c r="H11" s="1">
        <f t="shared" si="4"/>
        <v>316.8608606953868</v>
      </c>
      <c r="I11" s="1">
        <f t="shared" si="5"/>
        <v>693.20416666666677</v>
      </c>
      <c r="J11" s="1">
        <f t="shared" si="6"/>
        <v>-376.34330597127996</v>
      </c>
      <c r="K11" s="1">
        <f t="shared" si="9"/>
        <v>-512.98929082767995</v>
      </c>
      <c r="L11" s="1">
        <f t="shared" si="7"/>
        <v>-1025.9785816553599</v>
      </c>
      <c r="M11" s="1">
        <f t="shared" si="0"/>
        <v>0</v>
      </c>
      <c r="N11" s="1">
        <f>+((M11/12)*A11)-SUM((N$6:$N10))</f>
        <v>0</v>
      </c>
      <c r="O11" s="1"/>
      <c r="P11" s="1"/>
      <c r="Q11" s="1"/>
      <c r="R11" s="3"/>
    </row>
    <row r="12" spans="1:21" x14ac:dyDescent="0.25">
      <c r="A12">
        <f t="shared" si="8"/>
        <v>7</v>
      </c>
      <c r="B12" t="s">
        <v>10</v>
      </c>
      <c r="C12" s="17"/>
      <c r="D12" s="17"/>
      <c r="E12" s="1">
        <f t="shared" si="1"/>
        <v>316.8608606953868</v>
      </c>
      <c r="F12" s="1">
        <f t="shared" si="2"/>
        <v>316.8608606953868</v>
      </c>
      <c r="G12" s="17">
        <f t="shared" si="3"/>
        <v>0</v>
      </c>
      <c r="H12" s="1">
        <f t="shared" si="4"/>
        <v>316.8608606953868</v>
      </c>
      <c r="I12" s="1">
        <f t="shared" si="5"/>
        <v>693.20416666666677</v>
      </c>
      <c r="J12" s="1">
        <f t="shared" si="6"/>
        <v>-376.34330597127996</v>
      </c>
      <c r="K12" s="1">
        <f t="shared" si="9"/>
        <v>-889.33259679895991</v>
      </c>
      <c r="L12" s="1">
        <f t="shared" si="7"/>
        <v>-1524.5701659410743</v>
      </c>
      <c r="M12" s="1">
        <f t="shared" si="0"/>
        <v>0</v>
      </c>
      <c r="N12" s="1">
        <f>+((M12/12)*A12)-SUM((N$6:$N11))</f>
        <v>0</v>
      </c>
      <c r="O12" s="1"/>
      <c r="P12" s="1"/>
      <c r="Q12" s="1"/>
      <c r="R12" s="3"/>
    </row>
    <row r="13" spans="1:21" x14ac:dyDescent="0.25">
      <c r="A13">
        <f t="shared" si="8"/>
        <v>8</v>
      </c>
      <c r="B13" t="s">
        <v>11</v>
      </c>
      <c r="C13" s="17"/>
      <c r="D13" s="17"/>
      <c r="E13" s="1">
        <f t="shared" si="1"/>
        <v>316.8608606953868</v>
      </c>
      <c r="F13" s="1">
        <f t="shared" si="2"/>
        <v>316.8608606953868</v>
      </c>
      <c r="G13" s="17">
        <f t="shared" si="3"/>
        <v>0</v>
      </c>
      <c r="H13" s="1">
        <f t="shared" si="4"/>
        <v>316.8608606953868</v>
      </c>
      <c r="I13" s="1">
        <f t="shared" si="5"/>
        <v>693.20416666666677</v>
      </c>
      <c r="J13" s="1">
        <f t="shared" si="6"/>
        <v>-376.34330597127996</v>
      </c>
      <c r="K13" s="1">
        <f t="shared" si="9"/>
        <v>-1265.6759027702399</v>
      </c>
      <c r="L13" s="1">
        <f t="shared" si="7"/>
        <v>-1898.5138541553597</v>
      </c>
      <c r="M13" s="1">
        <f t="shared" si="0"/>
        <v>0</v>
      </c>
      <c r="N13" s="1">
        <f>+((M13/12)*A13)-SUM((N$6:$N12))</f>
        <v>0</v>
      </c>
      <c r="O13" s="1"/>
      <c r="P13" s="1"/>
      <c r="Q13" s="1"/>
      <c r="R13" s="3"/>
    </row>
    <row r="14" spans="1:21" x14ac:dyDescent="0.25">
      <c r="A14" s="16">
        <f t="shared" si="8"/>
        <v>9</v>
      </c>
      <c r="B14" s="16" t="s">
        <v>12</v>
      </c>
      <c r="C14" s="17"/>
      <c r="D14" s="17"/>
      <c r="E14" s="1">
        <f t="shared" si="1"/>
        <v>316.8608606953868</v>
      </c>
      <c r="F14" s="1">
        <f t="shared" si="2"/>
        <v>316.8608606953868</v>
      </c>
      <c r="G14" s="17">
        <f t="shared" si="3"/>
        <v>0</v>
      </c>
      <c r="H14" s="1">
        <f t="shared" si="4"/>
        <v>316.8608606953868</v>
      </c>
      <c r="I14" s="1">
        <f t="shared" si="5"/>
        <v>693.20416666666677</v>
      </c>
      <c r="J14" s="1">
        <f t="shared" si="6"/>
        <v>-376.34330597127996</v>
      </c>
      <c r="K14" s="1">
        <f t="shared" si="9"/>
        <v>-1642.0192087415198</v>
      </c>
      <c r="L14" s="1">
        <f t="shared" si="7"/>
        <v>-2189.3589449886931</v>
      </c>
      <c r="M14" s="1">
        <f t="shared" si="0"/>
        <v>0</v>
      </c>
      <c r="N14" s="1">
        <f>+((M14/12)*A14)-SUM((N$6:$N13))</f>
        <v>0</v>
      </c>
      <c r="O14" s="17"/>
      <c r="P14" s="17"/>
      <c r="Q14" s="17"/>
      <c r="R14" s="19"/>
      <c r="S14" s="11"/>
      <c r="T14" s="3"/>
    </row>
    <row r="15" spans="1:21" x14ac:dyDescent="0.25">
      <c r="A15" s="6">
        <f t="shared" si="8"/>
        <v>10</v>
      </c>
      <c r="B15" s="16" t="s">
        <v>13</v>
      </c>
      <c r="C15" s="17"/>
      <c r="D15" s="17"/>
      <c r="E15" s="1">
        <f t="shared" si="1"/>
        <v>316.8608606953868</v>
      </c>
      <c r="F15" s="1">
        <f t="shared" si="2"/>
        <v>316.8608606953868</v>
      </c>
      <c r="G15" s="17">
        <f t="shared" si="3"/>
        <v>0</v>
      </c>
      <c r="H15" s="1">
        <f t="shared" si="4"/>
        <v>316.8608606953868</v>
      </c>
      <c r="I15" s="1">
        <f t="shared" si="5"/>
        <v>693.20416666666677</v>
      </c>
      <c r="J15" s="1">
        <f t="shared" si="6"/>
        <v>-376.34330597127996</v>
      </c>
      <c r="K15" s="1">
        <f t="shared" si="9"/>
        <v>-2018.3625147127998</v>
      </c>
      <c r="L15" s="1">
        <f t="shared" si="7"/>
        <v>-2422.0350176553598</v>
      </c>
      <c r="M15" s="1">
        <f t="shared" si="0"/>
        <v>0</v>
      </c>
      <c r="N15" s="1">
        <f>+((M15/12)*A15)-SUM((N$6:$N14))</f>
        <v>0</v>
      </c>
      <c r="O15" s="7"/>
      <c r="P15" s="7"/>
      <c r="Q15" s="13"/>
      <c r="R15" s="11"/>
      <c r="S15" s="6"/>
    </row>
    <row r="16" spans="1:21" x14ac:dyDescent="0.25">
      <c r="A16" s="6">
        <f t="shared" si="8"/>
        <v>11</v>
      </c>
      <c r="B16" s="16" t="s">
        <v>14</v>
      </c>
      <c r="C16" s="17"/>
      <c r="D16" s="17"/>
      <c r="E16" s="1">
        <f t="shared" si="1"/>
        <v>316.8608606953868</v>
      </c>
      <c r="F16" s="1">
        <f t="shared" si="2"/>
        <v>316.8608606953868</v>
      </c>
      <c r="G16" s="17">
        <f t="shared" si="3"/>
        <v>0</v>
      </c>
      <c r="H16" s="1">
        <f t="shared" si="4"/>
        <v>316.8608606953868</v>
      </c>
      <c r="I16" s="1">
        <f t="shared" si="5"/>
        <v>693.20416666666677</v>
      </c>
      <c r="J16" s="1">
        <f t="shared" si="6"/>
        <v>-376.34330597127996</v>
      </c>
      <c r="K16" s="1">
        <f t="shared" si="9"/>
        <v>-2394.7058206840798</v>
      </c>
      <c r="L16" s="1">
        <f t="shared" si="7"/>
        <v>-2612.4063498371779</v>
      </c>
      <c r="M16" s="1">
        <f t="shared" si="0"/>
        <v>0</v>
      </c>
      <c r="N16" s="1">
        <f>+((M16/12)*A16)-SUM((N$6:$N15))</f>
        <v>0</v>
      </c>
      <c r="O16" s="7"/>
      <c r="P16" s="7"/>
      <c r="Q16" s="13"/>
      <c r="R16" s="11"/>
      <c r="S16" s="11"/>
    </row>
    <row r="17" spans="1:20" x14ac:dyDescent="0.25">
      <c r="A17" s="6">
        <f t="shared" si="8"/>
        <v>12</v>
      </c>
      <c r="B17" s="16" t="s">
        <v>15</v>
      </c>
      <c r="C17" s="17"/>
      <c r="D17" s="17"/>
      <c r="E17" s="1">
        <f t="shared" si="1"/>
        <v>316.8608606953868</v>
      </c>
      <c r="F17" s="1">
        <f t="shared" si="2"/>
        <v>316.8608606953868</v>
      </c>
      <c r="G17" s="17">
        <f t="shared" si="3"/>
        <v>0</v>
      </c>
      <c r="H17" s="1">
        <f t="shared" si="4"/>
        <v>316.8608606953868</v>
      </c>
      <c r="I17" s="1">
        <f t="shared" si="5"/>
        <v>693.20416666666677</v>
      </c>
      <c r="J17" s="1">
        <f t="shared" si="6"/>
        <v>-376.34330597127996</v>
      </c>
      <c r="K17" s="1">
        <f t="shared" si="9"/>
        <v>-2771.0491266553599</v>
      </c>
      <c r="L17" s="1">
        <f t="shared" si="7"/>
        <v>-2771.0491266553599</v>
      </c>
      <c r="M17" s="1">
        <f t="shared" si="0"/>
        <v>0</v>
      </c>
      <c r="N17" s="1">
        <f>+((M17/12)*A17)-SUM((N$6:$N16))</f>
        <v>0</v>
      </c>
      <c r="O17" s="7"/>
      <c r="P17" s="7"/>
      <c r="Q17" s="13"/>
      <c r="R17" s="11"/>
      <c r="S17" s="11"/>
    </row>
    <row r="18" spans="1:20" x14ac:dyDescent="0.25">
      <c r="B18" t="s">
        <v>16</v>
      </c>
      <c r="C18" s="1">
        <f>SUM(C6:C17)</f>
        <v>1900</v>
      </c>
      <c r="D18" s="7">
        <v>0</v>
      </c>
      <c r="E18" s="1">
        <f t="shared" ref="E18:J18" si="10">SUM(E6:E17)</f>
        <v>3802.3303283446407</v>
      </c>
      <c r="F18" s="1">
        <f t="shared" si="10"/>
        <v>5729.5203283446408</v>
      </c>
      <c r="G18" s="1">
        <f t="shared" si="10"/>
        <v>182.11945499999999</v>
      </c>
      <c r="H18" s="1">
        <f t="shared" si="10"/>
        <v>5547.4008733446408</v>
      </c>
      <c r="I18" s="1">
        <f t="shared" si="10"/>
        <v>8318.4499999999989</v>
      </c>
      <c r="J18" s="1">
        <f t="shared" si="10"/>
        <v>-2771.0491266553599</v>
      </c>
      <c r="K18" s="1"/>
      <c r="L18" s="1"/>
      <c r="M18" s="1"/>
      <c r="N18" s="1"/>
      <c r="P18" s="3"/>
      <c r="Q18" s="3"/>
      <c r="R18" s="3"/>
      <c r="T18" s="3"/>
    </row>
    <row r="19" spans="1:20" x14ac:dyDescent="0.25">
      <c r="C19" s="1"/>
      <c r="D19" s="1"/>
      <c r="E19" s="1">
        <f t="shared" ref="E19" si="11">+C19+D19</f>
        <v>0</v>
      </c>
      <c r="F19" s="1"/>
      <c r="G19" s="1"/>
      <c r="H19" s="1"/>
      <c r="I19" s="1"/>
      <c r="J19" s="1"/>
      <c r="K19" s="3"/>
      <c r="O19" s="3"/>
      <c r="P19" s="3"/>
      <c r="Q19" s="3"/>
    </row>
    <row r="20" spans="1:20" x14ac:dyDescent="0.25">
      <c r="E20" s="7"/>
      <c r="O20" s="3"/>
      <c r="P20" s="3" t="s">
        <v>12</v>
      </c>
      <c r="Q20" s="3" t="s">
        <v>13</v>
      </c>
      <c r="R20" s="3" t="s">
        <v>14</v>
      </c>
      <c r="S20" s="1" t="s">
        <v>15</v>
      </c>
    </row>
    <row r="21" spans="1:20" x14ac:dyDescent="0.25">
      <c r="O21" t="s">
        <v>33</v>
      </c>
      <c r="P21" s="1">
        <f>+SUM(P6:P14)</f>
        <v>0</v>
      </c>
      <c r="Q21" s="1">
        <f>+SUM(P6:P15)</f>
        <v>0</v>
      </c>
      <c r="R21" s="1">
        <f>+SUM(P6:P16)</f>
        <v>0</v>
      </c>
      <c r="S21" s="1">
        <f>+SUM(P6:P17)</f>
        <v>0</v>
      </c>
    </row>
    <row r="22" spans="1:20" x14ac:dyDescent="0.25">
      <c r="O22" t="s">
        <v>34</v>
      </c>
      <c r="P22" s="1">
        <f>+SUM(Q6:Q13)</f>
        <v>0</v>
      </c>
      <c r="Q22" s="1">
        <f>+SUM(Q6:Q14)</f>
        <v>0</v>
      </c>
      <c r="R22" s="1">
        <f>+SUM(Q6:Q15)</f>
        <v>0</v>
      </c>
      <c r="S22" s="1">
        <f>+SUM(Q6:Q16)</f>
        <v>0</v>
      </c>
    </row>
    <row r="23" spans="1:20" x14ac:dyDescent="0.25">
      <c r="O23" t="s">
        <v>31</v>
      </c>
      <c r="P23" s="1">
        <f>+P21-P22</f>
        <v>0</v>
      </c>
      <c r="Q23" s="1">
        <f>+Q21-Q22</f>
        <v>0</v>
      </c>
      <c r="R23" s="1">
        <f>+R21-R22</f>
        <v>0</v>
      </c>
      <c r="S23" s="1">
        <f>+S21-S22</f>
        <v>0</v>
      </c>
    </row>
    <row r="24" spans="1:20" x14ac:dyDescent="0.25">
      <c r="G24" s="3"/>
      <c r="O24" t="s">
        <v>35</v>
      </c>
      <c r="P24" s="1">
        <f>+P23/4</f>
        <v>0</v>
      </c>
      <c r="Q24">
        <f>+Q23/3</f>
        <v>0</v>
      </c>
      <c r="R24">
        <f>+R23/2</f>
        <v>0</v>
      </c>
      <c r="S24">
        <f>+S23/1</f>
        <v>0</v>
      </c>
    </row>
    <row r="25" spans="1:20" x14ac:dyDescent="0.25">
      <c r="G25" s="3"/>
    </row>
    <row r="26" spans="1:20" x14ac:dyDescent="0.25">
      <c r="G26" s="3"/>
    </row>
    <row r="29" spans="1:20" x14ac:dyDescent="0.25">
      <c r="M29" t="s">
        <v>42</v>
      </c>
    </row>
    <row r="30" spans="1:20" x14ac:dyDescent="0.25">
      <c r="M30" t="s">
        <v>17</v>
      </c>
      <c r="N30" t="s">
        <v>18</v>
      </c>
      <c r="O30" t="s">
        <v>19</v>
      </c>
      <c r="P30" t="s">
        <v>20</v>
      </c>
    </row>
    <row r="31" spans="1:20" x14ac:dyDescent="0.25">
      <c r="M31" s="1">
        <v>0</v>
      </c>
      <c r="N31" s="1">
        <v>11290</v>
      </c>
      <c r="O31" s="1">
        <v>0</v>
      </c>
      <c r="P31" s="4">
        <v>0</v>
      </c>
    </row>
    <row r="32" spans="1:20" x14ac:dyDescent="0.25">
      <c r="M32" s="1">
        <f>+N31</f>
        <v>11290</v>
      </c>
      <c r="N32" s="1">
        <v>14390</v>
      </c>
      <c r="O32" s="1">
        <v>0</v>
      </c>
      <c r="P32" s="4">
        <v>0.05</v>
      </c>
    </row>
    <row r="33" spans="13:16" x14ac:dyDescent="0.25">
      <c r="M33" s="1">
        <f t="shared" ref="M33:M39" si="12">+N32</f>
        <v>14390</v>
      </c>
      <c r="N33" s="1">
        <v>17990</v>
      </c>
      <c r="O33" s="1">
        <v>155</v>
      </c>
      <c r="P33" s="4">
        <v>0.1</v>
      </c>
    </row>
    <row r="34" spans="13:16" x14ac:dyDescent="0.25">
      <c r="M34" s="1">
        <f t="shared" si="12"/>
        <v>17990</v>
      </c>
      <c r="N34" s="1">
        <v>21600</v>
      </c>
      <c r="O34" s="1">
        <v>515</v>
      </c>
      <c r="P34" s="4">
        <v>0.12</v>
      </c>
    </row>
    <row r="35" spans="13:16" x14ac:dyDescent="0.25">
      <c r="M35" s="1">
        <f t="shared" si="12"/>
        <v>21600</v>
      </c>
      <c r="N35" s="1">
        <v>43190</v>
      </c>
      <c r="O35" s="1">
        <v>948</v>
      </c>
      <c r="P35" s="4">
        <v>0.15</v>
      </c>
    </row>
    <row r="36" spans="13:16" x14ac:dyDescent="0.25">
      <c r="M36" s="1">
        <f t="shared" si="12"/>
        <v>43190</v>
      </c>
      <c r="N36" s="1">
        <v>64770</v>
      </c>
      <c r="O36" s="1">
        <v>4187</v>
      </c>
      <c r="P36" s="4">
        <v>0.2</v>
      </c>
    </row>
    <row r="37" spans="13:16" x14ac:dyDescent="0.25">
      <c r="M37" s="1">
        <f t="shared" si="12"/>
        <v>64770</v>
      </c>
      <c r="N37" s="1">
        <v>86370</v>
      </c>
      <c r="O37" s="1">
        <v>8503</v>
      </c>
      <c r="P37" s="4">
        <v>0.25</v>
      </c>
    </row>
    <row r="38" spans="13:16" x14ac:dyDescent="0.25">
      <c r="M38" s="1">
        <f t="shared" si="12"/>
        <v>86370</v>
      </c>
      <c r="N38" s="1">
        <v>115140</v>
      </c>
      <c r="O38" s="1">
        <v>13903</v>
      </c>
      <c r="P38" s="4">
        <v>0.3</v>
      </c>
    </row>
    <row r="39" spans="13:16" x14ac:dyDescent="0.25">
      <c r="M39" s="1">
        <f t="shared" si="12"/>
        <v>115140</v>
      </c>
      <c r="N39" s="1">
        <v>0</v>
      </c>
      <c r="O39" s="1">
        <v>22534</v>
      </c>
      <c r="P39" s="4">
        <v>0.35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C9" sqref="C9"/>
    </sheetView>
  </sheetViews>
  <sheetFormatPr baseColWidth="10" defaultRowHeight="15" x14ac:dyDescent="0.25"/>
  <cols>
    <col min="1" max="1" width="3" bestFit="1" customWidth="1"/>
    <col min="2" max="2" width="17.140625" bestFit="1" customWidth="1"/>
    <col min="3" max="3" width="10" bestFit="1" customWidth="1"/>
    <col min="4" max="4" width="12.5703125" bestFit="1" customWidth="1"/>
    <col min="5" max="5" width="15" bestFit="1" customWidth="1"/>
    <col min="6" max="6" width="12" bestFit="1" customWidth="1"/>
    <col min="7" max="7" width="10" bestFit="1" customWidth="1"/>
    <col min="8" max="8" width="9" bestFit="1" customWidth="1"/>
    <col min="9" max="9" width="10.140625" bestFit="1" customWidth="1"/>
    <col min="10" max="10" width="9" bestFit="1" customWidth="1"/>
    <col min="11" max="11" width="10" bestFit="1" customWidth="1"/>
    <col min="12" max="12" width="11" bestFit="1" customWidth="1"/>
    <col min="13" max="13" width="12.140625" bestFit="1" customWidth="1"/>
    <col min="14" max="14" width="16.140625" bestFit="1" customWidth="1"/>
    <col min="15" max="15" width="12.7109375" bestFit="1" customWidth="1"/>
    <col min="16" max="16" width="20.28515625" bestFit="1" customWidth="1"/>
    <col min="17" max="17" width="12.140625" bestFit="1" customWidth="1"/>
    <col min="18" max="19" width="12.7109375" bestFit="1" customWidth="1"/>
    <col min="20" max="20" width="12" bestFit="1" customWidth="1"/>
  </cols>
  <sheetData>
    <row r="1" spans="1:21" x14ac:dyDescent="0.25">
      <c r="B1" t="s">
        <v>38</v>
      </c>
    </row>
    <row r="2" spans="1:21" x14ac:dyDescent="0.25">
      <c r="B2" s="8" t="s">
        <v>0</v>
      </c>
      <c r="C2" s="1">
        <v>6300</v>
      </c>
      <c r="E2" s="8" t="s">
        <v>1</v>
      </c>
      <c r="F2" s="20">
        <v>3802.3303283446417</v>
      </c>
    </row>
    <row r="3" spans="1:21" x14ac:dyDescent="0.25">
      <c r="H3" s="3"/>
    </row>
    <row r="4" spans="1:21" x14ac:dyDescent="0.25">
      <c r="G4" s="2">
        <v>9.4500000000000001E-2</v>
      </c>
    </row>
    <row r="5" spans="1:21" x14ac:dyDescent="0.25">
      <c r="A5" s="8"/>
      <c r="B5" s="9" t="s">
        <v>26</v>
      </c>
      <c r="C5" s="9" t="s">
        <v>27</v>
      </c>
      <c r="D5" s="9" t="s">
        <v>28</v>
      </c>
      <c r="E5" s="9" t="s">
        <v>29</v>
      </c>
      <c r="F5" s="9" t="s">
        <v>30</v>
      </c>
      <c r="G5" s="9" t="s">
        <v>2</v>
      </c>
      <c r="H5" s="9" t="s">
        <v>31</v>
      </c>
      <c r="I5" s="9" t="s">
        <v>32</v>
      </c>
      <c r="J5" s="9" t="s">
        <v>3</v>
      </c>
      <c r="K5" s="9" t="s">
        <v>24</v>
      </c>
      <c r="L5" s="9" t="s">
        <v>23</v>
      </c>
      <c r="M5" s="9" t="s">
        <v>21</v>
      </c>
      <c r="N5" s="9" t="s">
        <v>22</v>
      </c>
      <c r="O5" s="9"/>
      <c r="P5" s="10"/>
      <c r="Q5" s="9"/>
    </row>
    <row r="6" spans="1:21" x14ac:dyDescent="0.25">
      <c r="A6">
        <v>1</v>
      </c>
      <c r="B6" t="s">
        <v>4</v>
      </c>
      <c r="C6" s="1">
        <v>1200</v>
      </c>
      <c r="D6" s="1"/>
      <c r="E6" s="1">
        <f>+$F$2/12</f>
        <v>316.8608606953868</v>
      </c>
      <c r="F6" s="1">
        <f>+C6+D6+E6</f>
        <v>1516.8608606953867</v>
      </c>
      <c r="G6" s="17">
        <f>+(C6+D6)*$G$4</f>
        <v>113.4</v>
      </c>
      <c r="H6" s="1">
        <f>+F6-G6</f>
        <v>1403.4608606953866</v>
      </c>
      <c r="I6" s="1">
        <f>+$C$2/12</f>
        <v>525</v>
      </c>
      <c r="J6" s="1">
        <f>+H6-I6</f>
        <v>878.4608606953866</v>
      </c>
      <c r="K6" s="1">
        <f>+J6</f>
        <v>878.4608606953866</v>
      </c>
      <c r="L6" s="1">
        <f>+(K6/A6)*$A$17</f>
        <v>10541.530328344639</v>
      </c>
      <c r="M6" s="1">
        <f t="shared" ref="M6:M17" si="0">+IF(L6&lt;=$N$31,0,IF(L6&lt;=$N$32,((L6-$M$32)*$P$32),IF(L6&lt;=$N$33,($O$33+((L6-$M$33)*$P$33)),IF(L6&lt;=$N$34,($O$34+((L6-$M$34)*$P$34)),IF(L6&lt;=$N$35,($O$35+((L6-$M$35)*$P$35)),IF(L6&lt;=$N$36,($O$36+((L6-$M$36)*$P$36)),IF(L6&lt;=$N$37,($O$37+((L6-$M$37)*$P$37)),IF(L6&lt;=$N$38,($O$38+((L6-$M$38)*$P$38)),($O$39+((L6-$M$39)*$P$39))))))))))</f>
        <v>0</v>
      </c>
      <c r="N6" s="17">
        <f>+M6/12</f>
        <v>0</v>
      </c>
      <c r="O6" s="1"/>
      <c r="P6" s="1"/>
      <c r="Q6" s="1"/>
      <c r="R6" s="3"/>
    </row>
    <row r="7" spans="1:21" x14ac:dyDescent="0.25">
      <c r="A7">
        <f>+A6+1</f>
        <v>2</v>
      </c>
      <c r="B7" t="s">
        <v>5</v>
      </c>
      <c r="C7" s="17">
        <v>1200</v>
      </c>
      <c r="D7" s="17"/>
      <c r="E7" s="1">
        <f t="shared" ref="E7:E17" si="1">+$F$2/12</f>
        <v>316.8608606953868</v>
      </c>
      <c r="F7" s="1">
        <f t="shared" ref="F7:F17" si="2">+C7+D7+E7</f>
        <v>1516.8608606953867</v>
      </c>
      <c r="G7" s="17">
        <f t="shared" ref="G7:G17" si="3">+(C7+D7)*$G$4</f>
        <v>113.4</v>
      </c>
      <c r="H7" s="1">
        <f t="shared" ref="H7:H17" si="4">+F7-G7</f>
        <v>1403.4608606953866</v>
      </c>
      <c r="I7" s="1">
        <f t="shared" ref="I7:I17" si="5">+$C$2/12</f>
        <v>525</v>
      </c>
      <c r="J7" s="1">
        <f t="shared" ref="J7:J17" si="6">+H7-I7</f>
        <v>878.4608606953866</v>
      </c>
      <c r="K7" s="1">
        <f>+K6+J7</f>
        <v>1756.9217213907732</v>
      </c>
      <c r="L7" s="1">
        <f t="shared" ref="L7:L17" si="7">+(K7/A7)*$A$17</f>
        <v>10541.530328344639</v>
      </c>
      <c r="M7" s="1">
        <f t="shared" si="0"/>
        <v>0</v>
      </c>
      <c r="N7" s="1">
        <f>+((M7/12)*A7)-N6</f>
        <v>0</v>
      </c>
      <c r="O7" s="1"/>
      <c r="P7" s="1"/>
      <c r="Q7" s="1"/>
      <c r="R7" s="3"/>
    </row>
    <row r="8" spans="1:21" x14ac:dyDescent="0.25">
      <c r="A8">
        <f t="shared" ref="A8:A17" si="8">+A7+1</f>
        <v>3</v>
      </c>
      <c r="B8" t="s">
        <v>6</v>
      </c>
      <c r="C8" s="17">
        <v>1200</v>
      </c>
      <c r="D8" s="17"/>
      <c r="E8" s="1">
        <f t="shared" si="1"/>
        <v>316.8608606953868</v>
      </c>
      <c r="F8" s="1">
        <f t="shared" si="2"/>
        <v>1516.8608606953867</v>
      </c>
      <c r="G8" s="17">
        <f t="shared" si="3"/>
        <v>113.4</v>
      </c>
      <c r="H8" s="1">
        <f t="shared" si="4"/>
        <v>1403.4608606953866</v>
      </c>
      <c r="I8" s="1">
        <f t="shared" si="5"/>
        <v>525</v>
      </c>
      <c r="J8" s="1">
        <f t="shared" si="6"/>
        <v>878.4608606953866</v>
      </c>
      <c r="K8" s="1">
        <f t="shared" ref="K8:K17" si="9">+K7+J8</f>
        <v>2635.3825820861598</v>
      </c>
      <c r="L8" s="1">
        <f t="shared" si="7"/>
        <v>10541.530328344639</v>
      </c>
      <c r="M8" s="1">
        <f t="shared" si="0"/>
        <v>0</v>
      </c>
      <c r="N8" s="1">
        <f>+((M8/12)*A8)-SUM((N$6:$N7))</f>
        <v>0</v>
      </c>
      <c r="O8" s="1"/>
      <c r="P8" s="1"/>
      <c r="Q8" s="1"/>
      <c r="R8" s="3"/>
      <c r="S8" s="3"/>
    </row>
    <row r="9" spans="1:21" x14ac:dyDescent="0.25">
      <c r="A9">
        <f t="shared" si="8"/>
        <v>4</v>
      </c>
      <c r="B9" t="s">
        <v>7</v>
      </c>
      <c r="C9" s="17"/>
      <c r="D9" s="17"/>
      <c r="E9" s="1">
        <f t="shared" si="1"/>
        <v>316.8608606953868</v>
      </c>
      <c r="F9" s="1">
        <f t="shared" si="2"/>
        <v>316.8608606953868</v>
      </c>
      <c r="G9" s="17">
        <f t="shared" si="3"/>
        <v>0</v>
      </c>
      <c r="H9" s="1">
        <f t="shared" si="4"/>
        <v>316.8608606953868</v>
      </c>
      <c r="I9" s="1">
        <f t="shared" si="5"/>
        <v>525</v>
      </c>
      <c r="J9" s="1">
        <f t="shared" si="6"/>
        <v>-208.1391393046132</v>
      </c>
      <c r="K9" s="1">
        <f t="shared" si="9"/>
        <v>2427.2434427815465</v>
      </c>
      <c r="L9" s="1">
        <f t="shared" si="7"/>
        <v>7281.7303283446399</v>
      </c>
      <c r="M9" s="1">
        <f t="shared" si="0"/>
        <v>0</v>
      </c>
      <c r="N9" s="1">
        <f>+((M9/12)*A9)-SUM((N$6:$N8))</f>
        <v>0</v>
      </c>
      <c r="O9" s="1"/>
      <c r="P9" s="1"/>
      <c r="Q9" s="1"/>
      <c r="R9" s="3"/>
      <c r="S9" s="3"/>
      <c r="T9" s="3"/>
      <c r="U9" s="3"/>
    </row>
    <row r="10" spans="1:21" x14ac:dyDescent="0.25">
      <c r="A10">
        <f t="shared" si="8"/>
        <v>5</v>
      </c>
      <c r="B10" t="s">
        <v>8</v>
      </c>
      <c r="C10" s="17"/>
      <c r="D10" s="17"/>
      <c r="E10" s="1">
        <f t="shared" si="1"/>
        <v>316.8608606953868</v>
      </c>
      <c r="F10" s="1">
        <f t="shared" si="2"/>
        <v>316.8608606953868</v>
      </c>
      <c r="G10" s="17">
        <f t="shared" si="3"/>
        <v>0</v>
      </c>
      <c r="H10" s="1">
        <f t="shared" si="4"/>
        <v>316.8608606953868</v>
      </c>
      <c r="I10" s="1">
        <f t="shared" si="5"/>
        <v>525</v>
      </c>
      <c r="J10" s="1">
        <f t="shared" si="6"/>
        <v>-208.1391393046132</v>
      </c>
      <c r="K10" s="1">
        <f t="shared" si="9"/>
        <v>2219.1043034769332</v>
      </c>
      <c r="L10" s="1">
        <f t="shared" si="7"/>
        <v>5325.8503283446389</v>
      </c>
      <c r="M10" s="1">
        <f t="shared" si="0"/>
        <v>0</v>
      </c>
      <c r="N10" s="1">
        <f>+((M10/12)*A10)-SUM((N$6:$N9))</f>
        <v>0</v>
      </c>
      <c r="O10" s="1"/>
      <c r="P10" s="1"/>
      <c r="Q10" s="1"/>
      <c r="R10" s="3"/>
      <c r="S10" s="3"/>
      <c r="U10" s="3"/>
    </row>
    <row r="11" spans="1:21" x14ac:dyDescent="0.25">
      <c r="A11">
        <f t="shared" si="8"/>
        <v>6</v>
      </c>
      <c r="B11" t="s">
        <v>9</v>
      </c>
      <c r="C11" s="17"/>
      <c r="D11" s="17"/>
      <c r="E11" s="1">
        <f t="shared" si="1"/>
        <v>316.8608606953868</v>
      </c>
      <c r="F11" s="1">
        <f t="shared" si="2"/>
        <v>316.8608606953868</v>
      </c>
      <c r="G11" s="17">
        <f t="shared" si="3"/>
        <v>0</v>
      </c>
      <c r="H11" s="1">
        <f t="shared" si="4"/>
        <v>316.8608606953868</v>
      </c>
      <c r="I11" s="1">
        <f t="shared" si="5"/>
        <v>525</v>
      </c>
      <c r="J11" s="1">
        <f t="shared" si="6"/>
        <v>-208.1391393046132</v>
      </c>
      <c r="K11" s="1">
        <f t="shared" si="9"/>
        <v>2010.9651641723199</v>
      </c>
      <c r="L11" s="1">
        <f t="shared" si="7"/>
        <v>4021.9303283446397</v>
      </c>
      <c r="M11" s="1">
        <f t="shared" si="0"/>
        <v>0</v>
      </c>
      <c r="N11" s="1">
        <f>+((M11/12)*A11)-SUM((N$6:$N10))</f>
        <v>0</v>
      </c>
      <c r="O11" s="1"/>
      <c r="P11" s="1"/>
      <c r="Q11" s="1"/>
      <c r="R11" s="3"/>
    </row>
    <row r="12" spans="1:21" x14ac:dyDescent="0.25">
      <c r="A12">
        <f t="shared" si="8"/>
        <v>7</v>
      </c>
      <c r="B12" t="s">
        <v>10</v>
      </c>
      <c r="C12" s="17"/>
      <c r="D12" s="17"/>
      <c r="E12" s="1">
        <f t="shared" si="1"/>
        <v>316.8608606953868</v>
      </c>
      <c r="F12" s="1">
        <f t="shared" si="2"/>
        <v>316.8608606953868</v>
      </c>
      <c r="G12" s="17">
        <f t="shared" si="3"/>
        <v>0</v>
      </c>
      <c r="H12" s="1">
        <f t="shared" si="4"/>
        <v>316.8608606953868</v>
      </c>
      <c r="I12" s="1">
        <f t="shared" si="5"/>
        <v>525</v>
      </c>
      <c r="J12" s="1">
        <f t="shared" si="6"/>
        <v>-208.1391393046132</v>
      </c>
      <c r="K12" s="1">
        <f t="shared" si="9"/>
        <v>1802.8260248677066</v>
      </c>
      <c r="L12" s="1">
        <f t="shared" si="7"/>
        <v>3090.5588997732111</v>
      </c>
      <c r="M12" s="1">
        <f t="shared" si="0"/>
        <v>0</v>
      </c>
      <c r="N12" s="1">
        <f>+((M12/12)*A12)-SUM((N$6:$N11))</f>
        <v>0</v>
      </c>
      <c r="O12" s="1"/>
      <c r="P12" s="1"/>
      <c r="Q12" s="1"/>
      <c r="R12" s="3"/>
    </row>
    <row r="13" spans="1:21" x14ac:dyDescent="0.25">
      <c r="A13">
        <f t="shared" si="8"/>
        <v>8</v>
      </c>
      <c r="B13" t="s">
        <v>11</v>
      </c>
      <c r="C13" s="17"/>
      <c r="D13" s="17"/>
      <c r="E13" s="1">
        <f t="shared" si="1"/>
        <v>316.8608606953868</v>
      </c>
      <c r="F13" s="1">
        <f t="shared" si="2"/>
        <v>316.8608606953868</v>
      </c>
      <c r="G13" s="17">
        <f t="shared" si="3"/>
        <v>0</v>
      </c>
      <c r="H13" s="1">
        <f t="shared" si="4"/>
        <v>316.8608606953868</v>
      </c>
      <c r="I13" s="1">
        <f t="shared" si="5"/>
        <v>525</v>
      </c>
      <c r="J13" s="1">
        <f t="shared" si="6"/>
        <v>-208.1391393046132</v>
      </c>
      <c r="K13" s="1">
        <f t="shared" si="9"/>
        <v>1594.6868855630933</v>
      </c>
      <c r="L13" s="1">
        <f t="shared" si="7"/>
        <v>2392.0303283446401</v>
      </c>
      <c r="M13" s="1">
        <f t="shared" si="0"/>
        <v>0</v>
      </c>
      <c r="N13" s="1">
        <f>+((M13/12)*A13)-SUM((N$6:$N12))</f>
        <v>0</v>
      </c>
      <c r="O13" s="1"/>
      <c r="P13" s="1"/>
      <c r="Q13" s="1"/>
      <c r="R13" s="3"/>
    </row>
    <row r="14" spans="1:21" x14ac:dyDescent="0.25">
      <c r="A14" s="16">
        <f t="shared" si="8"/>
        <v>9</v>
      </c>
      <c r="B14" s="16" t="s">
        <v>12</v>
      </c>
      <c r="C14" s="17"/>
      <c r="D14" s="17"/>
      <c r="E14" s="1">
        <f t="shared" si="1"/>
        <v>316.8608606953868</v>
      </c>
      <c r="F14" s="1">
        <f t="shared" si="2"/>
        <v>316.8608606953868</v>
      </c>
      <c r="G14" s="17">
        <f t="shared" si="3"/>
        <v>0</v>
      </c>
      <c r="H14" s="1">
        <f t="shared" si="4"/>
        <v>316.8608606953868</v>
      </c>
      <c r="I14" s="1">
        <f t="shared" si="5"/>
        <v>525</v>
      </c>
      <c r="J14" s="1">
        <f t="shared" si="6"/>
        <v>-208.1391393046132</v>
      </c>
      <c r="K14" s="1">
        <f t="shared" si="9"/>
        <v>1386.5477462584799</v>
      </c>
      <c r="L14" s="1">
        <f t="shared" si="7"/>
        <v>1848.7303283446399</v>
      </c>
      <c r="M14" s="1">
        <f t="shared" si="0"/>
        <v>0</v>
      </c>
      <c r="N14" s="1">
        <f>+((M14/12)*A14)-SUM((N$6:$N13))</f>
        <v>0</v>
      </c>
      <c r="O14" s="17"/>
      <c r="P14" s="17"/>
      <c r="Q14" s="17"/>
      <c r="R14" s="19"/>
      <c r="S14" s="3"/>
      <c r="T14" s="3"/>
    </row>
    <row r="15" spans="1:21" x14ac:dyDescent="0.25">
      <c r="A15" s="6">
        <f t="shared" si="8"/>
        <v>10</v>
      </c>
      <c r="B15" s="16" t="s">
        <v>13</v>
      </c>
      <c r="C15" s="17"/>
      <c r="D15" s="17"/>
      <c r="E15" s="1">
        <f t="shared" si="1"/>
        <v>316.8608606953868</v>
      </c>
      <c r="F15" s="1">
        <f t="shared" si="2"/>
        <v>316.8608606953868</v>
      </c>
      <c r="G15" s="17">
        <f t="shared" si="3"/>
        <v>0</v>
      </c>
      <c r="H15" s="1">
        <f t="shared" si="4"/>
        <v>316.8608606953868</v>
      </c>
      <c r="I15" s="1">
        <f t="shared" si="5"/>
        <v>525</v>
      </c>
      <c r="J15" s="1">
        <f t="shared" si="6"/>
        <v>-208.1391393046132</v>
      </c>
      <c r="K15" s="1">
        <f t="shared" si="9"/>
        <v>1178.4086069538666</v>
      </c>
      <c r="L15" s="1">
        <f t="shared" si="7"/>
        <v>1414.0903283446401</v>
      </c>
      <c r="M15" s="1">
        <f t="shared" si="0"/>
        <v>0</v>
      </c>
      <c r="N15" s="1">
        <f>+((M15/12)*A15)-SUM((N$6:$N14))</f>
        <v>0</v>
      </c>
      <c r="O15" s="7"/>
      <c r="P15" s="7"/>
      <c r="Q15" s="13"/>
      <c r="R15" s="11"/>
    </row>
    <row r="16" spans="1:21" x14ac:dyDescent="0.25">
      <c r="A16" s="6">
        <f t="shared" si="8"/>
        <v>11</v>
      </c>
      <c r="B16" s="16" t="s">
        <v>14</v>
      </c>
      <c r="C16" s="17"/>
      <c r="D16" s="17"/>
      <c r="E16" s="1">
        <f t="shared" si="1"/>
        <v>316.8608606953868</v>
      </c>
      <c r="F16" s="1">
        <f t="shared" si="2"/>
        <v>316.8608606953868</v>
      </c>
      <c r="G16" s="17">
        <f t="shared" si="3"/>
        <v>0</v>
      </c>
      <c r="H16" s="1">
        <f t="shared" si="4"/>
        <v>316.8608606953868</v>
      </c>
      <c r="I16" s="1">
        <f t="shared" si="5"/>
        <v>525</v>
      </c>
      <c r="J16" s="1">
        <f t="shared" si="6"/>
        <v>-208.1391393046132</v>
      </c>
      <c r="K16" s="1">
        <f t="shared" si="9"/>
        <v>970.26946764925344</v>
      </c>
      <c r="L16" s="1">
        <f t="shared" si="7"/>
        <v>1058.4757828900947</v>
      </c>
      <c r="M16" s="1">
        <f t="shared" si="0"/>
        <v>0</v>
      </c>
      <c r="N16" s="1">
        <f>+((M16/12)*A16)-SUM((N$6:$N15))</f>
        <v>0</v>
      </c>
      <c r="O16" s="7"/>
      <c r="P16" s="7"/>
      <c r="Q16" s="13"/>
      <c r="R16" s="11"/>
      <c r="S16" s="3"/>
    </row>
    <row r="17" spans="1:20" x14ac:dyDescent="0.25">
      <c r="A17" s="6">
        <f t="shared" si="8"/>
        <v>12</v>
      </c>
      <c r="B17" s="16" t="s">
        <v>15</v>
      </c>
      <c r="C17" s="17"/>
      <c r="D17" s="17"/>
      <c r="E17" s="1">
        <f t="shared" si="1"/>
        <v>316.8608606953868</v>
      </c>
      <c r="F17" s="1">
        <f t="shared" si="2"/>
        <v>316.8608606953868</v>
      </c>
      <c r="G17" s="17">
        <f t="shared" si="3"/>
        <v>0</v>
      </c>
      <c r="H17" s="1">
        <f t="shared" si="4"/>
        <v>316.8608606953868</v>
      </c>
      <c r="I17" s="1">
        <f t="shared" si="5"/>
        <v>525</v>
      </c>
      <c r="J17" s="1">
        <f t="shared" si="6"/>
        <v>-208.1391393046132</v>
      </c>
      <c r="K17" s="1">
        <f t="shared" si="9"/>
        <v>762.13032834464025</v>
      </c>
      <c r="L17" s="1">
        <f t="shared" si="7"/>
        <v>762.13032834464025</v>
      </c>
      <c r="M17" s="1">
        <f t="shared" si="0"/>
        <v>0</v>
      </c>
      <c r="N17" s="1">
        <f>+((M17/12)*A17)-SUM((N$6:$N16))</f>
        <v>0</v>
      </c>
      <c r="O17" s="7"/>
      <c r="P17" s="7"/>
      <c r="Q17" s="13"/>
      <c r="R17" s="11"/>
      <c r="S17" s="3"/>
    </row>
    <row r="18" spans="1:20" x14ac:dyDescent="0.25">
      <c r="B18" t="s">
        <v>16</v>
      </c>
      <c r="C18" s="1">
        <f>SUM(C6:C17)</f>
        <v>3600</v>
      </c>
      <c r="D18" s="7">
        <v>0</v>
      </c>
      <c r="E18" s="1">
        <f t="shared" ref="E18:J18" si="10">SUM(E6:E17)</f>
        <v>3802.3303283446407</v>
      </c>
      <c r="F18" s="1">
        <f t="shared" si="10"/>
        <v>7402.3303283446403</v>
      </c>
      <c r="G18" s="1">
        <f t="shared" si="10"/>
        <v>340.20000000000005</v>
      </c>
      <c r="H18" s="1">
        <f t="shared" si="10"/>
        <v>7062.1303283446405</v>
      </c>
      <c r="I18" s="1">
        <f t="shared" si="10"/>
        <v>6300</v>
      </c>
      <c r="J18" s="1">
        <f t="shared" si="10"/>
        <v>762.13032834464025</v>
      </c>
      <c r="K18" s="1"/>
      <c r="L18" s="1"/>
      <c r="M18" s="1"/>
      <c r="N18" s="1"/>
      <c r="P18" s="3"/>
      <c r="Q18" s="3"/>
      <c r="R18" s="3"/>
      <c r="S18">
        <f>+R18/3</f>
        <v>0</v>
      </c>
      <c r="T18" s="3"/>
    </row>
    <row r="19" spans="1:20" x14ac:dyDescent="0.25">
      <c r="C19" s="1"/>
      <c r="D19" s="1"/>
      <c r="E19" s="1"/>
      <c r="F19" s="1"/>
      <c r="G19" s="1"/>
      <c r="H19" s="1"/>
      <c r="I19" s="1"/>
      <c r="J19" s="1"/>
      <c r="K19" s="1"/>
      <c r="L19" s="3"/>
      <c r="P19" s="3"/>
      <c r="Q19" s="3"/>
      <c r="R19" s="3"/>
    </row>
    <row r="20" spans="1:20" x14ac:dyDescent="0.25">
      <c r="E20" s="1"/>
      <c r="F20" s="7"/>
      <c r="P20" s="3"/>
      <c r="Q20" s="3" t="s">
        <v>12</v>
      </c>
      <c r="R20" s="3" t="s">
        <v>13</v>
      </c>
      <c r="S20" s="3" t="s">
        <v>14</v>
      </c>
      <c r="T20" s="1" t="s">
        <v>15</v>
      </c>
    </row>
    <row r="21" spans="1:20" x14ac:dyDescent="0.25">
      <c r="E21" s="1"/>
      <c r="P21" t="s">
        <v>33</v>
      </c>
      <c r="Q21" s="1">
        <f>+SUM(P6:P14)</f>
        <v>0</v>
      </c>
      <c r="R21" s="1">
        <f>+SUM(P6:P15)</f>
        <v>0</v>
      </c>
      <c r="S21" s="1">
        <f>+SUM(P6:P16)</f>
        <v>0</v>
      </c>
      <c r="T21" s="1">
        <f>+SUM(P6:P17)</f>
        <v>0</v>
      </c>
    </row>
    <row r="22" spans="1:20" x14ac:dyDescent="0.25">
      <c r="E22" s="1"/>
      <c r="P22" t="s">
        <v>34</v>
      </c>
      <c r="Q22" s="1">
        <f>+SUM(Q6:Q13)</f>
        <v>0</v>
      </c>
      <c r="R22" s="1">
        <f>+SUM(Q6:Q14)</f>
        <v>0</v>
      </c>
      <c r="S22" s="1">
        <f>+SUM(Q6:Q15)</f>
        <v>0</v>
      </c>
      <c r="T22" s="1">
        <f>+SUM(Q6:Q16)</f>
        <v>0</v>
      </c>
    </row>
    <row r="23" spans="1:20" x14ac:dyDescent="0.25">
      <c r="E23" s="1"/>
      <c r="P23" t="s">
        <v>31</v>
      </c>
      <c r="Q23" s="1">
        <f>+Q21-Q22</f>
        <v>0</v>
      </c>
      <c r="R23" s="1">
        <f>+R21-R22</f>
        <v>0</v>
      </c>
      <c r="S23" s="1">
        <f>+S21-S22</f>
        <v>0</v>
      </c>
      <c r="T23" s="1">
        <f>+T21-T22</f>
        <v>0</v>
      </c>
    </row>
    <row r="24" spans="1:20" x14ac:dyDescent="0.25">
      <c r="E24" s="1"/>
      <c r="P24" t="s">
        <v>35</v>
      </c>
      <c r="Q24" s="1">
        <f>+Q23/4</f>
        <v>0</v>
      </c>
      <c r="R24">
        <f>+R23/3</f>
        <v>0</v>
      </c>
      <c r="S24">
        <f>+S23/2</f>
        <v>0</v>
      </c>
      <c r="T24">
        <f>+T23/1</f>
        <v>0</v>
      </c>
    </row>
    <row r="26" spans="1:20" x14ac:dyDescent="0.25">
      <c r="F26" s="3"/>
    </row>
    <row r="27" spans="1:20" x14ac:dyDescent="0.25">
      <c r="F27" s="3"/>
    </row>
    <row r="28" spans="1:20" x14ac:dyDescent="0.25">
      <c r="F28" s="3"/>
    </row>
    <row r="29" spans="1:20" x14ac:dyDescent="0.25">
      <c r="M29" t="s">
        <v>42</v>
      </c>
    </row>
    <row r="30" spans="1:20" x14ac:dyDescent="0.25">
      <c r="M30" t="s">
        <v>17</v>
      </c>
      <c r="N30" t="s">
        <v>18</v>
      </c>
      <c r="O30" t="s">
        <v>19</v>
      </c>
      <c r="P30" t="s">
        <v>20</v>
      </c>
    </row>
    <row r="31" spans="1:20" x14ac:dyDescent="0.25">
      <c r="M31" s="1">
        <v>0</v>
      </c>
      <c r="N31" s="1">
        <v>11290</v>
      </c>
      <c r="O31" s="1">
        <v>0</v>
      </c>
      <c r="P31" s="4">
        <v>0</v>
      </c>
    </row>
    <row r="32" spans="1:20" x14ac:dyDescent="0.25">
      <c r="M32" s="1">
        <f>+N31</f>
        <v>11290</v>
      </c>
      <c r="N32" s="1">
        <v>14390</v>
      </c>
      <c r="O32" s="1">
        <v>0</v>
      </c>
      <c r="P32" s="4">
        <v>0.05</v>
      </c>
    </row>
    <row r="33" spans="13:16" x14ac:dyDescent="0.25">
      <c r="M33" s="1">
        <f t="shared" ref="M33:M39" si="11">+N32</f>
        <v>14390</v>
      </c>
      <c r="N33" s="1">
        <v>17990</v>
      </c>
      <c r="O33" s="1">
        <v>155</v>
      </c>
      <c r="P33" s="4">
        <v>0.1</v>
      </c>
    </row>
    <row r="34" spans="13:16" x14ac:dyDescent="0.25">
      <c r="M34" s="1">
        <f t="shared" si="11"/>
        <v>17990</v>
      </c>
      <c r="N34" s="1">
        <v>21600</v>
      </c>
      <c r="O34" s="1">
        <v>515</v>
      </c>
      <c r="P34" s="4">
        <v>0.12</v>
      </c>
    </row>
    <row r="35" spans="13:16" x14ac:dyDescent="0.25">
      <c r="M35" s="1">
        <f t="shared" si="11"/>
        <v>21600</v>
      </c>
      <c r="N35" s="1">
        <v>43190</v>
      </c>
      <c r="O35" s="1">
        <v>948</v>
      </c>
      <c r="P35" s="4">
        <v>0.15</v>
      </c>
    </row>
    <row r="36" spans="13:16" x14ac:dyDescent="0.25">
      <c r="M36" s="1">
        <f t="shared" si="11"/>
        <v>43190</v>
      </c>
      <c r="N36" s="1">
        <v>64770</v>
      </c>
      <c r="O36" s="1">
        <v>4187</v>
      </c>
      <c r="P36" s="4">
        <v>0.2</v>
      </c>
    </row>
    <row r="37" spans="13:16" x14ac:dyDescent="0.25">
      <c r="M37" s="1">
        <f t="shared" si="11"/>
        <v>64770</v>
      </c>
      <c r="N37" s="1">
        <v>86370</v>
      </c>
      <c r="O37" s="1">
        <v>8503</v>
      </c>
      <c r="P37" s="4">
        <v>0.25</v>
      </c>
    </row>
    <row r="38" spans="13:16" x14ac:dyDescent="0.25">
      <c r="M38" s="1">
        <f t="shared" si="11"/>
        <v>86370</v>
      </c>
      <c r="N38" s="1">
        <v>115140</v>
      </c>
      <c r="O38" s="1">
        <v>13903</v>
      </c>
      <c r="P38" s="4">
        <v>0.3</v>
      </c>
    </row>
    <row r="39" spans="13:16" x14ac:dyDescent="0.25">
      <c r="M39" s="1">
        <f t="shared" si="11"/>
        <v>115140</v>
      </c>
      <c r="N39" s="1">
        <v>0</v>
      </c>
      <c r="O39" s="1">
        <v>22534</v>
      </c>
      <c r="P39" s="4">
        <v>0.35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C8" sqref="C8"/>
    </sheetView>
  </sheetViews>
  <sheetFormatPr baseColWidth="10" defaultRowHeight="15" x14ac:dyDescent="0.25"/>
  <sheetData>
    <row r="1" spans="1:16" x14ac:dyDescent="0.25">
      <c r="B1" t="s">
        <v>43</v>
      </c>
    </row>
    <row r="2" spans="1:16" x14ac:dyDescent="0.25">
      <c r="A2" s="16"/>
      <c r="B2" s="21" t="s">
        <v>0</v>
      </c>
      <c r="C2" s="17">
        <v>300</v>
      </c>
      <c r="D2" s="16"/>
      <c r="E2" s="21" t="s">
        <v>1</v>
      </c>
      <c r="F2" s="22">
        <f>1848.83141668675/2</f>
        <v>924.41570834337494</v>
      </c>
      <c r="G2" s="16"/>
      <c r="H2" s="16"/>
      <c r="I2" s="16"/>
      <c r="J2" s="16"/>
      <c r="K2" s="16"/>
      <c r="L2" s="16"/>
      <c r="M2" s="16"/>
      <c r="N2" s="16"/>
    </row>
    <row r="3" spans="1:16" x14ac:dyDescent="0.25">
      <c r="A3" s="16"/>
      <c r="B3" s="16"/>
      <c r="C3" s="16"/>
      <c r="D3" s="16"/>
      <c r="E3" s="16"/>
      <c r="F3" s="16"/>
      <c r="G3" s="16"/>
      <c r="H3" s="19"/>
      <c r="I3" s="16"/>
      <c r="J3" s="16"/>
      <c r="K3" s="16"/>
      <c r="L3" s="16"/>
      <c r="M3" s="16"/>
      <c r="N3" s="16"/>
    </row>
    <row r="4" spans="1:16" x14ac:dyDescent="0.25">
      <c r="A4" s="16"/>
      <c r="B4" s="16"/>
      <c r="C4" s="16"/>
      <c r="D4" s="16"/>
      <c r="E4" s="16"/>
      <c r="F4" s="16"/>
      <c r="G4" s="23">
        <v>9.4500000000000001E-2</v>
      </c>
      <c r="H4" s="16"/>
      <c r="I4" s="16"/>
      <c r="J4" s="16"/>
      <c r="K4" s="16"/>
      <c r="L4" s="16"/>
      <c r="M4" s="16"/>
      <c r="N4" s="16"/>
    </row>
    <row r="5" spans="1:16" x14ac:dyDescent="0.25">
      <c r="A5" s="21"/>
      <c r="B5" s="24" t="s">
        <v>26</v>
      </c>
      <c r="C5" s="24" t="s">
        <v>27</v>
      </c>
      <c r="D5" s="24" t="s">
        <v>28</v>
      </c>
      <c r="E5" s="24" t="s">
        <v>29</v>
      </c>
      <c r="F5" s="24" t="s">
        <v>30</v>
      </c>
      <c r="G5" s="24" t="s">
        <v>2</v>
      </c>
      <c r="H5" s="24" t="s">
        <v>31</v>
      </c>
      <c r="I5" s="24" t="s">
        <v>32</v>
      </c>
      <c r="J5" s="24" t="s">
        <v>3</v>
      </c>
      <c r="K5" s="24" t="s">
        <v>24</v>
      </c>
      <c r="L5" s="24" t="s">
        <v>23</v>
      </c>
      <c r="M5" s="24" t="s">
        <v>21</v>
      </c>
      <c r="N5" s="24" t="s">
        <v>22</v>
      </c>
      <c r="O5" s="10"/>
      <c r="P5" s="9"/>
    </row>
    <row r="6" spans="1:16" x14ac:dyDescent="0.25">
      <c r="A6" s="16">
        <v>1</v>
      </c>
      <c r="B6" s="16" t="s">
        <v>4</v>
      </c>
      <c r="C6" s="17">
        <v>700</v>
      </c>
      <c r="D6" s="17">
        <v>110</v>
      </c>
      <c r="E6" s="17">
        <f>+$F$2/12</f>
        <v>77.034642361947917</v>
      </c>
      <c r="F6" s="17">
        <f>+C6+D6+E6</f>
        <v>887.03464236194793</v>
      </c>
      <c r="G6" s="17">
        <f>+(C6+D6)*$G$4</f>
        <v>76.545000000000002</v>
      </c>
      <c r="H6" s="17">
        <f>+F6-G6</f>
        <v>810.48964236194797</v>
      </c>
      <c r="I6" s="17">
        <f>+$C$2/12</f>
        <v>25</v>
      </c>
      <c r="J6" s="17">
        <f>+H6-I6</f>
        <v>785.48964236194797</v>
      </c>
      <c r="K6" s="17">
        <f>+J6</f>
        <v>785.48964236194797</v>
      </c>
      <c r="L6" s="17">
        <f>+(K6/A6)*$A$17</f>
        <v>9425.8757083433757</v>
      </c>
      <c r="M6" s="17">
        <f t="shared" ref="M6:M17" si="0">+IF(L6&lt;=$N$31,0,IF(L6&lt;=$N$32,((L6-$M$32)*$P$32),IF(L6&lt;=$N$33,($O$33+((L6-$M$33)*$P$33)),IF(L6&lt;=$N$34,($O$34+((L6-$M$34)*$P$34)),IF(L6&lt;=$N$35,($O$35+((L6-$M$35)*$P$35)),IF(L6&lt;=$N$36,($O$36+((L6-$M$36)*$P$36)),IF(L6&lt;=$N$37,($O$37+((L6-$M$37)*$P$37)),IF(L6&lt;=$N$38,($O$38+((L6-$M$38)*$P$38)),($O$39+((L6-$M$39)*$P$39))))))))))</f>
        <v>0</v>
      </c>
      <c r="N6" s="17">
        <f>+M6/12</f>
        <v>0</v>
      </c>
      <c r="O6" s="1"/>
      <c r="P6" s="1"/>
    </row>
    <row r="7" spans="1:16" x14ac:dyDescent="0.25">
      <c r="A7" s="16">
        <f>+A6+1</f>
        <v>2</v>
      </c>
      <c r="B7" s="16" t="s">
        <v>5</v>
      </c>
      <c r="C7" s="17">
        <v>700</v>
      </c>
      <c r="D7" s="17">
        <v>290</v>
      </c>
      <c r="E7" s="17">
        <f t="shared" ref="E7:E17" si="1">+$F$2/12</f>
        <v>77.034642361947917</v>
      </c>
      <c r="F7" s="17">
        <f t="shared" ref="F7:F17" si="2">+C7+D7+E7</f>
        <v>1067.0346423619478</v>
      </c>
      <c r="G7" s="17">
        <f t="shared" ref="G7:G17" si="3">+(C7+D7)*$G$4</f>
        <v>93.555000000000007</v>
      </c>
      <c r="H7" s="17">
        <f t="shared" ref="H7:H17" si="4">+F7-G7</f>
        <v>973.47964236194775</v>
      </c>
      <c r="I7" s="17">
        <f t="shared" ref="I7:I17" si="5">+$C$2/12</f>
        <v>25</v>
      </c>
      <c r="J7" s="17">
        <f t="shared" ref="J7:J17" si="6">+H7-I7</f>
        <v>948.47964236194775</v>
      </c>
      <c r="K7" s="17">
        <f>+K6+J7</f>
        <v>1733.9692847238957</v>
      </c>
      <c r="L7" s="17">
        <f t="shared" ref="L7:L17" si="7">+(K7/A7)*$A$17</f>
        <v>10403.815708343374</v>
      </c>
      <c r="M7" s="17">
        <f t="shared" si="0"/>
        <v>0</v>
      </c>
      <c r="N7" s="1">
        <f>+((M7/12)*A7)-N6</f>
        <v>0</v>
      </c>
      <c r="O7" s="1"/>
      <c r="P7" s="1"/>
    </row>
    <row r="8" spans="1:16" x14ac:dyDescent="0.25">
      <c r="A8" s="16">
        <f t="shared" ref="A8:A17" si="8">+A7+1</f>
        <v>3</v>
      </c>
      <c r="B8" s="16" t="s">
        <v>6</v>
      </c>
      <c r="C8" s="17">
        <v>700</v>
      </c>
      <c r="D8" s="17"/>
      <c r="E8" s="17">
        <f t="shared" si="1"/>
        <v>77.034642361947917</v>
      </c>
      <c r="F8" s="17">
        <f t="shared" si="2"/>
        <v>777.03464236194793</v>
      </c>
      <c r="G8" s="17">
        <f t="shared" si="3"/>
        <v>66.150000000000006</v>
      </c>
      <c r="H8" s="17">
        <f t="shared" si="4"/>
        <v>710.88464236194795</v>
      </c>
      <c r="I8" s="17">
        <f t="shared" si="5"/>
        <v>25</v>
      </c>
      <c r="J8" s="17">
        <f t="shared" si="6"/>
        <v>685.88464236194795</v>
      </c>
      <c r="K8" s="17">
        <f t="shared" ref="K8:K17" si="9">+K7+J8</f>
        <v>2419.8539270858437</v>
      </c>
      <c r="L8" s="17">
        <f t="shared" si="7"/>
        <v>9679.4157083433747</v>
      </c>
      <c r="M8" s="17">
        <f t="shared" si="0"/>
        <v>0</v>
      </c>
      <c r="N8" s="1">
        <f>+((M8/12)*A8)-SUM((N$6:$N7))</f>
        <v>0</v>
      </c>
      <c r="O8" s="1"/>
      <c r="P8" s="1"/>
    </row>
    <row r="9" spans="1:16" x14ac:dyDescent="0.25">
      <c r="A9" s="16">
        <f t="shared" si="8"/>
        <v>4</v>
      </c>
      <c r="B9" s="16" t="s">
        <v>7</v>
      </c>
      <c r="C9" s="17"/>
      <c r="D9" s="17"/>
      <c r="E9" s="17">
        <f t="shared" si="1"/>
        <v>77.034642361947917</v>
      </c>
      <c r="F9" s="17">
        <f t="shared" si="2"/>
        <v>77.034642361947917</v>
      </c>
      <c r="G9" s="17">
        <f t="shared" si="3"/>
        <v>0</v>
      </c>
      <c r="H9" s="17">
        <f t="shared" si="4"/>
        <v>77.034642361947917</v>
      </c>
      <c r="I9" s="17">
        <f t="shared" si="5"/>
        <v>25</v>
      </c>
      <c r="J9" s="17">
        <f t="shared" si="6"/>
        <v>52.034642361947917</v>
      </c>
      <c r="K9" s="17">
        <f t="shared" si="9"/>
        <v>2471.8885694477917</v>
      </c>
      <c r="L9" s="17">
        <f t="shared" si="7"/>
        <v>7415.6657083433747</v>
      </c>
      <c r="M9" s="17">
        <f t="shared" si="0"/>
        <v>0</v>
      </c>
      <c r="N9" s="1">
        <f>+((M9/12)*A9)-SUM((N$6:$N8))</f>
        <v>0</v>
      </c>
      <c r="O9" s="1"/>
      <c r="P9" s="1"/>
    </row>
    <row r="10" spans="1:16" x14ac:dyDescent="0.25">
      <c r="A10" s="16">
        <f t="shared" si="8"/>
        <v>5</v>
      </c>
      <c r="B10" s="16" t="s">
        <v>8</v>
      </c>
      <c r="C10" s="17"/>
      <c r="D10" s="17"/>
      <c r="E10" s="17">
        <f t="shared" si="1"/>
        <v>77.034642361947917</v>
      </c>
      <c r="F10" s="17">
        <f t="shared" si="2"/>
        <v>77.034642361947917</v>
      </c>
      <c r="G10" s="17">
        <f t="shared" si="3"/>
        <v>0</v>
      </c>
      <c r="H10" s="17">
        <f t="shared" si="4"/>
        <v>77.034642361947917</v>
      </c>
      <c r="I10" s="17">
        <f t="shared" si="5"/>
        <v>25</v>
      </c>
      <c r="J10" s="17">
        <f t="shared" si="6"/>
        <v>52.034642361947917</v>
      </c>
      <c r="K10" s="17">
        <f t="shared" si="9"/>
        <v>2523.9232118097398</v>
      </c>
      <c r="L10" s="17">
        <f t="shared" si="7"/>
        <v>6057.4157083433747</v>
      </c>
      <c r="M10" s="17">
        <f t="shared" si="0"/>
        <v>0</v>
      </c>
      <c r="N10" s="1">
        <f>+((M10/12)*A10)-SUM((N$6:$N9))</f>
        <v>0</v>
      </c>
      <c r="O10" s="1"/>
      <c r="P10" s="1"/>
    </row>
    <row r="11" spans="1:16" x14ac:dyDescent="0.25">
      <c r="A11" s="16">
        <f t="shared" si="8"/>
        <v>6</v>
      </c>
      <c r="B11" s="16" t="s">
        <v>9</v>
      </c>
      <c r="C11" s="17"/>
      <c r="D11" s="17"/>
      <c r="E11" s="17">
        <f t="shared" si="1"/>
        <v>77.034642361947917</v>
      </c>
      <c r="F11" s="17">
        <f t="shared" si="2"/>
        <v>77.034642361947917</v>
      </c>
      <c r="G11" s="17">
        <f t="shared" si="3"/>
        <v>0</v>
      </c>
      <c r="H11" s="17">
        <f t="shared" si="4"/>
        <v>77.034642361947917</v>
      </c>
      <c r="I11" s="17">
        <f t="shared" si="5"/>
        <v>25</v>
      </c>
      <c r="J11" s="17">
        <f t="shared" si="6"/>
        <v>52.034642361947917</v>
      </c>
      <c r="K11" s="17">
        <f t="shared" si="9"/>
        <v>2575.9578541716878</v>
      </c>
      <c r="L11" s="17">
        <f t="shared" si="7"/>
        <v>5151.9157083433756</v>
      </c>
      <c r="M11" s="17">
        <f t="shared" si="0"/>
        <v>0</v>
      </c>
      <c r="N11" s="1">
        <f>+((M11/12)*A11)-SUM((N$6:$N10))</f>
        <v>0</v>
      </c>
      <c r="O11" s="1"/>
      <c r="P11" s="1"/>
    </row>
    <row r="12" spans="1:16" x14ac:dyDescent="0.25">
      <c r="A12" s="16">
        <f t="shared" si="8"/>
        <v>7</v>
      </c>
      <c r="B12" s="16" t="s">
        <v>10</v>
      </c>
      <c r="C12" s="17"/>
      <c r="D12" s="17"/>
      <c r="E12" s="17">
        <f t="shared" si="1"/>
        <v>77.034642361947917</v>
      </c>
      <c r="F12" s="17">
        <f t="shared" si="2"/>
        <v>77.034642361947917</v>
      </c>
      <c r="G12" s="17">
        <f t="shared" si="3"/>
        <v>0</v>
      </c>
      <c r="H12" s="17">
        <f t="shared" si="4"/>
        <v>77.034642361947917</v>
      </c>
      <c r="I12" s="17">
        <f t="shared" si="5"/>
        <v>25</v>
      </c>
      <c r="J12" s="17">
        <f t="shared" si="6"/>
        <v>52.034642361947917</v>
      </c>
      <c r="K12" s="17">
        <f t="shared" si="9"/>
        <v>2627.9924965336359</v>
      </c>
      <c r="L12" s="17">
        <f t="shared" si="7"/>
        <v>4505.129994057661</v>
      </c>
      <c r="M12" s="17">
        <f t="shared" si="0"/>
        <v>0</v>
      </c>
      <c r="N12" s="1">
        <f>+((M12/12)*A12)-SUM((N$6:$N11))</f>
        <v>0</v>
      </c>
      <c r="O12" s="1"/>
      <c r="P12" s="1"/>
    </row>
    <row r="13" spans="1:16" x14ac:dyDescent="0.25">
      <c r="A13" s="16">
        <f t="shared" si="8"/>
        <v>8</v>
      </c>
      <c r="B13" s="16" t="s">
        <v>11</v>
      </c>
      <c r="C13" s="17"/>
      <c r="D13" s="17"/>
      <c r="E13" s="17">
        <f t="shared" si="1"/>
        <v>77.034642361947917</v>
      </c>
      <c r="F13" s="17">
        <f t="shared" si="2"/>
        <v>77.034642361947917</v>
      </c>
      <c r="G13" s="17">
        <f t="shared" si="3"/>
        <v>0</v>
      </c>
      <c r="H13" s="17">
        <f t="shared" si="4"/>
        <v>77.034642361947917</v>
      </c>
      <c r="I13" s="17">
        <f t="shared" si="5"/>
        <v>25</v>
      </c>
      <c r="J13" s="17">
        <f t="shared" si="6"/>
        <v>52.034642361947917</v>
      </c>
      <c r="K13" s="17">
        <f t="shared" si="9"/>
        <v>2680.0271388955839</v>
      </c>
      <c r="L13" s="17">
        <f t="shared" si="7"/>
        <v>4020.0407083433756</v>
      </c>
      <c r="M13" s="17">
        <f t="shared" si="0"/>
        <v>0</v>
      </c>
      <c r="N13" s="1">
        <f>+((M13/12)*A13)-SUM((N$6:$N12))</f>
        <v>0</v>
      </c>
      <c r="O13" s="1"/>
      <c r="P13" s="1"/>
    </row>
    <row r="14" spans="1:16" x14ac:dyDescent="0.25">
      <c r="A14" s="16">
        <f t="shared" si="8"/>
        <v>9</v>
      </c>
      <c r="B14" s="16" t="s">
        <v>12</v>
      </c>
      <c r="C14" s="17"/>
      <c r="D14" s="17"/>
      <c r="E14" s="17">
        <f t="shared" si="1"/>
        <v>77.034642361947917</v>
      </c>
      <c r="F14" s="17">
        <f t="shared" si="2"/>
        <v>77.034642361947917</v>
      </c>
      <c r="G14" s="17">
        <f t="shared" si="3"/>
        <v>0</v>
      </c>
      <c r="H14" s="17">
        <f t="shared" si="4"/>
        <v>77.034642361947917</v>
      </c>
      <c r="I14" s="17">
        <f t="shared" si="5"/>
        <v>25</v>
      </c>
      <c r="J14" s="17">
        <f t="shared" si="6"/>
        <v>52.034642361947917</v>
      </c>
      <c r="K14" s="17">
        <f t="shared" si="9"/>
        <v>2732.0617812575319</v>
      </c>
      <c r="L14" s="17">
        <f t="shared" si="7"/>
        <v>3642.7490416767091</v>
      </c>
      <c r="M14" s="17">
        <f t="shared" si="0"/>
        <v>0</v>
      </c>
      <c r="N14" s="1">
        <f>+((M14/12)*A14)-SUM((N$6:$N13))</f>
        <v>0</v>
      </c>
      <c r="O14" s="17"/>
      <c r="P14" s="17"/>
    </row>
    <row r="15" spans="1:16" x14ac:dyDescent="0.25">
      <c r="A15" s="16">
        <f t="shared" si="8"/>
        <v>10</v>
      </c>
      <c r="B15" s="16" t="s">
        <v>13</v>
      </c>
      <c r="C15" s="17"/>
      <c r="D15" s="17"/>
      <c r="E15" s="17">
        <f t="shared" si="1"/>
        <v>77.034642361947917</v>
      </c>
      <c r="F15" s="17">
        <f t="shared" si="2"/>
        <v>77.034642361947917</v>
      </c>
      <c r="G15" s="17">
        <f t="shared" si="3"/>
        <v>0</v>
      </c>
      <c r="H15" s="17">
        <f t="shared" si="4"/>
        <v>77.034642361947917</v>
      </c>
      <c r="I15" s="17">
        <f t="shared" si="5"/>
        <v>25</v>
      </c>
      <c r="J15" s="17">
        <f t="shared" si="6"/>
        <v>52.034642361947917</v>
      </c>
      <c r="K15" s="17">
        <f t="shared" si="9"/>
        <v>2784.09642361948</v>
      </c>
      <c r="L15" s="17">
        <f t="shared" si="7"/>
        <v>3340.9157083433756</v>
      </c>
      <c r="M15" s="17">
        <f t="shared" si="0"/>
        <v>0</v>
      </c>
      <c r="N15" s="1">
        <f>+((M15/12)*A15)-SUM((N$6:$N14))</f>
        <v>0</v>
      </c>
      <c r="O15" s="14"/>
      <c r="P15" s="13"/>
    </row>
    <row r="16" spans="1:16" x14ac:dyDescent="0.25">
      <c r="A16" s="16">
        <f t="shared" si="8"/>
        <v>11</v>
      </c>
      <c r="B16" s="16" t="s">
        <v>14</v>
      </c>
      <c r="C16" s="17"/>
      <c r="D16" s="17"/>
      <c r="E16" s="17">
        <f t="shared" si="1"/>
        <v>77.034642361947917</v>
      </c>
      <c r="F16" s="17">
        <f t="shared" si="2"/>
        <v>77.034642361947917</v>
      </c>
      <c r="G16" s="17">
        <f t="shared" si="3"/>
        <v>0</v>
      </c>
      <c r="H16" s="17">
        <f t="shared" si="4"/>
        <v>77.034642361947917</v>
      </c>
      <c r="I16" s="17">
        <f t="shared" si="5"/>
        <v>25</v>
      </c>
      <c r="J16" s="17">
        <f t="shared" si="6"/>
        <v>52.034642361947917</v>
      </c>
      <c r="K16" s="17">
        <f t="shared" si="9"/>
        <v>2836.131065981428</v>
      </c>
      <c r="L16" s="17">
        <f t="shared" si="7"/>
        <v>3093.9611628888306</v>
      </c>
      <c r="M16" s="17">
        <f t="shared" si="0"/>
        <v>0</v>
      </c>
      <c r="N16" s="1">
        <f>+((M16/12)*A16)-SUM((N$6:$N15))</f>
        <v>0</v>
      </c>
      <c r="O16" s="14"/>
      <c r="P16" s="13"/>
    </row>
    <row r="17" spans="1:16" x14ac:dyDescent="0.25">
      <c r="A17" s="16">
        <f t="shared" si="8"/>
        <v>12</v>
      </c>
      <c r="B17" s="16" t="s">
        <v>15</v>
      </c>
      <c r="C17" s="17"/>
      <c r="D17" s="17"/>
      <c r="E17" s="17">
        <f t="shared" si="1"/>
        <v>77.034642361947917</v>
      </c>
      <c r="F17" s="17">
        <f t="shared" si="2"/>
        <v>77.034642361947917</v>
      </c>
      <c r="G17" s="17">
        <f t="shared" si="3"/>
        <v>0</v>
      </c>
      <c r="H17" s="17">
        <f t="shared" si="4"/>
        <v>77.034642361947917</v>
      </c>
      <c r="I17" s="17">
        <f t="shared" si="5"/>
        <v>25</v>
      </c>
      <c r="J17" s="17">
        <f t="shared" si="6"/>
        <v>52.034642361947917</v>
      </c>
      <c r="K17" s="17">
        <f t="shared" si="9"/>
        <v>2888.1657083433761</v>
      </c>
      <c r="L17" s="17">
        <f t="shared" si="7"/>
        <v>2888.1657083433761</v>
      </c>
      <c r="M17" s="17">
        <f t="shared" si="0"/>
        <v>0</v>
      </c>
      <c r="N17" s="1">
        <f>+((M17/12)*A17)-SUM((N$6:$N16))</f>
        <v>0</v>
      </c>
      <c r="O17" s="14"/>
      <c r="P17" s="13"/>
    </row>
    <row r="18" spans="1:16" x14ac:dyDescent="0.25">
      <c r="B18" t="s">
        <v>16</v>
      </c>
      <c r="C18" s="1">
        <f>SUM(C6:C17)</f>
        <v>2100</v>
      </c>
      <c r="D18" s="1">
        <f t="shared" ref="D18:J18" si="10">SUM(D6:D17)</f>
        <v>400</v>
      </c>
      <c r="E18" s="1">
        <f t="shared" si="10"/>
        <v>924.41570834337506</v>
      </c>
      <c r="F18" s="1">
        <f t="shared" si="10"/>
        <v>3424.4157083433761</v>
      </c>
      <c r="G18" s="1">
        <f t="shared" si="10"/>
        <v>236.25000000000003</v>
      </c>
      <c r="H18" s="1">
        <f t="shared" si="10"/>
        <v>3188.1657083433761</v>
      </c>
      <c r="I18" s="1">
        <f t="shared" si="10"/>
        <v>300</v>
      </c>
      <c r="J18" s="1">
        <f t="shared" si="10"/>
        <v>2888.1657083433761</v>
      </c>
      <c r="K18" s="3"/>
      <c r="O18" s="3"/>
      <c r="P18" s="3"/>
    </row>
    <row r="19" spans="1:16" x14ac:dyDescent="0.25">
      <c r="C19" s="1"/>
      <c r="D19" s="1"/>
      <c r="E19" s="1"/>
      <c r="F19" s="1"/>
      <c r="G19" s="1"/>
      <c r="H19" s="1"/>
      <c r="I19" s="1"/>
      <c r="J19" s="1"/>
      <c r="K19" s="3"/>
      <c r="O19" s="3"/>
      <c r="P19" s="3"/>
    </row>
    <row r="20" spans="1:16" x14ac:dyDescent="0.25">
      <c r="E20" s="7"/>
      <c r="O20" s="3"/>
      <c r="P20" s="3" t="s">
        <v>12</v>
      </c>
    </row>
    <row r="21" spans="1:16" x14ac:dyDescent="0.25">
      <c r="O21" t="s">
        <v>33</v>
      </c>
      <c r="P21" s="1">
        <f>+SUM(O6:O14)</f>
        <v>0</v>
      </c>
    </row>
    <row r="22" spans="1:16" x14ac:dyDescent="0.25">
      <c r="O22" t="s">
        <v>34</v>
      </c>
      <c r="P22" s="1">
        <f>+SUM(P6:P13)</f>
        <v>0</v>
      </c>
    </row>
    <row r="23" spans="1:16" x14ac:dyDescent="0.25">
      <c r="O23" t="s">
        <v>31</v>
      </c>
      <c r="P23" s="1">
        <f>+P21-P22</f>
        <v>0</v>
      </c>
    </row>
    <row r="24" spans="1:16" x14ac:dyDescent="0.25">
      <c r="O24" t="s">
        <v>35</v>
      </c>
      <c r="P24" s="1">
        <f>+P23/4</f>
        <v>0</v>
      </c>
    </row>
    <row r="29" spans="1:16" x14ac:dyDescent="0.25">
      <c r="M29" t="s">
        <v>42</v>
      </c>
    </row>
    <row r="30" spans="1:16" x14ac:dyDescent="0.25">
      <c r="M30" t="s">
        <v>17</v>
      </c>
      <c r="N30" t="s">
        <v>18</v>
      </c>
      <c r="O30" t="s">
        <v>19</v>
      </c>
      <c r="P30" t="s">
        <v>20</v>
      </c>
    </row>
    <row r="31" spans="1:16" x14ac:dyDescent="0.25">
      <c r="M31" s="1">
        <v>0</v>
      </c>
      <c r="N31" s="1">
        <v>11290</v>
      </c>
      <c r="O31" s="1">
        <v>0</v>
      </c>
      <c r="P31" s="4">
        <v>0</v>
      </c>
    </row>
    <row r="32" spans="1:16" x14ac:dyDescent="0.25">
      <c r="L32" s="3"/>
      <c r="M32" s="1">
        <f>+N31</f>
        <v>11290</v>
      </c>
      <c r="N32" s="1">
        <v>14390</v>
      </c>
      <c r="O32" s="1">
        <v>0</v>
      </c>
      <c r="P32" s="4">
        <v>0.05</v>
      </c>
    </row>
    <row r="33" spans="13:16" x14ac:dyDescent="0.25">
      <c r="M33" s="1">
        <f t="shared" ref="M33:M39" si="11">+N32</f>
        <v>14390</v>
      </c>
      <c r="N33" s="1">
        <v>17990</v>
      </c>
      <c r="O33" s="1">
        <v>155</v>
      </c>
      <c r="P33" s="4">
        <v>0.1</v>
      </c>
    </row>
    <row r="34" spans="13:16" x14ac:dyDescent="0.25">
      <c r="M34" s="1">
        <f t="shared" si="11"/>
        <v>17990</v>
      </c>
      <c r="N34" s="1">
        <v>21600</v>
      </c>
      <c r="O34" s="1">
        <v>515</v>
      </c>
      <c r="P34" s="4">
        <v>0.12</v>
      </c>
    </row>
    <row r="35" spans="13:16" x14ac:dyDescent="0.25">
      <c r="M35" s="1">
        <f t="shared" si="11"/>
        <v>21600</v>
      </c>
      <c r="N35" s="1">
        <v>43190</v>
      </c>
      <c r="O35" s="1">
        <v>948</v>
      </c>
      <c r="P35" s="4">
        <v>0.15</v>
      </c>
    </row>
    <row r="36" spans="13:16" x14ac:dyDescent="0.25">
      <c r="M36" s="1">
        <f t="shared" si="11"/>
        <v>43190</v>
      </c>
      <c r="N36" s="1">
        <v>64770</v>
      </c>
      <c r="O36" s="1">
        <v>4187</v>
      </c>
      <c r="P36" s="4">
        <v>0.2</v>
      </c>
    </row>
    <row r="37" spans="13:16" x14ac:dyDescent="0.25">
      <c r="M37" s="1">
        <f t="shared" si="11"/>
        <v>64770</v>
      </c>
      <c r="N37" s="1">
        <v>86370</v>
      </c>
      <c r="O37" s="1">
        <v>8503</v>
      </c>
      <c r="P37" s="4">
        <v>0.25</v>
      </c>
    </row>
    <row r="38" spans="13:16" x14ac:dyDescent="0.25">
      <c r="M38" s="1">
        <f t="shared" si="11"/>
        <v>86370</v>
      </c>
      <c r="N38" s="1">
        <v>115140</v>
      </c>
      <c r="O38" s="1">
        <v>13903</v>
      </c>
      <c r="P38" s="4">
        <v>0.3</v>
      </c>
    </row>
    <row r="39" spans="13:16" x14ac:dyDescent="0.25">
      <c r="M39" s="1">
        <f t="shared" si="11"/>
        <v>115140</v>
      </c>
      <c r="N39" s="1">
        <v>0</v>
      </c>
      <c r="O39" s="1">
        <v>22534</v>
      </c>
      <c r="P39" s="4">
        <v>0.35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C2" sqref="C2"/>
    </sheetView>
  </sheetViews>
  <sheetFormatPr baseColWidth="10" defaultRowHeight="15" x14ac:dyDescent="0.25"/>
  <cols>
    <col min="1" max="1" width="3" bestFit="1" customWidth="1"/>
    <col min="2" max="2" width="17.140625" bestFit="1" customWidth="1"/>
    <col min="3" max="3" width="10" bestFit="1" customWidth="1"/>
    <col min="4" max="4" width="12.5703125" bestFit="1" customWidth="1"/>
    <col min="5" max="5" width="15" bestFit="1" customWidth="1"/>
    <col min="6" max="6" width="10.140625" bestFit="1" customWidth="1"/>
    <col min="7" max="7" width="11" bestFit="1" customWidth="1"/>
    <col min="8" max="8" width="10" bestFit="1" customWidth="1"/>
    <col min="9" max="9" width="11" bestFit="1" customWidth="1"/>
    <col min="10" max="11" width="10" bestFit="1" customWidth="1"/>
    <col min="12" max="12" width="11" bestFit="1" customWidth="1"/>
    <col min="13" max="13" width="12.140625" bestFit="1" customWidth="1"/>
    <col min="14" max="14" width="16.140625" bestFit="1" customWidth="1"/>
    <col min="15" max="15" width="12.7109375" bestFit="1" customWidth="1"/>
    <col min="16" max="16" width="20.28515625" bestFit="1" customWidth="1"/>
    <col min="17" max="17" width="12.140625" bestFit="1" customWidth="1"/>
    <col min="18" max="20" width="12" bestFit="1" customWidth="1"/>
  </cols>
  <sheetData>
    <row r="1" spans="1:21" x14ac:dyDescent="0.25">
      <c r="B1" t="s">
        <v>39</v>
      </c>
    </row>
    <row r="2" spans="1:21" x14ac:dyDescent="0.25">
      <c r="B2" s="8" t="s">
        <v>0</v>
      </c>
      <c r="C2" s="1">
        <v>14677</v>
      </c>
      <c r="E2" s="8" t="s">
        <v>1</v>
      </c>
      <c r="F2" s="20">
        <v>3151.1640244586793</v>
      </c>
    </row>
    <row r="3" spans="1:21" x14ac:dyDescent="0.25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21" x14ac:dyDescent="0.25">
      <c r="G4" s="2">
        <v>9.4500000000000001E-2</v>
      </c>
    </row>
    <row r="5" spans="1:21" x14ac:dyDescent="0.25">
      <c r="A5" s="8"/>
      <c r="B5" s="9" t="s">
        <v>26</v>
      </c>
      <c r="C5" s="9" t="s">
        <v>27</v>
      </c>
      <c r="D5" s="9" t="s">
        <v>28</v>
      </c>
      <c r="E5" s="9" t="s">
        <v>29</v>
      </c>
      <c r="F5" s="9" t="s">
        <v>30</v>
      </c>
      <c r="G5" s="9" t="s">
        <v>2</v>
      </c>
      <c r="H5" s="9" t="s">
        <v>31</v>
      </c>
      <c r="I5" s="9" t="s">
        <v>32</v>
      </c>
      <c r="J5" s="9" t="s">
        <v>3</v>
      </c>
      <c r="K5" s="9" t="s">
        <v>24</v>
      </c>
      <c r="L5" s="9" t="s">
        <v>23</v>
      </c>
      <c r="M5" s="9" t="s">
        <v>21</v>
      </c>
      <c r="N5" s="9" t="s">
        <v>22</v>
      </c>
      <c r="O5" s="10"/>
      <c r="P5" s="9"/>
    </row>
    <row r="6" spans="1:21" x14ac:dyDescent="0.25">
      <c r="A6">
        <v>1</v>
      </c>
      <c r="B6" t="s">
        <v>4</v>
      </c>
      <c r="C6" s="5">
        <v>7172.2</v>
      </c>
      <c r="D6" s="1"/>
      <c r="E6" s="1">
        <f>+$F$2/12</f>
        <v>262.59700203822325</v>
      </c>
      <c r="F6" s="1">
        <f>+C6+E6+D6</f>
        <v>7434.7970020382227</v>
      </c>
      <c r="G6" s="1">
        <f>+(C6+D6)*$G$4</f>
        <v>677.77289999999994</v>
      </c>
      <c r="H6" s="1">
        <f>+F6-G6</f>
        <v>6757.0241020382227</v>
      </c>
      <c r="I6" s="1">
        <f>+$C$2/12</f>
        <v>1223.0833333333333</v>
      </c>
      <c r="J6" s="1">
        <f>+H6-I6</f>
        <v>5533.9407687048897</v>
      </c>
      <c r="K6" s="1">
        <f>+J6</f>
        <v>5533.9407687048897</v>
      </c>
      <c r="L6" s="1">
        <f t="shared" ref="L6:L11" si="0">+(K6/A6)*$A$17</f>
        <v>66407.289224458684</v>
      </c>
      <c r="M6" s="1">
        <f t="shared" ref="M6" si="1">+IF(L6&lt;=$N$31,0,IF(L6&lt;=$N$32,((L6-$M$32)*$P$32),IF(L6&lt;=$N$33,($O$33+((L6-$M$33)*$P$33)),IF(L6&lt;=$N$34,($O$34+((L6-$M$34)*$P$34)),IF(L6&lt;=$N$35,($O$35+((L6-$M$35)*$P$35)),IF(L6&lt;=$N$36,($O$36+((L6-$M$36)*$P$36)),IF(L6&lt;=$N$37,($O$37+((L6-$M$37)*$P$37)),IF(L6&lt;=$N$38,($O$38+((L6-$M$38)*$P$38)),($O$39+((L6-$M$39)*$P$39))))))))))</f>
        <v>8912.3223061146709</v>
      </c>
      <c r="N6" s="1">
        <f>+M6/12</f>
        <v>742.69352550955591</v>
      </c>
      <c r="O6" s="1"/>
      <c r="P6" s="1"/>
      <c r="Q6" s="3"/>
    </row>
    <row r="7" spans="1:21" x14ac:dyDescent="0.25">
      <c r="A7">
        <f>+A6+1</f>
        <v>2</v>
      </c>
      <c r="B7" t="s">
        <v>5</v>
      </c>
      <c r="C7" s="5">
        <v>7172.2</v>
      </c>
      <c r="D7" s="1">
        <v>3227.4</v>
      </c>
      <c r="E7" s="1">
        <f t="shared" ref="E7:E17" si="2">+$F$2/12</f>
        <v>262.59700203822325</v>
      </c>
      <c r="F7" s="1">
        <f t="shared" ref="F7:F17" si="3">+C7+E7+D7</f>
        <v>10662.197002038223</v>
      </c>
      <c r="G7" s="1">
        <f t="shared" ref="G7:G17" si="4">+(C7+D7)*$G$4</f>
        <v>982.76220000000001</v>
      </c>
      <c r="H7" s="1">
        <f t="shared" ref="H7:H17" si="5">+F7-G7</f>
        <v>9679.434802038224</v>
      </c>
      <c r="I7" s="1">
        <f t="shared" ref="I7:I17" si="6">+$C$2/12</f>
        <v>1223.0833333333333</v>
      </c>
      <c r="J7" s="1">
        <f t="shared" ref="J7:J17" si="7">+H7-I7</f>
        <v>8456.3514687048901</v>
      </c>
      <c r="K7" s="1">
        <f>+K6+J7</f>
        <v>13990.29223740978</v>
      </c>
      <c r="L7" s="1">
        <f t="shared" si="0"/>
        <v>83941.753424458671</v>
      </c>
      <c r="M7" s="1">
        <f t="shared" ref="M7:M17" si="8">+IF(L7&lt;=$N$31,0,IF(L7&lt;=$N$32,((L7-$M$32)*$P$32),IF(L7&lt;=$N$33,($O$33+((L7-$M$33)*$P$33)),IF(L7&lt;=$N$34,($O$34+((L7-$M$34)*$P$34)),IF(L7&lt;=$N$35,($O$35+((L7-$M$35)*$P$35)),IF(L7&lt;=$N$36,($O$36+((L7-$M$36)*$P$36)),IF(L7&lt;=$N$37,($O$37+((L7-$M$37)*$P$37)),IF(L7&lt;=$N$38,($O$38+((L7-$M$38)*$P$38)),($O$39+((L7-$M$39)*$P$39))))))))))</f>
        <v>13295.938356114668</v>
      </c>
      <c r="N7" s="1">
        <f>+((M7/12)*A7)-N6</f>
        <v>1473.2962005095555</v>
      </c>
      <c r="O7" s="17"/>
      <c r="P7" s="17"/>
      <c r="Q7" s="18"/>
      <c r="R7" s="19"/>
    </row>
    <row r="8" spans="1:21" x14ac:dyDescent="0.25">
      <c r="A8">
        <f t="shared" ref="A8:A17" si="9">+A7+1</f>
        <v>3</v>
      </c>
      <c r="B8" t="s">
        <v>6</v>
      </c>
      <c r="C8" s="5">
        <v>7172.2</v>
      </c>
      <c r="D8" s="1">
        <v>5702.13</v>
      </c>
      <c r="E8" s="1">
        <f t="shared" si="2"/>
        <v>262.59700203822325</v>
      </c>
      <c r="F8" s="1">
        <f t="shared" si="3"/>
        <v>13136.927002038223</v>
      </c>
      <c r="G8" s="1">
        <f t="shared" si="4"/>
        <v>1216.6241849999999</v>
      </c>
      <c r="H8" s="1">
        <f t="shared" si="5"/>
        <v>11920.302817038222</v>
      </c>
      <c r="I8" s="1">
        <f t="shared" si="6"/>
        <v>1223.0833333333333</v>
      </c>
      <c r="J8" s="1">
        <f t="shared" si="7"/>
        <v>10697.219483704888</v>
      </c>
      <c r="K8" s="1">
        <f t="shared" ref="K8:K17" si="10">+K7+J8</f>
        <v>24687.511721114668</v>
      </c>
      <c r="L8" s="1">
        <f t="shared" si="0"/>
        <v>98750.046884458658</v>
      </c>
      <c r="M8" s="1">
        <f t="shared" si="8"/>
        <v>17617.014065337597</v>
      </c>
      <c r="N8" s="1">
        <f>+((M8/12)*A8)-SUM((N$6:$N7))</f>
        <v>2188.2637903152877</v>
      </c>
      <c r="O8" s="17"/>
      <c r="P8" s="17"/>
      <c r="Q8" s="18"/>
      <c r="R8" s="19"/>
      <c r="S8" s="3"/>
    </row>
    <row r="9" spans="1:21" x14ac:dyDescent="0.25">
      <c r="A9">
        <f t="shared" si="9"/>
        <v>4</v>
      </c>
      <c r="B9" t="s">
        <v>7</v>
      </c>
      <c r="C9" s="5"/>
      <c r="D9" s="1"/>
      <c r="E9" s="1">
        <f t="shared" si="2"/>
        <v>262.59700203822325</v>
      </c>
      <c r="F9" s="1">
        <f t="shared" si="3"/>
        <v>262.59700203822325</v>
      </c>
      <c r="G9" s="1">
        <f t="shared" si="4"/>
        <v>0</v>
      </c>
      <c r="H9" s="1">
        <f t="shared" si="5"/>
        <v>262.59700203822325</v>
      </c>
      <c r="I9" s="1">
        <f t="shared" si="6"/>
        <v>1223.0833333333333</v>
      </c>
      <c r="J9" s="1">
        <f t="shared" si="7"/>
        <v>-960.48633129510995</v>
      </c>
      <c r="K9" s="1">
        <f t="shared" si="10"/>
        <v>23727.025389819559</v>
      </c>
      <c r="L9" s="1">
        <f t="shared" si="0"/>
        <v>71181.076169458684</v>
      </c>
      <c r="M9" s="1">
        <f t="shared" si="8"/>
        <v>10105.769042364671</v>
      </c>
      <c r="N9" s="1">
        <f>+((M9/12)*A9)-SUM((N$6:$N8))</f>
        <v>-1035.6638355461755</v>
      </c>
      <c r="O9" s="17"/>
      <c r="P9" s="17"/>
      <c r="Q9" s="18"/>
      <c r="R9" s="19"/>
      <c r="S9" s="3"/>
      <c r="T9" s="3"/>
      <c r="U9" s="3"/>
    </row>
    <row r="10" spans="1:21" x14ac:dyDescent="0.25">
      <c r="A10">
        <f t="shared" si="9"/>
        <v>5</v>
      </c>
      <c r="B10" t="s">
        <v>8</v>
      </c>
      <c r="C10" s="5"/>
      <c r="D10" s="1"/>
      <c r="E10" s="1">
        <f t="shared" si="2"/>
        <v>262.59700203822325</v>
      </c>
      <c r="F10" s="1">
        <f t="shared" si="3"/>
        <v>262.59700203822325</v>
      </c>
      <c r="G10" s="1">
        <f t="shared" si="4"/>
        <v>0</v>
      </c>
      <c r="H10" s="1">
        <f t="shared" si="5"/>
        <v>262.59700203822325</v>
      </c>
      <c r="I10" s="1">
        <f t="shared" si="6"/>
        <v>1223.0833333333333</v>
      </c>
      <c r="J10" s="1">
        <f t="shared" si="7"/>
        <v>-960.48633129510995</v>
      </c>
      <c r="K10" s="1">
        <f t="shared" si="10"/>
        <v>22766.53905852445</v>
      </c>
      <c r="L10" s="1">
        <f t="shared" si="0"/>
        <v>54639.693740458679</v>
      </c>
      <c r="M10" s="1">
        <f t="shared" si="8"/>
        <v>6476.9387480917358</v>
      </c>
      <c r="N10" s="1">
        <f>+((M10/12)*A10)-SUM((N$6:$N9))</f>
        <v>-669.86520241666676</v>
      </c>
      <c r="O10" s="17"/>
      <c r="P10" s="17"/>
      <c r="Q10" s="18"/>
      <c r="R10" s="19"/>
      <c r="S10" s="3"/>
      <c r="U10" s="3"/>
    </row>
    <row r="11" spans="1:21" x14ac:dyDescent="0.25">
      <c r="A11">
        <f t="shared" si="9"/>
        <v>6</v>
      </c>
      <c r="B11" t="s">
        <v>9</v>
      </c>
      <c r="C11" s="5"/>
      <c r="D11" s="1"/>
      <c r="E11" s="1">
        <f t="shared" si="2"/>
        <v>262.59700203822325</v>
      </c>
      <c r="F11" s="1">
        <f t="shared" si="3"/>
        <v>262.59700203822325</v>
      </c>
      <c r="G11" s="1">
        <f t="shared" si="4"/>
        <v>0</v>
      </c>
      <c r="H11" s="1">
        <f t="shared" si="5"/>
        <v>262.59700203822325</v>
      </c>
      <c r="I11" s="1">
        <f t="shared" si="6"/>
        <v>1223.0833333333333</v>
      </c>
      <c r="J11" s="1">
        <f t="shared" si="7"/>
        <v>-960.48633129510995</v>
      </c>
      <c r="K11" s="1">
        <f t="shared" si="10"/>
        <v>21806.05272722934</v>
      </c>
      <c r="L11" s="1">
        <f t="shared" si="0"/>
        <v>43612.10545445868</v>
      </c>
      <c r="M11" s="1">
        <f t="shared" si="8"/>
        <v>4271.4210908917357</v>
      </c>
      <c r="N11" s="1">
        <f>+((M11/12)*A11)-SUM((N$6:$N10))</f>
        <v>-563.01393292568901</v>
      </c>
      <c r="O11" s="17"/>
      <c r="P11" s="17"/>
      <c r="Q11" s="18"/>
      <c r="R11" s="19"/>
    </row>
    <row r="12" spans="1:21" x14ac:dyDescent="0.25">
      <c r="A12">
        <f t="shared" si="9"/>
        <v>7</v>
      </c>
      <c r="B12" t="s">
        <v>10</v>
      </c>
      <c r="C12" s="5"/>
      <c r="D12" s="1"/>
      <c r="E12" s="1">
        <f t="shared" si="2"/>
        <v>262.59700203822325</v>
      </c>
      <c r="F12" s="1">
        <f t="shared" si="3"/>
        <v>262.59700203822325</v>
      </c>
      <c r="G12" s="1">
        <f t="shared" si="4"/>
        <v>0</v>
      </c>
      <c r="H12" s="1">
        <f t="shared" si="5"/>
        <v>262.59700203822325</v>
      </c>
      <c r="I12" s="1">
        <f t="shared" si="6"/>
        <v>1223.0833333333333</v>
      </c>
      <c r="J12" s="1">
        <f t="shared" si="7"/>
        <v>-960.48633129510995</v>
      </c>
      <c r="K12" s="1">
        <f t="shared" si="10"/>
        <v>20845.566395934231</v>
      </c>
      <c r="L12" s="1">
        <f t="shared" ref="L12:L17" si="11">+(K12/A12)*$A$17</f>
        <v>35735.256678744394</v>
      </c>
      <c r="M12" s="1">
        <f t="shared" si="8"/>
        <v>3068.288501811659</v>
      </c>
      <c r="N12" s="1">
        <f>+((M12/12)*A12)-SUM((N$6:$N11))</f>
        <v>-345.87558605573349</v>
      </c>
      <c r="O12" s="17"/>
      <c r="P12" s="17"/>
      <c r="Q12" s="18"/>
      <c r="R12" s="19"/>
    </row>
    <row r="13" spans="1:21" x14ac:dyDescent="0.25">
      <c r="A13">
        <f t="shared" si="9"/>
        <v>8</v>
      </c>
      <c r="B13" t="s">
        <v>11</v>
      </c>
      <c r="C13" s="5"/>
      <c r="D13" s="1"/>
      <c r="E13" s="1">
        <f t="shared" si="2"/>
        <v>262.59700203822325</v>
      </c>
      <c r="F13" s="1">
        <f t="shared" si="3"/>
        <v>262.59700203822325</v>
      </c>
      <c r="G13" s="1">
        <f t="shared" si="4"/>
        <v>0</v>
      </c>
      <c r="H13" s="1">
        <f t="shared" si="5"/>
        <v>262.59700203822325</v>
      </c>
      <c r="I13" s="1">
        <f t="shared" si="6"/>
        <v>1223.0833333333333</v>
      </c>
      <c r="J13" s="1">
        <f t="shared" si="7"/>
        <v>-960.48633129510995</v>
      </c>
      <c r="K13" s="1">
        <f t="shared" si="10"/>
        <v>19885.080064639122</v>
      </c>
      <c r="L13" s="1">
        <f t="shared" si="11"/>
        <v>29827.620096958683</v>
      </c>
      <c r="M13" s="1">
        <f t="shared" si="8"/>
        <v>2182.1430145438026</v>
      </c>
      <c r="N13" s="1">
        <f>+((M13/12)*A13)-SUM((N$6:$N12))</f>
        <v>-335.07294969426607</v>
      </c>
      <c r="O13" s="17"/>
      <c r="P13" s="17"/>
      <c r="Q13" s="18"/>
      <c r="R13" s="19"/>
    </row>
    <row r="14" spans="1:21" x14ac:dyDescent="0.25">
      <c r="A14" s="16">
        <f t="shared" si="9"/>
        <v>9</v>
      </c>
      <c r="B14" s="16" t="s">
        <v>12</v>
      </c>
      <c r="C14" s="5"/>
      <c r="D14" s="1"/>
      <c r="E14" s="1">
        <f t="shared" si="2"/>
        <v>262.59700203822325</v>
      </c>
      <c r="F14" s="1">
        <f t="shared" si="3"/>
        <v>262.59700203822325</v>
      </c>
      <c r="G14" s="1">
        <f t="shared" si="4"/>
        <v>0</v>
      </c>
      <c r="H14" s="1">
        <f t="shared" si="5"/>
        <v>262.59700203822325</v>
      </c>
      <c r="I14" s="1">
        <f t="shared" si="6"/>
        <v>1223.0833333333333</v>
      </c>
      <c r="J14" s="1">
        <f t="shared" si="7"/>
        <v>-960.48633129510995</v>
      </c>
      <c r="K14" s="1">
        <f t="shared" si="10"/>
        <v>18924.593733344012</v>
      </c>
      <c r="L14" s="1">
        <f t="shared" si="11"/>
        <v>25232.791644458681</v>
      </c>
      <c r="M14" s="1">
        <f t="shared" si="8"/>
        <v>1492.9187466688022</v>
      </c>
      <c r="N14" s="1">
        <f>+((M14/12)*A14)-SUM((N$6:$N13))</f>
        <v>-335.07294969426675</v>
      </c>
      <c r="O14" s="17"/>
      <c r="P14" s="17"/>
      <c r="Q14" s="18"/>
      <c r="R14" s="19"/>
      <c r="S14" s="3"/>
      <c r="T14" s="3"/>
    </row>
    <row r="15" spans="1:21" x14ac:dyDescent="0.25">
      <c r="A15">
        <f t="shared" si="9"/>
        <v>10</v>
      </c>
      <c r="B15" s="6" t="s">
        <v>13</v>
      </c>
      <c r="C15" s="5"/>
      <c r="D15" s="1"/>
      <c r="E15" s="1">
        <f t="shared" si="2"/>
        <v>262.59700203822325</v>
      </c>
      <c r="F15" s="1">
        <f t="shared" si="3"/>
        <v>262.59700203822325</v>
      </c>
      <c r="G15" s="1">
        <f t="shared" si="4"/>
        <v>0</v>
      </c>
      <c r="H15" s="1">
        <f t="shared" si="5"/>
        <v>262.59700203822325</v>
      </c>
      <c r="I15" s="1">
        <f t="shared" si="6"/>
        <v>1223.0833333333333</v>
      </c>
      <c r="J15" s="1">
        <f t="shared" si="7"/>
        <v>-960.48633129510995</v>
      </c>
      <c r="K15" s="1">
        <f t="shared" si="10"/>
        <v>17964.107402048903</v>
      </c>
      <c r="L15" s="1">
        <f t="shared" si="11"/>
        <v>21556.928882458684</v>
      </c>
      <c r="M15" s="1">
        <f t="shared" si="8"/>
        <v>943.03146589504206</v>
      </c>
      <c r="N15" s="1">
        <f>+((M15/12)*A15)-SUM((N$6:$N14))</f>
        <v>-333.82950508906652</v>
      </c>
      <c r="O15" s="17"/>
      <c r="P15" s="17"/>
      <c r="Q15" s="17"/>
      <c r="R15" s="19"/>
    </row>
    <row r="16" spans="1:21" x14ac:dyDescent="0.25">
      <c r="A16">
        <f t="shared" si="9"/>
        <v>11</v>
      </c>
      <c r="B16" s="6" t="s">
        <v>14</v>
      </c>
      <c r="C16" s="5"/>
      <c r="D16" s="1"/>
      <c r="E16" s="1">
        <f t="shared" si="2"/>
        <v>262.59700203822325</v>
      </c>
      <c r="F16" s="1">
        <f t="shared" si="3"/>
        <v>262.59700203822325</v>
      </c>
      <c r="G16" s="1">
        <f t="shared" si="4"/>
        <v>0</v>
      </c>
      <c r="H16" s="1">
        <f t="shared" si="5"/>
        <v>262.59700203822325</v>
      </c>
      <c r="I16" s="1">
        <f t="shared" si="6"/>
        <v>1223.0833333333333</v>
      </c>
      <c r="J16" s="1">
        <f t="shared" si="7"/>
        <v>-960.48633129510995</v>
      </c>
      <c r="K16" s="1">
        <f t="shared" si="10"/>
        <v>17003.621070753794</v>
      </c>
      <c r="L16" s="1">
        <f t="shared" si="11"/>
        <v>18549.404804458685</v>
      </c>
      <c r="M16" s="1">
        <f t="shared" si="8"/>
        <v>582.12857653504227</v>
      </c>
      <c r="N16" s="1">
        <f>+((M16/12)*A16)-SUM((N$6:$N15))</f>
        <v>-252.24169308874627</v>
      </c>
      <c r="O16" s="17"/>
      <c r="P16" s="17"/>
      <c r="Q16" s="17"/>
      <c r="R16" s="19"/>
      <c r="S16" s="3"/>
    </row>
    <row r="17" spans="1:20" x14ac:dyDescent="0.25">
      <c r="A17">
        <f t="shared" si="9"/>
        <v>12</v>
      </c>
      <c r="B17" s="6" t="s">
        <v>15</v>
      </c>
      <c r="C17" s="5"/>
      <c r="D17" s="1"/>
      <c r="E17" s="1">
        <f t="shared" si="2"/>
        <v>262.59700203822325</v>
      </c>
      <c r="F17" s="1">
        <f t="shared" si="3"/>
        <v>262.59700203822325</v>
      </c>
      <c r="G17" s="1">
        <f t="shared" si="4"/>
        <v>0</v>
      </c>
      <c r="H17" s="1">
        <f t="shared" si="5"/>
        <v>262.59700203822325</v>
      </c>
      <c r="I17" s="1">
        <f t="shared" si="6"/>
        <v>1223.0833333333333</v>
      </c>
      <c r="J17" s="1">
        <f t="shared" si="7"/>
        <v>-960.48633129510995</v>
      </c>
      <c r="K17" s="1">
        <f t="shared" si="10"/>
        <v>16043.134739458685</v>
      </c>
      <c r="L17" s="1">
        <f t="shared" si="11"/>
        <v>16043.134739458685</v>
      </c>
      <c r="M17" s="1">
        <f t="shared" si="8"/>
        <v>320.31347394586851</v>
      </c>
      <c r="N17" s="1">
        <f>+((M17/12)*A17)-SUM((N$6:$N16))</f>
        <v>-213.30438787792025</v>
      </c>
      <c r="O17" s="17"/>
      <c r="P17" s="17"/>
      <c r="Q17" s="17"/>
      <c r="R17" s="19"/>
      <c r="S17" s="3"/>
    </row>
    <row r="18" spans="1:20" x14ac:dyDescent="0.25">
      <c r="B18" t="s">
        <v>16</v>
      </c>
      <c r="C18" s="1">
        <f>SUM(C6:C17)</f>
        <v>21516.6</v>
      </c>
      <c r="D18" s="1">
        <f t="shared" ref="D18:F18" si="12">SUM(D6:D17)</f>
        <v>8929.5300000000007</v>
      </c>
      <c r="E18" s="1">
        <f t="shared" si="12"/>
        <v>3151.1640244586793</v>
      </c>
      <c r="F18" s="1">
        <f t="shared" si="12"/>
        <v>33597.294024458672</v>
      </c>
      <c r="G18" s="1">
        <f t="shared" ref="G18:K18" si="13">SUM(G6:G17)</f>
        <v>2877.1592849999997</v>
      </c>
      <c r="H18" s="1">
        <f t="shared" si="13"/>
        <v>30720.134739458677</v>
      </c>
      <c r="I18" s="1">
        <f t="shared" si="13"/>
        <v>14677.000000000002</v>
      </c>
      <c r="J18" s="1">
        <f t="shared" si="13"/>
        <v>16043.134739458685</v>
      </c>
      <c r="K18" s="1">
        <f t="shared" si="13"/>
        <v>223177.46530898142</v>
      </c>
      <c r="L18" s="3"/>
      <c r="P18" s="3">
        <f t="shared" ref="P18:R18" si="14">SUM(P6:P17)</f>
        <v>0</v>
      </c>
      <c r="Q18" s="3">
        <f t="shared" si="14"/>
        <v>0</v>
      </c>
      <c r="R18" s="3">
        <f t="shared" si="14"/>
        <v>0</v>
      </c>
      <c r="S18">
        <f>+R18/3</f>
        <v>0</v>
      </c>
      <c r="T18" s="3"/>
    </row>
    <row r="19" spans="1:20" x14ac:dyDescent="0.25">
      <c r="C19" s="1"/>
      <c r="D19" s="1"/>
      <c r="E19" s="1"/>
      <c r="F19" s="1"/>
      <c r="G19" s="1"/>
      <c r="H19" s="1"/>
      <c r="I19" s="1"/>
      <c r="J19" s="1"/>
      <c r="K19" s="1"/>
      <c r="L19" s="3"/>
      <c r="P19" s="3"/>
      <c r="Q19" s="3"/>
      <c r="R19" s="3"/>
    </row>
    <row r="20" spans="1:20" x14ac:dyDescent="0.25">
      <c r="C20" s="12"/>
      <c r="D20" s="3"/>
      <c r="E20" s="1"/>
      <c r="F20" s="7"/>
      <c r="P20" s="3"/>
      <c r="Q20" s="3" t="s">
        <v>12</v>
      </c>
      <c r="R20" s="3" t="s">
        <v>13</v>
      </c>
      <c r="S20" s="3" t="s">
        <v>14</v>
      </c>
      <c r="T20" s="1" t="s">
        <v>15</v>
      </c>
    </row>
    <row r="21" spans="1:20" x14ac:dyDescent="0.25">
      <c r="D21" s="3"/>
      <c r="E21" s="1"/>
      <c r="P21" t="s">
        <v>33</v>
      </c>
      <c r="Q21" s="1">
        <f>+SUM(P6:P14)</f>
        <v>0</v>
      </c>
      <c r="R21" s="1">
        <f>+SUM(P6:P15)</f>
        <v>0</v>
      </c>
      <c r="S21" s="1">
        <f>+SUM(P6:P16)</f>
        <v>0</v>
      </c>
      <c r="T21" s="1">
        <f>+SUM(P6:P17)</f>
        <v>0</v>
      </c>
    </row>
    <row r="22" spans="1:20" x14ac:dyDescent="0.25">
      <c r="D22" s="3"/>
      <c r="E22" s="1"/>
      <c r="K22" s="3"/>
      <c r="P22" t="s">
        <v>34</v>
      </c>
      <c r="Q22" s="1">
        <f>+SUM(Q6:Q13)</f>
        <v>0</v>
      </c>
      <c r="R22" s="1">
        <f>+SUM(Q6:Q14)</f>
        <v>0</v>
      </c>
      <c r="S22" s="1">
        <f>+SUM(Q6:Q15)</f>
        <v>0</v>
      </c>
      <c r="T22" s="1">
        <f>+SUM(Q6:Q16)</f>
        <v>0</v>
      </c>
    </row>
    <row r="23" spans="1:20" x14ac:dyDescent="0.25">
      <c r="D23" s="3"/>
      <c r="E23" s="1"/>
      <c r="G23" s="3"/>
      <c r="P23" t="s">
        <v>31</v>
      </c>
      <c r="Q23" s="1">
        <f>+Q21-Q22</f>
        <v>0</v>
      </c>
      <c r="R23" s="1">
        <f>+R21-R22</f>
        <v>0</v>
      </c>
      <c r="S23" s="1">
        <f>+S21-S22</f>
        <v>0</v>
      </c>
      <c r="T23" s="1">
        <f>+T21-T22</f>
        <v>0</v>
      </c>
    </row>
    <row r="24" spans="1:20" x14ac:dyDescent="0.25">
      <c r="D24" s="3"/>
      <c r="E24" s="1"/>
      <c r="G24" s="3"/>
      <c r="P24" t="s">
        <v>35</v>
      </c>
      <c r="Q24" s="1">
        <f>+Q23/4</f>
        <v>0</v>
      </c>
      <c r="R24">
        <f>+R23/3</f>
        <v>0</v>
      </c>
      <c r="S24">
        <f>+S23/2</f>
        <v>0</v>
      </c>
      <c r="T24">
        <f>+T23/1</f>
        <v>0</v>
      </c>
    </row>
    <row r="25" spans="1:20" x14ac:dyDescent="0.25">
      <c r="D25" s="3"/>
      <c r="F25" s="3"/>
      <c r="G25" s="3"/>
    </row>
    <row r="26" spans="1:20" x14ac:dyDescent="0.25">
      <c r="D26" s="3"/>
      <c r="F26" s="3"/>
    </row>
    <row r="27" spans="1:20" x14ac:dyDescent="0.25">
      <c r="D27" s="3"/>
    </row>
    <row r="28" spans="1:20" x14ac:dyDescent="0.25">
      <c r="D28" s="3"/>
    </row>
    <row r="29" spans="1:20" x14ac:dyDescent="0.25">
      <c r="D29" s="3"/>
      <c r="M29" t="s">
        <v>42</v>
      </c>
    </row>
    <row r="30" spans="1:20" x14ac:dyDescent="0.25">
      <c r="D30" s="3"/>
      <c r="M30" t="s">
        <v>17</v>
      </c>
      <c r="N30" t="s">
        <v>18</v>
      </c>
      <c r="O30" t="s">
        <v>19</v>
      </c>
      <c r="P30" t="s">
        <v>20</v>
      </c>
    </row>
    <row r="31" spans="1:20" x14ac:dyDescent="0.25">
      <c r="D31" s="3"/>
      <c r="M31" s="1">
        <v>0</v>
      </c>
      <c r="N31" s="1">
        <v>11290</v>
      </c>
      <c r="O31" s="1">
        <v>0</v>
      </c>
      <c r="P31" s="4">
        <v>0</v>
      </c>
    </row>
    <row r="32" spans="1:20" x14ac:dyDescent="0.25">
      <c r="D32" s="3"/>
      <c r="H32" s="3"/>
      <c r="J32" s="3"/>
      <c r="M32" s="1">
        <f>+N31</f>
        <v>11290</v>
      </c>
      <c r="N32" s="1">
        <v>14390</v>
      </c>
      <c r="O32" s="1">
        <v>0</v>
      </c>
      <c r="P32" s="4">
        <v>0.05</v>
      </c>
    </row>
    <row r="33" spans="4:16" x14ac:dyDescent="0.25">
      <c r="D33" s="3"/>
      <c r="K33" s="3"/>
      <c r="M33" s="1">
        <f t="shared" ref="M33:M39" si="15">+N32</f>
        <v>14390</v>
      </c>
      <c r="N33" s="1">
        <v>17990</v>
      </c>
      <c r="O33" s="1">
        <v>155</v>
      </c>
      <c r="P33" s="4">
        <v>0.1</v>
      </c>
    </row>
    <row r="34" spans="4:16" x14ac:dyDescent="0.25">
      <c r="D34" s="3"/>
      <c r="M34" s="1">
        <f t="shared" si="15"/>
        <v>17990</v>
      </c>
      <c r="N34" s="1">
        <v>21600</v>
      </c>
      <c r="O34" s="1">
        <v>515</v>
      </c>
      <c r="P34" s="4">
        <v>0.12</v>
      </c>
    </row>
    <row r="35" spans="4:16" x14ac:dyDescent="0.25">
      <c r="D35" s="3"/>
      <c r="M35" s="1">
        <f t="shared" si="15"/>
        <v>21600</v>
      </c>
      <c r="N35" s="1">
        <v>43190</v>
      </c>
      <c r="O35" s="1">
        <v>948</v>
      </c>
      <c r="P35" s="4">
        <v>0.15</v>
      </c>
    </row>
    <row r="36" spans="4:16" x14ac:dyDescent="0.25">
      <c r="D36" s="3"/>
      <c r="M36" s="1">
        <f t="shared" si="15"/>
        <v>43190</v>
      </c>
      <c r="N36" s="1">
        <v>64770</v>
      </c>
      <c r="O36" s="1">
        <v>4187</v>
      </c>
      <c r="P36" s="4">
        <v>0.2</v>
      </c>
    </row>
    <row r="37" spans="4:16" x14ac:dyDescent="0.25">
      <c r="D37" s="3"/>
      <c r="M37" s="1">
        <f t="shared" si="15"/>
        <v>64770</v>
      </c>
      <c r="N37" s="1">
        <v>86370</v>
      </c>
      <c r="O37" s="1">
        <v>8503</v>
      </c>
      <c r="P37" s="4">
        <v>0.25</v>
      </c>
    </row>
    <row r="38" spans="4:16" x14ac:dyDescent="0.25">
      <c r="D38" s="3"/>
      <c r="M38" s="1">
        <f t="shared" si="15"/>
        <v>86370</v>
      </c>
      <c r="N38" s="1">
        <v>115140</v>
      </c>
      <c r="O38" s="1">
        <v>13903</v>
      </c>
      <c r="P38" s="4">
        <v>0.3</v>
      </c>
    </row>
    <row r="39" spans="4:16" x14ac:dyDescent="0.25">
      <c r="D39" s="3"/>
      <c r="M39" s="1">
        <f t="shared" si="15"/>
        <v>115140</v>
      </c>
      <c r="N39" s="1">
        <v>0</v>
      </c>
      <c r="O39" s="1">
        <v>22534</v>
      </c>
      <c r="P39" s="4">
        <v>0.35</v>
      </c>
    </row>
    <row r="40" spans="4:16" x14ac:dyDescent="0.25">
      <c r="D40" s="3"/>
    </row>
    <row r="41" spans="4:16" x14ac:dyDescent="0.25">
      <c r="D41" s="3"/>
    </row>
    <row r="42" spans="4:16" x14ac:dyDescent="0.25">
      <c r="D42" s="3"/>
    </row>
    <row r="43" spans="4:16" x14ac:dyDescent="0.25">
      <c r="D43" s="3"/>
    </row>
    <row r="44" spans="4:16" x14ac:dyDescent="0.25">
      <c r="D44" s="3"/>
    </row>
    <row r="45" spans="4:16" x14ac:dyDescent="0.25">
      <c r="D45" s="3"/>
    </row>
    <row r="46" spans="4:16" x14ac:dyDescent="0.25">
      <c r="D46" s="3"/>
    </row>
    <row r="47" spans="4:16" x14ac:dyDescent="0.25">
      <c r="D47" s="3"/>
    </row>
    <row r="48" spans="4:16" x14ac:dyDescent="0.25">
      <c r="D48" s="3"/>
    </row>
    <row r="49" spans="4:4" x14ac:dyDescent="0.25">
      <c r="D49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B3" sqref="B3"/>
    </sheetView>
  </sheetViews>
  <sheetFormatPr baseColWidth="10" defaultRowHeight="15" x14ac:dyDescent="0.25"/>
  <sheetData>
    <row r="1" spans="1:16" x14ac:dyDescent="0.25">
      <c r="B1" t="s">
        <v>44</v>
      </c>
    </row>
    <row r="2" spans="1:16" x14ac:dyDescent="0.25">
      <c r="A2" s="16"/>
      <c r="B2" s="21" t="s">
        <v>0</v>
      </c>
      <c r="C2" s="17">
        <v>0</v>
      </c>
      <c r="D2" s="16"/>
      <c r="E2" s="21" t="s">
        <v>1</v>
      </c>
      <c r="F2" s="22">
        <v>1848.8314166867535</v>
      </c>
      <c r="G2" s="16"/>
      <c r="H2" s="16"/>
      <c r="I2" s="16"/>
      <c r="J2" s="16"/>
      <c r="K2" s="16"/>
      <c r="L2" s="16"/>
      <c r="M2" s="16"/>
      <c r="N2" s="16"/>
    </row>
    <row r="3" spans="1:16" x14ac:dyDescent="0.25">
      <c r="A3" s="16"/>
      <c r="B3" s="16"/>
      <c r="C3" s="16"/>
      <c r="D3" s="16"/>
      <c r="E3" s="16"/>
      <c r="F3" s="16"/>
      <c r="G3" s="16"/>
      <c r="H3" s="19"/>
      <c r="I3" s="16"/>
      <c r="J3" s="16"/>
      <c r="K3" s="16"/>
      <c r="L3" s="16"/>
      <c r="M3" s="16"/>
      <c r="N3" s="16"/>
    </row>
    <row r="4" spans="1:16" x14ac:dyDescent="0.25">
      <c r="A4" s="16"/>
      <c r="B4" s="16"/>
      <c r="C4" s="16"/>
      <c r="D4" s="16"/>
      <c r="E4" s="16"/>
      <c r="F4" s="16"/>
      <c r="G4" s="23">
        <v>9.4500000000000001E-2</v>
      </c>
      <c r="H4" s="16"/>
      <c r="I4" s="16"/>
      <c r="J4" s="16"/>
      <c r="K4" s="16"/>
      <c r="L4" s="16"/>
      <c r="M4" s="16"/>
      <c r="N4" s="16"/>
    </row>
    <row r="5" spans="1:16" x14ac:dyDescent="0.25">
      <c r="A5" s="21"/>
      <c r="B5" s="24" t="s">
        <v>26</v>
      </c>
      <c r="C5" s="24" t="s">
        <v>27</v>
      </c>
      <c r="D5" s="24" t="s">
        <v>28</v>
      </c>
      <c r="E5" s="24" t="s">
        <v>29</v>
      </c>
      <c r="F5" s="24" t="s">
        <v>30</v>
      </c>
      <c r="G5" s="24" t="s">
        <v>2</v>
      </c>
      <c r="H5" s="24" t="s">
        <v>31</v>
      </c>
      <c r="I5" s="24" t="s">
        <v>32</v>
      </c>
      <c r="J5" s="24" t="s">
        <v>3</v>
      </c>
      <c r="K5" s="24" t="s">
        <v>24</v>
      </c>
      <c r="L5" s="24" t="s">
        <v>23</v>
      </c>
      <c r="M5" s="24" t="s">
        <v>21</v>
      </c>
      <c r="N5" s="24" t="s">
        <v>22</v>
      </c>
      <c r="O5" s="10"/>
      <c r="P5" s="9"/>
    </row>
    <row r="6" spans="1:16" x14ac:dyDescent="0.25">
      <c r="A6" s="16">
        <v>1</v>
      </c>
      <c r="B6" s="16" t="s">
        <v>4</v>
      </c>
      <c r="C6" s="17">
        <v>700</v>
      </c>
      <c r="D6" s="17"/>
      <c r="E6" s="17">
        <f>+$F$2/12</f>
        <v>154.06928472389612</v>
      </c>
      <c r="F6" s="17">
        <f>+C6+D6+E6</f>
        <v>854.06928472389609</v>
      </c>
      <c r="G6" s="17">
        <f>+(C6+D6)*$G$4</f>
        <v>66.150000000000006</v>
      </c>
      <c r="H6" s="17">
        <f>+F6-G6</f>
        <v>787.91928472389611</v>
      </c>
      <c r="I6" s="17">
        <f>+$C$2/12</f>
        <v>0</v>
      </c>
      <c r="J6" s="17">
        <f>+H6-I6</f>
        <v>787.91928472389611</v>
      </c>
      <c r="K6" s="17">
        <f>+J6</f>
        <v>787.91928472389611</v>
      </c>
      <c r="L6" s="17">
        <f>+(K6/A6)*$A$17</f>
        <v>9455.0314166867538</v>
      </c>
      <c r="M6" s="17">
        <f t="shared" ref="M6:M17" si="0">+IF(L6&lt;=$N$31,0,IF(L6&lt;=$N$32,((L6-$M$32)*$P$32),IF(L6&lt;=$N$33,($O$33+((L6-$M$33)*$P$33)),IF(L6&lt;=$N$34,($O$34+((L6-$M$34)*$P$34)),IF(L6&lt;=$N$35,($O$35+((L6-$M$35)*$P$35)),IF(L6&lt;=$N$36,($O$36+((L6-$M$36)*$P$36)),IF(L6&lt;=$N$37,($O$37+((L6-$M$37)*$P$37)),IF(L6&lt;=$N$38,($O$38+((L6-$M$38)*$P$38)),($O$39+((L6-$M$39)*$P$39))))))))))</f>
        <v>0</v>
      </c>
      <c r="N6" s="17">
        <f>+M6/12</f>
        <v>0</v>
      </c>
      <c r="O6" s="1"/>
      <c r="P6" s="1"/>
    </row>
    <row r="7" spans="1:16" x14ac:dyDescent="0.25">
      <c r="A7" s="16">
        <f>+A6+1</f>
        <v>2</v>
      </c>
      <c r="B7" s="16" t="s">
        <v>5</v>
      </c>
      <c r="C7" s="17">
        <v>700</v>
      </c>
      <c r="D7" s="17"/>
      <c r="E7" s="17">
        <f t="shared" ref="E7:E17" si="1">+$F$2/12</f>
        <v>154.06928472389612</v>
      </c>
      <c r="F7" s="17">
        <f t="shared" ref="F7:F17" si="2">+C7+D7+E7</f>
        <v>854.06928472389609</v>
      </c>
      <c r="G7" s="17">
        <f t="shared" ref="G7:G17" si="3">+(C7+D7)*$G$4</f>
        <v>66.150000000000006</v>
      </c>
      <c r="H7" s="17">
        <f t="shared" ref="H7:H17" si="4">+F7-G7</f>
        <v>787.91928472389611</v>
      </c>
      <c r="I7" s="17">
        <f t="shared" ref="I7:I17" si="5">+$C$2/12</f>
        <v>0</v>
      </c>
      <c r="J7" s="17">
        <f t="shared" ref="J7:J17" si="6">+H7-I7</f>
        <v>787.91928472389611</v>
      </c>
      <c r="K7" s="17">
        <f>+K6+J7</f>
        <v>1575.8385694477922</v>
      </c>
      <c r="L7" s="17">
        <f t="shared" ref="L7:L17" si="7">+(K7/A7)*$A$17</f>
        <v>9455.0314166867538</v>
      </c>
      <c r="M7" s="17">
        <f t="shared" si="0"/>
        <v>0</v>
      </c>
      <c r="N7" s="1">
        <f>+((M7/12)*A7)-N6</f>
        <v>0</v>
      </c>
      <c r="O7" s="1"/>
      <c r="P7" s="1"/>
    </row>
    <row r="8" spans="1:16" x14ac:dyDescent="0.25">
      <c r="A8" s="16">
        <f t="shared" ref="A8:A17" si="8">+A7+1</f>
        <v>3</v>
      </c>
      <c r="B8" s="16" t="s">
        <v>6</v>
      </c>
      <c r="C8" s="17">
        <v>700</v>
      </c>
      <c r="D8" s="17"/>
      <c r="E8" s="17">
        <f t="shared" si="1"/>
        <v>154.06928472389612</v>
      </c>
      <c r="F8" s="17">
        <f t="shared" si="2"/>
        <v>854.06928472389609</v>
      </c>
      <c r="G8" s="17">
        <f t="shared" si="3"/>
        <v>66.150000000000006</v>
      </c>
      <c r="H8" s="17">
        <f t="shared" si="4"/>
        <v>787.91928472389611</v>
      </c>
      <c r="I8" s="17">
        <f t="shared" si="5"/>
        <v>0</v>
      </c>
      <c r="J8" s="17">
        <f t="shared" si="6"/>
        <v>787.91928472389611</v>
      </c>
      <c r="K8" s="17">
        <f t="shared" ref="K8:K17" si="9">+K7+J8</f>
        <v>2363.7578541716885</v>
      </c>
      <c r="L8" s="17">
        <f t="shared" si="7"/>
        <v>9455.0314166867538</v>
      </c>
      <c r="M8" s="17">
        <f t="shared" si="0"/>
        <v>0</v>
      </c>
      <c r="N8" s="1">
        <f>+((M8/12)*A8)-SUM((N$6:$N7))</f>
        <v>0</v>
      </c>
      <c r="O8" s="1"/>
      <c r="P8" s="1"/>
    </row>
    <row r="9" spans="1:16" x14ac:dyDescent="0.25">
      <c r="A9" s="16">
        <f t="shared" si="8"/>
        <v>4</v>
      </c>
      <c r="B9" s="16" t="s">
        <v>7</v>
      </c>
      <c r="C9" s="17"/>
      <c r="D9" s="17"/>
      <c r="E9" s="17">
        <f t="shared" si="1"/>
        <v>154.06928472389612</v>
      </c>
      <c r="F9" s="17">
        <f t="shared" si="2"/>
        <v>154.06928472389612</v>
      </c>
      <c r="G9" s="17">
        <f t="shared" si="3"/>
        <v>0</v>
      </c>
      <c r="H9" s="17">
        <f t="shared" si="4"/>
        <v>154.06928472389612</v>
      </c>
      <c r="I9" s="17">
        <f t="shared" si="5"/>
        <v>0</v>
      </c>
      <c r="J9" s="17">
        <f t="shared" si="6"/>
        <v>154.06928472389612</v>
      </c>
      <c r="K9" s="17">
        <f t="shared" si="9"/>
        <v>2517.8271388955845</v>
      </c>
      <c r="L9" s="17">
        <f t="shared" si="7"/>
        <v>7553.4814166867536</v>
      </c>
      <c r="M9" s="17">
        <f t="shared" si="0"/>
        <v>0</v>
      </c>
      <c r="N9" s="1">
        <f>+((M9/12)*A9)-SUM((N$6:$N8))</f>
        <v>0</v>
      </c>
      <c r="O9" s="1"/>
      <c r="P9" s="1"/>
    </row>
    <row r="10" spans="1:16" x14ac:dyDescent="0.25">
      <c r="A10" s="16">
        <f t="shared" si="8"/>
        <v>5</v>
      </c>
      <c r="B10" s="16" t="s">
        <v>8</v>
      </c>
      <c r="C10" s="17"/>
      <c r="D10" s="17"/>
      <c r="E10" s="17">
        <f t="shared" si="1"/>
        <v>154.06928472389612</v>
      </c>
      <c r="F10" s="17">
        <f t="shared" si="2"/>
        <v>154.06928472389612</v>
      </c>
      <c r="G10" s="17">
        <f t="shared" si="3"/>
        <v>0</v>
      </c>
      <c r="H10" s="17">
        <f t="shared" si="4"/>
        <v>154.06928472389612</v>
      </c>
      <c r="I10" s="17">
        <f t="shared" si="5"/>
        <v>0</v>
      </c>
      <c r="J10" s="17">
        <f t="shared" si="6"/>
        <v>154.06928472389612</v>
      </c>
      <c r="K10" s="17">
        <f t="shared" si="9"/>
        <v>2671.8964236194806</v>
      </c>
      <c r="L10" s="17">
        <f t="shared" si="7"/>
        <v>6412.5514166867542</v>
      </c>
      <c r="M10" s="17">
        <f t="shared" si="0"/>
        <v>0</v>
      </c>
      <c r="N10" s="1">
        <f>+((M10/12)*A10)-SUM((N$6:$N9))</f>
        <v>0</v>
      </c>
      <c r="O10" s="1"/>
      <c r="P10" s="1"/>
    </row>
    <row r="11" spans="1:16" x14ac:dyDescent="0.25">
      <c r="A11" s="16">
        <f t="shared" si="8"/>
        <v>6</v>
      </c>
      <c r="B11" s="16" t="s">
        <v>9</v>
      </c>
      <c r="C11" s="17"/>
      <c r="D11" s="17"/>
      <c r="E11" s="17">
        <f t="shared" si="1"/>
        <v>154.06928472389612</v>
      </c>
      <c r="F11" s="17">
        <f t="shared" si="2"/>
        <v>154.06928472389612</v>
      </c>
      <c r="G11" s="17">
        <f t="shared" si="3"/>
        <v>0</v>
      </c>
      <c r="H11" s="17">
        <f t="shared" si="4"/>
        <v>154.06928472389612</v>
      </c>
      <c r="I11" s="17">
        <f t="shared" si="5"/>
        <v>0</v>
      </c>
      <c r="J11" s="17">
        <f t="shared" si="6"/>
        <v>154.06928472389612</v>
      </c>
      <c r="K11" s="17">
        <f t="shared" si="9"/>
        <v>2825.9657083433767</v>
      </c>
      <c r="L11" s="17">
        <f t="shared" si="7"/>
        <v>5651.9314166867534</v>
      </c>
      <c r="M11" s="17">
        <f t="shared" si="0"/>
        <v>0</v>
      </c>
      <c r="N11" s="1">
        <f>+((M11/12)*A11)-SUM((N$6:$N10))</f>
        <v>0</v>
      </c>
      <c r="O11" s="1"/>
      <c r="P11" s="1"/>
    </row>
    <row r="12" spans="1:16" x14ac:dyDescent="0.25">
      <c r="A12" s="16">
        <f t="shared" si="8"/>
        <v>7</v>
      </c>
      <c r="B12" s="16" t="s">
        <v>10</v>
      </c>
      <c r="C12" s="17"/>
      <c r="D12" s="17"/>
      <c r="E12" s="17">
        <f t="shared" si="1"/>
        <v>154.06928472389612</v>
      </c>
      <c r="F12" s="17">
        <f t="shared" si="2"/>
        <v>154.06928472389612</v>
      </c>
      <c r="G12" s="17">
        <f t="shared" si="3"/>
        <v>0</v>
      </c>
      <c r="H12" s="17">
        <f t="shared" si="4"/>
        <v>154.06928472389612</v>
      </c>
      <c r="I12" s="17">
        <f t="shared" si="5"/>
        <v>0</v>
      </c>
      <c r="J12" s="17">
        <f t="shared" si="6"/>
        <v>154.06928472389612</v>
      </c>
      <c r="K12" s="17">
        <f t="shared" si="9"/>
        <v>2980.0349930672728</v>
      </c>
      <c r="L12" s="17">
        <f t="shared" si="7"/>
        <v>5108.6314166867533</v>
      </c>
      <c r="M12" s="17">
        <f t="shared" si="0"/>
        <v>0</v>
      </c>
      <c r="N12" s="1">
        <f>+((M12/12)*A12)-SUM((N$6:$N11))</f>
        <v>0</v>
      </c>
      <c r="O12" s="1"/>
      <c r="P12" s="1"/>
    </row>
    <row r="13" spans="1:16" x14ac:dyDescent="0.25">
      <c r="A13" s="16">
        <f t="shared" si="8"/>
        <v>8</v>
      </c>
      <c r="B13" s="16" t="s">
        <v>11</v>
      </c>
      <c r="C13" s="17"/>
      <c r="D13" s="17"/>
      <c r="E13" s="17">
        <f t="shared" si="1"/>
        <v>154.06928472389612</v>
      </c>
      <c r="F13" s="17">
        <f t="shared" si="2"/>
        <v>154.06928472389612</v>
      </c>
      <c r="G13" s="17">
        <f t="shared" si="3"/>
        <v>0</v>
      </c>
      <c r="H13" s="17">
        <f t="shared" si="4"/>
        <v>154.06928472389612</v>
      </c>
      <c r="I13" s="17">
        <f t="shared" si="5"/>
        <v>0</v>
      </c>
      <c r="J13" s="17">
        <f t="shared" si="6"/>
        <v>154.06928472389612</v>
      </c>
      <c r="K13" s="17">
        <f t="shared" si="9"/>
        <v>3134.1042777911689</v>
      </c>
      <c r="L13" s="17">
        <f t="shared" si="7"/>
        <v>4701.1564166867538</v>
      </c>
      <c r="M13" s="17">
        <f t="shared" si="0"/>
        <v>0</v>
      </c>
      <c r="N13" s="1">
        <f>+((M13/12)*A13)-SUM((N$6:$N12))</f>
        <v>0</v>
      </c>
      <c r="O13" s="1"/>
      <c r="P13" s="1"/>
    </row>
    <row r="14" spans="1:16" x14ac:dyDescent="0.25">
      <c r="A14" s="16">
        <f t="shared" si="8"/>
        <v>9</v>
      </c>
      <c r="B14" s="16" t="s">
        <v>12</v>
      </c>
      <c r="C14" s="17"/>
      <c r="D14" s="17"/>
      <c r="E14" s="17">
        <f t="shared" si="1"/>
        <v>154.06928472389612</v>
      </c>
      <c r="F14" s="17">
        <f t="shared" si="2"/>
        <v>154.06928472389612</v>
      </c>
      <c r="G14" s="17">
        <f t="shared" si="3"/>
        <v>0</v>
      </c>
      <c r="H14" s="17">
        <f t="shared" si="4"/>
        <v>154.06928472389612</v>
      </c>
      <c r="I14" s="17">
        <f t="shared" si="5"/>
        <v>0</v>
      </c>
      <c r="J14" s="17">
        <f t="shared" si="6"/>
        <v>154.06928472389612</v>
      </c>
      <c r="K14" s="17">
        <f t="shared" si="9"/>
        <v>3288.173562515065</v>
      </c>
      <c r="L14" s="17">
        <f t="shared" si="7"/>
        <v>4384.2314166867536</v>
      </c>
      <c r="M14" s="17">
        <f t="shared" si="0"/>
        <v>0</v>
      </c>
      <c r="N14" s="1">
        <f>+((M14/12)*A14)-SUM((N$6:$N13))</f>
        <v>0</v>
      </c>
      <c r="O14" s="17"/>
      <c r="P14" s="17"/>
    </row>
    <row r="15" spans="1:16" x14ac:dyDescent="0.25">
      <c r="A15" s="16">
        <f t="shared" si="8"/>
        <v>10</v>
      </c>
      <c r="B15" s="16" t="s">
        <v>13</v>
      </c>
      <c r="C15" s="17"/>
      <c r="D15" s="17"/>
      <c r="E15" s="17">
        <f t="shared" si="1"/>
        <v>154.06928472389612</v>
      </c>
      <c r="F15" s="17">
        <f t="shared" si="2"/>
        <v>154.06928472389612</v>
      </c>
      <c r="G15" s="17">
        <f t="shared" si="3"/>
        <v>0</v>
      </c>
      <c r="H15" s="17">
        <f t="shared" si="4"/>
        <v>154.06928472389612</v>
      </c>
      <c r="I15" s="17">
        <f t="shared" si="5"/>
        <v>0</v>
      </c>
      <c r="J15" s="17">
        <f t="shared" si="6"/>
        <v>154.06928472389612</v>
      </c>
      <c r="K15" s="17">
        <f t="shared" si="9"/>
        <v>3442.2428472389611</v>
      </c>
      <c r="L15" s="17">
        <f t="shared" si="7"/>
        <v>4130.6914166867537</v>
      </c>
      <c r="M15" s="17">
        <f t="shared" si="0"/>
        <v>0</v>
      </c>
      <c r="N15" s="1">
        <f>+((M15/12)*A15)-SUM((N$6:$N14))</f>
        <v>0</v>
      </c>
      <c r="O15" s="14"/>
      <c r="P15" s="13"/>
    </row>
    <row r="16" spans="1:16" x14ac:dyDescent="0.25">
      <c r="A16" s="16">
        <f t="shared" si="8"/>
        <v>11</v>
      </c>
      <c r="B16" s="16" t="s">
        <v>14</v>
      </c>
      <c r="C16" s="17"/>
      <c r="D16" s="17"/>
      <c r="E16" s="17">
        <f t="shared" si="1"/>
        <v>154.06928472389612</v>
      </c>
      <c r="F16" s="17">
        <f t="shared" si="2"/>
        <v>154.06928472389612</v>
      </c>
      <c r="G16" s="17">
        <f t="shared" si="3"/>
        <v>0</v>
      </c>
      <c r="H16" s="17">
        <f t="shared" si="4"/>
        <v>154.06928472389612</v>
      </c>
      <c r="I16" s="17">
        <f t="shared" si="5"/>
        <v>0</v>
      </c>
      <c r="J16" s="17">
        <f t="shared" si="6"/>
        <v>154.06928472389612</v>
      </c>
      <c r="K16" s="17">
        <f t="shared" si="9"/>
        <v>3596.3121319628572</v>
      </c>
      <c r="L16" s="17">
        <f t="shared" si="7"/>
        <v>3923.249598504935</v>
      </c>
      <c r="M16" s="17">
        <f t="shared" si="0"/>
        <v>0</v>
      </c>
      <c r="N16" s="1">
        <f>+((M16/12)*A16)-SUM((N$6:$N15))</f>
        <v>0</v>
      </c>
      <c r="O16" s="14"/>
      <c r="P16" s="13"/>
    </row>
    <row r="17" spans="1:16" x14ac:dyDescent="0.25">
      <c r="A17" s="16">
        <f t="shared" si="8"/>
        <v>12</v>
      </c>
      <c r="B17" s="16" t="s">
        <v>15</v>
      </c>
      <c r="C17" s="17"/>
      <c r="D17" s="17"/>
      <c r="E17" s="17">
        <f t="shared" si="1"/>
        <v>154.06928472389612</v>
      </c>
      <c r="F17" s="17">
        <f t="shared" si="2"/>
        <v>154.06928472389612</v>
      </c>
      <c r="G17" s="17">
        <f t="shared" si="3"/>
        <v>0</v>
      </c>
      <c r="H17" s="17">
        <f t="shared" si="4"/>
        <v>154.06928472389612</v>
      </c>
      <c r="I17" s="17">
        <f t="shared" si="5"/>
        <v>0</v>
      </c>
      <c r="J17" s="17">
        <f t="shared" si="6"/>
        <v>154.06928472389612</v>
      </c>
      <c r="K17" s="17">
        <f t="shared" si="9"/>
        <v>3750.3814166867533</v>
      </c>
      <c r="L17" s="17">
        <f t="shared" si="7"/>
        <v>3750.3814166867533</v>
      </c>
      <c r="M17" s="17">
        <f t="shared" si="0"/>
        <v>0</v>
      </c>
      <c r="N17" s="1">
        <f>+((M17/12)*A17)-SUM((N$6:$N16))</f>
        <v>0</v>
      </c>
      <c r="O17" s="14"/>
      <c r="P17" s="13"/>
    </row>
    <row r="18" spans="1:16" x14ac:dyDescent="0.25">
      <c r="B18" t="s">
        <v>16</v>
      </c>
      <c r="C18" s="1">
        <f>SUM(C6:C17)</f>
        <v>2100</v>
      </c>
      <c r="D18" s="1">
        <f t="shared" ref="D18:J18" si="10">SUM(D6:D17)</f>
        <v>0</v>
      </c>
      <c r="E18" s="1">
        <f t="shared" si="10"/>
        <v>1848.8314166867533</v>
      </c>
      <c r="F18" s="1">
        <f t="shared" si="10"/>
        <v>3948.8314166867531</v>
      </c>
      <c r="G18" s="1">
        <f t="shared" si="10"/>
        <v>198.45000000000002</v>
      </c>
      <c r="H18" s="1">
        <f t="shared" si="10"/>
        <v>3750.3814166867533</v>
      </c>
      <c r="I18" s="1">
        <f t="shared" si="10"/>
        <v>0</v>
      </c>
      <c r="J18" s="1">
        <f t="shared" si="10"/>
        <v>3750.3814166867533</v>
      </c>
      <c r="K18" s="3"/>
      <c r="O18" s="3"/>
      <c r="P18" s="3"/>
    </row>
    <row r="19" spans="1:16" x14ac:dyDescent="0.25">
      <c r="C19" s="1"/>
      <c r="D19" s="1"/>
      <c r="E19" s="1"/>
      <c r="F19" s="1"/>
      <c r="G19" s="1"/>
      <c r="H19" s="1"/>
      <c r="I19" s="1"/>
      <c r="J19" s="1"/>
      <c r="K19" s="3"/>
      <c r="O19" s="3"/>
      <c r="P19" s="3"/>
    </row>
    <row r="20" spans="1:16" x14ac:dyDescent="0.25">
      <c r="E20" s="7"/>
      <c r="O20" s="3"/>
      <c r="P20" s="3" t="s">
        <v>12</v>
      </c>
    </row>
    <row r="21" spans="1:16" x14ac:dyDescent="0.25">
      <c r="O21" t="s">
        <v>33</v>
      </c>
      <c r="P21" s="1">
        <f>+SUM(O6:O14)</f>
        <v>0</v>
      </c>
    </row>
    <row r="22" spans="1:16" x14ac:dyDescent="0.25">
      <c r="O22" t="s">
        <v>34</v>
      </c>
      <c r="P22" s="1">
        <f>+SUM(P6:P13)</f>
        <v>0</v>
      </c>
    </row>
    <row r="23" spans="1:16" x14ac:dyDescent="0.25">
      <c r="O23" t="s">
        <v>31</v>
      </c>
      <c r="P23" s="1">
        <f>+P21-P22</f>
        <v>0</v>
      </c>
    </row>
    <row r="24" spans="1:16" x14ac:dyDescent="0.25">
      <c r="O24" t="s">
        <v>35</v>
      </c>
      <c r="P24" s="1">
        <f>+P23/4</f>
        <v>0</v>
      </c>
    </row>
    <row r="29" spans="1:16" x14ac:dyDescent="0.25">
      <c r="M29" t="s">
        <v>42</v>
      </c>
    </row>
    <row r="30" spans="1:16" x14ac:dyDescent="0.25">
      <c r="M30" t="s">
        <v>17</v>
      </c>
      <c r="N30" t="s">
        <v>18</v>
      </c>
      <c r="O30" t="s">
        <v>19</v>
      </c>
      <c r="P30" t="s">
        <v>20</v>
      </c>
    </row>
    <row r="31" spans="1:16" x14ac:dyDescent="0.25">
      <c r="M31" s="1">
        <v>0</v>
      </c>
      <c r="N31" s="1">
        <v>11290</v>
      </c>
      <c r="O31" s="1">
        <v>0</v>
      </c>
      <c r="P31" s="4">
        <v>0</v>
      </c>
    </row>
    <row r="32" spans="1:16" x14ac:dyDescent="0.25">
      <c r="L32" s="3"/>
      <c r="M32" s="1">
        <f>+N31</f>
        <v>11290</v>
      </c>
      <c r="N32" s="1">
        <v>14390</v>
      </c>
      <c r="O32" s="1">
        <v>0</v>
      </c>
      <c r="P32" s="4">
        <v>0.05</v>
      </c>
    </row>
    <row r="33" spans="13:16" x14ac:dyDescent="0.25">
      <c r="M33" s="1">
        <f t="shared" ref="M33:M39" si="11">+N32</f>
        <v>14390</v>
      </c>
      <c r="N33" s="1">
        <v>17990</v>
      </c>
      <c r="O33" s="1">
        <v>155</v>
      </c>
      <c r="P33" s="4">
        <v>0.1</v>
      </c>
    </row>
    <row r="34" spans="13:16" x14ac:dyDescent="0.25">
      <c r="M34" s="1">
        <f t="shared" si="11"/>
        <v>17990</v>
      </c>
      <c r="N34" s="1">
        <v>21600</v>
      </c>
      <c r="O34" s="1">
        <v>515</v>
      </c>
      <c r="P34" s="4">
        <v>0.12</v>
      </c>
    </row>
    <row r="35" spans="13:16" x14ac:dyDescent="0.25">
      <c r="M35" s="1">
        <f t="shared" si="11"/>
        <v>21600</v>
      </c>
      <c r="N35" s="1">
        <v>43190</v>
      </c>
      <c r="O35" s="1">
        <v>948</v>
      </c>
      <c r="P35" s="4">
        <v>0.15</v>
      </c>
    </row>
    <row r="36" spans="13:16" x14ac:dyDescent="0.25">
      <c r="M36" s="1">
        <f t="shared" si="11"/>
        <v>43190</v>
      </c>
      <c r="N36" s="1">
        <v>64770</v>
      </c>
      <c r="O36" s="1">
        <v>4187</v>
      </c>
      <c r="P36" s="4">
        <v>0.2</v>
      </c>
    </row>
    <row r="37" spans="13:16" x14ac:dyDescent="0.25">
      <c r="M37" s="1">
        <f t="shared" si="11"/>
        <v>64770</v>
      </c>
      <c r="N37" s="1">
        <v>86370</v>
      </c>
      <c r="O37" s="1">
        <v>8503</v>
      </c>
      <c r="P37" s="4">
        <v>0.25</v>
      </c>
    </row>
    <row r="38" spans="13:16" x14ac:dyDescent="0.25">
      <c r="M38" s="1">
        <f t="shared" si="11"/>
        <v>86370</v>
      </c>
      <c r="N38" s="1">
        <v>115140</v>
      </c>
      <c r="O38" s="1">
        <v>13903</v>
      </c>
      <c r="P38" s="4">
        <v>0.3</v>
      </c>
    </row>
    <row r="39" spans="13:16" x14ac:dyDescent="0.25">
      <c r="M39" s="1">
        <f t="shared" si="11"/>
        <v>115140</v>
      </c>
      <c r="N39" s="1">
        <v>0</v>
      </c>
      <c r="O39" s="1">
        <v>22534</v>
      </c>
      <c r="P39" s="4">
        <v>0.35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M29" sqref="M29:P39"/>
    </sheetView>
  </sheetViews>
  <sheetFormatPr baseColWidth="10" defaultRowHeight="15" x14ac:dyDescent="0.25"/>
  <cols>
    <col min="1" max="1" width="3" bestFit="1" customWidth="1"/>
    <col min="2" max="2" width="17.140625" bestFit="1" customWidth="1"/>
    <col min="3" max="3" width="11.140625" customWidth="1"/>
    <col min="4" max="4" width="12.5703125" bestFit="1" customWidth="1"/>
    <col min="5" max="5" width="11.28515625" bestFit="1" customWidth="1"/>
    <col min="6" max="6" width="11" bestFit="1" customWidth="1"/>
    <col min="7" max="7" width="9" bestFit="1" customWidth="1"/>
    <col min="8" max="8" width="11.140625" customWidth="1"/>
    <col min="9" max="10" width="10" bestFit="1" customWidth="1"/>
    <col min="11" max="11" width="11" bestFit="1" customWidth="1"/>
    <col min="12" max="12" width="12.140625" bestFit="1" customWidth="1"/>
    <col min="13" max="13" width="11" bestFit="1" customWidth="1"/>
    <col min="14" max="14" width="16.140625" bestFit="1" customWidth="1"/>
    <col min="15" max="15" width="20.28515625" bestFit="1" customWidth="1"/>
    <col min="16" max="16" width="13" bestFit="1" customWidth="1"/>
    <col min="17" max="17" width="10.42578125" customWidth="1"/>
  </cols>
  <sheetData>
    <row r="1" spans="1:20" x14ac:dyDescent="0.25">
      <c r="B1" t="s">
        <v>40</v>
      </c>
    </row>
    <row r="2" spans="1:20" x14ac:dyDescent="0.25">
      <c r="B2" s="8" t="s">
        <v>0</v>
      </c>
      <c r="C2" s="1">
        <v>10738.5</v>
      </c>
      <c r="E2" s="8" t="s">
        <v>1</v>
      </c>
      <c r="F2" s="20">
        <v>3802.3303283446417</v>
      </c>
    </row>
    <row r="3" spans="1:20" x14ac:dyDescent="0.25">
      <c r="H3" s="3"/>
    </row>
    <row r="4" spans="1:20" x14ac:dyDescent="0.25">
      <c r="G4" s="2">
        <v>9.4500000000000001E-2</v>
      </c>
    </row>
    <row r="5" spans="1:20" x14ac:dyDescent="0.25">
      <c r="A5" s="8"/>
      <c r="B5" s="9" t="s">
        <v>26</v>
      </c>
      <c r="C5" s="9" t="s">
        <v>27</v>
      </c>
      <c r="D5" s="9" t="s">
        <v>28</v>
      </c>
      <c r="E5" s="9" t="s">
        <v>29</v>
      </c>
      <c r="F5" s="9" t="s">
        <v>30</v>
      </c>
      <c r="G5" s="9" t="s">
        <v>2</v>
      </c>
      <c r="H5" s="9" t="s">
        <v>31</v>
      </c>
      <c r="I5" s="9" t="s">
        <v>32</v>
      </c>
      <c r="J5" s="9" t="s">
        <v>3</v>
      </c>
      <c r="K5" s="9" t="s">
        <v>24</v>
      </c>
      <c r="L5" s="9" t="s">
        <v>23</v>
      </c>
      <c r="M5" s="9" t="s">
        <v>21</v>
      </c>
      <c r="N5" s="9" t="s">
        <v>22</v>
      </c>
      <c r="O5" s="10"/>
      <c r="P5" s="9"/>
    </row>
    <row r="6" spans="1:20" x14ac:dyDescent="0.25">
      <c r="A6">
        <v>1</v>
      </c>
      <c r="B6" t="s">
        <v>4</v>
      </c>
      <c r="C6" s="1">
        <v>1800</v>
      </c>
      <c r="D6" s="1"/>
      <c r="E6" s="1">
        <f>+$F$2/12</f>
        <v>316.8608606953868</v>
      </c>
      <c r="F6" s="1">
        <f>+C6+D6+E6</f>
        <v>2116.8608606953867</v>
      </c>
      <c r="G6" s="17">
        <f>+(C6+D6)*$G$4</f>
        <v>170.1</v>
      </c>
      <c r="H6" s="1">
        <f>+F6-G6</f>
        <v>1946.7608606953868</v>
      </c>
      <c r="I6" s="1">
        <f>+$C$2/12</f>
        <v>894.875</v>
      </c>
      <c r="J6" s="1">
        <f>+H6-I6</f>
        <v>1051.8858606953868</v>
      </c>
      <c r="K6" s="1">
        <f>+J6</f>
        <v>1051.8858606953868</v>
      </c>
      <c r="L6" s="1">
        <f>+(K6/A6)*($A$17)</f>
        <v>12622.630328344641</v>
      </c>
      <c r="M6" s="1">
        <f t="shared" ref="M6:M17" si="0">+IF(L6&lt;=$N$31,0,IF(L6&lt;=$N$32,((L6-$M$32)*$P$32),IF(L6&lt;=$N$33,($O$33+((L6-$M$33)*$P$33)),IF(L6&lt;=$N$34,($O$34+((L6-$M$34)*$P$34)),IF(L6&lt;=$N$35,($O$35+((L6-$M$35)*$P$35)),IF(L6&lt;=$N$36,($O$36+((L6-$M$36)*$P$36)),IF(L6&lt;=$N$37,($O$37+((L6-$M$37)*$P$37)),IF(L6&lt;=$N$38,($O$38+((L6-$M$38)*$P$38)),($O$39+((L6-$M$39)*$P$39))))))))))</f>
        <v>66.631516417232078</v>
      </c>
      <c r="N6" s="17">
        <f>+M6/12</f>
        <v>5.5526263681026728</v>
      </c>
      <c r="O6" s="1"/>
      <c r="P6" s="1"/>
      <c r="Q6" s="3"/>
    </row>
    <row r="7" spans="1:20" x14ac:dyDescent="0.25">
      <c r="A7">
        <f>+A6+1</f>
        <v>2</v>
      </c>
      <c r="B7" t="s">
        <v>5</v>
      </c>
      <c r="C7" s="17">
        <v>1800</v>
      </c>
      <c r="D7" s="17"/>
      <c r="E7" s="1">
        <f t="shared" ref="E7:E17" si="1">+$F$2/12</f>
        <v>316.8608606953868</v>
      </c>
      <c r="F7" s="1">
        <f t="shared" ref="F7:F17" si="2">+C7+D7+E7</f>
        <v>2116.8608606953867</v>
      </c>
      <c r="G7" s="17">
        <f t="shared" ref="G7:G17" si="3">+(C7+D7)*$G$4</f>
        <v>170.1</v>
      </c>
      <c r="H7" s="1">
        <f t="shared" ref="H7:H17" si="4">+F7-G7</f>
        <v>1946.7608606953868</v>
      </c>
      <c r="I7" s="1">
        <f t="shared" ref="I7:I17" si="5">+$C$2/12</f>
        <v>894.875</v>
      </c>
      <c r="J7" s="1">
        <f t="shared" ref="J7:J17" si="6">+H7-I7</f>
        <v>1051.8858606953868</v>
      </c>
      <c r="K7" s="1">
        <f>+K6+J7</f>
        <v>2103.7717213907736</v>
      </c>
      <c r="L7" s="1">
        <f t="shared" ref="L7:L17" si="7">+(K7/A7)*($A$17)</f>
        <v>12622.630328344641</v>
      </c>
      <c r="M7" s="1">
        <f t="shared" si="0"/>
        <v>66.631516417232078</v>
      </c>
      <c r="N7" s="1">
        <f>+((M7/12)*A7)-N6</f>
        <v>5.5526263681026728</v>
      </c>
      <c r="O7" s="1"/>
      <c r="P7" s="1"/>
      <c r="Q7" s="3"/>
    </row>
    <row r="8" spans="1:20" x14ac:dyDescent="0.25">
      <c r="A8">
        <f t="shared" ref="A8:A17" si="8">+A7+1</f>
        <v>3</v>
      </c>
      <c r="B8" t="s">
        <v>6</v>
      </c>
      <c r="C8" s="17">
        <v>1800</v>
      </c>
      <c r="D8" s="17"/>
      <c r="E8" s="1">
        <f t="shared" si="1"/>
        <v>316.8608606953868</v>
      </c>
      <c r="F8" s="1">
        <f t="shared" si="2"/>
        <v>2116.8608606953867</v>
      </c>
      <c r="G8" s="17">
        <f t="shared" si="3"/>
        <v>170.1</v>
      </c>
      <c r="H8" s="1">
        <f t="shared" si="4"/>
        <v>1946.7608606953868</v>
      </c>
      <c r="I8" s="1">
        <f t="shared" si="5"/>
        <v>894.875</v>
      </c>
      <c r="J8" s="1">
        <f t="shared" si="6"/>
        <v>1051.8858606953868</v>
      </c>
      <c r="K8" s="1">
        <f t="shared" ref="K8:K17" si="9">+K7+J8</f>
        <v>3155.6575820861603</v>
      </c>
      <c r="L8" s="1">
        <f t="shared" si="7"/>
        <v>12622.630328344641</v>
      </c>
      <c r="M8" s="1">
        <f t="shared" si="0"/>
        <v>66.631516417232078</v>
      </c>
      <c r="N8" s="1">
        <f>+((M8/12)*A8)-SUM((N$6:$N7))</f>
        <v>5.5526263681026737</v>
      </c>
      <c r="O8" s="1"/>
      <c r="P8" s="1"/>
      <c r="Q8" s="3"/>
      <c r="R8" s="3"/>
    </row>
    <row r="9" spans="1:20" x14ac:dyDescent="0.25">
      <c r="A9">
        <f t="shared" si="8"/>
        <v>4</v>
      </c>
      <c r="B9" t="s">
        <v>7</v>
      </c>
      <c r="C9" s="17"/>
      <c r="D9" s="17"/>
      <c r="E9" s="1">
        <f t="shared" si="1"/>
        <v>316.8608606953868</v>
      </c>
      <c r="F9" s="1">
        <f t="shared" si="2"/>
        <v>316.8608606953868</v>
      </c>
      <c r="G9" s="17">
        <f t="shared" si="3"/>
        <v>0</v>
      </c>
      <c r="H9" s="1">
        <f t="shared" si="4"/>
        <v>316.8608606953868</v>
      </c>
      <c r="I9" s="1">
        <f t="shared" si="5"/>
        <v>894.875</v>
      </c>
      <c r="J9" s="1">
        <f t="shared" si="6"/>
        <v>-578.0141393046132</v>
      </c>
      <c r="K9" s="1">
        <f t="shared" si="9"/>
        <v>2577.643442781547</v>
      </c>
      <c r="L9" s="1">
        <f t="shared" si="7"/>
        <v>7732.9303283446407</v>
      </c>
      <c r="M9" s="1">
        <f t="shared" si="0"/>
        <v>0</v>
      </c>
      <c r="N9" s="1">
        <f>+((M9/12)*A9)-SUM((N$6:$N8))</f>
        <v>-16.657879104308019</v>
      </c>
      <c r="O9" s="1"/>
      <c r="P9" s="1"/>
      <c r="Q9" s="3"/>
      <c r="R9" s="3"/>
      <c r="S9" s="3"/>
      <c r="T9" s="3"/>
    </row>
    <row r="10" spans="1:20" x14ac:dyDescent="0.25">
      <c r="A10">
        <f t="shared" si="8"/>
        <v>5</v>
      </c>
      <c r="B10" t="s">
        <v>8</v>
      </c>
      <c r="C10" s="17"/>
      <c r="D10" s="17"/>
      <c r="E10" s="1">
        <f t="shared" si="1"/>
        <v>316.8608606953868</v>
      </c>
      <c r="F10" s="1">
        <f t="shared" si="2"/>
        <v>316.8608606953868</v>
      </c>
      <c r="G10" s="17">
        <f t="shared" si="3"/>
        <v>0</v>
      </c>
      <c r="H10" s="1">
        <f t="shared" si="4"/>
        <v>316.8608606953868</v>
      </c>
      <c r="I10" s="1">
        <f t="shared" si="5"/>
        <v>894.875</v>
      </c>
      <c r="J10" s="1">
        <f t="shared" si="6"/>
        <v>-578.0141393046132</v>
      </c>
      <c r="K10" s="1">
        <f t="shared" si="9"/>
        <v>1999.6293034769337</v>
      </c>
      <c r="L10" s="1">
        <f t="shared" si="7"/>
        <v>4799.1103283446409</v>
      </c>
      <c r="M10" s="1">
        <f t="shared" si="0"/>
        <v>0</v>
      </c>
      <c r="N10" s="1">
        <f>+((M10/12)*A10)-SUM((N$6:$N9))</f>
        <v>0</v>
      </c>
      <c r="O10" s="1"/>
      <c r="P10" s="1"/>
      <c r="Q10" s="3"/>
      <c r="R10" s="3"/>
      <c r="T10" s="3"/>
    </row>
    <row r="11" spans="1:20" x14ac:dyDescent="0.25">
      <c r="A11">
        <f t="shared" si="8"/>
        <v>6</v>
      </c>
      <c r="B11" t="s">
        <v>9</v>
      </c>
      <c r="C11" s="17"/>
      <c r="D11" s="17"/>
      <c r="E11" s="1">
        <f t="shared" si="1"/>
        <v>316.8608606953868</v>
      </c>
      <c r="F11" s="1">
        <f t="shared" si="2"/>
        <v>316.8608606953868</v>
      </c>
      <c r="G11" s="17">
        <f t="shared" si="3"/>
        <v>0</v>
      </c>
      <c r="H11" s="1">
        <f t="shared" si="4"/>
        <v>316.8608606953868</v>
      </c>
      <c r="I11" s="1">
        <f t="shared" si="5"/>
        <v>894.875</v>
      </c>
      <c r="J11" s="1">
        <f t="shared" si="6"/>
        <v>-578.0141393046132</v>
      </c>
      <c r="K11" s="1">
        <f t="shared" si="9"/>
        <v>1421.6151641723204</v>
      </c>
      <c r="L11" s="1">
        <f t="shared" si="7"/>
        <v>2843.2303283446408</v>
      </c>
      <c r="M11" s="1">
        <f t="shared" si="0"/>
        <v>0</v>
      </c>
      <c r="N11" s="1">
        <f>+((M11/12)*A11)-SUM((N$6:$N10))</f>
        <v>0</v>
      </c>
      <c r="O11" s="1"/>
      <c r="P11" s="1"/>
      <c r="Q11" s="3"/>
    </row>
    <row r="12" spans="1:20" x14ac:dyDescent="0.25">
      <c r="A12">
        <f t="shared" si="8"/>
        <v>7</v>
      </c>
      <c r="B12" t="s">
        <v>10</v>
      </c>
      <c r="C12" s="17"/>
      <c r="D12" s="17"/>
      <c r="E12" s="1">
        <f t="shared" si="1"/>
        <v>316.8608606953868</v>
      </c>
      <c r="F12" s="1">
        <f t="shared" si="2"/>
        <v>316.8608606953868</v>
      </c>
      <c r="G12" s="17">
        <f t="shared" si="3"/>
        <v>0</v>
      </c>
      <c r="H12" s="1">
        <f t="shared" si="4"/>
        <v>316.8608606953868</v>
      </c>
      <c r="I12" s="1">
        <f t="shared" si="5"/>
        <v>894.875</v>
      </c>
      <c r="J12" s="1">
        <f t="shared" si="6"/>
        <v>-578.0141393046132</v>
      </c>
      <c r="K12" s="1">
        <f t="shared" si="9"/>
        <v>843.60102486770722</v>
      </c>
      <c r="L12" s="1">
        <f t="shared" si="7"/>
        <v>1446.1731854874981</v>
      </c>
      <c r="M12" s="1">
        <f t="shared" si="0"/>
        <v>0</v>
      </c>
      <c r="N12" s="1">
        <f>+((M12/12)*A12)-SUM((N$6:$N11))</f>
        <v>0</v>
      </c>
      <c r="O12" s="1"/>
      <c r="P12" s="1"/>
      <c r="Q12" s="3"/>
    </row>
    <row r="13" spans="1:20" x14ac:dyDescent="0.25">
      <c r="A13">
        <f t="shared" si="8"/>
        <v>8</v>
      </c>
      <c r="B13" t="s">
        <v>11</v>
      </c>
      <c r="C13" s="17"/>
      <c r="D13" s="17"/>
      <c r="E13" s="1">
        <f t="shared" si="1"/>
        <v>316.8608606953868</v>
      </c>
      <c r="F13" s="1">
        <f t="shared" si="2"/>
        <v>316.8608606953868</v>
      </c>
      <c r="G13" s="17">
        <f t="shared" si="3"/>
        <v>0</v>
      </c>
      <c r="H13" s="1">
        <f t="shared" si="4"/>
        <v>316.8608606953868</v>
      </c>
      <c r="I13" s="1">
        <f t="shared" si="5"/>
        <v>894.875</v>
      </c>
      <c r="J13" s="1">
        <f t="shared" si="6"/>
        <v>-578.0141393046132</v>
      </c>
      <c r="K13" s="1">
        <f t="shared" si="9"/>
        <v>265.58688556309403</v>
      </c>
      <c r="L13" s="1">
        <f t="shared" si="7"/>
        <v>398.38032834464104</v>
      </c>
      <c r="M13" s="1">
        <f t="shared" si="0"/>
        <v>0</v>
      </c>
      <c r="N13" s="1">
        <f>+((M13/12)*A13)-SUM((N$6:$N12))</f>
        <v>0</v>
      </c>
      <c r="O13" s="1"/>
      <c r="P13" s="1"/>
      <c r="Q13" s="3"/>
    </row>
    <row r="14" spans="1:20" x14ac:dyDescent="0.25">
      <c r="A14" s="16">
        <f t="shared" si="8"/>
        <v>9</v>
      </c>
      <c r="B14" s="16" t="s">
        <v>12</v>
      </c>
      <c r="C14" s="17"/>
      <c r="D14" s="17"/>
      <c r="E14" s="1">
        <f t="shared" si="1"/>
        <v>316.8608606953868</v>
      </c>
      <c r="F14" s="1">
        <f t="shared" si="2"/>
        <v>316.8608606953868</v>
      </c>
      <c r="G14" s="17">
        <f t="shared" si="3"/>
        <v>0</v>
      </c>
      <c r="H14" s="1">
        <f t="shared" si="4"/>
        <v>316.8608606953868</v>
      </c>
      <c r="I14" s="1">
        <f t="shared" si="5"/>
        <v>894.875</v>
      </c>
      <c r="J14" s="1">
        <f t="shared" si="6"/>
        <v>-578.0141393046132</v>
      </c>
      <c r="K14" s="1">
        <f t="shared" si="9"/>
        <v>-312.42725374151917</v>
      </c>
      <c r="L14" s="1">
        <f t="shared" si="7"/>
        <v>-416.56967165535889</v>
      </c>
      <c r="M14" s="1">
        <f t="shared" si="0"/>
        <v>0</v>
      </c>
      <c r="N14" s="1">
        <f>+((M14/12)*A14)-SUM((N$6:$N13))</f>
        <v>0</v>
      </c>
      <c r="O14" s="17"/>
      <c r="P14" s="17"/>
      <c r="Q14" s="19"/>
      <c r="R14" s="3"/>
      <c r="S14" s="3"/>
    </row>
    <row r="15" spans="1:20" x14ac:dyDescent="0.25">
      <c r="A15" s="6">
        <f t="shared" si="8"/>
        <v>10</v>
      </c>
      <c r="B15" s="16" t="s">
        <v>13</v>
      </c>
      <c r="C15" s="17"/>
      <c r="D15" s="17"/>
      <c r="E15" s="1">
        <f t="shared" si="1"/>
        <v>316.8608606953868</v>
      </c>
      <c r="F15" s="1">
        <f t="shared" si="2"/>
        <v>316.8608606953868</v>
      </c>
      <c r="G15" s="17">
        <f t="shared" si="3"/>
        <v>0</v>
      </c>
      <c r="H15" s="1">
        <f t="shared" si="4"/>
        <v>316.8608606953868</v>
      </c>
      <c r="I15" s="1">
        <f t="shared" si="5"/>
        <v>894.875</v>
      </c>
      <c r="J15" s="1">
        <f t="shared" si="6"/>
        <v>-578.0141393046132</v>
      </c>
      <c r="K15" s="1">
        <f t="shared" si="9"/>
        <v>-890.44139304613236</v>
      </c>
      <c r="L15" s="1">
        <f t="shared" si="7"/>
        <v>-1068.5296716553589</v>
      </c>
      <c r="M15" s="1">
        <f t="shared" si="0"/>
        <v>0</v>
      </c>
      <c r="N15" s="1">
        <f>+((M15/12)*A15)-SUM((N$6:$N14))</f>
        <v>0</v>
      </c>
      <c r="O15" s="7"/>
      <c r="P15" s="13"/>
      <c r="Q15" s="11"/>
    </row>
    <row r="16" spans="1:20" x14ac:dyDescent="0.25">
      <c r="A16" s="6">
        <f t="shared" si="8"/>
        <v>11</v>
      </c>
      <c r="B16" s="16" t="s">
        <v>14</v>
      </c>
      <c r="C16" s="17"/>
      <c r="D16" s="17"/>
      <c r="E16" s="1">
        <f t="shared" si="1"/>
        <v>316.8608606953868</v>
      </c>
      <c r="F16" s="1">
        <f t="shared" si="2"/>
        <v>316.8608606953868</v>
      </c>
      <c r="G16" s="17">
        <f t="shared" si="3"/>
        <v>0</v>
      </c>
      <c r="H16" s="1">
        <f t="shared" si="4"/>
        <v>316.8608606953868</v>
      </c>
      <c r="I16" s="1">
        <f t="shared" si="5"/>
        <v>894.875</v>
      </c>
      <c r="J16" s="1">
        <f t="shared" si="6"/>
        <v>-578.0141393046132</v>
      </c>
      <c r="K16" s="1">
        <f t="shared" si="9"/>
        <v>-1468.4555323507457</v>
      </c>
      <c r="L16" s="1">
        <f t="shared" si="7"/>
        <v>-1601.9514898371772</v>
      </c>
      <c r="M16" s="1">
        <f t="shared" si="0"/>
        <v>0</v>
      </c>
      <c r="N16" s="1">
        <f>+((M16/12)*A16)-SUM((N$6:$N15))</f>
        <v>0</v>
      </c>
      <c r="O16" s="7"/>
      <c r="P16" s="13"/>
      <c r="Q16" s="11"/>
      <c r="R16" s="3"/>
    </row>
    <row r="17" spans="1:19" x14ac:dyDescent="0.25">
      <c r="A17" s="6">
        <f t="shared" si="8"/>
        <v>12</v>
      </c>
      <c r="B17" s="16" t="s">
        <v>15</v>
      </c>
      <c r="C17" s="17"/>
      <c r="D17" s="17"/>
      <c r="E17" s="1">
        <f t="shared" si="1"/>
        <v>316.8608606953868</v>
      </c>
      <c r="F17" s="1">
        <f t="shared" si="2"/>
        <v>316.8608606953868</v>
      </c>
      <c r="G17" s="17">
        <f t="shared" si="3"/>
        <v>0</v>
      </c>
      <c r="H17" s="1">
        <f t="shared" si="4"/>
        <v>316.8608606953868</v>
      </c>
      <c r="I17" s="1">
        <f t="shared" si="5"/>
        <v>894.875</v>
      </c>
      <c r="J17" s="1">
        <f t="shared" si="6"/>
        <v>-578.0141393046132</v>
      </c>
      <c r="K17" s="1">
        <f t="shared" si="9"/>
        <v>-2046.469671655359</v>
      </c>
      <c r="L17" s="1">
        <f t="shared" si="7"/>
        <v>-2046.469671655359</v>
      </c>
      <c r="M17" s="1">
        <f t="shared" si="0"/>
        <v>0</v>
      </c>
      <c r="N17" s="1">
        <f>+((M17/12)*A17)-SUM((N$6:$N16))</f>
        <v>0</v>
      </c>
      <c r="O17" s="7"/>
      <c r="P17" s="13"/>
      <c r="Q17" s="11"/>
      <c r="R17" s="3"/>
    </row>
    <row r="18" spans="1:19" x14ac:dyDescent="0.25">
      <c r="B18" t="s">
        <v>16</v>
      </c>
      <c r="C18" s="1">
        <f>SUM(C6:C17)</f>
        <v>5400</v>
      </c>
      <c r="D18" s="7">
        <v>0</v>
      </c>
      <c r="E18" s="1">
        <f t="shared" ref="E18:J18" si="10">SUM(E6:E17)</f>
        <v>3802.3303283446407</v>
      </c>
      <c r="F18" s="1">
        <f t="shared" si="10"/>
        <v>9202.3303283446439</v>
      </c>
      <c r="G18" s="1">
        <f t="shared" si="10"/>
        <v>510.29999999999995</v>
      </c>
      <c r="H18" s="1">
        <f t="shared" si="10"/>
        <v>8692.030328344641</v>
      </c>
      <c r="I18" s="1">
        <f t="shared" si="10"/>
        <v>10738.5</v>
      </c>
      <c r="J18" s="1">
        <f t="shared" si="10"/>
        <v>-2046.469671655359</v>
      </c>
      <c r="K18" s="1"/>
      <c r="L18" s="1"/>
      <c r="M18" s="1"/>
      <c r="N18" s="1"/>
      <c r="O18" s="3"/>
      <c r="P18" s="3"/>
      <c r="Q18" s="3"/>
      <c r="S18" s="3"/>
    </row>
    <row r="19" spans="1:19" x14ac:dyDescent="0.25">
      <c r="C19" s="1"/>
      <c r="D19" s="1"/>
      <c r="E19" s="1"/>
      <c r="F19" s="1"/>
      <c r="G19" s="1"/>
      <c r="H19" s="1"/>
      <c r="I19" s="1"/>
      <c r="J19" s="1"/>
      <c r="K19" s="3"/>
      <c r="O19" s="3"/>
      <c r="P19" s="3"/>
      <c r="Q19" s="3"/>
    </row>
    <row r="20" spans="1:19" x14ac:dyDescent="0.25">
      <c r="E20" s="7"/>
      <c r="O20" s="3"/>
      <c r="P20" s="3" t="s">
        <v>12</v>
      </c>
      <c r="Q20" s="3" t="s">
        <v>13</v>
      </c>
      <c r="R20" s="3" t="s">
        <v>14</v>
      </c>
      <c r="S20" s="1" t="s">
        <v>15</v>
      </c>
    </row>
    <row r="21" spans="1:19" x14ac:dyDescent="0.25">
      <c r="O21" t="s">
        <v>33</v>
      </c>
      <c r="P21" s="1">
        <f>+SUM(O6:O14)</f>
        <v>0</v>
      </c>
      <c r="Q21" s="1">
        <f>+SUM(O6:O15)</f>
        <v>0</v>
      </c>
      <c r="R21" s="1">
        <f>+SUM(O6:O16)</f>
        <v>0</v>
      </c>
      <c r="S21" s="1">
        <f>+SUM(O6:O17)</f>
        <v>0</v>
      </c>
    </row>
    <row r="22" spans="1:19" x14ac:dyDescent="0.25">
      <c r="O22" t="s">
        <v>34</v>
      </c>
      <c r="P22" s="1">
        <f>+SUM(P6:P13)</f>
        <v>0</v>
      </c>
      <c r="Q22" s="1">
        <f>+SUM(P6:P14)</f>
        <v>0</v>
      </c>
      <c r="R22" s="1">
        <f>+SUM(P6:P15)</f>
        <v>0</v>
      </c>
      <c r="S22" s="1">
        <f>+SUM(P6:P16)</f>
        <v>0</v>
      </c>
    </row>
    <row r="23" spans="1:19" x14ac:dyDescent="0.25">
      <c r="O23" t="s">
        <v>31</v>
      </c>
      <c r="P23" s="1">
        <f>+P21-P22</f>
        <v>0</v>
      </c>
      <c r="Q23" s="1">
        <f>+Q21-Q22</f>
        <v>0</v>
      </c>
      <c r="R23" s="1">
        <f>+R21-R22</f>
        <v>0</v>
      </c>
      <c r="S23" s="1">
        <f>+S21-S22</f>
        <v>0</v>
      </c>
    </row>
    <row r="24" spans="1:19" x14ac:dyDescent="0.25">
      <c r="O24" t="s">
        <v>35</v>
      </c>
      <c r="P24" s="1">
        <f>+P23/4</f>
        <v>0</v>
      </c>
      <c r="Q24">
        <f>+Q23/3</f>
        <v>0</v>
      </c>
      <c r="R24">
        <f>+R23/2</f>
        <v>0</v>
      </c>
      <c r="S24">
        <f>+S23/1</f>
        <v>0</v>
      </c>
    </row>
    <row r="29" spans="1:19" x14ac:dyDescent="0.25">
      <c r="M29" t="s">
        <v>42</v>
      </c>
    </row>
    <row r="30" spans="1:19" x14ac:dyDescent="0.25">
      <c r="M30" t="s">
        <v>17</v>
      </c>
      <c r="N30" t="s">
        <v>18</v>
      </c>
      <c r="O30" t="s">
        <v>19</v>
      </c>
      <c r="P30" t="s">
        <v>20</v>
      </c>
    </row>
    <row r="31" spans="1:19" x14ac:dyDescent="0.25">
      <c r="M31" s="1">
        <v>0</v>
      </c>
      <c r="N31" s="1">
        <v>11290</v>
      </c>
      <c r="O31" s="1">
        <v>0</v>
      </c>
      <c r="P31" s="4">
        <v>0</v>
      </c>
    </row>
    <row r="32" spans="1:19" x14ac:dyDescent="0.25">
      <c r="M32" s="1">
        <f>+N31</f>
        <v>11290</v>
      </c>
      <c r="N32" s="1">
        <v>14390</v>
      </c>
      <c r="O32" s="1">
        <v>0</v>
      </c>
      <c r="P32" s="4">
        <v>0.05</v>
      </c>
    </row>
    <row r="33" spans="12:16" x14ac:dyDescent="0.25">
      <c r="L33" s="3"/>
      <c r="M33" s="1">
        <f t="shared" ref="M33:M39" si="11">+N32</f>
        <v>14390</v>
      </c>
      <c r="N33" s="1">
        <v>17990</v>
      </c>
      <c r="O33" s="1">
        <v>155</v>
      </c>
      <c r="P33" s="4">
        <v>0.1</v>
      </c>
    </row>
    <row r="34" spans="12:16" x14ac:dyDescent="0.25">
      <c r="L34" s="3"/>
      <c r="M34" s="1">
        <f t="shared" si="11"/>
        <v>17990</v>
      </c>
      <c r="N34" s="1">
        <v>21600</v>
      </c>
      <c r="O34" s="1">
        <v>515</v>
      </c>
      <c r="P34" s="4">
        <v>0.12</v>
      </c>
    </row>
    <row r="35" spans="12:16" x14ac:dyDescent="0.25">
      <c r="L35" s="3"/>
      <c r="M35" s="1">
        <f t="shared" si="11"/>
        <v>21600</v>
      </c>
      <c r="N35" s="1">
        <v>43190</v>
      </c>
      <c r="O35" s="1">
        <v>948</v>
      </c>
      <c r="P35" s="4">
        <v>0.15</v>
      </c>
    </row>
    <row r="36" spans="12:16" x14ac:dyDescent="0.25">
      <c r="L36" s="3"/>
      <c r="M36" s="1">
        <f t="shared" si="11"/>
        <v>43190</v>
      </c>
      <c r="N36" s="1">
        <v>64770</v>
      </c>
      <c r="O36" s="1">
        <v>4187</v>
      </c>
      <c r="P36" s="4">
        <v>0.2</v>
      </c>
    </row>
    <row r="37" spans="12:16" x14ac:dyDescent="0.25">
      <c r="M37" s="1">
        <f t="shared" si="11"/>
        <v>64770</v>
      </c>
      <c r="N37" s="1">
        <v>86370</v>
      </c>
      <c r="O37" s="1">
        <v>8503</v>
      </c>
      <c r="P37" s="4">
        <v>0.25</v>
      </c>
    </row>
    <row r="38" spans="12:16" x14ac:dyDescent="0.25">
      <c r="M38" s="1">
        <f t="shared" si="11"/>
        <v>86370</v>
      </c>
      <c r="N38" s="1">
        <v>115140</v>
      </c>
      <c r="O38" s="1">
        <v>13903</v>
      </c>
      <c r="P38" s="4">
        <v>0.3</v>
      </c>
    </row>
    <row r="39" spans="12:16" x14ac:dyDescent="0.25">
      <c r="M39" s="1">
        <f t="shared" si="11"/>
        <v>115140</v>
      </c>
      <c r="N39" s="1">
        <v>0</v>
      </c>
      <c r="O39" s="1">
        <v>22534</v>
      </c>
      <c r="P39" s="4">
        <v>0.35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D2" sqref="D2"/>
    </sheetView>
  </sheetViews>
  <sheetFormatPr baseColWidth="10" defaultRowHeight="15" x14ac:dyDescent="0.25"/>
  <sheetData>
    <row r="1" spans="1:14" x14ac:dyDescent="0.25">
      <c r="B1" t="s">
        <v>45</v>
      </c>
    </row>
    <row r="2" spans="1:14" x14ac:dyDescent="0.25">
      <c r="B2" s="8" t="s">
        <v>0</v>
      </c>
      <c r="C2" s="1">
        <v>0</v>
      </c>
      <c r="E2" s="8" t="s">
        <v>1</v>
      </c>
      <c r="F2" s="20">
        <v>3500</v>
      </c>
    </row>
    <row r="3" spans="1:14" x14ac:dyDescent="0.25">
      <c r="H3" s="3"/>
    </row>
    <row r="4" spans="1:14" x14ac:dyDescent="0.25">
      <c r="G4" s="2">
        <v>9.4500000000000001E-2</v>
      </c>
    </row>
    <row r="5" spans="1:14" x14ac:dyDescent="0.25">
      <c r="A5" s="8"/>
      <c r="B5" s="9" t="s">
        <v>26</v>
      </c>
      <c r="C5" s="9" t="s">
        <v>27</v>
      </c>
      <c r="D5" s="9" t="s">
        <v>28</v>
      </c>
      <c r="E5" s="9" t="s">
        <v>29</v>
      </c>
      <c r="F5" s="9" t="s">
        <v>30</v>
      </c>
      <c r="G5" s="9" t="s">
        <v>2</v>
      </c>
      <c r="H5" s="9" t="s">
        <v>31</v>
      </c>
      <c r="I5" s="9" t="s">
        <v>32</v>
      </c>
      <c r="J5" s="9" t="s">
        <v>3</v>
      </c>
      <c r="K5" s="9" t="s">
        <v>24</v>
      </c>
      <c r="L5" s="9" t="s">
        <v>23</v>
      </c>
      <c r="M5" s="9" t="s">
        <v>21</v>
      </c>
      <c r="N5" s="9" t="s">
        <v>22</v>
      </c>
    </row>
    <row r="6" spans="1:14" x14ac:dyDescent="0.25">
      <c r="A6">
        <v>1</v>
      </c>
      <c r="B6" t="s">
        <v>4</v>
      </c>
      <c r="C6" s="1">
        <v>800</v>
      </c>
      <c r="D6" s="1"/>
      <c r="E6" s="1">
        <f>+$F$2/12</f>
        <v>291.66666666666669</v>
      </c>
      <c r="F6" s="1">
        <f>+C6+D6+E6</f>
        <v>1091.6666666666667</v>
      </c>
      <c r="G6" s="17">
        <f>+(C6+D6)*$G$4</f>
        <v>75.599999999999994</v>
      </c>
      <c r="H6" s="1">
        <f>+F6-G6</f>
        <v>1016.0666666666667</v>
      </c>
      <c r="I6" s="1">
        <f>+$C$2/12</f>
        <v>0</v>
      </c>
      <c r="J6" s="1">
        <f>+H6-I6</f>
        <v>1016.0666666666667</v>
      </c>
      <c r="K6" s="1">
        <f>+J6</f>
        <v>1016.0666666666667</v>
      </c>
      <c r="L6" s="1">
        <f>+(K6/A6)*($A$17)</f>
        <v>12192.800000000001</v>
      </c>
      <c r="M6" s="1">
        <f t="shared" ref="M6:M17" si="0">+IF(L6&lt;=$N$31,0,IF(L6&lt;=$N$32,((L6-$M$32)*$P$32),IF(L6&lt;=$N$33,($O$33+((L6-$M$33)*$P$33)),IF(L6&lt;=$N$34,($O$34+((L6-$M$34)*$P$34)),IF(L6&lt;=$N$35,($O$35+((L6-$M$35)*$P$35)),IF(L6&lt;=$N$36,($O$36+((L6-$M$36)*$P$36)),IF(L6&lt;=$N$37,($O$37+((L6-$M$37)*$P$37)),IF(L6&lt;=$N$38,($O$38+((L6-$M$38)*$P$38)),($O$39+((L6-$M$39)*$P$39))))))))))</f>
        <v>45.140000000000057</v>
      </c>
      <c r="N6" s="17">
        <v>0</v>
      </c>
    </row>
    <row r="7" spans="1:14" x14ac:dyDescent="0.25">
      <c r="A7">
        <f>+A6+1</f>
        <v>2</v>
      </c>
      <c r="B7" t="s">
        <v>5</v>
      </c>
      <c r="C7" s="17">
        <v>1000</v>
      </c>
      <c r="D7" s="17"/>
      <c r="E7" s="1">
        <f t="shared" ref="E7:E17" si="1">+$F$2/12</f>
        <v>291.66666666666669</v>
      </c>
      <c r="F7" s="1">
        <f t="shared" ref="F7:F17" si="2">+C7+D7+E7</f>
        <v>1291.6666666666667</v>
      </c>
      <c r="G7" s="17">
        <f t="shared" ref="G7:G17" si="3">+(C7+D7)*$G$4</f>
        <v>94.5</v>
      </c>
      <c r="H7" s="1">
        <f t="shared" ref="H7:H17" si="4">+F7-G7</f>
        <v>1197.1666666666667</v>
      </c>
      <c r="I7" s="1">
        <f t="shared" ref="I7:I17" si="5">+$C$2/12</f>
        <v>0</v>
      </c>
      <c r="J7" s="1">
        <f t="shared" ref="J7:J17" si="6">+H7-I7</f>
        <v>1197.1666666666667</v>
      </c>
      <c r="K7" s="1">
        <f>+K6+J7</f>
        <v>2213.2333333333336</v>
      </c>
      <c r="L7" s="1">
        <f t="shared" ref="L7:L17" si="7">+(K7/A7)*($A$17)</f>
        <v>13279.400000000001</v>
      </c>
      <c r="M7" s="1">
        <f t="shared" si="0"/>
        <v>99.470000000000084</v>
      </c>
      <c r="N7" s="1">
        <v>0</v>
      </c>
    </row>
    <row r="8" spans="1:14" x14ac:dyDescent="0.25">
      <c r="A8">
        <f t="shared" ref="A8:A17" si="8">+A7+1</f>
        <v>3</v>
      </c>
      <c r="B8" t="s">
        <v>6</v>
      </c>
      <c r="C8" s="17">
        <v>1000</v>
      </c>
      <c r="D8" s="17"/>
      <c r="E8" s="1">
        <f t="shared" si="1"/>
        <v>291.66666666666669</v>
      </c>
      <c r="F8" s="1">
        <f t="shared" si="2"/>
        <v>1291.6666666666667</v>
      </c>
      <c r="G8" s="17">
        <f t="shared" si="3"/>
        <v>94.5</v>
      </c>
      <c r="H8" s="1">
        <f t="shared" si="4"/>
        <v>1197.1666666666667</v>
      </c>
      <c r="I8" s="1">
        <f t="shared" si="5"/>
        <v>0</v>
      </c>
      <c r="J8" s="1">
        <f t="shared" si="6"/>
        <v>1197.1666666666667</v>
      </c>
      <c r="K8" s="1">
        <f t="shared" ref="K8:K17" si="9">+K7+J8</f>
        <v>3410.4000000000005</v>
      </c>
      <c r="L8" s="1">
        <f t="shared" si="7"/>
        <v>13641.600000000002</v>
      </c>
      <c r="M8" s="1">
        <f t="shared" si="0"/>
        <v>117.58000000000011</v>
      </c>
      <c r="N8" s="1">
        <f>+((M8/12)*A8)-SUM((N$6:$N7))</f>
        <v>29.395000000000028</v>
      </c>
    </row>
    <row r="9" spans="1:14" x14ac:dyDescent="0.25">
      <c r="A9">
        <f t="shared" si="8"/>
        <v>4</v>
      </c>
      <c r="B9" t="s">
        <v>7</v>
      </c>
      <c r="C9" s="17"/>
      <c r="D9" s="17"/>
      <c r="E9" s="1">
        <f t="shared" si="1"/>
        <v>291.66666666666669</v>
      </c>
      <c r="F9" s="1">
        <f t="shared" si="2"/>
        <v>291.66666666666669</v>
      </c>
      <c r="G9" s="17">
        <f t="shared" si="3"/>
        <v>0</v>
      </c>
      <c r="H9" s="1">
        <f t="shared" si="4"/>
        <v>291.66666666666669</v>
      </c>
      <c r="I9" s="1">
        <f t="shared" si="5"/>
        <v>0</v>
      </c>
      <c r="J9" s="1">
        <f t="shared" si="6"/>
        <v>291.66666666666669</v>
      </c>
      <c r="K9" s="1">
        <f t="shared" si="9"/>
        <v>3702.0666666666671</v>
      </c>
      <c r="L9" s="1">
        <f t="shared" si="7"/>
        <v>11106.2</v>
      </c>
      <c r="M9" s="1">
        <f t="shared" si="0"/>
        <v>0</v>
      </c>
      <c r="N9" s="1">
        <f>+((M9/12)*A9)-SUM((N$6:$N8))</f>
        <v>-29.395000000000028</v>
      </c>
    </row>
    <row r="10" spans="1:14" x14ac:dyDescent="0.25">
      <c r="A10">
        <f t="shared" si="8"/>
        <v>5</v>
      </c>
      <c r="B10" t="s">
        <v>8</v>
      </c>
      <c r="C10" s="17"/>
      <c r="D10" s="17"/>
      <c r="E10" s="1">
        <f t="shared" si="1"/>
        <v>291.66666666666669</v>
      </c>
      <c r="F10" s="1">
        <f t="shared" si="2"/>
        <v>291.66666666666669</v>
      </c>
      <c r="G10" s="17">
        <f t="shared" si="3"/>
        <v>0</v>
      </c>
      <c r="H10" s="1">
        <f t="shared" si="4"/>
        <v>291.66666666666669</v>
      </c>
      <c r="I10" s="1">
        <f t="shared" si="5"/>
        <v>0</v>
      </c>
      <c r="J10" s="1">
        <f t="shared" si="6"/>
        <v>291.66666666666669</v>
      </c>
      <c r="K10" s="1">
        <f t="shared" si="9"/>
        <v>3993.7333333333336</v>
      </c>
      <c r="L10" s="1">
        <f t="shared" si="7"/>
        <v>9584.9599999999991</v>
      </c>
      <c r="M10" s="1">
        <f t="shared" si="0"/>
        <v>0</v>
      </c>
      <c r="N10" s="1">
        <f>+((M10/12)*A10)-SUM((N$6:$N9))</f>
        <v>0</v>
      </c>
    </row>
    <row r="11" spans="1:14" x14ac:dyDescent="0.25">
      <c r="A11">
        <f t="shared" si="8"/>
        <v>6</v>
      </c>
      <c r="B11" t="s">
        <v>9</v>
      </c>
      <c r="C11" s="17"/>
      <c r="D11" s="17"/>
      <c r="E11" s="1">
        <f t="shared" si="1"/>
        <v>291.66666666666669</v>
      </c>
      <c r="F11" s="1">
        <f t="shared" si="2"/>
        <v>291.66666666666669</v>
      </c>
      <c r="G11" s="17">
        <f t="shared" si="3"/>
        <v>0</v>
      </c>
      <c r="H11" s="1">
        <f t="shared" si="4"/>
        <v>291.66666666666669</v>
      </c>
      <c r="I11" s="1">
        <f t="shared" si="5"/>
        <v>0</v>
      </c>
      <c r="J11" s="1">
        <f t="shared" si="6"/>
        <v>291.66666666666669</v>
      </c>
      <c r="K11" s="1">
        <f t="shared" si="9"/>
        <v>4285.4000000000005</v>
      </c>
      <c r="L11" s="1">
        <f t="shared" si="7"/>
        <v>8570.8000000000011</v>
      </c>
      <c r="M11" s="1">
        <f t="shared" si="0"/>
        <v>0</v>
      </c>
      <c r="N11" s="1">
        <f>+((M11/12)*A11)-SUM((N$6:$N10))</f>
        <v>0</v>
      </c>
    </row>
    <row r="12" spans="1:14" x14ac:dyDescent="0.25">
      <c r="A12">
        <f t="shared" si="8"/>
        <v>7</v>
      </c>
      <c r="B12" t="s">
        <v>10</v>
      </c>
      <c r="C12" s="17"/>
      <c r="D12" s="17"/>
      <c r="E12" s="1">
        <f t="shared" si="1"/>
        <v>291.66666666666669</v>
      </c>
      <c r="F12" s="1">
        <f t="shared" si="2"/>
        <v>291.66666666666669</v>
      </c>
      <c r="G12" s="17">
        <f t="shared" si="3"/>
        <v>0</v>
      </c>
      <c r="H12" s="1">
        <f t="shared" si="4"/>
        <v>291.66666666666669</v>
      </c>
      <c r="I12" s="1">
        <f t="shared" si="5"/>
        <v>0</v>
      </c>
      <c r="J12" s="1">
        <f t="shared" si="6"/>
        <v>291.66666666666669</v>
      </c>
      <c r="K12" s="1">
        <f t="shared" si="9"/>
        <v>4577.0666666666675</v>
      </c>
      <c r="L12" s="1">
        <f t="shared" si="7"/>
        <v>7846.4000000000015</v>
      </c>
      <c r="M12" s="1">
        <f t="shared" si="0"/>
        <v>0</v>
      </c>
      <c r="N12" s="1">
        <f>+((M12/12)*A12)-SUM((N$6:$N11))</f>
        <v>0</v>
      </c>
    </row>
    <row r="13" spans="1:14" x14ac:dyDescent="0.25">
      <c r="A13">
        <f t="shared" si="8"/>
        <v>8</v>
      </c>
      <c r="B13" t="s">
        <v>11</v>
      </c>
      <c r="C13" s="17"/>
      <c r="D13" s="17"/>
      <c r="E13" s="1">
        <f t="shared" si="1"/>
        <v>291.66666666666669</v>
      </c>
      <c r="F13" s="1">
        <f t="shared" si="2"/>
        <v>291.66666666666669</v>
      </c>
      <c r="G13" s="17">
        <f t="shared" si="3"/>
        <v>0</v>
      </c>
      <c r="H13" s="1">
        <f t="shared" si="4"/>
        <v>291.66666666666669</v>
      </c>
      <c r="I13" s="1">
        <f t="shared" si="5"/>
        <v>0</v>
      </c>
      <c r="J13" s="1">
        <f t="shared" si="6"/>
        <v>291.66666666666669</v>
      </c>
      <c r="K13" s="1">
        <f t="shared" si="9"/>
        <v>4868.7333333333345</v>
      </c>
      <c r="L13" s="1">
        <f t="shared" si="7"/>
        <v>7303.1000000000022</v>
      </c>
      <c r="M13" s="1">
        <f t="shared" si="0"/>
        <v>0</v>
      </c>
      <c r="N13" s="1">
        <f>+((M13/12)*A13)-SUM((N$6:$N12))</f>
        <v>0</v>
      </c>
    </row>
    <row r="14" spans="1:14" x14ac:dyDescent="0.25">
      <c r="A14" s="16">
        <f t="shared" si="8"/>
        <v>9</v>
      </c>
      <c r="B14" s="16" t="s">
        <v>12</v>
      </c>
      <c r="C14" s="17"/>
      <c r="D14" s="17"/>
      <c r="E14" s="1">
        <f t="shared" si="1"/>
        <v>291.66666666666669</v>
      </c>
      <c r="F14" s="1">
        <f t="shared" si="2"/>
        <v>291.66666666666669</v>
      </c>
      <c r="G14" s="17">
        <f t="shared" si="3"/>
        <v>0</v>
      </c>
      <c r="H14" s="1">
        <f t="shared" si="4"/>
        <v>291.66666666666669</v>
      </c>
      <c r="I14" s="1">
        <f t="shared" si="5"/>
        <v>0</v>
      </c>
      <c r="J14" s="1">
        <f t="shared" si="6"/>
        <v>291.66666666666669</v>
      </c>
      <c r="K14" s="1">
        <f t="shared" si="9"/>
        <v>5160.4000000000015</v>
      </c>
      <c r="L14" s="1">
        <f t="shared" si="7"/>
        <v>6880.5333333333356</v>
      </c>
      <c r="M14" s="1">
        <f t="shared" si="0"/>
        <v>0</v>
      </c>
      <c r="N14" s="1">
        <f>+((M14/12)*A14)-SUM((N$6:$N13))</f>
        <v>0</v>
      </c>
    </row>
    <row r="15" spans="1:14" x14ac:dyDescent="0.25">
      <c r="A15" s="6">
        <f t="shared" si="8"/>
        <v>10</v>
      </c>
      <c r="B15" s="16" t="s">
        <v>13</v>
      </c>
      <c r="C15" s="17"/>
      <c r="D15" s="17"/>
      <c r="E15" s="1">
        <f t="shared" si="1"/>
        <v>291.66666666666669</v>
      </c>
      <c r="F15" s="1">
        <f t="shared" si="2"/>
        <v>291.66666666666669</v>
      </c>
      <c r="G15" s="17">
        <f t="shared" si="3"/>
        <v>0</v>
      </c>
      <c r="H15" s="1">
        <f t="shared" si="4"/>
        <v>291.66666666666669</v>
      </c>
      <c r="I15" s="1">
        <f t="shared" si="5"/>
        <v>0</v>
      </c>
      <c r="J15" s="1">
        <f t="shared" si="6"/>
        <v>291.66666666666669</v>
      </c>
      <c r="K15" s="1">
        <f t="shared" si="9"/>
        <v>5452.0666666666684</v>
      </c>
      <c r="L15" s="1">
        <f t="shared" si="7"/>
        <v>6542.4800000000014</v>
      </c>
      <c r="M15" s="1">
        <f t="shared" si="0"/>
        <v>0</v>
      </c>
      <c r="N15" s="1">
        <f>+((M15/12)*A15)-SUM((N$6:$N14))</f>
        <v>0</v>
      </c>
    </row>
    <row r="16" spans="1:14" x14ac:dyDescent="0.25">
      <c r="A16" s="6">
        <f t="shared" si="8"/>
        <v>11</v>
      </c>
      <c r="B16" s="16" t="s">
        <v>14</v>
      </c>
      <c r="C16" s="17"/>
      <c r="D16" s="17"/>
      <c r="E16" s="1">
        <f t="shared" si="1"/>
        <v>291.66666666666669</v>
      </c>
      <c r="F16" s="1">
        <f t="shared" si="2"/>
        <v>291.66666666666669</v>
      </c>
      <c r="G16" s="17">
        <f t="shared" si="3"/>
        <v>0</v>
      </c>
      <c r="H16" s="1">
        <f t="shared" si="4"/>
        <v>291.66666666666669</v>
      </c>
      <c r="I16" s="1">
        <f t="shared" si="5"/>
        <v>0</v>
      </c>
      <c r="J16" s="1">
        <f t="shared" si="6"/>
        <v>291.66666666666669</v>
      </c>
      <c r="K16" s="1">
        <f t="shared" si="9"/>
        <v>5743.7333333333354</v>
      </c>
      <c r="L16" s="1">
        <f t="shared" si="7"/>
        <v>6265.890909090911</v>
      </c>
      <c r="M16" s="1">
        <f t="shared" si="0"/>
        <v>0</v>
      </c>
      <c r="N16" s="1">
        <f>+((M16/12)*A16)-SUM((N$6:$N15))</f>
        <v>0</v>
      </c>
    </row>
    <row r="17" spans="1:16" x14ac:dyDescent="0.25">
      <c r="A17" s="6">
        <f t="shared" si="8"/>
        <v>12</v>
      </c>
      <c r="B17" s="16" t="s">
        <v>15</v>
      </c>
      <c r="C17" s="17"/>
      <c r="D17" s="17"/>
      <c r="E17" s="1">
        <f t="shared" si="1"/>
        <v>291.66666666666669</v>
      </c>
      <c r="F17" s="1">
        <f t="shared" si="2"/>
        <v>291.66666666666669</v>
      </c>
      <c r="G17" s="17">
        <f t="shared" si="3"/>
        <v>0</v>
      </c>
      <c r="H17" s="1">
        <f t="shared" si="4"/>
        <v>291.66666666666669</v>
      </c>
      <c r="I17" s="1">
        <f t="shared" si="5"/>
        <v>0</v>
      </c>
      <c r="J17" s="1">
        <f t="shared" si="6"/>
        <v>291.66666666666669</v>
      </c>
      <c r="K17" s="1">
        <f t="shared" si="9"/>
        <v>6035.4000000000024</v>
      </c>
      <c r="L17" s="1">
        <f t="shared" si="7"/>
        <v>6035.4000000000024</v>
      </c>
      <c r="M17" s="1">
        <f t="shared" si="0"/>
        <v>0</v>
      </c>
      <c r="N17" s="1">
        <f>+((M17/12)*A17)-SUM((N$6:$N16))</f>
        <v>0</v>
      </c>
    </row>
    <row r="18" spans="1:16" x14ac:dyDescent="0.25">
      <c r="B18" t="s">
        <v>16</v>
      </c>
      <c r="C18" s="1">
        <f>SUM(C6:C17)</f>
        <v>2800</v>
      </c>
      <c r="D18" s="7">
        <v>0</v>
      </c>
      <c r="E18" s="1">
        <f t="shared" ref="E18:J18" si="10">SUM(E6:E17)</f>
        <v>3499.9999999999995</v>
      </c>
      <c r="F18" s="1">
        <f t="shared" si="10"/>
        <v>6300.0000000000018</v>
      </c>
      <c r="G18" s="1">
        <f t="shared" si="10"/>
        <v>264.60000000000002</v>
      </c>
      <c r="H18" s="1">
        <f t="shared" si="10"/>
        <v>6035.4000000000024</v>
      </c>
      <c r="I18" s="1">
        <f t="shared" si="10"/>
        <v>0</v>
      </c>
      <c r="J18" s="1">
        <f t="shared" si="10"/>
        <v>6035.4000000000024</v>
      </c>
      <c r="K18" s="1"/>
      <c r="L18" s="1"/>
      <c r="M18" s="1"/>
      <c r="N18" s="1"/>
    </row>
    <row r="29" spans="1:16" x14ac:dyDescent="0.25">
      <c r="M29" t="s">
        <v>42</v>
      </c>
    </row>
    <row r="30" spans="1:16" x14ac:dyDescent="0.25">
      <c r="M30" t="s">
        <v>17</v>
      </c>
      <c r="N30" t="s">
        <v>18</v>
      </c>
      <c r="O30" t="s">
        <v>19</v>
      </c>
      <c r="P30" t="s">
        <v>20</v>
      </c>
    </row>
    <row r="31" spans="1:16" x14ac:dyDescent="0.25">
      <c r="M31" s="1">
        <v>0</v>
      </c>
      <c r="N31" s="1">
        <v>11290</v>
      </c>
      <c r="O31" s="1">
        <v>0</v>
      </c>
      <c r="P31" s="4">
        <v>0</v>
      </c>
    </row>
    <row r="32" spans="1:16" x14ac:dyDescent="0.25">
      <c r="M32" s="1">
        <f>+N31</f>
        <v>11290</v>
      </c>
      <c r="N32" s="1">
        <v>14390</v>
      </c>
      <c r="O32" s="1">
        <v>0</v>
      </c>
      <c r="P32" s="4">
        <v>0.05</v>
      </c>
    </row>
    <row r="33" spans="13:16" x14ac:dyDescent="0.25">
      <c r="M33" s="1">
        <f t="shared" ref="M33:M39" si="11">+N32</f>
        <v>14390</v>
      </c>
      <c r="N33" s="1">
        <v>17990</v>
      </c>
      <c r="O33" s="1">
        <v>155</v>
      </c>
      <c r="P33" s="4">
        <v>0.1</v>
      </c>
    </row>
    <row r="34" spans="13:16" x14ac:dyDescent="0.25">
      <c r="M34" s="1">
        <f t="shared" si="11"/>
        <v>17990</v>
      </c>
      <c r="N34" s="1">
        <v>21600</v>
      </c>
      <c r="O34" s="1">
        <v>515</v>
      </c>
      <c r="P34" s="4">
        <v>0.12</v>
      </c>
    </row>
    <row r="35" spans="13:16" x14ac:dyDescent="0.25">
      <c r="M35" s="1">
        <f t="shared" si="11"/>
        <v>21600</v>
      </c>
      <c r="N35" s="1">
        <v>43190</v>
      </c>
      <c r="O35" s="1">
        <v>948</v>
      </c>
      <c r="P35" s="4">
        <v>0.15</v>
      </c>
    </row>
    <row r="36" spans="13:16" x14ac:dyDescent="0.25">
      <c r="M36" s="1">
        <f t="shared" si="11"/>
        <v>43190</v>
      </c>
      <c r="N36" s="1">
        <v>64770</v>
      </c>
      <c r="O36" s="1">
        <v>4187</v>
      </c>
      <c r="P36" s="4">
        <v>0.2</v>
      </c>
    </row>
    <row r="37" spans="13:16" x14ac:dyDescent="0.25">
      <c r="M37" s="1">
        <f t="shared" si="11"/>
        <v>64770</v>
      </c>
      <c r="N37" s="1">
        <v>86370</v>
      </c>
      <c r="O37" s="1">
        <v>8503</v>
      </c>
      <c r="P37" s="4">
        <v>0.25</v>
      </c>
    </row>
    <row r="38" spans="13:16" x14ac:dyDescent="0.25">
      <c r="M38" s="1">
        <f t="shared" si="11"/>
        <v>86370</v>
      </c>
      <c r="N38" s="1">
        <v>115140</v>
      </c>
      <c r="O38" s="1">
        <v>13903</v>
      </c>
      <c r="P38" s="4">
        <v>0.3</v>
      </c>
    </row>
    <row r="39" spans="13:16" x14ac:dyDescent="0.25">
      <c r="M39" s="1">
        <f t="shared" si="11"/>
        <v>115140</v>
      </c>
      <c r="N39" s="1">
        <v>0</v>
      </c>
      <c r="O39" s="1">
        <v>22534</v>
      </c>
      <c r="P39" s="4">
        <v>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david aldaz</vt:lpstr>
      <vt:lpstr>MARCE B</vt:lpstr>
      <vt:lpstr>MIRIAM</vt:lpstr>
      <vt:lpstr>JORGE</vt:lpstr>
      <vt:lpstr>ADRI CARRASCO</vt:lpstr>
      <vt:lpstr>f cordova</vt:lpstr>
      <vt:lpstr>A Cordova</vt:lpstr>
      <vt:lpstr>GINNA</vt:lpstr>
      <vt:lpstr>P Davila</vt:lpstr>
      <vt:lpstr>DIEGO ZEA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NC01000700</dc:creator>
  <cp:lastModifiedBy>USUARIO</cp:lastModifiedBy>
  <dcterms:created xsi:type="dcterms:W3CDTF">2016-10-07T21:08:25Z</dcterms:created>
  <dcterms:modified xsi:type="dcterms:W3CDTF">2017-05-24T16:28:32Z</dcterms:modified>
</cp:coreProperties>
</file>