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checkCompatibility="1"/>
  <mc:AlternateContent xmlns:mc="http://schemas.openxmlformats.org/markup-compatibility/2006">
    <mc:Choice Requires="x15">
      <x15ac:absPath xmlns:x15ac="http://schemas.microsoft.com/office/spreadsheetml/2010/11/ac" url="G:\github\3DPrint\hardware\Thermisters\"/>
    </mc:Choice>
  </mc:AlternateContent>
  <xr:revisionPtr revIDLastSave="0" documentId="13_ncr:40009_{B5D50C31-5FBB-4795-9D54-6CF92069C1AA}" xr6:coauthVersionLast="46" xr6:coauthVersionMax="46" xr10:uidLastSave="{00000000-0000-0000-0000-000000000000}"/>
  <bookViews>
    <workbookView xWindow="-120" yWindow="-120" windowWidth="29040" windowHeight="15840" tabRatio="231" firstSheet="1" activeTab="1"/>
  </bookViews>
  <sheets>
    <sheet name="SNHRT_Template" sheetId="3" r:id="rId1"/>
    <sheet name="HT-NTC-100K-SNHRT2" sheetId="4" r:id="rId2"/>
    <sheet name="HT-NTC-100K-SNHRT1" sheetId="1" r:id="rId3"/>
    <sheet name="HT-NTC-100K-Table" sheetId="2" r:id="rId4"/>
  </sheets>
  <definedNames>
    <definedName name="\a">#REF!</definedName>
    <definedName name="_Regression_Out" hidden="1">#REF!</definedName>
    <definedName name="_Regression_X" hidden="1">#REF!</definedName>
    <definedName name="_Regression_Y" hidden="1">#REF!</definedName>
    <definedName name="Print_Area_MI">#REF!</definedName>
  </definedNames>
  <calcPr calcId="191029"/>
</workbook>
</file>

<file path=xl/calcChain.xml><?xml version="1.0" encoding="utf-8"?>
<calcChain xmlns="http://schemas.openxmlformats.org/spreadsheetml/2006/main">
  <c r="A61" i="4" l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57" i="4"/>
  <c r="A58" i="4" s="1"/>
  <c r="A59" i="4" s="1"/>
  <c r="A60" i="4" s="1"/>
  <c r="A56" i="4"/>
  <c r="K36" i="4"/>
  <c r="K37" i="4" s="1"/>
  <c r="K35" i="4"/>
  <c r="I35" i="4"/>
  <c r="I36" i="4" s="1"/>
  <c r="I37" i="4" s="1"/>
  <c r="B31" i="4"/>
  <c r="E16" i="4"/>
  <c r="D16" i="4"/>
  <c r="E15" i="4"/>
  <c r="D15" i="4"/>
  <c r="E14" i="4"/>
  <c r="B19" i="4" s="1"/>
  <c r="D14" i="4"/>
  <c r="A56" i="3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I37" i="3"/>
  <c r="K36" i="3"/>
  <c r="K37" i="3" s="1"/>
  <c r="I36" i="3"/>
  <c r="K35" i="3"/>
  <c r="I35" i="3"/>
  <c r="B31" i="3"/>
  <c r="B21" i="3"/>
  <c r="E16" i="3"/>
  <c r="D16" i="3"/>
  <c r="E15" i="3"/>
  <c r="D15" i="3"/>
  <c r="E14" i="3"/>
  <c r="B19" i="3" s="1"/>
  <c r="D14" i="3"/>
  <c r="B20" i="3" s="1"/>
  <c r="K35" i="1"/>
  <c r="K36" i="1"/>
  <c r="I35" i="1"/>
  <c r="I36" i="1"/>
  <c r="I37" i="1"/>
  <c r="B31" i="1"/>
  <c r="D14" i="1"/>
  <c r="D15" i="1"/>
  <c r="E14" i="1"/>
  <c r="E15" i="1"/>
  <c r="D16" i="1"/>
  <c r="E16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K37" i="1"/>
  <c r="B18" i="1" l="1"/>
  <c r="B20" i="1"/>
  <c r="B19" i="1"/>
  <c r="B21" i="1"/>
  <c r="B20" i="4"/>
  <c r="B18" i="4"/>
  <c r="B21" i="4"/>
  <c r="B26" i="3"/>
  <c r="B24" i="3" s="1"/>
  <c r="B25" i="3"/>
  <c r="B18" i="3"/>
  <c r="B26" i="1" l="1"/>
  <c r="B25" i="1" s="1"/>
  <c r="B24" i="1" s="1"/>
  <c r="D109" i="1" s="1"/>
  <c r="B26" i="4"/>
  <c r="B25" i="4" s="1"/>
  <c r="B24" i="4"/>
  <c r="D126" i="3"/>
  <c r="D118" i="3"/>
  <c r="D110" i="3"/>
  <c r="D102" i="3"/>
  <c r="D94" i="3"/>
  <c r="D86" i="3"/>
  <c r="D78" i="3"/>
  <c r="D70" i="3"/>
  <c r="E70" i="3" s="1"/>
  <c r="B70" i="3" s="1"/>
  <c r="C70" i="3" s="1"/>
  <c r="D62" i="3"/>
  <c r="F30" i="3"/>
  <c r="D121" i="3"/>
  <c r="D113" i="3"/>
  <c r="D105" i="3"/>
  <c r="D97" i="3"/>
  <c r="E97" i="3" s="1"/>
  <c r="B97" i="3" s="1"/>
  <c r="C97" i="3" s="1"/>
  <c r="D89" i="3"/>
  <c r="D81" i="3"/>
  <c r="E81" i="3" s="1"/>
  <c r="B81" i="3" s="1"/>
  <c r="C81" i="3" s="1"/>
  <c r="D73" i="3"/>
  <c r="E73" i="3" s="1"/>
  <c r="B73" i="3" s="1"/>
  <c r="C73" i="3" s="1"/>
  <c r="D65" i="3"/>
  <c r="E65" i="3" s="1"/>
  <c r="B65" i="3" s="1"/>
  <c r="C65" i="3" s="1"/>
  <c r="D57" i="3"/>
  <c r="D59" i="3"/>
  <c r="D124" i="3"/>
  <c r="D116" i="3"/>
  <c r="D108" i="3"/>
  <c r="D100" i="3"/>
  <c r="D92" i="3"/>
  <c r="D84" i="3"/>
  <c r="D76" i="3"/>
  <c r="D68" i="3"/>
  <c r="D60" i="3"/>
  <c r="D119" i="3"/>
  <c r="D111" i="3"/>
  <c r="D103" i="3"/>
  <c r="E103" i="3" s="1"/>
  <c r="B103" i="3" s="1"/>
  <c r="C103" i="3" s="1"/>
  <c r="D95" i="3"/>
  <c r="D87" i="3"/>
  <c r="E87" i="3" s="1"/>
  <c r="B87" i="3" s="1"/>
  <c r="C87" i="3" s="1"/>
  <c r="D79" i="3"/>
  <c r="D71" i="3"/>
  <c r="D63" i="3"/>
  <c r="E48" i="3"/>
  <c r="E46" i="3"/>
  <c r="E44" i="3"/>
  <c r="F44" i="3" s="1"/>
  <c r="C44" i="3" s="1"/>
  <c r="D44" i="3" s="1"/>
  <c r="E42" i="3"/>
  <c r="E40" i="3"/>
  <c r="F40" i="3" s="1"/>
  <c r="C40" i="3" s="1"/>
  <c r="D40" i="3" s="1"/>
  <c r="D115" i="3"/>
  <c r="E47" i="3"/>
  <c r="D122" i="3"/>
  <c r="D114" i="3"/>
  <c r="D106" i="3"/>
  <c r="D98" i="3"/>
  <c r="D90" i="3"/>
  <c r="D82" i="3"/>
  <c r="D74" i="3"/>
  <c r="D66" i="3"/>
  <c r="D58" i="3"/>
  <c r="F35" i="3"/>
  <c r="D107" i="3"/>
  <c r="D67" i="3"/>
  <c r="E45" i="3"/>
  <c r="E41" i="3"/>
  <c r="D125" i="3"/>
  <c r="D117" i="3"/>
  <c r="D109" i="3"/>
  <c r="E109" i="3" s="1"/>
  <c r="B109" i="3" s="1"/>
  <c r="C109" i="3" s="1"/>
  <c r="D101" i="3"/>
  <c r="D93" i="3"/>
  <c r="D85" i="3"/>
  <c r="E85" i="3" s="1"/>
  <c r="B85" i="3" s="1"/>
  <c r="C85" i="3" s="1"/>
  <c r="D77" i="3"/>
  <c r="D69" i="3"/>
  <c r="D61" i="3"/>
  <c r="D35" i="3"/>
  <c r="D123" i="3"/>
  <c r="D120" i="3"/>
  <c r="D112" i="3"/>
  <c r="D104" i="3"/>
  <c r="E104" i="3" s="1"/>
  <c r="B104" i="3" s="1"/>
  <c r="C104" i="3" s="1"/>
  <c r="D96" i="3"/>
  <c r="D88" i="3"/>
  <c r="D80" i="3"/>
  <c r="D72" i="3"/>
  <c r="D64" i="3"/>
  <c r="E64" i="3" s="1"/>
  <c r="B64" i="3" s="1"/>
  <c r="C64" i="3" s="1"/>
  <c r="D56" i="3"/>
  <c r="D99" i="3"/>
  <c r="D91" i="3"/>
  <c r="D83" i="3"/>
  <c r="E83" i="3" s="1"/>
  <c r="B83" i="3" s="1"/>
  <c r="C83" i="3" s="1"/>
  <c r="D75" i="3"/>
  <c r="E43" i="3"/>
  <c r="E121" i="3"/>
  <c r="B121" i="3" s="1"/>
  <c r="C121" i="3" s="1"/>
  <c r="E113" i="3"/>
  <c r="B113" i="3" s="1"/>
  <c r="C113" i="3" s="1"/>
  <c r="E105" i="3"/>
  <c r="B105" i="3" s="1"/>
  <c r="C105" i="3" s="1"/>
  <c r="E89" i="3"/>
  <c r="B89" i="3" s="1"/>
  <c r="C89" i="3" s="1"/>
  <c r="E57" i="3"/>
  <c r="B57" i="3" s="1"/>
  <c r="C57" i="3" s="1"/>
  <c r="E124" i="3"/>
  <c r="B124" i="3" s="1"/>
  <c r="C124" i="3" s="1"/>
  <c r="E116" i="3"/>
  <c r="B116" i="3" s="1"/>
  <c r="C116" i="3" s="1"/>
  <c r="E108" i="3"/>
  <c r="B108" i="3" s="1"/>
  <c r="C108" i="3" s="1"/>
  <c r="E100" i="3"/>
  <c r="B100" i="3" s="1"/>
  <c r="C100" i="3" s="1"/>
  <c r="E92" i="3"/>
  <c r="B92" i="3" s="1"/>
  <c r="C92" i="3" s="1"/>
  <c r="E84" i="3"/>
  <c r="B84" i="3" s="1"/>
  <c r="C84" i="3" s="1"/>
  <c r="E76" i="3"/>
  <c r="B76" i="3" s="1"/>
  <c r="C76" i="3" s="1"/>
  <c r="E68" i="3"/>
  <c r="B68" i="3" s="1"/>
  <c r="C68" i="3" s="1"/>
  <c r="E60" i="3"/>
  <c r="B60" i="3" s="1"/>
  <c r="C60" i="3" s="1"/>
  <c r="E86" i="3"/>
  <c r="B86" i="3" s="1"/>
  <c r="C86" i="3" s="1"/>
  <c r="E119" i="3"/>
  <c r="B119" i="3" s="1"/>
  <c r="C119" i="3" s="1"/>
  <c r="E111" i="3"/>
  <c r="B111" i="3" s="1"/>
  <c r="C111" i="3" s="1"/>
  <c r="E95" i="3"/>
  <c r="B95" i="3" s="1"/>
  <c r="C95" i="3" s="1"/>
  <c r="E79" i="3"/>
  <c r="B79" i="3" s="1"/>
  <c r="C79" i="3" s="1"/>
  <c r="E71" i="3"/>
  <c r="B71" i="3" s="1"/>
  <c r="C71" i="3" s="1"/>
  <c r="E63" i="3"/>
  <c r="B63" i="3" s="1"/>
  <c r="C63" i="3" s="1"/>
  <c r="F48" i="3"/>
  <c r="C48" i="3" s="1"/>
  <c r="D48" i="3" s="1"/>
  <c r="F46" i="3"/>
  <c r="C46" i="3" s="1"/>
  <c r="D46" i="3" s="1"/>
  <c r="F42" i="3"/>
  <c r="C42" i="3" s="1"/>
  <c r="D42" i="3" s="1"/>
  <c r="E118" i="3"/>
  <c r="B118" i="3" s="1"/>
  <c r="C118" i="3" s="1"/>
  <c r="E122" i="3"/>
  <c r="B122" i="3" s="1"/>
  <c r="C122" i="3" s="1"/>
  <c r="E114" i="3"/>
  <c r="B114" i="3" s="1"/>
  <c r="C114" i="3" s="1"/>
  <c r="E106" i="3"/>
  <c r="B106" i="3" s="1"/>
  <c r="C106" i="3" s="1"/>
  <c r="E98" i="3"/>
  <c r="B98" i="3" s="1"/>
  <c r="C98" i="3" s="1"/>
  <c r="E90" i="3"/>
  <c r="B90" i="3" s="1"/>
  <c r="C90" i="3" s="1"/>
  <c r="E82" i="3"/>
  <c r="B82" i="3" s="1"/>
  <c r="C82" i="3" s="1"/>
  <c r="E74" i="3"/>
  <c r="B74" i="3" s="1"/>
  <c r="C74" i="3" s="1"/>
  <c r="E66" i="3"/>
  <c r="B66" i="3" s="1"/>
  <c r="C66" i="3" s="1"/>
  <c r="E58" i="3"/>
  <c r="B58" i="3" s="1"/>
  <c r="C58" i="3" s="1"/>
  <c r="E102" i="3"/>
  <c r="B102" i="3" s="1"/>
  <c r="C102" i="3" s="1"/>
  <c r="G30" i="3"/>
  <c r="C30" i="3" s="1"/>
  <c r="D30" i="3" s="1"/>
  <c r="E30" i="3" s="1"/>
  <c r="E125" i="3"/>
  <c r="B125" i="3" s="1"/>
  <c r="C125" i="3" s="1"/>
  <c r="E117" i="3"/>
  <c r="B117" i="3" s="1"/>
  <c r="C117" i="3" s="1"/>
  <c r="E101" i="3"/>
  <c r="B101" i="3" s="1"/>
  <c r="C101" i="3" s="1"/>
  <c r="E93" i="3"/>
  <c r="B93" i="3" s="1"/>
  <c r="C93" i="3" s="1"/>
  <c r="E77" i="3"/>
  <c r="B77" i="3" s="1"/>
  <c r="C77" i="3" s="1"/>
  <c r="E69" i="3"/>
  <c r="B69" i="3" s="1"/>
  <c r="C69" i="3" s="1"/>
  <c r="E61" i="3"/>
  <c r="B61" i="3" s="1"/>
  <c r="C61" i="3" s="1"/>
  <c r="E94" i="3"/>
  <c r="B94" i="3" s="1"/>
  <c r="C94" i="3" s="1"/>
  <c r="E78" i="3"/>
  <c r="B78" i="3" s="1"/>
  <c r="C78" i="3" s="1"/>
  <c r="E120" i="3"/>
  <c r="B120" i="3" s="1"/>
  <c r="C120" i="3" s="1"/>
  <c r="E112" i="3"/>
  <c r="B112" i="3" s="1"/>
  <c r="C112" i="3" s="1"/>
  <c r="E96" i="3"/>
  <c r="B96" i="3" s="1"/>
  <c r="C96" i="3" s="1"/>
  <c r="E88" i="3"/>
  <c r="B88" i="3" s="1"/>
  <c r="C88" i="3" s="1"/>
  <c r="E80" i="3"/>
  <c r="B80" i="3" s="1"/>
  <c r="C80" i="3" s="1"/>
  <c r="E72" i="3"/>
  <c r="B72" i="3" s="1"/>
  <c r="C72" i="3" s="1"/>
  <c r="E56" i="3"/>
  <c r="B56" i="3" s="1"/>
  <c r="C56" i="3" s="1"/>
  <c r="E110" i="3"/>
  <c r="B110" i="3" s="1"/>
  <c r="C110" i="3" s="1"/>
  <c r="E123" i="3"/>
  <c r="B123" i="3" s="1"/>
  <c r="C123" i="3" s="1"/>
  <c r="E115" i="3"/>
  <c r="B115" i="3" s="1"/>
  <c r="C115" i="3" s="1"/>
  <c r="E107" i="3"/>
  <c r="B107" i="3" s="1"/>
  <c r="C107" i="3" s="1"/>
  <c r="E99" i="3"/>
  <c r="B99" i="3" s="1"/>
  <c r="C99" i="3" s="1"/>
  <c r="E91" i="3"/>
  <c r="B91" i="3" s="1"/>
  <c r="C91" i="3" s="1"/>
  <c r="E75" i="3"/>
  <c r="B75" i="3" s="1"/>
  <c r="C75" i="3" s="1"/>
  <c r="E67" i="3"/>
  <c r="B67" i="3" s="1"/>
  <c r="C67" i="3" s="1"/>
  <c r="E59" i="3"/>
  <c r="B59" i="3" s="1"/>
  <c r="C59" i="3" s="1"/>
  <c r="F47" i="3"/>
  <c r="C47" i="3" s="1"/>
  <c r="D47" i="3" s="1"/>
  <c r="F45" i="3"/>
  <c r="C45" i="3" s="1"/>
  <c r="D45" i="3" s="1"/>
  <c r="F43" i="3"/>
  <c r="C43" i="3" s="1"/>
  <c r="D43" i="3" s="1"/>
  <c r="F41" i="3"/>
  <c r="C41" i="3" s="1"/>
  <c r="D41" i="3" s="1"/>
  <c r="E126" i="3"/>
  <c r="B126" i="3" s="1"/>
  <c r="C126" i="3" s="1"/>
  <c r="E62" i="3"/>
  <c r="B62" i="3" s="1"/>
  <c r="C62" i="3" s="1"/>
  <c r="D77" i="1" l="1"/>
  <c r="D105" i="1"/>
  <c r="E105" i="1" s="1"/>
  <c r="B105" i="1" s="1"/>
  <c r="C105" i="1" s="1"/>
  <c r="D85" i="1"/>
  <c r="E85" i="1" s="1"/>
  <c r="B85" i="1" s="1"/>
  <c r="C85" i="1" s="1"/>
  <c r="D89" i="1"/>
  <c r="E89" i="1" s="1"/>
  <c r="B89" i="1" s="1"/>
  <c r="C89" i="1" s="1"/>
  <c r="D62" i="1"/>
  <c r="E62" i="1" s="1"/>
  <c r="B62" i="1" s="1"/>
  <c r="C62" i="1" s="1"/>
  <c r="D117" i="1"/>
  <c r="E117" i="1" s="1"/>
  <c r="B117" i="1" s="1"/>
  <c r="C117" i="1" s="1"/>
  <c r="E77" i="1"/>
  <c r="B77" i="1" s="1"/>
  <c r="C77" i="1" s="1"/>
  <c r="D59" i="1"/>
  <c r="E59" i="1" s="1"/>
  <c r="B59" i="1" s="1"/>
  <c r="C59" i="1" s="1"/>
  <c r="D88" i="1"/>
  <c r="E88" i="1" s="1"/>
  <c r="B88" i="1" s="1"/>
  <c r="C88" i="1" s="1"/>
  <c r="D69" i="1"/>
  <c r="E69" i="1" s="1"/>
  <c r="B69" i="1" s="1"/>
  <c r="C69" i="1" s="1"/>
  <c r="E47" i="1"/>
  <c r="F47" i="1" s="1"/>
  <c r="C47" i="1" s="1"/>
  <c r="D47" i="1" s="1"/>
  <c r="D35" i="1"/>
  <c r="E42" i="1"/>
  <c r="F42" i="1" s="1"/>
  <c r="C42" i="1" s="1"/>
  <c r="D42" i="1" s="1"/>
  <c r="D103" i="1"/>
  <c r="E103" i="1" s="1"/>
  <c r="B103" i="1" s="1"/>
  <c r="C103" i="1" s="1"/>
  <c r="D82" i="1"/>
  <c r="E82" i="1" s="1"/>
  <c r="B82" i="1" s="1"/>
  <c r="C82" i="1" s="1"/>
  <c r="E43" i="1"/>
  <c r="F43" i="1" s="1"/>
  <c r="C43" i="1" s="1"/>
  <c r="D43" i="1" s="1"/>
  <c r="D110" i="1"/>
  <c r="E110" i="1" s="1"/>
  <c r="B110" i="1" s="1"/>
  <c r="C110" i="1" s="1"/>
  <c r="D120" i="1"/>
  <c r="E120" i="1" s="1"/>
  <c r="B120" i="1" s="1"/>
  <c r="C120" i="1" s="1"/>
  <c r="D91" i="1"/>
  <c r="E91" i="1" s="1"/>
  <c r="B91" i="1" s="1"/>
  <c r="C91" i="1" s="1"/>
  <c r="D94" i="1"/>
  <c r="E94" i="1" s="1"/>
  <c r="B94" i="1" s="1"/>
  <c r="C94" i="1" s="1"/>
  <c r="D101" i="1"/>
  <c r="E101" i="1" s="1"/>
  <c r="B101" i="1" s="1"/>
  <c r="C101" i="1" s="1"/>
  <c r="D107" i="1"/>
  <c r="E107" i="1" s="1"/>
  <c r="B107" i="1" s="1"/>
  <c r="C107" i="1" s="1"/>
  <c r="D74" i="1"/>
  <c r="E74" i="1" s="1"/>
  <c r="B74" i="1" s="1"/>
  <c r="C74" i="1" s="1"/>
  <c r="F30" i="1"/>
  <c r="G30" i="1" s="1"/>
  <c r="C30" i="1" s="1"/>
  <c r="D30" i="1" s="1"/>
  <c r="E30" i="1" s="1"/>
  <c r="D72" i="1"/>
  <c r="E72" i="1" s="1"/>
  <c r="B72" i="1" s="1"/>
  <c r="C72" i="1" s="1"/>
  <c r="E40" i="1"/>
  <c r="D106" i="1"/>
  <c r="E106" i="1" s="1"/>
  <c r="B106" i="1" s="1"/>
  <c r="C106" i="1" s="1"/>
  <c r="D65" i="1"/>
  <c r="E109" i="1"/>
  <c r="B109" i="1" s="1"/>
  <c r="C109" i="1" s="1"/>
  <c r="E45" i="1"/>
  <c r="D99" i="1"/>
  <c r="E99" i="1" s="1"/>
  <c r="B99" i="1" s="1"/>
  <c r="C99" i="1" s="1"/>
  <c r="D76" i="1"/>
  <c r="E76" i="1" s="1"/>
  <c r="B76" i="1" s="1"/>
  <c r="C76" i="1" s="1"/>
  <c r="D78" i="1"/>
  <c r="D67" i="1"/>
  <c r="E67" i="1" s="1"/>
  <c r="B67" i="1" s="1"/>
  <c r="C67" i="1" s="1"/>
  <c r="D112" i="1"/>
  <c r="E65" i="1"/>
  <c r="B65" i="1" s="1"/>
  <c r="C65" i="1" s="1"/>
  <c r="E78" i="1"/>
  <c r="B78" i="1" s="1"/>
  <c r="C78" i="1" s="1"/>
  <c r="D60" i="1"/>
  <c r="E60" i="1" s="1"/>
  <c r="B60" i="1" s="1"/>
  <c r="C60" i="1" s="1"/>
  <c r="D125" i="1"/>
  <c r="E125" i="1" s="1"/>
  <c r="B125" i="1" s="1"/>
  <c r="C125" i="1" s="1"/>
  <c r="D121" i="1"/>
  <c r="E121" i="1" s="1"/>
  <c r="B121" i="1" s="1"/>
  <c r="C121" i="1" s="1"/>
  <c r="F35" i="1"/>
  <c r="D56" i="1"/>
  <c r="E56" i="1" s="1"/>
  <c r="B56" i="1" s="1"/>
  <c r="C56" i="1" s="1"/>
  <c r="D108" i="1"/>
  <c r="E108" i="1" s="1"/>
  <c r="B108" i="1" s="1"/>
  <c r="C108" i="1" s="1"/>
  <c r="D119" i="1"/>
  <c r="E119" i="1" s="1"/>
  <c r="B119" i="1" s="1"/>
  <c r="C119" i="1" s="1"/>
  <c r="D113" i="1"/>
  <c r="E113" i="1" s="1"/>
  <c r="B113" i="1" s="1"/>
  <c r="C113" i="1" s="1"/>
  <c r="E46" i="1"/>
  <c r="F46" i="1" s="1"/>
  <c r="C46" i="1" s="1"/>
  <c r="D46" i="1" s="1"/>
  <c r="D75" i="1"/>
  <c r="E75" i="1" s="1"/>
  <c r="B75" i="1" s="1"/>
  <c r="C75" i="1" s="1"/>
  <c r="D111" i="1"/>
  <c r="F40" i="1"/>
  <c r="C40" i="1" s="1"/>
  <c r="D40" i="1" s="1"/>
  <c r="E41" i="1"/>
  <c r="F41" i="1" s="1"/>
  <c r="C41" i="1" s="1"/>
  <c r="D41" i="1" s="1"/>
  <c r="D126" i="1"/>
  <c r="E126" i="1" s="1"/>
  <c r="B126" i="1" s="1"/>
  <c r="C126" i="1" s="1"/>
  <c r="D73" i="1"/>
  <c r="E73" i="1" s="1"/>
  <c r="B73" i="1" s="1"/>
  <c r="C73" i="1" s="1"/>
  <c r="D81" i="1"/>
  <c r="E81" i="1" s="1"/>
  <c r="B81" i="1" s="1"/>
  <c r="C81" i="1" s="1"/>
  <c r="E112" i="1"/>
  <c r="B112" i="1" s="1"/>
  <c r="C112" i="1" s="1"/>
  <c r="D124" i="1"/>
  <c r="E124" i="1" s="1"/>
  <c r="B124" i="1" s="1"/>
  <c r="C124" i="1" s="1"/>
  <c r="D68" i="1"/>
  <c r="E68" i="1" s="1"/>
  <c r="B68" i="1" s="1"/>
  <c r="C68" i="1" s="1"/>
  <c r="D83" i="1"/>
  <c r="E83" i="1" s="1"/>
  <c r="B83" i="1" s="1"/>
  <c r="C83" i="1" s="1"/>
  <c r="D70" i="1"/>
  <c r="E70" i="1" s="1"/>
  <c r="B70" i="1" s="1"/>
  <c r="C70" i="1" s="1"/>
  <c r="D58" i="1"/>
  <c r="E58" i="1" s="1"/>
  <c r="B58" i="1" s="1"/>
  <c r="C58" i="1" s="1"/>
  <c r="D90" i="1"/>
  <c r="E90" i="1" s="1"/>
  <c r="B90" i="1" s="1"/>
  <c r="C90" i="1" s="1"/>
  <c r="D64" i="1"/>
  <c r="E64" i="1" s="1"/>
  <c r="B64" i="1" s="1"/>
  <c r="C64" i="1" s="1"/>
  <c r="D57" i="1"/>
  <c r="E57" i="1" s="1"/>
  <c r="B57" i="1" s="1"/>
  <c r="C57" i="1" s="1"/>
  <c r="D97" i="1"/>
  <c r="E97" i="1" s="1"/>
  <c r="B97" i="1" s="1"/>
  <c r="C97" i="1" s="1"/>
  <c r="D95" i="1"/>
  <c r="E95" i="1" s="1"/>
  <c r="B95" i="1" s="1"/>
  <c r="C95" i="1" s="1"/>
  <c r="E44" i="1"/>
  <c r="F44" i="1" s="1"/>
  <c r="C44" i="1" s="1"/>
  <c r="D44" i="1" s="1"/>
  <c r="F45" i="1"/>
  <c r="C45" i="1" s="1"/>
  <c r="D45" i="1" s="1"/>
  <c r="E111" i="1"/>
  <c r="B111" i="1" s="1"/>
  <c r="C111" i="1" s="1"/>
  <c r="D96" i="1"/>
  <c r="E96" i="1" s="1"/>
  <c r="B96" i="1" s="1"/>
  <c r="C96" i="1" s="1"/>
  <c r="E48" i="1"/>
  <c r="F48" i="1" s="1"/>
  <c r="C48" i="1" s="1"/>
  <c r="D48" i="1" s="1"/>
  <c r="D118" i="1"/>
  <c r="E118" i="1" s="1"/>
  <c r="B118" i="1" s="1"/>
  <c r="C118" i="1" s="1"/>
  <c r="D98" i="1"/>
  <c r="E98" i="1" s="1"/>
  <c r="B98" i="1" s="1"/>
  <c r="C98" i="1" s="1"/>
  <c r="D114" i="1"/>
  <c r="E114" i="1" s="1"/>
  <c r="B114" i="1" s="1"/>
  <c r="C114" i="1" s="1"/>
  <c r="D80" i="1"/>
  <c r="E80" i="1" s="1"/>
  <c r="B80" i="1" s="1"/>
  <c r="C80" i="1" s="1"/>
  <c r="D92" i="1"/>
  <c r="E92" i="1" s="1"/>
  <c r="B92" i="1" s="1"/>
  <c r="C92" i="1" s="1"/>
  <c r="D66" i="1"/>
  <c r="E66" i="1" s="1"/>
  <c r="B66" i="1" s="1"/>
  <c r="C66" i="1" s="1"/>
  <c r="D104" i="1"/>
  <c r="E104" i="1" s="1"/>
  <c r="B104" i="1" s="1"/>
  <c r="C104" i="1" s="1"/>
  <c r="D115" i="1"/>
  <c r="E115" i="1" s="1"/>
  <c r="B115" i="1" s="1"/>
  <c r="C115" i="1" s="1"/>
  <c r="D71" i="1"/>
  <c r="E71" i="1" s="1"/>
  <c r="B71" i="1" s="1"/>
  <c r="C71" i="1" s="1"/>
  <c r="D100" i="1"/>
  <c r="E100" i="1" s="1"/>
  <c r="B100" i="1" s="1"/>
  <c r="C100" i="1" s="1"/>
  <c r="D123" i="1"/>
  <c r="E123" i="1" s="1"/>
  <c r="B123" i="1" s="1"/>
  <c r="C123" i="1" s="1"/>
  <c r="D84" i="1"/>
  <c r="E84" i="1" s="1"/>
  <c r="B84" i="1" s="1"/>
  <c r="C84" i="1" s="1"/>
  <c r="D122" i="1"/>
  <c r="E122" i="1" s="1"/>
  <c r="B122" i="1" s="1"/>
  <c r="C122" i="1" s="1"/>
  <c r="D61" i="1"/>
  <c r="E61" i="1" s="1"/>
  <c r="B61" i="1" s="1"/>
  <c r="C61" i="1" s="1"/>
  <c r="D93" i="1"/>
  <c r="E93" i="1" s="1"/>
  <c r="B93" i="1" s="1"/>
  <c r="C93" i="1" s="1"/>
  <c r="D87" i="1"/>
  <c r="E87" i="1" s="1"/>
  <c r="B87" i="1" s="1"/>
  <c r="C87" i="1" s="1"/>
  <c r="D116" i="1"/>
  <c r="E116" i="1" s="1"/>
  <c r="B116" i="1" s="1"/>
  <c r="C116" i="1" s="1"/>
  <c r="D63" i="1"/>
  <c r="E63" i="1" s="1"/>
  <c r="B63" i="1" s="1"/>
  <c r="C63" i="1" s="1"/>
  <c r="D86" i="1"/>
  <c r="E86" i="1" s="1"/>
  <c r="B86" i="1" s="1"/>
  <c r="C86" i="1" s="1"/>
  <c r="D79" i="1"/>
  <c r="E79" i="1" s="1"/>
  <c r="B79" i="1" s="1"/>
  <c r="C79" i="1" s="1"/>
  <c r="D102" i="1"/>
  <c r="E102" i="1" s="1"/>
  <c r="B102" i="1" s="1"/>
  <c r="C102" i="1" s="1"/>
  <c r="D123" i="4"/>
  <c r="E123" i="4" s="1"/>
  <c r="B123" i="4" s="1"/>
  <c r="C123" i="4" s="1"/>
  <c r="D115" i="4"/>
  <c r="E115" i="4" s="1"/>
  <c r="B115" i="4" s="1"/>
  <c r="C115" i="4" s="1"/>
  <c r="D107" i="4"/>
  <c r="E107" i="4" s="1"/>
  <c r="B107" i="4" s="1"/>
  <c r="C107" i="4" s="1"/>
  <c r="D99" i="4"/>
  <c r="E99" i="4" s="1"/>
  <c r="B99" i="4" s="1"/>
  <c r="C99" i="4" s="1"/>
  <c r="D91" i="4"/>
  <c r="E91" i="4" s="1"/>
  <c r="B91" i="4" s="1"/>
  <c r="C91" i="4" s="1"/>
  <c r="D83" i="4"/>
  <c r="E83" i="4" s="1"/>
  <c r="B83" i="4" s="1"/>
  <c r="C83" i="4" s="1"/>
  <c r="D75" i="4"/>
  <c r="E75" i="4" s="1"/>
  <c r="B75" i="4" s="1"/>
  <c r="C75" i="4" s="1"/>
  <c r="D67" i="4"/>
  <c r="E67" i="4" s="1"/>
  <c r="B67" i="4" s="1"/>
  <c r="C67" i="4" s="1"/>
  <c r="D59" i="4"/>
  <c r="E59" i="4" s="1"/>
  <c r="B59" i="4" s="1"/>
  <c r="C59" i="4" s="1"/>
  <c r="E47" i="4"/>
  <c r="F47" i="4" s="1"/>
  <c r="C47" i="4" s="1"/>
  <c r="D47" i="4" s="1"/>
  <c r="E45" i="4"/>
  <c r="F45" i="4" s="1"/>
  <c r="C45" i="4" s="1"/>
  <c r="D45" i="4" s="1"/>
  <c r="E43" i="4"/>
  <c r="F43" i="4" s="1"/>
  <c r="C43" i="4" s="1"/>
  <c r="D43" i="4" s="1"/>
  <c r="E41" i="4"/>
  <c r="F41" i="4" s="1"/>
  <c r="C41" i="4" s="1"/>
  <c r="D41" i="4" s="1"/>
  <c r="D126" i="4"/>
  <c r="E126" i="4" s="1"/>
  <c r="B126" i="4" s="1"/>
  <c r="C126" i="4" s="1"/>
  <c r="D118" i="4"/>
  <c r="E118" i="4" s="1"/>
  <c r="B118" i="4" s="1"/>
  <c r="C118" i="4" s="1"/>
  <c r="D110" i="4"/>
  <c r="E110" i="4" s="1"/>
  <c r="B110" i="4" s="1"/>
  <c r="C110" i="4" s="1"/>
  <c r="D102" i="4"/>
  <c r="E102" i="4" s="1"/>
  <c r="B102" i="4" s="1"/>
  <c r="C102" i="4" s="1"/>
  <c r="D94" i="4"/>
  <c r="E94" i="4" s="1"/>
  <c r="B94" i="4" s="1"/>
  <c r="C94" i="4" s="1"/>
  <c r="D86" i="4"/>
  <c r="E86" i="4" s="1"/>
  <c r="B86" i="4" s="1"/>
  <c r="C86" i="4" s="1"/>
  <c r="D78" i="4"/>
  <c r="E78" i="4" s="1"/>
  <c r="B78" i="4" s="1"/>
  <c r="C78" i="4" s="1"/>
  <c r="D121" i="4"/>
  <c r="E121" i="4" s="1"/>
  <c r="B121" i="4" s="1"/>
  <c r="C121" i="4" s="1"/>
  <c r="D113" i="4"/>
  <c r="E113" i="4" s="1"/>
  <c r="B113" i="4" s="1"/>
  <c r="C113" i="4" s="1"/>
  <c r="D105" i="4"/>
  <c r="E105" i="4" s="1"/>
  <c r="B105" i="4" s="1"/>
  <c r="C105" i="4" s="1"/>
  <c r="D97" i="4"/>
  <c r="E97" i="4" s="1"/>
  <c r="B97" i="4" s="1"/>
  <c r="C97" i="4" s="1"/>
  <c r="D89" i="4"/>
  <c r="E89" i="4" s="1"/>
  <c r="B89" i="4" s="1"/>
  <c r="C89" i="4" s="1"/>
  <c r="D81" i="4"/>
  <c r="E81" i="4" s="1"/>
  <c r="B81" i="4" s="1"/>
  <c r="C81" i="4" s="1"/>
  <c r="D73" i="4"/>
  <c r="E73" i="4" s="1"/>
  <c r="B73" i="4" s="1"/>
  <c r="C73" i="4" s="1"/>
  <c r="D65" i="4"/>
  <c r="E65" i="4" s="1"/>
  <c r="B65" i="4" s="1"/>
  <c r="C65" i="4" s="1"/>
  <c r="D57" i="4"/>
  <c r="E57" i="4" s="1"/>
  <c r="B57" i="4" s="1"/>
  <c r="C57" i="4" s="1"/>
  <c r="D56" i="4"/>
  <c r="E56" i="4" s="1"/>
  <c r="B56" i="4" s="1"/>
  <c r="C56" i="4" s="1"/>
  <c r="D124" i="4"/>
  <c r="E124" i="4" s="1"/>
  <c r="B124" i="4" s="1"/>
  <c r="C124" i="4" s="1"/>
  <c r="D116" i="4"/>
  <c r="E116" i="4" s="1"/>
  <c r="B116" i="4" s="1"/>
  <c r="C116" i="4" s="1"/>
  <c r="D108" i="4"/>
  <c r="E108" i="4" s="1"/>
  <c r="B108" i="4" s="1"/>
  <c r="C108" i="4" s="1"/>
  <c r="D100" i="4"/>
  <c r="E100" i="4" s="1"/>
  <c r="B100" i="4" s="1"/>
  <c r="C100" i="4" s="1"/>
  <c r="D92" i="4"/>
  <c r="E92" i="4" s="1"/>
  <c r="B92" i="4" s="1"/>
  <c r="C92" i="4" s="1"/>
  <c r="D84" i="4"/>
  <c r="E84" i="4" s="1"/>
  <c r="B84" i="4" s="1"/>
  <c r="C84" i="4" s="1"/>
  <c r="D76" i="4"/>
  <c r="E76" i="4" s="1"/>
  <c r="B76" i="4" s="1"/>
  <c r="C76" i="4" s="1"/>
  <c r="D68" i="4"/>
  <c r="E68" i="4" s="1"/>
  <c r="B68" i="4" s="1"/>
  <c r="C68" i="4" s="1"/>
  <c r="D60" i="4"/>
  <c r="E60" i="4" s="1"/>
  <c r="B60" i="4" s="1"/>
  <c r="C60" i="4" s="1"/>
  <c r="D58" i="4"/>
  <c r="E58" i="4" s="1"/>
  <c r="B58" i="4" s="1"/>
  <c r="C58" i="4" s="1"/>
  <c r="F35" i="4"/>
  <c r="D64" i="4"/>
  <c r="E64" i="4" s="1"/>
  <c r="B64" i="4" s="1"/>
  <c r="C64" i="4" s="1"/>
  <c r="D119" i="4"/>
  <c r="E119" i="4" s="1"/>
  <c r="B119" i="4" s="1"/>
  <c r="C119" i="4" s="1"/>
  <c r="D111" i="4"/>
  <c r="E111" i="4" s="1"/>
  <c r="B111" i="4" s="1"/>
  <c r="C111" i="4" s="1"/>
  <c r="D103" i="4"/>
  <c r="E103" i="4" s="1"/>
  <c r="B103" i="4" s="1"/>
  <c r="C103" i="4" s="1"/>
  <c r="D95" i="4"/>
  <c r="E95" i="4" s="1"/>
  <c r="B95" i="4" s="1"/>
  <c r="C95" i="4" s="1"/>
  <c r="D87" i="4"/>
  <c r="E87" i="4" s="1"/>
  <c r="B87" i="4" s="1"/>
  <c r="C87" i="4" s="1"/>
  <c r="D79" i="4"/>
  <c r="E79" i="4" s="1"/>
  <c r="B79" i="4" s="1"/>
  <c r="C79" i="4" s="1"/>
  <c r="D71" i="4"/>
  <c r="E71" i="4" s="1"/>
  <c r="B71" i="4" s="1"/>
  <c r="C71" i="4" s="1"/>
  <c r="D63" i="4"/>
  <c r="E63" i="4" s="1"/>
  <c r="B63" i="4" s="1"/>
  <c r="C63" i="4" s="1"/>
  <c r="E48" i="4"/>
  <c r="F48" i="4" s="1"/>
  <c r="C48" i="4" s="1"/>
  <c r="D48" i="4" s="1"/>
  <c r="E46" i="4"/>
  <c r="F46" i="4" s="1"/>
  <c r="C46" i="4" s="1"/>
  <c r="D46" i="4" s="1"/>
  <c r="E44" i="4"/>
  <c r="F44" i="4" s="1"/>
  <c r="C44" i="4" s="1"/>
  <c r="D44" i="4" s="1"/>
  <c r="E42" i="4"/>
  <c r="F42" i="4" s="1"/>
  <c r="C42" i="4" s="1"/>
  <c r="D42" i="4" s="1"/>
  <c r="E40" i="4"/>
  <c r="F40" i="4" s="1"/>
  <c r="C40" i="4" s="1"/>
  <c r="D40" i="4" s="1"/>
  <c r="D104" i="4"/>
  <c r="E104" i="4" s="1"/>
  <c r="B104" i="4" s="1"/>
  <c r="C104" i="4" s="1"/>
  <c r="D88" i="4"/>
  <c r="E88" i="4" s="1"/>
  <c r="B88" i="4" s="1"/>
  <c r="C88" i="4" s="1"/>
  <c r="D72" i="4"/>
  <c r="E72" i="4" s="1"/>
  <c r="B72" i="4" s="1"/>
  <c r="C72" i="4" s="1"/>
  <c r="D122" i="4"/>
  <c r="E122" i="4" s="1"/>
  <c r="B122" i="4" s="1"/>
  <c r="C122" i="4" s="1"/>
  <c r="D114" i="4"/>
  <c r="E114" i="4" s="1"/>
  <c r="B114" i="4" s="1"/>
  <c r="C114" i="4" s="1"/>
  <c r="D106" i="4"/>
  <c r="E106" i="4" s="1"/>
  <c r="B106" i="4" s="1"/>
  <c r="C106" i="4" s="1"/>
  <c r="D98" i="4"/>
  <c r="E98" i="4" s="1"/>
  <c r="B98" i="4" s="1"/>
  <c r="C98" i="4" s="1"/>
  <c r="D90" i="4"/>
  <c r="E90" i="4" s="1"/>
  <c r="B90" i="4" s="1"/>
  <c r="C90" i="4" s="1"/>
  <c r="D82" i="4"/>
  <c r="E82" i="4" s="1"/>
  <c r="B82" i="4" s="1"/>
  <c r="C82" i="4" s="1"/>
  <c r="D74" i="4"/>
  <c r="E74" i="4" s="1"/>
  <c r="B74" i="4" s="1"/>
  <c r="C74" i="4" s="1"/>
  <c r="D66" i="4"/>
  <c r="E66" i="4" s="1"/>
  <c r="B66" i="4" s="1"/>
  <c r="C66" i="4" s="1"/>
  <c r="D125" i="4"/>
  <c r="E125" i="4" s="1"/>
  <c r="B125" i="4" s="1"/>
  <c r="C125" i="4" s="1"/>
  <c r="D117" i="4"/>
  <c r="E117" i="4" s="1"/>
  <c r="B117" i="4" s="1"/>
  <c r="C117" i="4" s="1"/>
  <c r="D109" i="4"/>
  <c r="E109" i="4" s="1"/>
  <c r="B109" i="4" s="1"/>
  <c r="C109" i="4" s="1"/>
  <c r="D101" i="4"/>
  <c r="E101" i="4" s="1"/>
  <c r="B101" i="4" s="1"/>
  <c r="C101" i="4" s="1"/>
  <c r="D93" i="4"/>
  <c r="E93" i="4" s="1"/>
  <c r="B93" i="4" s="1"/>
  <c r="C93" i="4" s="1"/>
  <c r="D85" i="4"/>
  <c r="E85" i="4" s="1"/>
  <c r="B85" i="4" s="1"/>
  <c r="C85" i="4" s="1"/>
  <c r="D77" i="4"/>
  <c r="E77" i="4" s="1"/>
  <c r="B77" i="4" s="1"/>
  <c r="C77" i="4" s="1"/>
  <c r="D69" i="4"/>
  <c r="E69" i="4" s="1"/>
  <c r="B69" i="4" s="1"/>
  <c r="C69" i="4" s="1"/>
  <c r="D61" i="4"/>
  <c r="E61" i="4" s="1"/>
  <c r="B61" i="4" s="1"/>
  <c r="C61" i="4" s="1"/>
  <c r="D35" i="4"/>
  <c r="D120" i="4"/>
  <c r="E120" i="4" s="1"/>
  <c r="B120" i="4" s="1"/>
  <c r="C120" i="4" s="1"/>
  <c r="D112" i="4"/>
  <c r="E112" i="4" s="1"/>
  <c r="B112" i="4" s="1"/>
  <c r="C112" i="4" s="1"/>
  <c r="D96" i="4"/>
  <c r="E96" i="4" s="1"/>
  <c r="B96" i="4" s="1"/>
  <c r="C96" i="4" s="1"/>
  <c r="D80" i="4"/>
  <c r="E80" i="4" s="1"/>
  <c r="B80" i="4" s="1"/>
  <c r="C80" i="4" s="1"/>
  <c r="D70" i="4"/>
  <c r="E70" i="4" s="1"/>
  <c r="B70" i="4" s="1"/>
  <c r="C70" i="4" s="1"/>
  <c r="F30" i="4"/>
  <c r="G30" i="4" s="1"/>
  <c r="C30" i="4" s="1"/>
  <c r="D30" i="4" s="1"/>
  <c r="E30" i="4" s="1"/>
  <c r="D62" i="4"/>
  <c r="E62" i="4" s="1"/>
  <c r="B62" i="4" s="1"/>
  <c r="C62" i="4" s="1"/>
</calcChain>
</file>

<file path=xl/sharedStrings.xml><?xml version="1.0" encoding="utf-8"?>
<sst xmlns="http://schemas.openxmlformats.org/spreadsheetml/2006/main" count="160" uniqueCount="50">
  <si>
    <t>2670 Indian Ripple Road</t>
  </si>
  <si>
    <t>Dayton, Ohio 45440-3605  USA</t>
  </si>
  <si>
    <t>937 427 1231   fax 937 427 1640</t>
  </si>
  <si>
    <t>FINDING RESISTANCE AND TEMPERATURE USING STEINHART &amp; HART EQUATION</t>
  </si>
  <si>
    <t>1/T = a + b(Ln R) + c(Ln R)^3,  T in degrees Kelvin</t>
  </si>
  <si>
    <t>Serial No.:</t>
  </si>
  <si>
    <t>Fill in temperatures and resistance for basis of calculating a,b,and c.</t>
  </si>
  <si>
    <t>Temp C</t>
  </si>
  <si>
    <t>Resistance</t>
  </si>
  <si>
    <t>Temp K</t>
  </si>
  <si>
    <t>LnR</t>
  </si>
  <si>
    <t>Low</t>
  </si>
  <si>
    <t>Mid</t>
  </si>
  <si>
    <t>High</t>
  </si>
  <si>
    <t>Ln(R1) - Ln(R2)</t>
  </si>
  <si>
    <t>Ln(R1) - Ln(R3)</t>
  </si>
  <si>
    <t>(1/T1) - (1/T2)</t>
  </si>
  <si>
    <t>(1/T1) - (1/T3)</t>
  </si>
  <si>
    <t>Coefficients</t>
  </si>
  <si>
    <t>a=</t>
  </si>
  <si>
    <t>b=</t>
  </si>
  <si>
    <t>c=</t>
  </si>
  <si>
    <t>Solving for R, given T:</t>
  </si>
  <si>
    <t>dR/dT</t>
  </si>
  <si>
    <t>%dR/dT</t>
  </si>
  <si>
    <t>alpha</t>
  </si>
  <si>
    <t>beta</t>
  </si>
  <si>
    <t>Degrees C=</t>
  </si>
  <si>
    <t>Solving For T, given R:</t>
  </si>
  <si>
    <t>Ohms=</t>
  </si>
  <si>
    <t>Temp C=</t>
  </si>
  <si>
    <t>To find resistance -</t>
  </si>
  <si>
    <t>Degree C</t>
  </si>
  <si>
    <t>DRDT</t>
  </si>
  <si>
    <t>Enter  Temp:</t>
  </si>
  <si>
    <t>R vs. T Table</t>
  </si>
  <si>
    <t>Enter Lowest Temperature (C):</t>
  </si>
  <si>
    <t>Enter Highest Temperature (C):</t>
  </si>
  <si>
    <t>Enter Temperature Increment (C):</t>
  </si>
  <si>
    <t>Temperature</t>
  </si>
  <si>
    <t>DR/DT</t>
  </si>
  <si>
    <t>Measurement Specialties, Temperature Product Group</t>
  </si>
  <si>
    <t>www.meas-spec.com</t>
  </si>
  <si>
    <t>T</t>
  </si>
  <si>
    <t>Rmax (Kilo ohm)</t>
  </si>
  <si>
    <t>Rnor (Kilo ohm)</t>
  </si>
  <si>
    <t>Rmin (Kilo ohm)</t>
  </si>
  <si>
    <t>Rmax (ohm)</t>
  </si>
  <si>
    <t>Rnor (ohm)</t>
  </si>
  <si>
    <t>Rmin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</si>
</sst>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4" formatCode="0_)"/>
    <numFmt numFmtId="176" formatCode="0.00_)"/>
    <numFmt numFmtId="180" formatCode="0.000_)"/>
    <numFmt numFmtId="181" formatCode="0.00000"/>
    <numFmt numFmtId="191" formatCode="0.0000000"/>
    <numFmt numFmtId="192" formatCode="0.00000000"/>
    <numFmt numFmtId="193" formatCode="0.000000000"/>
    <numFmt numFmtId="194" formatCode="General_)"/>
    <numFmt numFmtId="196" formatCode="0.00000000E+00_)"/>
  </numFmts>
  <fonts count="8" x14ac:knownFonts="1">
    <font>
      <sz val="10"/>
      <name val="Arial"/>
    </font>
    <font>
      <sz val="10"/>
      <name val="Arial"/>
    </font>
    <font>
      <sz val="10"/>
      <name val="Courie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7.5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194" fontId="2" fillId="0" borderId="0"/>
  </cellStyleXfs>
  <cellXfs count="50">
    <xf numFmtId="0" fontId="0" fillId="0" borderId="0" xfId="0"/>
    <xf numFmtId="0" fontId="1" fillId="0" borderId="0" xfId="2"/>
    <xf numFmtId="194" fontId="1" fillId="0" borderId="0" xfId="2" applyNumberFormat="1" applyAlignment="1" applyProtection="1">
      <alignment horizontal="left"/>
    </xf>
    <xf numFmtId="0" fontId="3" fillId="0" borderId="0" xfId="2" applyFont="1" applyAlignment="1">
      <alignment horizontal="right"/>
    </xf>
    <xf numFmtId="194" fontId="2" fillId="0" borderId="0" xfId="3"/>
    <xf numFmtId="0" fontId="3" fillId="0" borderId="0" xfId="2" applyFont="1" applyAlignment="1">
      <alignment horizontal="center"/>
    </xf>
    <xf numFmtId="191" fontId="1" fillId="0" borderId="0" xfId="2" applyNumberFormat="1"/>
    <xf numFmtId="192" fontId="1" fillId="0" borderId="0" xfId="2" applyNumberFormat="1"/>
    <xf numFmtId="0" fontId="3" fillId="0" borderId="0" xfId="2" applyFont="1" applyAlignment="1" applyProtection="1">
      <alignment horizontal="center"/>
      <protection hidden="1"/>
    </xf>
    <xf numFmtId="0" fontId="1" fillId="0" borderId="0" xfId="2" applyAlignment="1">
      <alignment horizontal="right"/>
    </xf>
    <xf numFmtId="176" fontId="1" fillId="0" borderId="0" xfId="2" applyNumberFormat="1" applyFill="1" applyAlignment="1" applyProtection="1">
      <alignment horizontal="center"/>
      <protection locked="0" hidden="1"/>
    </xf>
    <xf numFmtId="39" fontId="1" fillId="0" borderId="0" xfId="2" applyNumberFormat="1" applyAlignment="1" applyProtection="1">
      <alignment horizontal="center"/>
      <protection hidden="1"/>
    </xf>
    <xf numFmtId="174" fontId="1" fillId="0" borderId="0" xfId="2" applyNumberFormat="1" applyAlignment="1" applyProtection="1">
      <alignment horizontal="center"/>
      <protection hidden="1"/>
    </xf>
    <xf numFmtId="0" fontId="1" fillId="0" borderId="0" xfId="2" applyProtection="1">
      <protection hidden="1"/>
    </xf>
    <xf numFmtId="0" fontId="3" fillId="0" borderId="1" xfId="2" applyFont="1" applyBorder="1" applyAlignment="1">
      <alignment horizontal="centerContinuous"/>
    </xf>
    <xf numFmtId="0" fontId="3" fillId="0" borderId="2" xfId="2" applyFont="1" applyBorder="1" applyAlignment="1">
      <alignment horizontal="centerContinuous"/>
    </xf>
    <xf numFmtId="193" fontId="1" fillId="0" borderId="0" xfId="2" applyNumberFormat="1"/>
    <xf numFmtId="196" fontId="1" fillId="0" borderId="0" xfId="2" applyNumberFormat="1" applyProtection="1"/>
    <xf numFmtId="0" fontId="1" fillId="0" borderId="0" xfId="2" applyProtection="1"/>
    <xf numFmtId="0" fontId="3" fillId="0" borderId="0" xfId="2" applyFont="1" applyAlignment="1">
      <alignment horizontal="centerContinuous"/>
    </xf>
    <xf numFmtId="0" fontId="3" fillId="0" borderId="0" xfId="2" applyFont="1" applyAlignment="1">
      <alignment horizontal="right" wrapText="1"/>
    </xf>
    <xf numFmtId="176" fontId="3" fillId="0" borderId="0" xfId="2" applyNumberFormat="1" applyFont="1" applyFill="1" applyAlignment="1" applyProtection="1">
      <alignment horizontal="center"/>
      <protection locked="0" hidden="1"/>
    </xf>
    <xf numFmtId="39" fontId="3" fillId="0" borderId="0" xfId="2" applyNumberFormat="1" applyFont="1" applyAlignment="1" applyProtection="1">
      <alignment horizontal="center"/>
      <protection hidden="1"/>
    </xf>
    <xf numFmtId="2" fontId="1" fillId="0" borderId="0" xfId="2" applyNumberFormat="1"/>
    <xf numFmtId="181" fontId="1" fillId="0" borderId="0" xfId="2" applyNumberFormat="1"/>
    <xf numFmtId="181" fontId="1" fillId="0" borderId="0" xfId="2" applyNumberFormat="1" applyAlignment="1">
      <alignment horizontal="right"/>
    </xf>
    <xf numFmtId="0" fontId="1" fillId="0" borderId="0" xfId="2" applyAlignment="1">
      <alignment horizontal="center"/>
    </xf>
    <xf numFmtId="49" fontId="1" fillId="0" borderId="0" xfId="2" applyNumberFormat="1"/>
    <xf numFmtId="2" fontId="1" fillId="0" borderId="0" xfId="2" applyNumberFormat="1" applyAlignment="1">
      <alignment horizontal="left"/>
    </xf>
    <xf numFmtId="0" fontId="4" fillId="0" borderId="0" xfId="2" applyFont="1" applyFill="1" applyBorder="1" applyAlignment="1">
      <alignment horizontal="left"/>
    </xf>
    <xf numFmtId="0" fontId="3" fillId="0" borderId="0" xfId="2" applyFont="1" applyAlignment="1">
      <alignment horizontal="left"/>
    </xf>
    <xf numFmtId="0" fontId="4" fillId="0" borderId="0" xfId="2" applyFont="1"/>
    <xf numFmtId="0" fontId="5" fillId="0" borderId="0" xfId="2" applyFont="1" applyFill="1" applyBorder="1" applyAlignment="1">
      <alignment horizontal="left"/>
    </xf>
    <xf numFmtId="2" fontId="5" fillId="0" borderId="0" xfId="2" applyNumberFormat="1" applyFont="1" applyAlignment="1">
      <alignment horizontal="left"/>
    </xf>
    <xf numFmtId="0" fontId="5" fillId="0" borderId="0" xfId="2" applyFont="1"/>
    <xf numFmtId="194" fontId="5" fillId="0" borderId="0" xfId="3" applyFont="1"/>
    <xf numFmtId="194" fontId="4" fillId="2" borderId="1" xfId="3" applyFont="1" applyFill="1" applyBorder="1" applyProtection="1">
      <protection locked="0"/>
    </xf>
    <xf numFmtId="194" fontId="4" fillId="2" borderId="3" xfId="3" applyFont="1" applyFill="1" applyBorder="1" applyProtection="1">
      <protection locked="0"/>
    </xf>
    <xf numFmtId="194" fontId="3" fillId="0" borderId="0" xfId="3" applyFont="1" applyAlignment="1">
      <alignment horizontal="center"/>
    </xf>
    <xf numFmtId="180" fontId="5" fillId="0" borderId="0" xfId="3" applyNumberFormat="1" applyFont="1" applyAlignment="1" applyProtection="1">
      <alignment horizontal="center"/>
    </xf>
    <xf numFmtId="39" fontId="5" fillId="0" borderId="0" xfId="3" applyNumberFormat="1" applyFont="1" applyAlignment="1" applyProtection="1">
      <alignment horizontal="center"/>
    </xf>
    <xf numFmtId="176" fontId="5" fillId="0" borderId="0" xfId="3" applyNumberFormat="1" applyFont="1" applyAlignment="1" applyProtection="1">
      <alignment horizontal="center"/>
    </xf>
    <xf numFmtId="194" fontId="5" fillId="0" borderId="0" xfId="3" applyFont="1" applyProtection="1"/>
    <xf numFmtId="180" fontId="5" fillId="0" borderId="0" xfId="3" applyNumberFormat="1" applyFont="1" applyAlignment="1">
      <alignment horizontal="center"/>
    </xf>
    <xf numFmtId="0" fontId="1" fillId="2" borderId="1" xfId="2" applyFont="1" applyFill="1" applyBorder="1" applyProtection="1">
      <protection locked="0"/>
    </xf>
    <xf numFmtId="0" fontId="4" fillId="2" borderId="1" xfId="2" applyFont="1" applyFill="1" applyBorder="1" applyAlignment="1" applyProtection="1">
      <alignment horizontal="center"/>
      <protection locked="0"/>
    </xf>
    <xf numFmtId="0" fontId="4" fillId="2" borderId="1" xfId="2" applyFont="1" applyFill="1" applyBorder="1" applyAlignment="1" applyProtection="1">
      <alignment horizontal="left"/>
      <protection locked="0"/>
    </xf>
    <xf numFmtId="176" fontId="1" fillId="2" borderId="1" xfId="2" applyNumberFormat="1" applyFill="1" applyBorder="1" applyAlignment="1" applyProtection="1">
      <alignment horizontal="center"/>
      <protection locked="0"/>
    </xf>
    <xf numFmtId="0" fontId="6" fillId="0" borderId="0" xfId="2" applyFont="1"/>
    <xf numFmtId="0" fontId="7" fillId="0" borderId="0" xfId="1" applyAlignment="1" applyProtection="1"/>
  </cellXfs>
  <cellStyles count="4">
    <cellStyle name="Hyperlink" xfId="1" builtinId="8"/>
    <cellStyle name="Normal" xfId="0" builtinId="0"/>
    <cellStyle name="Normal_ST&amp;HT_EQ" xfId="2"/>
    <cellStyle name="Normal_STEINHRT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0</xdr:col>
      <xdr:colOff>904875</xdr:colOff>
      <xdr:row>2</xdr:row>
      <xdr:rowOff>9525</xdr:rowOff>
    </xdr:to>
    <xdr:pic>
      <xdr:nvPicPr>
        <xdr:cNvPr id="2" name="Picture 4" descr="meas_logo">
          <a:extLst>
            <a:ext uri="{FF2B5EF4-FFF2-40B4-BE49-F238E27FC236}">
              <a16:creationId xmlns:a16="http://schemas.microsoft.com/office/drawing/2014/main" id="{DF2CA2D7-F279-40DA-A7F1-499758FAC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9048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0</xdr:col>
      <xdr:colOff>904875</xdr:colOff>
      <xdr:row>2</xdr:row>
      <xdr:rowOff>9525</xdr:rowOff>
    </xdr:to>
    <xdr:pic>
      <xdr:nvPicPr>
        <xdr:cNvPr id="2" name="Picture 4" descr="meas_logo">
          <a:extLst>
            <a:ext uri="{FF2B5EF4-FFF2-40B4-BE49-F238E27FC236}">
              <a16:creationId xmlns:a16="http://schemas.microsoft.com/office/drawing/2014/main" id="{D15A9735-8D72-43E8-B8E6-7BACEA0C8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9048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0</xdr:col>
      <xdr:colOff>904875</xdr:colOff>
      <xdr:row>2</xdr:row>
      <xdr:rowOff>9525</xdr:rowOff>
    </xdr:to>
    <xdr:pic>
      <xdr:nvPicPr>
        <xdr:cNvPr id="1039" name="Picture 4" descr="meas_logo">
          <a:extLst>
            <a:ext uri="{FF2B5EF4-FFF2-40B4-BE49-F238E27FC236}">
              <a16:creationId xmlns:a16="http://schemas.microsoft.com/office/drawing/2014/main" id="{2C16B314-4DC9-41A0-B668-2CDEBCF90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9048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as-spec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eas-spec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eas-spe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workbookViewId="0">
      <selection activeCell="B128" sqref="B128"/>
    </sheetView>
  </sheetViews>
  <sheetFormatPr defaultRowHeight="12.75" x14ac:dyDescent="0.2"/>
  <cols>
    <col min="1" max="1" width="13.7109375" style="1" customWidth="1"/>
    <col min="2" max="2" width="14.5703125" style="1" customWidth="1"/>
    <col min="3" max="3" width="12.140625" style="1" customWidth="1"/>
    <col min="4" max="4" width="10.7109375" style="1" customWidth="1"/>
    <col min="5" max="5" width="10.5703125" style="1" customWidth="1"/>
    <col min="6" max="6" width="14.85546875" style="1" customWidth="1"/>
    <col min="7" max="7" width="14" style="1" customWidth="1"/>
    <col min="8" max="8" width="12.42578125" style="1" customWidth="1"/>
    <col min="9" max="9" width="13.5703125" style="1" customWidth="1"/>
    <col min="10" max="10" width="15.5703125" style="1" customWidth="1"/>
    <col min="11" max="11" width="16.7109375" style="1" customWidth="1"/>
    <col min="12" max="16384" width="9.140625" style="1"/>
  </cols>
  <sheetData>
    <row r="1" spans="1:5" ht="15.75" x14ac:dyDescent="0.25">
      <c r="B1" s="48" t="s">
        <v>41</v>
      </c>
    </row>
    <row r="2" spans="1:5" x14ac:dyDescent="0.2">
      <c r="B2" s="1" t="s">
        <v>0</v>
      </c>
    </row>
    <row r="3" spans="1:5" x14ac:dyDescent="0.2">
      <c r="B3" s="1" t="s">
        <v>1</v>
      </c>
    </row>
    <row r="4" spans="1:5" x14ac:dyDescent="0.2">
      <c r="B4" s="1" t="s">
        <v>2</v>
      </c>
    </row>
    <row r="5" spans="1:5" x14ac:dyDescent="0.2">
      <c r="B5" s="49" t="s">
        <v>42</v>
      </c>
    </row>
    <row r="7" spans="1:5" x14ac:dyDescent="0.2">
      <c r="A7" s="1" t="s">
        <v>3</v>
      </c>
    </row>
    <row r="8" spans="1:5" x14ac:dyDescent="0.2">
      <c r="D8" s="2" t="s">
        <v>4</v>
      </c>
    </row>
    <row r="9" spans="1:5" x14ac:dyDescent="0.2">
      <c r="A9" s="3" t="s">
        <v>5</v>
      </c>
      <c r="B9" s="44">
        <v>55031</v>
      </c>
    </row>
    <row r="11" spans="1:5" s="4" customFormat="1" x14ac:dyDescent="0.2">
      <c r="A11" s="1" t="s">
        <v>6</v>
      </c>
    </row>
    <row r="12" spans="1:5" s="4" customFormat="1" ht="12" x14ac:dyDescent="0.15"/>
    <row r="13" spans="1:5" x14ac:dyDescent="0.2">
      <c r="B13" s="5" t="s">
        <v>7</v>
      </c>
      <c r="C13" s="5" t="s">
        <v>8</v>
      </c>
      <c r="D13" s="5" t="s">
        <v>9</v>
      </c>
      <c r="E13" s="5" t="s">
        <v>10</v>
      </c>
    </row>
    <row r="14" spans="1:5" x14ac:dyDescent="0.2">
      <c r="A14" s="3" t="s">
        <v>11</v>
      </c>
      <c r="B14" s="45">
        <v>-30</v>
      </c>
      <c r="C14" s="45">
        <v>1733200</v>
      </c>
      <c r="D14" s="1">
        <f>B14+273.15</f>
        <v>243.14999999999998</v>
      </c>
      <c r="E14" s="6">
        <f>LN(C14)</f>
        <v>14.365479968847891</v>
      </c>
    </row>
    <row r="15" spans="1:5" x14ac:dyDescent="0.2">
      <c r="A15" s="3" t="s">
        <v>12</v>
      </c>
      <c r="B15" s="45">
        <v>25</v>
      </c>
      <c r="C15" s="45">
        <v>100000</v>
      </c>
      <c r="D15" s="1">
        <f>B15+273.15</f>
        <v>298.14999999999998</v>
      </c>
      <c r="E15" s="6">
        <f>LN(C15)</f>
        <v>11.512925464970229</v>
      </c>
    </row>
    <row r="16" spans="1:5" x14ac:dyDescent="0.2">
      <c r="A16" s="3" t="s">
        <v>13</v>
      </c>
      <c r="B16" s="45">
        <v>125</v>
      </c>
      <c r="C16" s="45">
        <v>3340</v>
      </c>
      <c r="D16" s="1">
        <f>B16+273.15</f>
        <v>398.15</v>
      </c>
      <c r="E16" s="6">
        <f>LN(C16)</f>
        <v>8.1137260859707467</v>
      </c>
    </row>
    <row r="18" spans="1:10" x14ac:dyDescent="0.2">
      <c r="A18" s="1" t="s">
        <v>14</v>
      </c>
      <c r="B18" s="7">
        <f>E14-E15</f>
        <v>2.8525545038776627</v>
      </c>
    </row>
    <row r="19" spans="1:10" x14ac:dyDescent="0.2">
      <c r="A19" s="1" t="s">
        <v>15</v>
      </c>
      <c r="B19" s="7">
        <f>E14-E16</f>
        <v>6.2517538828771446</v>
      </c>
      <c r="F19" s="8"/>
      <c r="G19" s="8"/>
      <c r="H19" s="8"/>
      <c r="I19" s="8"/>
      <c r="J19" s="8"/>
    </row>
    <row r="20" spans="1:10" x14ac:dyDescent="0.2">
      <c r="A20" s="1" t="s">
        <v>16</v>
      </c>
      <c r="B20" s="7">
        <f>(1/D14) - (1/D15)</f>
        <v>7.5867120669310733E-4</v>
      </c>
      <c r="E20" s="9"/>
      <c r="F20" s="10"/>
      <c r="G20" s="11"/>
      <c r="H20" s="12"/>
      <c r="I20" s="13"/>
      <c r="J20" s="13"/>
    </row>
    <row r="21" spans="1:10" x14ac:dyDescent="0.2">
      <c r="A21" s="1" t="s">
        <v>17</v>
      </c>
      <c r="B21" s="7">
        <f>(1/D14)-(1/D16)</f>
        <v>1.6010714163328236E-3</v>
      </c>
      <c r="F21" s="10"/>
      <c r="G21" s="11"/>
      <c r="H21" s="12"/>
      <c r="I21" s="13"/>
      <c r="J21" s="13"/>
    </row>
    <row r="22" spans="1:10" x14ac:dyDescent="0.2">
      <c r="B22" s="7"/>
      <c r="F22" s="10"/>
      <c r="G22" s="11"/>
      <c r="H22" s="12"/>
      <c r="I22" s="13"/>
      <c r="J22" s="13"/>
    </row>
    <row r="23" spans="1:10" x14ac:dyDescent="0.2">
      <c r="A23" s="14" t="s">
        <v>18</v>
      </c>
      <c r="B23" s="15"/>
      <c r="F23" s="10"/>
      <c r="G23" s="11"/>
      <c r="H23" s="12"/>
      <c r="I23" s="13"/>
      <c r="J23" s="13"/>
    </row>
    <row r="24" spans="1:10" x14ac:dyDescent="0.2">
      <c r="A24" s="3" t="s">
        <v>19</v>
      </c>
      <c r="B24" s="16">
        <f>1/D14-B26*E14^3-B25*E14</f>
        <v>6.5733606813793161E-4</v>
      </c>
      <c r="E24" s="17"/>
      <c r="F24" s="10"/>
      <c r="G24" s="11"/>
      <c r="H24" s="12"/>
      <c r="I24" s="13"/>
      <c r="J24" s="13"/>
    </row>
    <row r="25" spans="1:10" x14ac:dyDescent="0.2">
      <c r="A25" s="3" t="s">
        <v>20</v>
      </c>
      <c r="B25" s="16">
        <f>(B20-B26*(E14^3-E15^3))/B18</f>
        <v>2.2291704011104493E-4</v>
      </c>
      <c r="E25" s="18"/>
      <c r="F25" s="10"/>
      <c r="G25" s="11"/>
      <c r="H25" s="12"/>
      <c r="I25" s="13"/>
      <c r="J25" s="13"/>
    </row>
    <row r="26" spans="1:10" x14ac:dyDescent="0.2">
      <c r="A26" s="3" t="s">
        <v>21</v>
      </c>
      <c r="B26" s="16">
        <f>(B20-B18*B21/B19)/((E14^3-E15^3)-B18*(E14^3-E16^3)/B19)</f>
        <v>8.5355396746332727E-8</v>
      </c>
      <c r="F26" s="10"/>
      <c r="G26" s="11"/>
      <c r="H26" s="12"/>
      <c r="I26" s="13"/>
      <c r="J26" s="13"/>
    </row>
    <row r="27" spans="1:10" x14ac:dyDescent="0.2">
      <c r="A27" s="3"/>
      <c r="B27" s="16"/>
      <c r="F27" s="10"/>
      <c r="G27" s="11"/>
      <c r="H27" s="12"/>
      <c r="I27" s="13"/>
      <c r="J27" s="13"/>
    </row>
    <row r="28" spans="1:10" x14ac:dyDescent="0.2">
      <c r="F28" s="10"/>
      <c r="G28" s="11"/>
      <c r="H28" s="12"/>
      <c r="I28" s="13"/>
      <c r="J28" s="13"/>
    </row>
    <row r="29" spans="1:10" x14ac:dyDescent="0.2">
      <c r="A29" s="19" t="s">
        <v>22</v>
      </c>
      <c r="B29" s="19"/>
      <c r="C29" s="20" t="s">
        <v>8</v>
      </c>
      <c r="D29" s="5" t="s">
        <v>23</v>
      </c>
      <c r="E29" s="5" t="s">
        <v>24</v>
      </c>
      <c r="F29" s="21" t="s">
        <v>25</v>
      </c>
      <c r="G29" s="22" t="s">
        <v>26</v>
      </c>
      <c r="H29" s="12"/>
      <c r="I29" s="13"/>
      <c r="J29" s="13"/>
    </row>
    <row r="30" spans="1:10" x14ac:dyDescent="0.2">
      <c r="A30" s="3" t="s">
        <v>27</v>
      </c>
      <c r="B30" s="46">
        <v>25</v>
      </c>
      <c r="C30" s="23">
        <f>EXP((G30-(F30/2))^(1/3)-(G30+(F30/2))^(1/3))</f>
        <v>99999.99999999984</v>
      </c>
      <c r="D30" s="23">
        <f>-1*C30/(B31^2*($B$25+3*$B$26*(LN(C30))^2))</f>
        <v>-4379.6291866116208</v>
      </c>
      <c r="E30" s="23">
        <f>D30/C30*100</f>
        <v>-4.3796291866116279</v>
      </c>
      <c r="F30" s="24">
        <f>($B$24-(1/B31))/$B$26</f>
        <v>-31593.554354352655</v>
      </c>
      <c r="G30" s="25">
        <f>SQRT(($B$25/(3*$B$26))^3+(F30^2)/4)</f>
        <v>30154.246386734339</v>
      </c>
    </row>
    <row r="31" spans="1:10" x14ac:dyDescent="0.2">
      <c r="A31" s="5" t="s">
        <v>9</v>
      </c>
      <c r="B31" s="26">
        <f>B30+273.15</f>
        <v>298.14999999999998</v>
      </c>
      <c r="G31" s="27"/>
    </row>
    <row r="32" spans="1:10" x14ac:dyDescent="0.2">
      <c r="E32" s="27"/>
    </row>
    <row r="34" spans="1:11" x14ac:dyDescent="0.2">
      <c r="A34" s="19" t="s">
        <v>28</v>
      </c>
      <c r="B34" s="19"/>
    </row>
    <row r="35" spans="1:11" x14ac:dyDescent="0.2">
      <c r="A35" s="3" t="s">
        <v>29</v>
      </c>
      <c r="B35" s="46">
        <v>100000</v>
      </c>
      <c r="C35" s="3" t="s">
        <v>30</v>
      </c>
      <c r="D35" s="28">
        <f>1/(B24+B25*LN(B35)+B26*(LN(B35))^3)-273.15</f>
        <v>25</v>
      </c>
      <c r="F35" s="1">
        <f>1/(B24+B25*LN(B35)+B26*(LN(B35))^3)-273.15</f>
        <v>25</v>
      </c>
      <c r="I35" s="1">
        <f>LN((10240000/569)-10000)</f>
        <v>8.986757356800803</v>
      </c>
      <c r="K35" s="1">
        <f>LN(((10240000/569)-10000)/10000)</f>
        <v>-0.22358301517538065</v>
      </c>
    </row>
    <row r="36" spans="1:11" x14ac:dyDescent="0.2">
      <c r="A36" s="3"/>
      <c r="B36" s="29"/>
      <c r="C36" s="3"/>
      <c r="D36" s="28"/>
      <c r="I36" s="1">
        <f>1 / (0.001138942 + (0.000232762 + (0.000000091 * I35 * I35)) * I35)</f>
        <v>303.32772855446865</v>
      </c>
      <c r="K36" s="1">
        <f>1/(0.003354016+(0.000256985*K35)+(0.000002620131*K35*K35))</f>
        <v>303.33460301598802</v>
      </c>
    </row>
    <row r="37" spans="1:11" x14ac:dyDescent="0.2">
      <c r="A37" s="3"/>
      <c r="B37" s="29"/>
      <c r="C37" s="3"/>
      <c r="D37" s="28"/>
      <c r="I37" s="1">
        <f>I36-273.15</f>
        <v>30.177728554468672</v>
      </c>
      <c r="K37" s="1">
        <f>K36-273.15</f>
        <v>30.184603015988046</v>
      </c>
    </row>
    <row r="38" spans="1:11" x14ac:dyDescent="0.2">
      <c r="A38" s="30" t="s">
        <v>31</v>
      </c>
      <c r="B38" s="29"/>
      <c r="C38" s="3"/>
      <c r="D38" s="28"/>
    </row>
    <row r="39" spans="1:11" s="31" customFormat="1" x14ac:dyDescent="0.2">
      <c r="A39" s="1"/>
      <c r="B39" s="8" t="s">
        <v>32</v>
      </c>
      <c r="C39" s="8" t="s">
        <v>8</v>
      </c>
      <c r="D39" s="8" t="s">
        <v>33</v>
      </c>
      <c r="E39" s="8" t="s">
        <v>25</v>
      </c>
      <c r="F39" s="8" t="s">
        <v>26</v>
      </c>
    </row>
    <row r="40" spans="1:11" x14ac:dyDescent="0.2">
      <c r="A40" s="3" t="s">
        <v>34</v>
      </c>
      <c r="B40" s="47">
        <v>0</v>
      </c>
      <c r="C40" s="11">
        <f t="shared" ref="C40:C48" si="0">EXP((F40-E40/2)^(1/3)-(F40+E40/2)^(1/3))</f>
        <v>324991.96683528594</v>
      </c>
      <c r="D40" s="12">
        <f t="shared" ref="D40:D48" si="1">-1*C40/((B40+273.15)^2*($B$25+3*$B$26*(LN(C40))^2))</f>
        <v>-16489.145219353984</v>
      </c>
      <c r="E40" s="13">
        <f t="shared" ref="E40:E48" si="2">($B$24-(1/(B40+273.15)))/$B$26</f>
        <v>-35189.995890424383</v>
      </c>
      <c r="F40" s="13">
        <f t="shared" ref="F40:F48" si="3">SQRT(($B$25/(3*$B$26))^3+E40^2/4)</f>
        <v>31133.974347303356</v>
      </c>
    </row>
    <row r="41" spans="1:11" x14ac:dyDescent="0.2">
      <c r="B41" s="47">
        <v>5</v>
      </c>
      <c r="C41" s="11">
        <f t="shared" si="0"/>
        <v>253132.25093329742</v>
      </c>
      <c r="D41" s="12">
        <f t="shared" si="1"/>
        <v>-12461.471923913725</v>
      </c>
      <c r="E41" s="13">
        <f t="shared" si="2"/>
        <v>-34418.988129159035</v>
      </c>
      <c r="F41" s="13">
        <f t="shared" si="3"/>
        <v>30917.74720003577</v>
      </c>
    </row>
    <row r="42" spans="1:11" x14ac:dyDescent="0.2">
      <c r="B42" s="47">
        <v>10</v>
      </c>
      <c r="C42" s="11">
        <f t="shared" si="0"/>
        <v>198622.13136218625</v>
      </c>
      <c r="D42" s="12">
        <f t="shared" si="1"/>
        <v>-9491.0209788708016</v>
      </c>
      <c r="E42" s="13">
        <f t="shared" si="2"/>
        <v>-33675.210025716937</v>
      </c>
      <c r="F42" s="13">
        <f t="shared" si="3"/>
        <v>30712.299629554909</v>
      </c>
    </row>
    <row r="43" spans="1:11" x14ac:dyDescent="0.2">
      <c r="B43" s="47">
        <v>15</v>
      </c>
      <c r="C43" s="11">
        <f t="shared" si="0"/>
        <v>156956.60217988287</v>
      </c>
      <c r="D43" s="12">
        <f t="shared" si="1"/>
        <v>-7282.6800700836029</v>
      </c>
      <c r="E43" s="13">
        <f t="shared" si="2"/>
        <v>-32957.244107020357</v>
      </c>
      <c r="F43" s="13">
        <f t="shared" si="3"/>
        <v>30516.968898449828</v>
      </c>
    </row>
    <row r="44" spans="1:11" x14ac:dyDescent="0.2">
      <c r="A44" s="17"/>
      <c r="B44" s="47">
        <v>20</v>
      </c>
      <c r="C44" s="11">
        <f t="shared" si="0"/>
        <v>124875.41683619251</v>
      </c>
      <c r="D44" s="12">
        <f t="shared" si="1"/>
        <v>-5628.2564378405204</v>
      </c>
      <c r="E44" s="13">
        <f t="shared" si="2"/>
        <v>-32263.76960632468</v>
      </c>
      <c r="F44" s="13">
        <f t="shared" si="3"/>
        <v>30331.140981984543</v>
      </c>
    </row>
    <row r="45" spans="1:11" x14ac:dyDescent="0.2">
      <c r="A45" s="18"/>
      <c r="B45" s="47">
        <v>25</v>
      </c>
      <c r="C45" s="11">
        <f t="shared" si="0"/>
        <v>99999.99999999984</v>
      </c>
      <c r="D45" s="12">
        <f t="shared" si="1"/>
        <v>-4379.6291866116208</v>
      </c>
      <c r="E45" s="13">
        <f t="shared" si="2"/>
        <v>-31593.554354352655</v>
      </c>
      <c r="F45" s="13">
        <f t="shared" si="3"/>
        <v>30154.246386734339</v>
      </c>
    </row>
    <row r="46" spans="1:11" x14ac:dyDescent="0.2">
      <c r="B46" s="47"/>
      <c r="C46" s="11">
        <f t="shared" si="0"/>
        <v>324991.96683528594</v>
      </c>
      <c r="D46" s="12">
        <f t="shared" si="1"/>
        <v>-16489.145219353984</v>
      </c>
      <c r="E46" s="13">
        <f t="shared" si="2"/>
        <v>-35189.995890424383</v>
      </c>
      <c r="F46" s="13">
        <f t="shared" si="3"/>
        <v>31133.974347303356</v>
      </c>
    </row>
    <row r="47" spans="1:11" x14ac:dyDescent="0.2">
      <c r="B47" s="47"/>
      <c r="C47" s="11">
        <f t="shared" si="0"/>
        <v>324991.96683528594</v>
      </c>
      <c r="D47" s="12">
        <f t="shared" si="1"/>
        <v>-16489.145219353984</v>
      </c>
      <c r="E47" s="13">
        <f t="shared" si="2"/>
        <v>-35189.995890424383</v>
      </c>
      <c r="F47" s="13">
        <f t="shared" si="3"/>
        <v>31133.974347303356</v>
      </c>
    </row>
    <row r="48" spans="1:11" x14ac:dyDescent="0.2">
      <c r="A48" s="17"/>
      <c r="B48" s="47"/>
      <c r="C48" s="11">
        <f t="shared" si="0"/>
        <v>324991.96683528594</v>
      </c>
      <c r="D48" s="12">
        <f t="shared" si="1"/>
        <v>-16489.145219353984</v>
      </c>
      <c r="E48" s="13">
        <f t="shared" si="2"/>
        <v>-35189.995890424383</v>
      </c>
      <c r="F48" s="13">
        <f t="shared" si="3"/>
        <v>31133.974347303356</v>
      </c>
    </row>
    <row r="49" spans="1:5" s="34" customFormat="1" x14ac:dyDescent="0.2">
      <c r="A49" s="3"/>
      <c r="B49" s="32"/>
      <c r="C49" s="3"/>
      <c r="D49" s="33"/>
    </row>
    <row r="50" spans="1:5" x14ac:dyDescent="0.2">
      <c r="C50" s="19" t="s">
        <v>35</v>
      </c>
      <c r="D50" s="19"/>
    </row>
    <row r="51" spans="1:5" x14ac:dyDescent="0.2">
      <c r="A51" s="35" t="s">
        <v>36</v>
      </c>
      <c r="B51" s="35"/>
      <c r="C51" s="35"/>
      <c r="D51" s="36">
        <v>-55</v>
      </c>
      <c r="E51" s="35"/>
    </row>
    <row r="52" spans="1:5" x14ac:dyDescent="0.2">
      <c r="A52" s="35" t="s">
        <v>37</v>
      </c>
      <c r="B52" s="35"/>
      <c r="C52" s="35"/>
      <c r="D52" s="36">
        <v>300</v>
      </c>
      <c r="E52" s="35"/>
    </row>
    <row r="53" spans="1:5" x14ac:dyDescent="0.2">
      <c r="A53" s="35" t="s">
        <v>38</v>
      </c>
      <c r="B53" s="35"/>
      <c r="C53" s="35"/>
      <c r="D53" s="37">
        <v>5</v>
      </c>
      <c r="E53" s="35"/>
    </row>
    <row r="54" spans="1:5" x14ac:dyDescent="0.2">
      <c r="A54" s="35"/>
      <c r="B54" s="35"/>
      <c r="C54" s="35"/>
      <c r="D54" s="35"/>
      <c r="E54" s="35"/>
    </row>
    <row r="55" spans="1:5" x14ac:dyDescent="0.2">
      <c r="A55" s="38" t="s">
        <v>39</v>
      </c>
      <c r="B55" s="38" t="s">
        <v>8</v>
      </c>
      <c r="C55" s="38" t="s">
        <v>40</v>
      </c>
      <c r="D55" s="38" t="s">
        <v>25</v>
      </c>
      <c r="E55" s="38" t="s">
        <v>26</v>
      </c>
    </row>
    <row r="56" spans="1:5" x14ac:dyDescent="0.2">
      <c r="A56" s="39">
        <f>D51</f>
        <v>-55</v>
      </c>
      <c r="B56" s="40">
        <f t="shared" ref="B56:B119" si="4">EXP((E56-D56/2)^(1/3)-(E56+D56/2)^(1/3))</f>
        <v>9211429.6363770869</v>
      </c>
      <c r="C56" s="41">
        <f t="shared" ref="C56:C119" si="5">-1*B56/((A56+273.15)^2*($B$25+3*$B$26*(LN(B56))^2))</f>
        <v>-670304.50898679881</v>
      </c>
      <c r="D56" s="42">
        <f t="shared" ref="D56:D119" si="6">($B$24-(1/(A56+273.15)))/$B$26</f>
        <v>-46003.719918641356</v>
      </c>
      <c r="E56" s="42">
        <f t="shared" ref="E56:E119" si="7">SQRT(($B$25/(3*$B$26))^3+D56^2/4)</f>
        <v>34479.355671977428</v>
      </c>
    </row>
    <row r="57" spans="1:5" x14ac:dyDescent="0.2">
      <c r="A57" s="43">
        <f t="shared" ref="A57:A120" si="8">IF(A56&lt;$D$52,A56+$D$53,$D$52)</f>
        <v>-50</v>
      </c>
      <c r="B57" s="40">
        <f t="shared" si="4"/>
        <v>6442713.1284593167</v>
      </c>
      <c r="C57" s="41">
        <f t="shared" si="5"/>
        <v>-452604.64029654069</v>
      </c>
      <c r="D57" s="42">
        <f t="shared" si="6"/>
        <v>-44800.383916234714</v>
      </c>
      <c r="E57" s="42">
        <f t="shared" si="7"/>
        <v>34080.918498875988</v>
      </c>
    </row>
    <row r="58" spans="1:5" x14ac:dyDescent="0.2">
      <c r="A58" s="43">
        <f t="shared" si="8"/>
        <v>-45</v>
      </c>
      <c r="B58" s="40">
        <f t="shared" si="4"/>
        <v>4561871.8135489635</v>
      </c>
      <c r="C58" s="41">
        <f t="shared" si="5"/>
        <v>-309550.177540818</v>
      </c>
      <c r="D58" s="42">
        <f t="shared" si="6"/>
        <v>-43649.791109199825</v>
      </c>
      <c r="E58" s="42">
        <f t="shared" si="7"/>
        <v>33705.585174206914</v>
      </c>
    </row>
    <row r="59" spans="1:5" x14ac:dyDescent="0.2">
      <c r="A59" s="43">
        <f t="shared" si="8"/>
        <v>-40</v>
      </c>
      <c r="B59" s="40">
        <f t="shared" si="4"/>
        <v>3268063.6773052509</v>
      </c>
      <c r="C59" s="41">
        <f t="shared" si="5"/>
        <v>-214309.21049163246</v>
      </c>
      <c r="D59" s="42">
        <f t="shared" si="6"/>
        <v>-42548.548197384109</v>
      </c>
      <c r="E59" s="42">
        <f t="shared" si="7"/>
        <v>33351.688778723059</v>
      </c>
    </row>
    <row r="60" spans="1:5" x14ac:dyDescent="0.2">
      <c r="A60" s="43">
        <f t="shared" si="8"/>
        <v>-35</v>
      </c>
      <c r="B60" s="40">
        <f t="shared" si="4"/>
        <v>2367381.5423251232</v>
      </c>
      <c r="C60" s="41">
        <f t="shared" si="5"/>
        <v>-150105.97492854801</v>
      </c>
      <c r="D60" s="42">
        <f t="shared" si="6"/>
        <v>-41493.546852304302</v>
      </c>
      <c r="E60" s="42">
        <f t="shared" si="7"/>
        <v>33017.707575823842</v>
      </c>
    </row>
    <row r="61" spans="1:5" x14ac:dyDescent="0.2">
      <c r="A61" s="43">
        <f t="shared" si="8"/>
        <v>-30</v>
      </c>
      <c r="B61" s="40">
        <f t="shared" si="4"/>
        <v>1733200.0000000091</v>
      </c>
      <c r="C61" s="41">
        <f t="shared" si="5"/>
        <v>-106308.46075349074</v>
      </c>
      <c r="D61" s="42">
        <f t="shared" si="6"/>
        <v>-40481.934417159915</v>
      </c>
      <c r="E61" s="42">
        <f t="shared" si="7"/>
        <v>32702.250067928526</v>
      </c>
    </row>
    <row r="62" spans="1:5" x14ac:dyDescent="0.2">
      <c r="A62" s="43">
        <f t="shared" si="8"/>
        <v>-25</v>
      </c>
      <c r="B62" s="40">
        <f t="shared" si="4"/>
        <v>1281793.6745220078</v>
      </c>
      <c r="C62" s="41">
        <f t="shared" si="5"/>
        <v>-76090.453082664259</v>
      </c>
      <c r="D62" s="42">
        <f t="shared" si="6"/>
        <v>-39511.088149057417</v>
      </c>
      <c r="E62" s="42">
        <f t="shared" si="7"/>
        <v>32404.041841214323</v>
      </c>
    </row>
    <row r="63" spans="1:5" x14ac:dyDescent="0.2">
      <c r="A63" s="43">
        <f t="shared" si="8"/>
        <v>-20</v>
      </c>
      <c r="B63" s="40">
        <f t="shared" si="4"/>
        <v>957140.79237049737</v>
      </c>
      <c r="C63" s="41">
        <f t="shared" si="5"/>
        <v>-55014.615968521066</v>
      </c>
      <c r="D63" s="42">
        <f t="shared" si="6"/>
        <v>-38578.592513706353</v>
      </c>
      <c r="E63" s="42">
        <f t="shared" si="7"/>
        <v>32121.91395373526</v>
      </c>
    </row>
    <row r="64" spans="1:5" x14ac:dyDescent="0.2">
      <c r="A64" s="43">
        <f t="shared" si="8"/>
        <v>-15</v>
      </c>
      <c r="B64" s="40">
        <f t="shared" si="4"/>
        <v>721328.23392902815</v>
      </c>
      <c r="C64" s="41">
        <f t="shared" si="5"/>
        <v>-40162.148874740036</v>
      </c>
      <c r="D64" s="42">
        <f t="shared" si="6"/>
        <v>-37682.21911873301</v>
      </c>
      <c r="E64" s="42">
        <f t="shared" si="7"/>
        <v>31854.792659732913</v>
      </c>
    </row>
    <row r="65" spans="1:5" x14ac:dyDescent="0.2">
      <c r="A65" s="43">
        <f t="shared" si="8"/>
        <v>-10</v>
      </c>
      <c r="B65" s="40">
        <f t="shared" si="4"/>
        <v>548417.87907034659</v>
      </c>
      <c r="C65" s="41">
        <f t="shared" si="5"/>
        <v>-29591.259886117037</v>
      </c>
      <c r="D65" s="42">
        <f t="shared" si="6"/>
        <v>-36819.908934664993</v>
      </c>
      <c r="E65" s="42">
        <f t="shared" si="7"/>
        <v>31601.690294282962</v>
      </c>
    </row>
    <row r="66" spans="1:5" x14ac:dyDescent="0.2">
      <c r="A66" s="43">
        <f t="shared" si="8"/>
        <v>-5</v>
      </c>
      <c r="B66" s="40">
        <f t="shared" si="4"/>
        <v>420478.91201219632</v>
      </c>
      <c r="C66" s="41">
        <f t="shared" si="5"/>
        <v>-21996.058278823646</v>
      </c>
      <c r="D66" s="42">
        <f t="shared" si="6"/>
        <v>-35989.756504990699</v>
      </c>
      <c r="E66" s="42">
        <f t="shared" si="7"/>
        <v>31361.697168499224</v>
      </c>
    </row>
    <row r="67" spans="1:5" x14ac:dyDescent="0.2">
      <c r="A67" s="43">
        <f t="shared" si="8"/>
        <v>0</v>
      </c>
      <c r="B67" s="40">
        <f t="shared" si="4"/>
        <v>324991.96683528594</v>
      </c>
      <c r="C67" s="41">
        <f t="shared" si="5"/>
        <v>-16489.145219353984</v>
      </c>
      <c r="D67" s="42">
        <f t="shared" si="6"/>
        <v>-35189.995890424383</v>
      </c>
      <c r="E67" s="42">
        <f t="shared" si="7"/>
        <v>31133.974347303356</v>
      </c>
    </row>
    <row r="68" spans="1:5" x14ac:dyDescent="0.2">
      <c r="A68" s="43">
        <f t="shared" si="8"/>
        <v>5</v>
      </c>
      <c r="B68" s="40">
        <f t="shared" si="4"/>
        <v>253132.25093329742</v>
      </c>
      <c r="C68" s="41">
        <f t="shared" si="5"/>
        <v>-12461.471923913725</v>
      </c>
      <c r="D68" s="42">
        <f t="shared" si="6"/>
        <v>-34418.988129159035</v>
      </c>
      <c r="E68" s="42">
        <f t="shared" si="7"/>
        <v>30917.74720003577</v>
      </c>
    </row>
    <row r="69" spans="1:5" x14ac:dyDescent="0.2">
      <c r="A69" s="43">
        <f t="shared" si="8"/>
        <v>10</v>
      </c>
      <c r="B69" s="40">
        <f t="shared" si="4"/>
        <v>198622.13136218625</v>
      </c>
      <c r="C69" s="41">
        <f t="shared" si="5"/>
        <v>-9491.0209788708016</v>
      </c>
      <c r="D69" s="42">
        <f t="shared" si="6"/>
        <v>-33675.210025716937</v>
      </c>
      <c r="E69" s="42">
        <f t="shared" si="7"/>
        <v>30712.299629554909</v>
      </c>
    </row>
    <row r="70" spans="1:5" x14ac:dyDescent="0.2">
      <c r="A70" s="43">
        <f t="shared" si="8"/>
        <v>15</v>
      </c>
      <c r="B70" s="40">
        <f t="shared" si="4"/>
        <v>156956.60217988287</v>
      </c>
      <c r="C70" s="41">
        <f t="shared" si="5"/>
        <v>-7282.6800700836029</v>
      </c>
      <c r="D70" s="42">
        <f t="shared" si="6"/>
        <v>-32957.244107020357</v>
      </c>
      <c r="E70" s="42">
        <f t="shared" si="7"/>
        <v>30516.968898449828</v>
      </c>
    </row>
    <row r="71" spans="1:5" x14ac:dyDescent="0.2">
      <c r="A71" s="43">
        <f t="shared" si="8"/>
        <v>20</v>
      </c>
      <c r="B71" s="40">
        <f t="shared" si="4"/>
        <v>124875.41683619251</v>
      </c>
      <c r="C71" s="41">
        <f t="shared" si="5"/>
        <v>-5628.2564378405204</v>
      </c>
      <c r="D71" s="42">
        <f t="shared" si="6"/>
        <v>-32263.76960632468</v>
      </c>
      <c r="E71" s="42">
        <f t="shared" si="7"/>
        <v>30331.140981984543</v>
      </c>
    </row>
    <row r="72" spans="1:5" x14ac:dyDescent="0.2">
      <c r="A72" s="43">
        <f t="shared" si="8"/>
        <v>25</v>
      </c>
      <c r="B72" s="40">
        <f t="shared" si="4"/>
        <v>99999.99999999984</v>
      </c>
      <c r="C72" s="41">
        <f t="shared" si="5"/>
        <v>-4379.6291866116208</v>
      </c>
      <c r="D72" s="42">
        <f t="shared" si="6"/>
        <v>-31593.554354352655</v>
      </c>
      <c r="E72" s="42">
        <f t="shared" si="7"/>
        <v>30154.246386734339</v>
      </c>
    </row>
    <row r="73" spans="1:5" x14ac:dyDescent="0.2">
      <c r="A73" s="43">
        <f t="shared" si="8"/>
        <v>30</v>
      </c>
      <c r="B73" s="40">
        <f t="shared" si="4"/>
        <v>80581.479168682563</v>
      </c>
      <c r="C73" s="41">
        <f t="shared" si="5"/>
        <v>-3430.5557905754104</v>
      </c>
      <c r="D73" s="42">
        <f t="shared" si="6"/>
        <v>-30945.447472889355</v>
      </c>
      <c r="E73" s="42">
        <f t="shared" si="7"/>
        <v>29985.756381836705</v>
      </c>
    </row>
    <row r="74" spans="1:5" x14ac:dyDescent="0.2">
      <c r="A74" s="43">
        <f t="shared" si="8"/>
        <v>35</v>
      </c>
      <c r="B74" s="40">
        <f t="shared" si="4"/>
        <v>65324.332763674975</v>
      </c>
      <c r="C74" s="41">
        <f t="shared" si="5"/>
        <v>-2704.2332734908646</v>
      </c>
      <c r="D74" s="42">
        <f t="shared" si="6"/>
        <v>-30318.372779693567</v>
      </c>
      <c r="E74" s="42">
        <f t="shared" si="7"/>
        <v>29825.179596586473</v>
      </c>
    </row>
    <row r="75" spans="1:5" x14ac:dyDescent="0.2">
      <c r="A75" s="43">
        <f t="shared" si="8"/>
        <v>40</v>
      </c>
      <c r="B75" s="40">
        <f t="shared" si="4"/>
        <v>53261.945752927139</v>
      </c>
      <c r="C75" s="41">
        <f t="shared" si="5"/>
        <v>-2144.7208695885365</v>
      </c>
      <c r="D75" s="42">
        <f t="shared" si="6"/>
        <v>-29711.322825223491</v>
      </c>
      <c r="E75" s="42">
        <f t="shared" si="7"/>
        <v>29672.05894394057</v>
      </c>
    </row>
    <row r="76" spans="1:5" x14ac:dyDescent="0.2">
      <c r="A76" s="43">
        <f t="shared" si="8"/>
        <v>45</v>
      </c>
      <c r="B76" s="40">
        <f t="shared" si="4"/>
        <v>43668.09819785833</v>
      </c>
      <c r="C76" s="41">
        <f t="shared" si="5"/>
        <v>-1710.9765389137899</v>
      </c>
      <c r="D76" s="42">
        <f t="shared" si="6"/>
        <v>-29123.353491670285</v>
      </c>
      <c r="E76" s="42">
        <f t="shared" si="7"/>
        <v>29525.968834514442</v>
      </c>
    </row>
    <row r="77" spans="1:5" x14ac:dyDescent="0.2">
      <c r="A77" s="43">
        <f t="shared" si="8"/>
        <v>50</v>
      </c>
      <c r="B77" s="40">
        <f t="shared" si="4"/>
        <v>35993.530476334498</v>
      </c>
      <c r="C77" s="41">
        <f t="shared" si="5"/>
        <v>-1372.6777742892518</v>
      </c>
      <c r="D77" s="42">
        <f t="shared" si="6"/>
        <v>-28553.579093396456</v>
      </c>
      <c r="E77" s="42">
        <f t="shared" si="7"/>
        <v>29386.512649976587</v>
      </c>
    </row>
    <row r="78" spans="1:5" x14ac:dyDescent="0.2">
      <c r="A78" s="43">
        <f t="shared" si="8"/>
        <v>55</v>
      </c>
      <c r="B78" s="40">
        <f t="shared" si="4"/>
        <v>29820.145964687694</v>
      </c>
      <c r="C78" s="41">
        <f t="shared" si="5"/>
        <v>-1107.2703469529997</v>
      </c>
      <c r="D78" s="42">
        <f t="shared" si="6"/>
        <v>-28001.167925300109</v>
      </c>
      <c r="E78" s="42">
        <f t="shared" si="7"/>
        <v>29253.320448484752</v>
      </c>
    </row>
    <row r="79" spans="1:5" x14ac:dyDescent="0.2">
      <c r="A79" s="43">
        <f t="shared" si="8"/>
        <v>60</v>
      </c>
      <c r="B79" s="40">
        <f t="shared" si="4"/>
        <v>24827.712580589956</v>
      </c>
      <c r="C79" s="41">
        <f t="shared" si="5"/>
        <v>-897.86875845302893</v>
      </c>
      <c r="D79" s="42">
        <f t="shared" si="6"/>
        <v>-27465.338212046812</v>
      </c>
      <c r="E79" s="42">
        <f t="shared" si="7"/>
        <v>29126.046878044603</v>
      </c>
    </row>
    <row r="80" spans="1:5" x14ac:dyDescent="0.2">
      <c r="A80" s="43">
        <f t="shared" si="8"/>
        <v>65</v>
      </c>
      <c r="B80" s="40">
        <f t="shared" si="4"/>
        <v>20769.486255309053</v>
      </c>
      <c r="C80" s="41">
        <f t="shared" si="5"/>
        <v>-731.7519258746504</v>
      </c>
      <c r="D80" s="42">
        <f t="shared" si="6"/>
        <v>-26945.354416677685</v>
      </c>
      <c r="E80" s="42">
        <f t="shared" si="7"/>
        <v>29004.369276483416</v>
      </c>
    </row>
    <row r="81" spans="1:5" x14ac:dyDescent="0.2">
      <c r="A81" s="43">
        <f>IF(A80&lt;$D$52,A80+$D$53,$D$52)</f>
        <v>70</v>
      </c>
      <c r="B81" s="40">
        <f t="shared" si="4"/>
        <v>17454.247861930467</v>
      </c>
      <c r="C81" s="41">
        <f t="shared" si="5"/>
        <v>-599.27790802878417</v>
      </c>
      <c r="D81" s="42">
        <f t="shared" si="6"/>
        <v>-26440.523871938582</v>
      </c>
      <c r="E81" s="42">
        <f t="shared" si="7"/>
        <v>28887.985939178256</v>
      </c>
    </row>
    <row r="82" spans="1:5" x14ac:dyDescent="0.2">
      <c r="A82" s="43">
        <f t="shared" si="8"/>
        <v>75</v>
      </c>
      <c r="B82" s="40">
        <f t="shared" si="4"/>
        <v>14732.981732180986</v>
      </c>
      <c r="C82" s="41">
        <f t="shared" si="5"/>
        <v>-493.09572327160157</v>
      </c>
      <c r="D82" s="42">
        <f t="shared" si="6"/>
        <v>-25950.193701886801</v>
      </c>
      <c r="E82" s="42">
        <f t="shared" si="7"/>
        <v>28776.614537813224</v>
      </c>
    </row>
    <row r="83" spans="1:5" x14ac:dyDescent="0.2">
      <c r="A83" s="43">
        <f t="shared" si="8"/>
        <v>80</v>
      </c>
      <c r="B83" s="40">
        <f t="shared" si="4"/>
        <v>12488.935470932254</v>
      </c>
      <c r="C83" s="41">
        <f t="shared" si="5"/>
        <v>-407.56924108059991</v>
      </c>
      <c r="D83" s="42">
        <f t="shared" si="6"/>
        <v>-25473.748005006521</v>
      </c>
      <c r="E83" s="42">
        <f t="shared" si="7"/>
        <v>28669.990675306566</v>
      </c>
    </row>
    <row r="84" spans="1:5" x14ac:dyDescent="0.2">
      <c r="A84" s="43">
        <f t="shared" si="8"/>
        <v>85</v>
      </c>
      <c r="B84" s="40">
        <f t="shared" si="4"/>
        <v>10630.158607828946</v>
      </c>
      <c r="C84" s="41">
        <f t="shared" si="5"/>
        <v>-338.35346085221653</v>
      </c>
      <c r="D84" s="42">
        <f t="shared" si="6"/>
        <v>-25010.605273277171</v>
      </c>
      <c r="E84" s="42">
        <f t="shared" si="7"/>
        <v>28567.866563683787</v>
      </c>
    </row>
    <row r="85" spans="1:5" x14ac:dyDescent="0.2">
      <c r="A85" s="43">
        <f t="shared" si="8"/>
        <v>90</v>
      </c>
      <c r="B85" s="40">
        <f t="shared" si="4"/>
        <v>9083.8696449873296</v>
      </c>
      <c r="C85" s="41">
        <f t="shared" si="5"/>
        <v>-282.08099086222433</v>
      </c>
      <c r="D85" s="42">
        <f t="shared" si="6"/>
        <v>-24560.216024453759</v>
      </c>
      <c r="E85" s="42">
        <f t="shared" si="7"/>
        <v>28470.009813108263</v>
      </c>
    </row>
    <row r="86" spans="1:5" x14ac:dyDescent="0.2">
      <c r="A86" s="43">
        <f t="shared" si="8"/>
        <v>95</v>
      </c>
      <c r="B86" s="40">
        <f t="shared" si="4"/>
        <v>7792.1797432947651</v>
      </c>
      <c r="C86" s="41">
        <f t="shared" si="5"/>
        <v>-236.1287133246085</v>
      </c>
      <c r="D86" s="42">
        <f t="shared" si="6"/>
        <v>-24122.060627289276</v>
      </c>
      <c r="E86" s="42">
        <f t="shared" si="7"/>
        <v>28376.202321543609</v>
      </c>
    </row>
    <row r="87" spans="1:5" x14ac:dyDescent="0.2">
      <c r="A87" s="43">
        <f t="shared" si="8"/>
        <v>100</v>
      </c>
      <c r="B87" s="40">
        <f t="shared" si="4"/>
        <v>6708.8287976437969</v>
      </c>
      <c r="C87" s="41">
        <f t="shared" si="5"/>
        <v>-198.44314620853845</v>
      </c>
      <c r="D87" s="42">
        <f t="shared" si="6"/>
        <v>-23695.647301601799</v>
      </c>
      <c r="E87" s="42">
        <f t="shared" si="7"/>
        <v>28286.239255634518</v>
      </c>
    </row>
    <row r="88" spans="1:5" x14ac:dyDescent="0.2">
      <c r="A88" s="43">
        <f t="shared" si="8"/>
        <v>105</v>
      </c>
      <c r="B88" s="40">
        <f t="shared" si="4"/>
        <v>5796.6812106130565</v>
      </c>
      <c r="C88" s="41">
        <f t="shared" si="5"/>
        <v>-167.40902120209176</v>
      </c>
      <c r="D88" s="42">
        <f t="shared" si="6"/>
        <v>-23280.510277003508</v>
      </c>
      <c r="E88" s="42">
        <f t="shared" si="7"/>
        <v>28199.928114375372</v>
      </c>
    </row>
    <row r="89" spans="1:5" x14ac:dyDescent="0.2">
      <c r="A89" s="43">
        <f t="shared" si="8"/>
        <v>110</v>
      </c>
      <c r="B89" s="40">
        <f t="shared" si="4"/>
        <v>5025.7948189395738</v>
      </c>
      <c r="C89" s="41">
        <f t="shared" si="5"/>
        <v>-141.74985925077749</v>
      </c>
      <c r="D89" s="42">
        <f t="shared" si="6"/>
        <v>-22876.208095798094</v>
      </c>
      <c r="E89" s="42">
        <f t="shared" si="7"/>
        <v>28117.087868004517</v>
      </c>
    </row>
    <row r="90" spans="1:5" x14ac:dyDescent="0.2">
      <c r="A90" s="43">
        <f t="shared" si="8"/>
        <v>115</v>
      </c>
      <c r="B90" s="40">
        <f t="shared" si="4"/>
        <v>4371.9244931524399</v>
      </c>
      <c r="C90" s="41">
        <f t="shared" si="5"/>
        <v>-120.45236669549071</v>
      </c>
      <c r="D90" s="42">
        <f t="shared" si="6"/>
        <v>-22482.322047046775</v>
      </c>
      <c r="E90" s="42">
        <f t="shared" si="7"/>
        <v>28037.548165331849</v>
      </c>
    </row>
    <row r="91" spans="1:5" x14ac:dyDescent="0.2">
      <c r="A91" s="43">
        <f t="shared" si="8"/>
        <v>120</v>
      </c>
      <c r="B91" s="40">
        <f t="shared" si="4"/>
        <v>3815.3570585459202</v>
      </c>
      <c r="C91" s="41">
        <f t="shared" si="5"/>
        <v>-102.70865854437172</v>
      </c>
      <c r="D91" s="42">
        <f t="shared" si="6"/>
        <v>-22098.45472012557</v>
      </c>
      <c r="E91" s="42">
        <f t="shared" si="7"/>
        <v>27961.148603390422</v>
      </c>
    </row>
    <row r="92" spans="1:5" x14ac:dyDescent="0.2">
      <c r="A92" s="43">
        <f t="shared" si="8"/>
        <v>125</v>
      </c>
      <c r="B92" s="40">
        <f t="shared" si="4"/>
        <v>3340.0000000000259</v>
      </c>
      <c r="C92" s="41">
        <f t="shared" si="5"/>
        <v>-87.871891941855708</v>
      </c>
      <c r="D92" s="42">
        <f t="shared" si="6"/>
        <v>-21724.228667269959</v>
      </c>
      <c r="E92" s="42">
        <f t="shared" si="7"/>
        <v>27887.738053909652</v>
      </c>
    </row>
    <row r="93" spans="1:5" x14ac:dyDescent="0.2">
      <c r="A93" s="43">
        <f t="shared" si="8"/>
        <v>130</v>
      </c>
      <c r="B93" s="40">
        <f t="shared" si="4"/>
        <v>2932.6654851563985</v>
      </c>
      <c r="C93" s="41">
        <f t="shared" si="5"/>
        <v>-75.422037536952857</v>
      </c>
      <c r="D93" s="42">
        <f t="shared" si="6"/>
        <v>-21359.285165644793</v>
      </c>
      <c r="E93" s="42">
        <f t="shared" si="7"/>
        <v>27817.174041648363</v>
      </c>
    </row>
    <row r="94" spans="1:5" x14ac:dyDescent="0.2">
      <c r="A94" s="43">
        <f t="shared" si="8"/>
        <v>135</v>
      </c>
      <c r="B94" s="40">
        <f t="shared" si="4"/>
        <v>2582.5054045715697</v>
      </c>
      <c r="C94" s="41">
        <f t="shared" si="5"/>
        <v>-64.939352026264984</v>
      </c>
      <c r="D94" s="42">
        <f t="shared" si="6"/>
        <v>-21003.283070405148</v>
      </c>
      <c r="E94" s="42">
        <f t="shared" si="7"/>
        <v>27749.3221701074</v>
      </c>
    </row>
    <row r="95" spans="1:5" x14ac:dyDescent="0.2">
      <c r="A95" s="43">
        <f t="shared" si="8"/>
        <v>140</v>
      </c>
      <c r="B95" s="40">
        <f t="shared" si="4"/>
        <v>2280.5636998907944</v>
      </c>
      <c r="C95" s="41">
        <f t="shared" si="5"/>
        <v>-56.083728319906896</v>
      </c>
      <c r="D95" s="42">
        <f t="shared" si="6"/>
        <v>-20655.897751039643</v>
      </c>
      <c r="E95" s="42">
        <f t="shared" si="7"/>
        <v>27684.055590571865</v>
      </c>
    </row>
    <row r="96" spans="1:5" x14ac:dyDescent="0.2">
      <c r="A96" s="43">
        <f t="shared" si="8"/>
        <v>145</v>
      </c>
      <c r="B96" s="40">
        <f t="shared" si="4"/>
        <v>2019.4201813892951</v>
      </c>
      <c r="C96" s="41">
        <f t="shared" si="5"/>
        <v>-48.5785520494181</v>
      </c>
      <c r="D96" s="42">
        <f t="shared" si="6"/>
        <v>-20316.82010402533</v>
      </c>
      <c r="E96" s="42">
        <f t="shared" si="7"/>
        <v>27621.254510817464</v>
      </c>
    </row>
    <row r="97" spans="1:5" x14ac:dyDescent="0.2">
      <c r="A97" s="43">
        <f t="shared" si="8"/>
        <v>150</v>
      </c>
      <c r="B97" s="40">
        <f t="shared" si="4"/>
        <v>1792.9060130896967</v>
      </c>
      <c r="C97" s="41">
        <f t="shared" si="5"/>
        <v>-42.198028387035016</v>
      </c>
      <c r="D97" s="42">
        <f t="shared" si="6"/>
        <v>-19985.755635482346</v>
      </c>
      <c r="E97" s="42">
        <f t="shared" si="7"/>
        <v>27560.805740159805</v>
      </c>
    </row>
    <row r="98" spans="1:5" x14ac:dyDescent="0.2">
      <c r="A98" s="43">
        <f t="shared" si="8"/>
        <v>155</v>
      </c>
      <c r="B98" s="40">
        <f t="shared" si="4"/>
        <v>1595.8755691946035</v>
      </c>
      <c r="C98" s="41">
        <f t="shared" si="5"/>
        <v>-36.757192855553967</v>
      </c>
      <c r="D98" s="42">
        <f t="shared" si="6"/>
        <v>-19662.423608105852</v>
      </c>
      <c r="E98" s="42">
        <f t="shared" si="7"/>
        <v>27502.602267834071</v>
      </c>
    </row>
    <row r="99" spans="1:5" x14ac:dyDescent="0.2">
      <c r="A99" s="43">
        <f t="shared" si="8"/>
        <v>160</v>
      </c>
      <c r="B99" s="40">
        <f t="shared" si="4"/>
        <v>1424.0228076422691</v>
      </c>
      <c r="C99" s="41">
        <f t="shared" si="5"/>
        <v>-32.104006677885252</v>
      </c>
      <c r="D99" s="42">
        <f t="shared" si="6"/>
        <v>-19346.556247181543</v>
      </c>
      <c r="E99" s="42">
        <f t="shared" si="7"/>
        <v>27446.542871969537</v>
      </c>
    </row>
    <row r="100" spans="1:5" x14ac:dyDescent="0.2">
      <c r="A100" s="43">
        <f t="shared" si="8"/>
        <v>165</v>
      </c>
      <c r="B100" s="40">
        <f t="shared" si="4"/>
        <v>1273.7329360983204</v>
      </c>
      <c r="C100" s="41">
        <f t="shared" si="5"/>
        <v>-28.113077699258177</v>
      </c>
      <c r="D100" s="42">
        <f t="shared" si="6"/>
        <v>-19037.89800096508</v>
      </c>
      <c r="E100" s="42">
        <f t="shared" si="7"/>
        <v>27392.53175667247</v>
      </c>
    </row>
    <row r="101" spans="1:5" x14ac:dyDescent="0.2">
      <c r="A101" s="43">
        <f t="shared" si="8"/>
        <v>170</v>
      </c>
      <c r="B101" s="40">
        <f t="shared" si="4"/>
        <v>1141.9621630224565</v>
      </c>
      <c r="C101" s="41">
        <f t="shared" si="5"/>
        <v>-24.680653997010438</v>
      </c>
      <c r="D101" s="42">
        <f t="shared" si="6"/>
        <v>-18736.204851131704</v>
      </c>
      <c r="E101" s="42">
        <f t="shared" si="7"/>
        <v>27340.478214954743</v>
      </c>
    </row>
    <row r="102" spans="1:5" x14ac:dyDescent="0.2">
      <c r="A102" s="43">
        <f t="shared" si="8"/>
        <v>175</v>
      </c>
      <c r="B102" s="40">
        <f t="shared" si="4"/>
        <v>1026.1398805627007</v>
      </c>
      <c r="C102" s="41">
        <f t="shared" si="5"/>
        <v>-21.720617744820895</v>
      </c>
      <c r="D102" s="42">
        <f t="shared" si="6"/>
        <v>-18441.243669385651</v>
      </c>
      <c r="E102" s="42">
        <f t="shared" si="7"/>
        <v>27290.296315447664</v>
      </c>
    </row>
    <row r="103" spans="1:5" x14ac:dyDescent="0.2">
      <c r="A103" s="43">
        <f t="shared" si="8"/>
        <v>180</v>
      </c>
      <c r="B103" s="40">
        <f t="shared" si="4"/>
        <v>924.08882812334059</v>
      </c>
      <c r="C103" s="41">
        <f t="shared" si="5"/>
        <v>-19.161268169680131</v>
      </c>
      <c r="D103" s="42">
        <f t="shared" si="6"/>
        <v>-18152.791616664115</v>
      </c>
      <c r="E103" s="42">
        <f t="shared" si="7"/>
        <v>27241.90461102215</v>
      </c>
    </row>
    <row r="104" spans="1:5" x14ac:dyDescent="0.2">
      <c r="A104" s="43">
        <f t="shared" si="8"/>
        <v>185</v>
      </c>
      <c r="B104" s="40">
        <f t="shared" si="4"/>
        <v>833.9597189339662</v>
      </c>
      <c r="C104" s="41">
        <f t="shared" si="5"/>
        <v>-16.942729295638724</v>
      </c>
      <c r="D104" s="42">
        <f t="shared" si="6"/>
        <v>-17870.635581681781</v>
      </c>
      <c r="E104" s="42">
        <f t="shared" si="7"/>
        <v>27195.225867601097</v>
      </c>
    </row>
    <row r="105" spans="1:5" x14ac:dyDescent="0.2">
      <c r="A105" s="43">
        <f t="shared" si="8"/>
        <v>190</v>
      </c>
      <c r="B105" s="40">
        <f t="shared" si="4"/>
        <v>754.17753961110179</v>
      </c>
      <c r="C105" s="41">
        <f t="shared" si="5"/>
        <v>-15.014854143374132</v>
      </c>
      <c r="D105" s="42">
        <f t="shared" si="6"/>
        <v>-17594.571655842974</v>
      </c>
      <c r="E105" s="42">
        <f t="shared" si="7"/>
        <v>27150.186811598007</v>
      </c>
    </row>
    <row r="106" spans="1:5" x14ac:dyDescent="0.2">
      <c r="A106" s="43">
        <f t="shared" si="8"/>
        <v>195</v>
      </c>
      <c r="B106" s="40">
        <f t="shared" si="4"/>
        <v>683.39730205625267</v>
      </c>
      <c r="C106" s="41">
        <f t="shared" si="5"/>
        <v>-13.335524783469378</v>
      </c>
      <c r="D106" s="42">
        <f t="shared" si="6"/>
        <v>-17324.404641802492</v>
      </c>
      <c r="E106" s="42">
        <f t="shared" si="7"/>
        <v>27106.717894550588</v>
      </c>
    </row>
    <row r="107" spans="1:5" x14ac:dyDescent="0.2">
      <c r="A107" s="43">
        <f t="shared" si="8"/>
        <v>200</v>
      </c>
      <c r="B107" s="40">
        <f t="shared" si="4"/>
        <v>620.46747413446803</v>
      </c>
      <c r="C107" s="41">
        <f t="shared" si="5"/>
        <v>-11.869269095340726</v>
      </c>
      <c r="D107" s="42">
        <f t="shared" si="6"/>
        <v>-17059.947593186094</v>
      </c>
      <c r="E107" s="42">
        <f t="shared" si="7"/>
        <v>27064.753073639637</v>
      </c>
    </row>
    <row r="108" spans="1:5" x14ac:dyDescent="0.2">
      <c r="A108" s="43">
        <f t="shared" si="8"/>
        <v>205</v>
      </c>
      <c r="B108" s="40">
        <f t="shared" si="4"/>
        <v>564.39966792598295</v>
      </c>
      <c r="C108" s="41">
        <f t="shared" si="5"/>
        <v>-10.586131744543426</v>
      </c>
      <c r="D108" s="42">
        <f t="shared" si="6"/>
        <v>-16801.02138318972</v>
      </c>
      <c r="E108" s="42">
        <f t="shared" si="7"/>
        <v>27024.229606893914</v>
      </c>
    </row>
    <row r="109" spans="1:5" x14ac:dyDescent="0.2">
      <c r="A109" s="43">
        <f t="shared" si="8"/>
        <v>210</v>
      </c>
      <c r="B109" s="40">
        <f t="shared" si="4"/>
        <v>514.3434429794039</v>
      </c>
      <c r="C109" s="41">
        <f t="shared" si="5"/>
        <v>-9.460749876369233</v>
      </c>
      <c r="D109" s="42">
        <f t="shared" si="6"/>
        <v>-16547.454299965499</v>
      </c>
      <c r="E109" s="42">
        <f t="shared" si="7"/>
        <v>26985.087861981916</v>
      </c>
    </row>
    <row r="110" spans="1:5" x14ac:dyDescent="0.2">
      <c r="A110" s="43">
        <f t="shared" si="8"/>
        <v>215</v>
      </c>
      <c r="B110" s="40">
        <f t="shared" si="4"/>
        <v>469.56530308339842</v>
      </c>
      <c r="C110" s="41">
        <f t="shared" si="5"/>
        <v>-8.4715941798231995</v>
      </c>
      <c r="D110" s="42">
        <f t="shared" si="6"/>
        <v>-16299.081666873899</v>
      </c>
      <c r="E110" s="42">
        <f t="shared" si="7"/>
        <v>26947.271137582342</v>
      </c>
    </row>
    <row r="111" spans="1:5" x14ac:dyDescent="0.2">
      <c r="A111" s="43">
        <f t="shared" si="8"/>
        <v>220</v>
      </c>
      <c r="B111" s="40">
        <f t="shared" si="4"/>
        <v>429.43114107864994</v>
      </c>
      <c r="C111" s="41">
        <f t="shared" si="5"/>
        <v>-7.6003439469193408</v>
      </c>
      <c r="D111" s="42">
        <f t="shared" si="6"/>
        <v>-16055.745485837291</v>
      </c>
      <c r="E111" s="42">
        <f t="shared" si="7"/>
        <v>26910.7254964079</v>
      </c>
    </row>
    <row r="112" spans="1:5" x14ac:dyDescent="0.2">
      <c r="A112" s="43">
        <f t="shared" si="8"/>
        <v>225</v>
      </c>
      <c r="B112" s="40">
        <f t="shared" si="4"/>
        <v>393.39152679446721</v>
      </c>
      <c r="C112" s="41">
        <f t="shared" si="5"/>
        <v>-6.8313710289596754</v>
      </c>
      <c r="D112" s="42">
        <f t="shared" si="6"/>
        <v>-15817.294102171685</v>
      </c>
      <c r="E112" s="42">
        <f t="shared" si="7"/>
        <v>26875.399609032251</v>
      </c>
    </row>
    <row r="113" spans="1:5" x14ac:dyDescent="0.2">
      <c r="A113" s="43">
        <f t="shared" si="8"/>
        <v>230</v>
      </c>
      <c r="B113" s="40">
        <f t="shared" si="4"/>
        <v>360.96934580681773</v>
      </c>
      <c r="C113" s="41">
        <f t="shared" si="5"/>
        <v>-6.1513125503865531</v>
      </c>
      <c r="D113" s="42">
        <f t="shared" si="6"/>
        <v>-15583.581889402742</v>
      </c>
      <c r="E113" s="42">
        <f t="shared" si="7"/>
        <v>26841.244607738525</v>
      </c>
    </row>
    <row r="114" spans="1:5" x14ac:dyDescent="0.2">
      <c r="A114" s="43">
        <f t="shared" si="8"/>
        <v>235</v>
      </c>
      <c r="B114" s="40">
        <f t="shared" si="4"/>
        <v>331.74938720736407</v>
      </c>
      <c r="C114" s="41">
        <f t="shared" si="5"/>
        <v>-5.5487161710795485</v>
      </c>
      <c r="D114" s="42">
        <f t="shared" si="6"/>
        <v>-15354.468952689467</v>
      </c>
      <c r="E114" s="42">
        <f t="shared" si="7"/>
        <v>26808.21394967032</v>
      </c>
    </row>
    <row r="115" spans="1:5" x14ac:dyDescent="0.2">
      <c r="A115" s="43">
        <f t="shared" si="8"/>
        <v>240</v>
      </c>
      <c r="B115" s="40">
        <f t="shared" si="4"/>
        <v>305.36955151074534</v>
      </c>
      <c r="C115" s="41">
        <f t="shared" si="5"/>
        <v>-5.0137448127603577</v>
      </c>
      <c r="D115" s="42">
        <f t="shared" si="6"/>
        <v>-15129.820849586509</v>
      </c>
      <c r="E115" s="42">
        <f t="shared" si="7"/>
        <v>26776.263288623148</v>
      </c>
    </row>
    <row r="116" spans="1:5" x14ac:dyDescent="0.2">
      <c r="A116" s="43">
        <f t="shared" si="8"/>
        <v>245</v>
      </c>
      <c r="B116" s="40">
        <f t="shared" si="4"/>
        <v>281.51340878601906</v>
      </c>
      <c r="C116" s="41">
        <f t="shared" si="5"/>
        <v>-4.5379302571206157</v>
      </c>
      <c r="D116" s="42">
        <f t="shared" si="6"/>
        <v>-14909.508326973815</v>
      </c>
      <c r="E116" s="42">
        <f t="shared" si="7"/>
        <v>26745.35035486631</v>
      </c>
    </row>
    <row r="117" spans="1:5" x14ac:dyDescent="0.2">
      <c r="A117" s="43">
        <f t="shared" si="8"/>
        <v>250</v>
      </c>
      <c r="B117" s="40">
        <f t="shared" si="4"/>
        <v>259.90388489293872</v>
      </c>
      <c r="C117" s="41">
        <f t="shared" si="5"/>
        <v>-4.1139670164935751</v>
      </c>
      <c r="D117" s="42">
        <f t="shared" si="6"/>
        <v>-14693.407073072056</v>
      </c>
      <c r="E117" s="42">
        <f t="shared" si="7"/>
        <v>26715.434842432813</v>
      </c>
    </row>
    <row r="118" spans="1:5" x14ac:dyDescent="0.2">
      <c r="A118" s="43">
        <f t="shared" si="8"/>
        <v>255</v>
      </c>
      <c r="B118" s="40">
        <f t="shared" si="4"/>
        <v>240.29789255649612</v>
      </c>
      <c r="C118" s="41">
        <f t="shared" si="5"/>
        <v>-3.7355394768212435</v>
      </c>
      <c r="D118" s="42">
        <f t="shared" si="6"/>
        <v>-14481.397483544089</v>
      </c>
      <c r="E118" s="42">
        <f t="shared" si="7"/>
        <v>26686.47830335845</v>
      </c>
    </row>
    <row r="119" spans="1:5" x14ac:dyDescent="0.2">
      <c r="A119" s="43">
        <f t="shared" si="8"/>
        <v>260</v>
      </c>
      <c r="B119" s="40">
        <f t="shared" si="4"/>
        <v>222.48175568298137</v>
      </c>
      <c r="C119" s="41">
        <f t="shared" si="5"/>
        <v>-3.3971765989731577</v>
      </c>
      <c r="D119" s="42">
        <f t="shared" si="6"/>
        <v>-14273.364440757714</v>
      </c>
      <c r="E119" s="42">
        <f t="shared" si="7"/>
        <v>26658.444048391004</v>
      </c>
    </row>
    <row r="120" spans="1:5" x14ac:dyDescent="0.2">
      <c r="A120" s="43">
        <f t="shared" si="8"/>
        <v>265</v>
      </c>
      <c r="B120" s="40">
        <f t="shared" ref="B120:B126" si="9">EXP((E120-D120/2)^(1/3)-(E120+D120/2)^(1/3))</f>
        <v>206.26730120422974</v>
      </c>
      <c r="C120" s="41">
        <f t="shared" ref="C120:C126" si="10">-1*B120/((A120+273.15)^2*($B$25+3*$B$26*(LN(B120))^2))</f>
        <v>-3.0941295021580308</v>
      </c>
      <c r="D120" s="42">
        <f t="shared" ref="D120:D126" si="11">($B$24-(1/(A120+273.15)))/$B$26</f>
        <v>-14069.197105353787</v>
      </c>
      <c r="E120" s="42">
        <f t="shared" ref="E120:E126" si="12">SQRT(($B$25/(3*$B$26))^3+D120^2/4)</f>
        <v>26631.297053726954</v>
      </c>
    </row>
    <row r="121" spans="1:5" x14ac:dyDescent="0.2">
      <c r="A121" s="43">
        <f t="shared" ref="A121:A126" si="13">IF(A120&lt;$D$52,A120+$D$53,$D$52)</f>
        <v>270</v>
      </c>
      <c r="B121" s="40">
        <f t="shared" si="9"/>
        <v>191.48851394554808</v>
      </c>
      <c r="C121" s="41">
        <f t="shared" si="10"/>
        <v>-2.8222680925631676</v>
      </c>
      <c r="D121" s="42">
        <f t="shared" si="11"/>
        <v>-13868.788719326714</v>
      </c>
      <c r="E121" s="42">
        <f t="shared" si="12"/>
        <v>26605.003873366626</v>
      </c>
    </row>
    <row r="122" spans="1:5" x14ac:dyDescent="0.2">
      <c r="A122" s="43">
        <f t="shared" si="13"/>
        <v>275</v>
      </c>
      <c r="B122" s="40">
        <f t="shared" si="9"/>
        <v>177.99866743660721</v>
      </c>
      <c r="C122" s="41">
        <f t="shared" si="10"/>
        <v>-2.5779935811766763</v>
      </c>
      <c r="D122" s="42">
        <f t="shared" si="11"/>
        <v>-13672.036419882275</v>
      </c>
      <c r="E122" s="42">
        <f t="shared" si="12"/>
        <v>26579.532556709288</v>
      </c>
    </row>
    <row r="123" spans="1:5" x14ac:dyDescent="0.2">
      <c r="A123" s="43">
        <f t="shared" si="13"/>
        <v>280</v>
      </c>
      <c r="B123" s="40">
        <f t="shared" si="9"/>
        <v>165.66785793291115</v>
      </c>
      <c r="C123" s="41">
        <f t="shared" si="10"/>
        <v>-2.3581642883671998</v>
      </c>
      <c r="D123" s="42">
        <f t="shared" si="11"/>
        <v>-13478.841063390822</v>
      </c>
      <c r="E123" s="42">
        <f t="shared" si="12"/>
        <v>26554.852571037933</v>
      </c>
    </row>
    <row r="124" spans="1:5" x14ac:dyDescent="0.2">
      <c r="A124" s="43">
        <f t="shared" si="13"/>
        <v>285</v>
      </c>
      <c r="B124" s="40">
        <f t="shared" si="9"/>
        <v>154.38088076142338</v>
      </c>
      <c r="C124" s="41">
        <f t="shared" si="10"/>
        <v>-2.1600325841514985</v>
      </c>
      <c r="D124" s="42">
        <f t="shared" si="11"/>
        <v>-13289.107058802827</v>
      </c>
      <c r="E124" s="42">
        <f t="shared" si="12"/>
        <v>26530.934728569267</v>
      </c>
    </row>
    <row r="125" spans="1:5" x14ac:dyDescent="0.2">
      <c r="A125" s="43">
        <f t="shared" si="13"/>
        <v>290</v>
      </c>
      <c r="B125" s="40">
        <f t="shared" si="9"/>
        <v>144.03539790600769</v>
      </c>
      <c r="C125" s="41">
        <f t="shared" si="10"/>
        <v>-1.9811911819621051</v>
      </c>
      <c r="D125" s="42">
        <f t="shared" si="11"/>
        <v>-13102.742209938671</v>
      </c>
      <c r="E125" s="42">
        <f t="shared" si="12"/>
        <v>26507.751117768348</v>
      </c>
    </row>
    <row r="126" spans="1:5" x14ac:dyDescent="0.2">
      <c r="A126" s="43">
        <f t="shared" si="13"/>
        <v>295</v>
      </c>
      <c r="B126" s="40">
        <f t="shared" si="9"/>
        <v>134.54035387897051</v>
      </c>
      <c r="C126" s="41">
        <f t="shared" si="10"/>
        <v>-1.8195273059550425</v>
      </c>
      <c r="D126" s="42">
        <f t="shared" si="11"/>
        <v>-12919.657566106005</v>
      </c>
      <c r="E126" s="42">
        <f t="shared" si="12"/>
        <v>26485.275038648968</v>
      </c>
    </row>
    <row r="127" spans="1:5" x14ac:dyDescent="0.2">
      <c r="A127" s="43"/>
      <c r="B127" s="40"/>
      <c r="C127" s="41"/>
      <c r="D127" s="42"/>
      <c r="E127" s="42"/>
    </row>
    <row r="128" spans="1:5" x14ac:dyDescent="0.2">
      <c r="A128" s="43"/>
      <c r="B128" s="40"/>
      <c r="C128" s="41"/>
      <c r="D128" s="42"/>
      <c r="E128" s="42"/>
    </row>
    <row r="129" spans="1:5" x14ac:dyDescent="0.2">
      <c r="A129" s="43"/>
      <c r="B129" s="40"/>
      <c r="C129" s="41"/>
      <c r="D129" s="42"/>
      <c r="E129" s="42"/>
    </row>
    <row r="130" spans="1:5" x14ac:dyDescent="0.2">
      <c r="A130" s="43"/>
      <c r="B130" s="40"/>
      <c r="C130" s="41"/>
      <c r="D130" s="42"/>
      <c r="E130" s="42"/>
    </row>
    <row r="131" spans="1:5" x14ac:dyDescent="0.2">
      <c r="A131" s="43"/>
      <c r="B131" s="40"/>
      <c r="C131" s="41"/>
      <c r="D131" s="42"/>
      <c r="E131" s="42"/>
    </row>
    <row r="132" spans="1:5" x14ac:dyDescent="0.2">
      <c r="A132" s="43"/>
      <c r="B132" s="40"/>
      <c r="C132" s="41"/>
      <c r="D132" s="42"/>
      <c r="E132" s="42"/>
    </row>
    <row r="133" spans="1:5" x14ac:dyDescent="0.2">
      <c r="A133" s="43"/>
      <c r="B133" s="40"/>
      <c r="C133" s="41"/>
      <c r="D133" s="42"/>
      <c r="E133" s="42"/>
    </row>
    <row r="134" spans="1:5" x14ac:dyDescent="0.2">
      <c r="A134" s="43"/>
      <c r="B134" s="40"/>
      <c r="C134" s="41"/>
      <c r="D134" s="42"/>
      <c r="E134" s="42"/>
    </row>
    <row r="135" spans="1:5" x14ac:dyDescent="0.2">
      <c r="A135" s="43"/>
      <c r="B135" s="40"/>
      <c r="C135" s="41"/>
      <c r="D135" s="42"/>
      <c r="E135" s="42"/>
    </row>
    <row r="136" spans="1:5" x14ac:dyDescent="0.2">
      <c r="A136" s="43"/>
      <c r="B136" s="40"/>
      <c r="C136" s="41"/>
      <c r="D136" s="42"/>
      <c r="E136" s="42"/>
    </row>
    <row r="137" spans="1:5" x14ac:dyDescent="0.2">
      <c r="A137" s="43"/>
      <c r="B137" s="40"/>
      <c r="C137" s="41"/>
      <c r="D137" s="42"/>
      <c r="E137" s="42"/>
    </row>
    <row r="138" spans="1:5" x14ac:dyDescent="0.2">
      <c r="A138" s="43"/>
      <c r="B138" s="40"/>
      <c r="C138" s="41"/>
      <c r="D138" s="42"/>
      <c r="E138" s="42"/>
    </row>
    <row r="139" spans="1:5" x14ac:dyDescent="0.2">
      <c r="A139" s="43"/>
      <c r="B139" s="40"/>
      <c r="C139" s="41"/>
      <c r="D139" s="42"/>
      <c r="E139" s="42"/>
    </row>
    <row r="140" spans="1:5" x14ac:dyDescent="0.2">
      <c r="A140" s="43"/>
      <c r="B140" s="40"/>
      <c r="C140" s="41"/>
      <c r="D140" s="42"/>
      <c r="E140" s="42"/>
    </row>
    <row r="141" spans="1:5" x14ac:dyDescent="0.2">
      <c r="A141" s="43"/>
      <c r="B141" s="40"/>
      <c r="C141" s="41"/>
      <c r="D141" s="42"/>
      <c r="E141" s="42"/>
    </row>
    <row r="142" spans="1:5" x14ac:dyDescent="0.2">
      <c r="A142" s="43"/>
      <c r="B142" s="40"/>
      <c r="C142" s="41"/>
      <c r="D142" s="42"/>
      <c r="E142" s="42"/>
    </row>
    <row r="143" spans="1:5" x14ac:dyDescent="0.2">
      <c r="A143" s="43"/>
      <c r="B143" s="40"/>
      <c r="C143" s="41"/>
      <c r="D143" s="42"/>
      <c r="E143" s="42"/>
    </row>
    <row r="144" spans="1:5" x14ac:dyDescent="0.2">
      <c r="A144" s="43"/>
      <c r="B144" s="40"/>
      <c r="C144" s="41"/>
      <c r="D144" s="42"/>
      <c r="E144" s="42"/>
    </row>
    <row r="145" spans="1:5" x14ac:dyDescent="0.2">
      <c r="A145" s="43"/>
      <c r="B145" s="40"/>
      <c r="C145" s="41"/>
      <c r="D145" s="42"/>
      <c r="E145" s="42"/>
    </row>
    <row r="146" spans="1:5" x14ac:dyDescent="0.2">
      <c r="A146" s="43"/>
      <c r="B146" s="40"/>
      <c r="C146" s="41"/>
      <c r="D146" s="42"/>
      <c r="E146" s="42"/>
    </row>
    <row r="147" spans="1:5" x14ac:dyDescent="0.2">
      <c r="A147" s="43"/>
      <c r="B147" s="40"/>
      <c r="C147" s="41"/>
      <c r="D147" s="42"/>
      <c r="E147" s="42"/>
    </row>
    <row r="148" spans="1:5" x14ac:dyDescent="0.2">
      <c r="A148" s="43"/>
      <c r="B148" s="40"/>
      <c r="C148" s="41"/>
      <c r="D148" s="42"/>
      <c r="E148" s="42"/>
    </row>
    <row r="149" spans="1:5" x14ac:dyDescent="0.2">
      <c r="A149" s="43"/>
      <c r="B149" s="40"/>
      <c r="C149" s="41"/>
      <c r="D149" s="42"/>
      <c r="E149" s="42"/>
    </row>
    <row r="150" spans="1:5" x14ac:dyDescent="0.2">
      <c r="A150" s="43"/>
      <c r="B150" s="40"/>
      <c r="C150" s="41"/>
      <c r="D150" s="42"/>
      <c r="E150" s="42"/>
    </row>
    <row r="151" spans="1:5" x14ac:dyDescent="0.2">
      <c r="A151" s="43"/>
      <c r="B151" s="40"/>
      <c r="C151" s="41"/>
      <c r="D151" s="42"/>
      <c r="E151" s="42"/>
    </row>
    <row r="152" spans="1:5" x14ac:dyDescent="0.2">
      <c r="A152" s="43"/>
      <c r="B152" s="40"/>
      <c r="C152" s="41"/>
      <c r="D152" s="42"/>
      <c r="E152" s="42"/>
    </row>
    <row r="153" spans="1:5" x14ac:dyDescent="0.2">
      <c r="A153" s="43"/>
      <c r="B153" s="40"/>
      <c r="C153" s="41"/>
      <c r="D153" s="42"/>
      <c r="E153" s="42"/>
    </row>
    <row r="154" spans="1:5" x14ac:dyDescent="0.2">
      <c r="A154" s="43"/>
      <c r="B154" s="40"/>
      <c r="C154" s="41"/>
      <c r="D154" s="42"/>
      <c r="E154" s="42"/>
    </row>
    <row r="155" spans="1:5" x14ac:dyDescent="0.2">
      <c r="A155" s="43"/>
      <c r="B155" s="40"/>
      <c r="C155" s="41"/>
      <c r="D155" s="42"/>
      <c r="E155" s="42"/>
    </row>
    <row r="156" spans="1:5" x14ac:dyDescent="0.2">
      <c r="A156" s="43"/>
      <c r="B156" s="40"/>
      <c r="C156" s="41"/>
      <c r="D156" s="42"/>
      <c r="E156" s="42"/>
    </row>
    <row r="157" spans="1:5" x14ac:dyDescent="0.2">
      <c r="A157" s="43"/>
      <c r="B157" s="40"/>
      <c r="C157" s="41"/>
      <c r="D157" s="42"/>
      <c r="E157" s="42"/>
    </row>
    <row r="158" spans="1:5" x14ac:dyDescent="0.2">
      <c r="A158" s="43"/>
      <c r="B158" s="40"/>
      <c r="C158" s="41"/>
      <c r="D158" s="42"/>
      <c r="E158" s="42"/>
    </row>
    <row r="159" spans="1:5" x14ac:dyDescent="0.2">
      <c r="A159" s="43"/>
      <c r="B159" s="40"/>
      <c r="C159" s="41"/>
      <c r="D159" s="42"/>
      <c r="E159" s="42"/>
    </row>
    <row r="160" spans="1:5" x14ac:dyDescent="0.2">
      <c r="A160" s="43"/>
      <c r="B160" s="40"/>
      <c r="C160" s="41"/>
      <c r="D160" s="42"/>
      <c r="E160" s="42"/>
    </row>
  </sheetData>
  <hyperlinks>
    <hyperlink ref="B5" r:id="rId1"/>
  </hyperlinks>
  <pageMargins left="0.5" right="0.5" top="0.25" bottom="0.25" header="0.5" footer="0"/>
  <pageSetup orientation="portrait" horizontalDpi="4294967292" r:id="rId2"/>
  <headerFooter alignWithMargins="0"/>
  <rowBreaks count="1" manualBreakCount="1">
    <brk id="43" max="6553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topLeftCell="A10" zoomScaleNormal="100" workbookViewId="0">
      <selection activeCell="B36" sqref="B36"/>
    </sheetView>
  </sheetViews>
  <sheetFormatPr defaultRowHeight="12.75" x14ac:dyDescent="0.2"/>
  <cols>
    <col min="1" max="1" width="13.7109375" style="1" customWidth="1"/>
    <col min="2" max="2" width="14.5703125" style="1" customWidth="1"/>
    <col min="3" max="3" width="12.140625" style="1" customWidth="1"/>
    <col min="4" max="4" width="10.7109375" style="1" customWidth="1"/>
    <col min="5" max="5" width="10.5703125" style="1" customWidth="1"/>
    <col min="6" max="6" width="14.85546875" style="1" customWidth="1"/>
    <col min="7" max="7" width="14" style="1" customWidth="1"/>
    <col min="8" max="8" width="12.42578125" style="1" customWidth="1"/>
    <col min="9" max="9" width="13.5703125" style="1" customWidth="1"/>
    <col min="10" max="10" width="15.5703125" style="1" customWidth="1"/>
    <col min="11" max="11" width="16.7109375" style="1" customWidth="1"/>
    <col min="12" max="16384" width="9.140625" style="1"/>
  </cols>
  <sheetData>
    <row r="1" spans="1:5" ht="15.75" x14ac:dyDescent="0.25">
      <c r="B1" s="48" t="s">
        <v>41</v>
      </c>
    </row>
    <row r="2" spans="1:5" x14ac:dyDescent="0.2">
      <c r="B2" s="1" t="s">
        <v>0</v>
      </c>
    </row>
    <row r="3" spans="1:5" x14ac:dyDescent="0.2">
      <c r="B3" s="1" t="s">
        <v>1</v>
      </c>
    </row>
    <row r="4" spans="1:5" x14ac:dyDescent="0.2">
      <c r="B4" s="1" t="s">
        <v>2</v>
      </c>
    </row>
    <row r="5" spans="1:5" x14ac:dyDescent="0.2">
      <c r="B5" s="49" t="s">
        <v>42</v>
      </c>
    </row>
    <row r="7" spans="1:5" x14ac:dyDescent="0.2">
      <c r="A7" s="1" t="s">
        <v>3</v>
      </c>
    </row>
    <row r="8" spans="1:5" x14ac:dyDescent="0.2">
      <c r="D8" s="2" t="s">
        <v>4</v>
      </c>
    </row>
    <row r="9" spans="1:5" x14ac:dyDescent="0.2">
      <c r="A9" s="3" t="s">
        <v>5</v>
      </c>
      <c r="B9" s="44">
        <v>55031</v>
      </c>
    </row>
    <row r="11" spans="1:5" s="4" customFormat="1" x14ac:dyDescent="0.2">
      <c r="A11" s="1" t="s">
        <v>6</v>
      </c>
    </row>
    <row r="12" spans="1:5" s="4" customFormat="1" ht="12" x14ac:dyDescent="0.15"/>
    <row r="13" spans="1:5" x14ac:dyDescent="0.2">
      <c r="B13" s="5" t="s">
        <v>7</v>
      </c>
      <c r="C13" s="5" t="s">
        <v>8</v>
      </c>
      <c r="D13" s="5" t="s">
        <v>9</v>
      </c>
      <c r="E13" s="5" t="s">
        <v>10</v>
      </c>
    </row>
    <row r="14" spans="1:5" x14ac:dyDescent="0.2">
      <c r="A14" s="3" t="s">
        <v>11</v>
      </c>
      <c r="B14" s="45">
        <v>25</v>
      </c>
      <c r="C14" s="45">
        <v>100000</v>
      </c>
      <c r="D14" s="1">
        <f>B14+273.15</f>
        <v>298.14999999999998</v>
      </c>
      <c r="E14" s="6">
        <f>LN(C14)</f>
        <v>11.512925464970229</v>
      </c>
    </row>
    <row r="15" spans="1:5" x14ac:dyDescent="0.2">
      <c r="A15" s="3" t="s">
        <v>12</v>
      </c>
      <c r="B15" s="45">
        <v>200</v>
      </c>
      <c r="C15" s="45">
        <v>582</v>
      </c>
      <c r="D15" s="1">
        <f>B15+273.15</f>
        <v>473.15</v>
      </c>
      <c r="E15" s="6">
        <f>LN(C15)</f>
        <v>6.3664704477314382</v>
      </c>
    </row>
    <row r="16" spans="1:5" x14ac:dyDescent="0.2">
      <c r="A16" s="3" t="s">
        <v>13</v>
      </c>
      <c r="B16" s="45">
        <v>300</v>
      </c>
      <c r="C16" s="45">
        <v>105.6</v>
      </c>
      <c r="D16" s="1">
        <f>B16+273.15</f>
        <v>573.15</v>
      </c>
      <c r="E16" s="6">
        <f>LN(C16)</f>
        <v>4.6596583712721609</v>
      </c>
    </row>
    <row r="18" spans="1:10" x14ac:dyDescent="0.2">
      <c r="A18" s="1" t="s">
        <v>14</v>
      </c>
      <c r="B18" s="7">
        <f>E14-E15</f>
        <v>5.1464550172387904</v>
      </c>
    </row>
    <row r="19" spans="1:10" x14ac:dyDescent="0.2">
      <c r="A19" s="1" t="s">
        <v>15</v>
      </c>
      <c r="B19" s="7">
        <f>E14-E16</f>
        <v>6.8532670936980677</v>
      </c>
      <c r="F19" s="8"/>
      <c r="G19" s="8"/>
      <c r="H19" s="8"/>
      <c r="I19" s="8"/>
      <c r="J19" s="8"/>
    </row>
    <row r="20" spans="1:10" x14ac:dyDescent="0.2">
      <c r="A20" s="1" t="s">
        <v>16</v>
      </c>
      <c r="B20" s="7">
        <f>(1/D14) - (1/D15)</f>
        <v>1.2405217712545555E-3</v>
      </c>
      <c r="E20" s="9"/>
      <c r="F20" s="10"/>
      <c r="G20" s="11"/>
      <c r="H20" s="12"/>
      <c r="I20" s="13"/>
      <c r="J20" s="13"/>
    </row>
    <row r="21" spans="1:10" x14ac:dyDescent="0.2">
      <c r="A21" s="1" t="s">
        <v>17</v>
      </c>
      <c r="B21" s="7">
        <f>(1/D14)-(1/D16)</f>
        <v>1.6092724758564876E-3</v>
      </c>
      <c r="F21" s="10"/>
      <c r="G21" s="11"/>
      <c r="H21" s="12"/>
      <c r="I21" s="13"/>
      <c r="J21" s="13"/>
    </row>
    <row r="22" spans="1:10" x14ac:dyDescent="0.2">
      <c r="B22" s="7"/>
      <c r="F22" s="10"/>
      <c r="G22" s="11"/>
      <c r="H22" s="12"/>
      <c r="I22" s="13"/>
      <c r="J22" s="13"/>
    </row>
    <row r="23" spans="1:10" x14ac:dyDescent="0.2">
      <c r="A23" s="14" t="s">
        <v>18</v>
      </c>
      <c r="B23" s="15"/>
      <c r="F23" s="10"/>
      <c r="G23" s="11"/>
      <c r="H23" s="12"/>
      <c r="I23" s="13"/>
      <c r="J23" s="13"/>
    </row>
    <row r="24" spans="1:10" x14ac:dyDescent="0.2">
      <c r="A24" s="3" t="s">
        <v>19</v>
      </c>
      <c r="B24" s="16">
        <f>1/D14-B26*E14^3-B25*E14</f>
        <v>7.9097575480036085E-4</v>
      </c>
      <c r="E24" s="17"/>
      <c r="F24" s="10"/>
      <c r="G24" s="11"/>
      <c r="H24" s="12"/>
      <c r="I24" s="13"/>
      <c r="J24" s="13"/>
    </row>
    <row r="25" spans="1:10" x14ac:dyDescent="0.2">
      <c r="A25" s="3" t="s">
        <v>20</v>
      </c>
      <c r="B25" s="16">
        <f>(B20-B26*(E14^3-E15^3))/B18</f>
        <v>2.0117254314882966E-4</v>
      </c>
      <c r="E25" s="18"/>
      <c r="F25" s="10"/>
      <c r="G25" s="11"/>
      <c r="H25" s="12"/>
      <c r="I25" s="13"/>
      <c r="J25" s="13"/>
    </row>
    <row r="26" spans="1:10" x14ac:dyDescent="0.2">
      <c r="A26" s="3" t="s">
        <v>21</v>
      </c>
      <c r="B26" s="16">
        <f>(B20-B18*B21/B19)/((E14^3-E15^3)-B18*(E14^3-E16^3)/B19)</f>
        <v>1.6183141386199251E-7</v>
      </c>
      <c r="F26" s="10"/>
      <c r="G26" s="11"/>
      <c r="H26" s="12"/>
      <c r="I26" s="13"/>
      <c r="J26" s="13"/>
    </row>
    <row r="27" spans="1:10" x14ac:dyDescent="0.2">
      <c r="A27" s="3"/>
      <c r="B27" s="16"/>
      <c r="F27" s="10"/>
      <c r="G27" s="11"/>
      <c r="H27" s="12"/>
      <c r="I27" s="13"/>
      <c r="J27" s="13"/>
    </row>
    <row r="28" spans="1:10" x14ac:dyDescent="0.2">
      <c r="F28" s="10"/>
      <c r="G28" s="11"/>
      <c r="H28" s="12"/>
      <c r="I28" s="13"/>
      <c r="J28" s="13"/>
    </row>
    <row r="29" spans="1:10" x14ac:dyDescent="0.2">
      <c r="A29" s="19" t="s">
        <v>22</v>
      </c>
      <c r="B29" s="19"/>
      <c r="C29" s="20" t="s">
        <v>8</v>
      </c>
      <c r="D29" s="5" t="s">
        <v>23</v>
      </c>
      <c r="E29" s="5" t="s">
        <v>24</v>
      </c>
      <c r="F29" s="21" t="s">
        <v>25</v>
      </c>
      <c r="G29" s="22" t="s">
        <v>26</v>
      </c>
      <c r="H29" s="12"/>
      <c r="I29" s="13"/>
      <c r="J29" s="13"/>
    </row>
    <row r="30" spans="1:10" x14ac:dyDescent="0.2">
      <c r="A30" s="3" t="s">
        <v>27</v>
      </c>
      <c r="B30" s="46">
        <v>25</v>
      </c>
      <c r="C30" s="23">
        <f>EXP((G30-(F30/2))^(1/3)-(G30+(F30/2))^(1/3))</f>
        <v>100000.00000000038</v>
      </c>
      <c r="D30" s="23">
        <f>-1*C30/(B31^2*($B$25+3*$B$26*(LN(C30))^2))</f>
        <v>-4236.6959439034854</v>
      </c>
      <c r="E30" s="23">
        <f>D30/C30*100</f>
        <v>-4.2366959439034693</v>
      </c>
      <c r="F30" s="24">
        <f>($B$24-(1/B31))/$B$26</f>
        <v>-15837.720370322499</v>
      </c>
      <c r="G30" s="25">
        <f>SQRT(($B$25/(3*$B$26))^3+(F30^2)/4)</f>
        <v>11569.56786174341</v>
      </c>
    </row>
    <row r="31" spans="1:10" x14ac:dyDescent="0.2">
      <c r="A31" s="5" t="s">
        <v>9</v>
      </c>
      <c r="B31" s="26">
        <f>B30+273.15</f>
        <v>298.14999999999998</v>
      </c>
      <c r="G31" s="27"/>
    </row>
    <row r="32" spans="1:10" x14ac:dyDescent="0.2">
      <c r="E32" s="27"/>
    </row>
    <row r="34" spans="1:11" x14ac:dyDescent="0.2">
      <c r="A34" s="19" t="s">
        <v>28</v>
      </c>
      <c r="B34" s="19"/>
    </row>
    <row r="35" spans="1:11" x14ac:dyDescent="0.2">
      <c r="A35" s="3" t="s">
        <v>29</v>
      </c>
      <c r="B35" s="46">
        <v>299.3</v>
      </c>
      <c r="C35" s="3" t="s">
        <v>30</v>
      </c>
      <c r="D35" s="28">
        <f>1/(B24+B25*LN(B35)+B26*(LN(B35))^3)-273.15</f>
        <v>234.99477416052252</v>
      </c>
      <c r="F35" s="1">
        <f>1/(B24+B25*LN(B35)+B26*(LN(B35))^3)-273.15</f>
        <v>234.99477416052252</v>
      </c>
      <c r="I35" s="1">
        <f>LN((10240000/569)-10000)</f>
        <v>8.986757356800803</v>
      </c>
      <c r="K35" s="1">
        <f>LN(((10240000/569)-10000)/10000)</f>
        <v>-0.22358301517538065</v>
      </c>
    </row>
    <row r="36" spans="1:11" x14ac:dyDescent="0.2">
      <c r="A36" s="3"/>
      <c r="B36" s="29"/>
      <c r="C36" s="3"/>
      <c r="D36" s="28"/>
      <c r="I36" s="1">
        <f>1 / (0.001138942 + (0.000232762 + (0.000000091 * I35 * I35)) * I35)</f>
        <v>303.32772855446865</v>
      </c>
      <c r="K36" s="1">
        <f>1/(0.003354016+(0.000256985*K35)+(0.000002620131*K35*K35))</f>
        <v>303.33460301598802</v>
      </c>
    </row>
    <row r="37" spans="1:11" x14ac:dyDescent="0.2">
      <c r="A37" s="3"/>
      <c r="B37" s="29"/>
      <c r="C37" s="3"/>
      <c r="D37" s="28"/>
      <c r="I37" s="1">
        <f>I36-273.15</f>
        <v>30.177728554468672</v>
      </c>
      <c r="K37" s="1">
        <f>K36-273.15</f>
        <v>30.184603015988046</v>
      </c>
    </row>
    <row r="38" spans="1:11" x14ac:dyDescent="0.2">
      <c r="A38" s="30" t="s">
        <v>31</v>
      </c>
      <c r="B38" s="29"/>
      <c r="C38" s="3"/>
      <c r="D38" s="28"/>
    </row>
    <row r="39" spans="1:11" s="31" customFormat="1" x14ac:dyDescent="0.2">
      <c r="A39" s="1"/>
      <c r="B39" s="8" t="s">
        <v>32</v>
      </c>
      <c r="C39" s="8" t="s">
        <v>8</v>
      </c>
      <c r="D39" s="8" t="s">
        <v>33</v>
      </c>
      <c r="E39" s="8" t="s">
        <v>25</v>
      </c>
      <c r="F39" s="8" t="s">
        <v>26</v>
      </c>
    </row>
    <row r="40" spans="1:11" x14ac:dyDescent="0.2">
      <c r="A40" s="3" t="s">
        <v>34</v>
      </c>
      <c r="B40" s="47">
        <v>0</v>
      </c>
      <c r="C40" s="11">
        <f t="shared" ref="C40:C48" si="0">EXP((F40-E40/2)^(1/3)-(F40+E40/2)^(1/3))</f>
        <v>309081.1647560678</v>
      </c>
      <c r="D40" s="12">
        <f t="shared" ref="D40:D48" si="1">-1*C40/((B40+273.15)^2*($B$25+3*$B$26*(LN(C40))^2))</f>
        <v>-14860.903386033453</v>
      </c>
      <c r="E40" s="13">
        <f t="shared" ref="E40:E48" si="2">($B$24-(1/(B40+273.15)))/$B$26</f>
        <v>-17734.60606674345</v>
      </c>
      <c r="F40" s="13">
        <f t="shared" ref="F40:F48" si="3">SQRT(($B$25/(3*$B$26))^3+E40^2/4)</f>
        <v>12238.284886412694</v>
      </c>
    </row>
    <row r="41" spans="1:11" x14ac:dyDescent="0.2">
      <c r="B41" s="47">
        <v>5</v>
      </c>
      <c r="C41" s="11">
        <f t="shared" si="0"/>
        <v>243785.48191339697</v>
      </c>
      <c r="D41" s="12">
        <f t="shared" si="1"/>
        <v>-11422.046382467188</v>
      </c>
      <c r="E41" s="13">
        <f t="shared" si="2"/>
        <v>-17327.950326755741</v>
      </c>
      <c r="F41" s="13">
        <f t="shared" si="3"/>
        <v>12091.774870009056</v>
      </c>
    </row>
    <row r="42" spans="1:11" x14ac:dyDescent="0.2">
      <c r="B42" s="47">
        <v>10</v>
      </c>
      <c r="C42" s="11">
        <f t="shared" si="0"/>
        <v>193446.43368388506</v>
      </c>
      <c r="D42" s="12">
        <f t="shared" si="1"/>
        <v>-8834.6265112257788</v>
      </c>
      <c r="E42" s="13">
        <f t="shared" si="2"/>
        <v>-16935.656435257799</v>
      </c>
      <c r="F42" s="13">
        <f t="shared" si="3"/>
        <v>11952.01525261017</v>
      </c>
    </row>
    <row r="43" spans="1:11" x14ac:dyDescent="0.2">
      <c r="B43" s="47">
        <v>15</v>
      </c>
      <c r="C43" s="11">
        <f t="shared" si="0"/>
        <v>154396.11568717289</v>
      </c>
      <c r="D43" s="12">
        <f t="shared" si="1"/>
        <v>-6875.0970597510159</v>
      </c>
      <c r="E43" s="13">
        <f t="shared" si="2"/>
        <v>-16556.976768694713</v>
      </c>
      <c r="F43" s="13">
        <f t="shared" si="3"/>
        <v>11818.626138647758</v>
      </c>
    </row>
    <row r="44" spans="1:11" x14ac:dyDescent="0.2">
      <c r="A44" s="17"/>
      <c r="B44" s="47">
        <v>20</v>
      </c>
      <c r="C44" s="11">
        <f t="shared" si="0"/>
        <v>123920.93476822066</v>
      </c>
      <c r="D44" s="12">
        <f t="shared" si="1"/>
        <v>-5381.7272767135764</v>
      </c>
      <c r="E44" s="13">
        <f t="shared" si="2"/>
        <v>-16191.214709723748</v>
      </c>
      <c r="F44" s="13">
        <f t="shared" si="3"/>
        <v>11691.253667569086</v>
      </c>
    </row>
    <row r="45" spans="1:11" x14ac:dyDescent="0.2">
      <c r="A45" s="18"/>
      <c r="B45" s="47">
        <v>25</v>
      </c>
      <c r="C45" s="11">
        <f t="shared" si="0"/>
        <v>100000.00000000038</v>
      </c>
      <c r="D45" s="12">
        <f t="shared" si="1"/>
        <v>-4236.6959439034854</v>
      </c>
      <c r="E45" s="13">
        <f t="shared" si="2"/>
        <v>-15837.720370322499</v>
      </c>
      <c r="F45" s="13">
        <f t="shared" si="3"/>
        <v>11569.56786174341</v>
      </c>
    </row>
    <row r="46" spans="1:11" x14ac:dyDescent="0.2">
      <c r="B46" s="47"/>
      <c r="C46" s="11">
        <f t="shared" si="0"/>
        <v>309081.1647560678</v>
      </c>
      <c r="D46" s="12">
        <f t="shared" si="1"/>
        <v>-14860.903386033453</v>
      </c>
      <c r="E46" s="13">
        <f t="shared" si="2"/>
        <v>-17734.60606674345</v>
      </c>
      <c r="F46" s="13">
        <f t="shared" si="3"/>
        <v>12238.284886412694</v>
      </c>
    </row>
    <row r="47" spans="1:11" x14ac:dyDescent="0.2">
      <c r="B47" s="47"/>
      <c r="C47" s="11">
        <f t="shared" si="0"/>
        <v>309081.1647560678</v>
      </c>
      <c r="D47" s="12">
        <f t="shared" si="1"/>
        <v>-14860.903386033453</v>
      </c>
      <c r="E47" s="13">
        <f t="shared" si="2"/>
        <v>-17734.60606674345</v>
      </c>
      <c r="F47" s="13">
        <f t="shared" si="3"/>
        <v>12238.284886412694</v>
      </c>
    </row>
    <row r="48" spans="1:11" x14ac:dyDescent="0.2">
      <c r="A48" s="17"/>
      <c r="B48" s="47"/>
      <c r="C48" s="11">
        <f t="shared" si="0"/>
        <v>309081.1647560678</v>
      </c>
      <c r="D48" s="12">
        <f t="shared" si="1"/>
        <v>-14860.903386033453</v>
      </c>
      <c r="E48" s="13">
        <f t="shared" si="2"/>
        <v>-17734.60606674345</v>
      </c>
      <c r="F48" s="13">
        <f t="shared" si="3"/>
        <v>12238.284886412694</v>
      </c>
    </row>
    <row r="49" spans="1:5" s="34" customFormat="1" x14ac:dyDescent="0.2">
      <c r="A49" s="3"/>
      <c r="B49" s="32"/>
      <c r="C49" s="3"/>
      <c r="D49" s="33"/>
    </row>
    <row r="50" spans="1:5" x14ac:dyDescent="0.2">
      <c r="C50" s="19" t="s">
        <v>35</v>
      </c>
      <c r="D50" s="19"/>
    </row>
    <row r="51" spans="1:5" x14ac:dyDescent="0.2">
      <c r="A51" s="35" t="s">
        <v>36</v>
      </c>
      <c r="B51" s="35"/>
      <c r="C51" s="35"/>
      <c r="D51" s="36">
        <v>-55</v>
      </c>
      <c r="E51" s="35"/>
    </row>
    <row r="52" spans="1:5" x14ac:dyDescent="0.2">
      <c r="A52" s="35" t="s">
        <v>37</v>
      </c>
      <c r="B52" s="35"/>
      <c r="C52" s="35"/>
      <c r="D52" s="36">
        <v>300</v>
      </c>
      <c r="E52" s="35"/>
    </row>
    <row r="53" spans="1:5" x14ac:dyDescent="0.2">
      <c r="A53" s="35" t="s">
        <v>38</v>
      </c>
      <c r="B53" s="35"/>
      <c r="C53" s="35"/>
      <c r="D53" s="37">
        <v>5</v>
      </c>
      <c r="E53" s="35"/>
    </row>
    <row r="54" spans="1:5" x14ac:dyDescent="0.2">
      <c r="A54" s="35"/>
      <c r="B54" s="35"/>
      <c r="C54" s="35"/>
      <c r="D54" s="35"/>
      <c r="E54" s="35"/>
    </row>
    <row r="55" spans="1:5" x14ac:dyDescent="0.2">
      <c r="A55" s="38" t="s">
        <v>39</v>
      </c>
      <c r="B55" s="38" t="s">
        <v>8</v>
      </c>
      <c r="C55" s="38" t="s">
        <v>40</v>
      </c>
      <c r="D55" s="38" t="s">
        <v>25</v>
      </c>
      <c r="E55" s="38" t="s">
        <v>26</v>
      </c>
    </row>
    <row r="56" spans="1:5" x14ac:dyDescent="0.2">
      <c r="A56" s="39">
        <f>D51</f>
        <v>-55</v>
      </c>
      <c r="B56" s="40">
        <f t="shared" ref="B56:B119" si="4">EXP((E56-D56/2)^(1/3)-(E56+D56/2)^(1/3))</f>
        <v>6756391.6498252805</v>
      </c>
      <c r="C56" s="41">
        <f t="shared" ref="C56:C119" si="5">-1*B56/((A56+273.15)^2*($B$25+3*$B$26*(LN(B56))^2))</f>
        <v>-441953.44740968134</v>
      </c>
      <c r="D56" s="42">
        <f t="shared" ref="D56:D119" si="6">($B$24-(1/(A56+273.15)))/$B$26</f>
        <v>-23438.132240721887</v>
      </c>
      <c r="E56" s="42">
        <f t="shared" ref="E56:E119" si="7">SQRT(($B$25/(3*$B$26))^3+D56^2/4)</f>
        <v>14438.942641646085</v>
      </c>
    </row>
    <row r="57" spans="1:5" x14ac:dyDescent="0.2">
      <c r="A57" s="43">
        <f t="shared" ref="A57:A120" si="8">IF(A56&lt;$D$52,A56+$D$53,$D$52)</f>
        <v>-50</v>
      </c>
      <c r="B57" s="40">
        <f t="shared" si="4"/>
        <v>4895438.36560727</v>
      </c>
      <c r="C57" s="41">
        <f t="shared" si="5"/>
        <v>-310744.41463111213</v>
      </c>
      <c r="D57" s="42">
        <f t="shared" si="6"/>
        <v>-22803.45186901015</v>
      </c>
      <c r="E57" s="42">
        <f t="shared" si="7"/>
        <v>14182.591729332109</v>
      </c>
    </row>
    <row r="58" spans="1:5" x14ac:dyDescent="0.2">
      <c r="A58" s="43">
        <f t="shared" si="8"/>
        <v>-45</v>
      </c>
      <c r="B58" s="40">
        <f t="shared" si="4"/>
        <v>3580783.726870704</v>
      </c>
      <c r="C58" s="41">
        <f t="shared" si="5"/>
        <v>-220671.01064812709</v>
      </c>
      <c r="D58" s="42">
        <f t="shared" si="6"/>
        <v>-22196.590054024768</v>
      </c>
      <c r="E58" s="42">
        <f t="shared" si="7"/>
        <v>13939.824474575056</v>
      </c>
    </row>
    <row r="59" spans="1:5" x14ac:dyDescent="0.2">
      <c r="A59" s="43">
        <f t="shared" si="8"/>
        <v>-40</v>
      </c>
      <c r="B59" s="40">
        <f t="shared" si="4"/>
        <v>2642973.4489818299</v>
      </c>
      <c r="C59" s="41">
        <f t="shared" si="5"/>
        <v>-158201.55561486105</v>
      </c>
      <c r="D59" s="42">
        <f t="shared" si="6"/>
        <v>-21615.75705375032</v>
      </c>
      <c r="E59" s="42">
        <f t="shared" si="7"/>
        <v>13709.733481254956</v>
      </c>
    </row>
    <row r="60" spans="1:5" x14ac:dyDescent="0.2">
      <c r="A60" s="43">
        <f t="shared" si="8"/>
        <v>-35</v>
      </c>
      <c r="B60" s="40">
        <f t="shared" si="4"/>
        <v>1967731.6603862015</v>
      </c>
      <c r="C60" s="41">
        <f t="shared" si="5"/>
        <v>-114451.25712124979</v>
      </c>
      <c r="D60" s="42">
        <f t="shared" si="6"/>
        <v>-21059.313429930811</v>
      </c>
      <c r="E60" s="42">
        <f t="shared" si="7"/>
        <v>13491.487108927984</v>
      </c>
    </row>
    <row r="61" spans="1:5" x14ac:dyDescent="0.2">
      <c r="A61" s="43">
        <f t="shared" si="8"/>
        <v>-30</v>
      </c>
      <c r="B61" s="40">
        <f t="shared" si="4"/>
        <v>1477196.0275310525</v>
      </c>
      <c r="C61" s="41">
        <f t="shared" si="5"/>
        <v>-83523.167219284063</v>
      </c>
      <c r="D61" s="42">
        <f t="shared" si="6"/>
        <v>-20525.754594259335</v>
      </c>
      <c r="E61" s="42">
        <f t="shared" si="7"/>
        <v>13284.321747507229</v>
      </c>
    </row>
    <row r="62" spans="1:5" x14ac:dyDescent="0.2">
      <c r="A62" s="43">
        <f t="shared" si="8"/>
        <v>-25</v>
      </c>
      <c r="B62" s="40">
        <f t="shared" si="4"/>
        <v>1117789.7972785614</v>
      </c>
      <c r="C62" s="41">
        <f t="shared" si="5"/>
        <v>-61462.826815285232</v>
      </c>
      <c r="D62" s="42">
        <f t="shared" si="6"/>
        <v>-20013.697222850267</v>
      </c>
      <c r="E62" s="42">
        <f t="shared" si="7"/>
        <v>13087.535024111114</v>
      </c>
    </row>
    <row r="63" spans="1:5" x14ac:dyDescent="0.2">
      <c r="A63" s="43">
        <f t="shared" si="8"/>
        <v>-20</v>
      </c>
      <c r="B63" s="40">
        <f t="shared" si="4"/>
        <v>852297.86803247558</v>
      </c>
      <c r="C63" s="41">
        <f t="shared" si="5"/>
        <v>-45592.083857674661</v>
      </c>
      <c r="D63" s="42">
        <f t="shared" si="6"/>
        <v>-19521.867280689039</v>
      </c>
      <c r="E63" s="42">
        <f t="shared" si="7"/>
        <v>12900.479813036538</v>
      </c>
    </row>
    <row r="64" spans="1:5" x14ac:dyDescent="0.2">
      <c r="A64" s="43">
        <f t="shared" si="8"/>
        <v>-15</v>
      </c>
      <c r="B64" s="40">
        <f t="shared" si="4"/>
        <v>654635.58710476127</v>
      </c>
      <c r="C64" s="41">
        <f t="shared" si="5"/>
        <v>-34079.921352593192</v>
      </c>
      <c r="D64" s="42">
        <f t="shared" si="6"/>
        <v>-19049.089437778679</v>
      </c>
      <c r="E64" s="42">
        <f t="shared" si="7"/>
        <v>12722.55893983112</v>
      </c>
    </row>
    <row r="65" spans="1:5" x14ac:dyDescent="0.2">
      <c r="A65" s="43">
        <f t="shared" si="8"/>
        <v>-10</v>
      </c>
      <c r="B65" s="40">
        <f t="shared" si="4"/>
        <v>506360.71678747429</v>
      </c>
      <c r="C65" s="41">
        <f t="shared" si="5"/>
        <v>-25663.086573913639</v>
      </c>
      <c r="D65" s="42">
        <f t="shared" si="6"/>
        <v>-18594.277691881824</v>
      </c>
      <c r="E65" s="42">
        <f t="shared" si="7"/>
        <v>12553.220487032699</v>
      </c>
    </row>
    <row r="66" spans="1:5" x14ac:dyDescent="0.2">
      <c r="A66" s="43">
        <f t="shared" si="8"/>
        <v>-5</v>
      </c>
      <c r="B66" s="40">
        <f t="shared" si="4"/>
        <v>394325.42407063337</v>
      </c>
      <c r="C66" s="41">
        <f t="shared" si="5"/>
        <v>-19462.413853624425</v>
      </c>
      <c r="D66" s="42">
        <f t="shared" si="6"/>
        <v>-18156.427040368591</v>
      </c>
      <c r="E66" s="42">
        <f t="shared" si="7"/>
        <v>12391.953622952713</v>
      </c>
    </row>
    <row r="67" spans="1:5" x14ac:dyDescent="0.2">
      <c r="A67" s="43">
        <f t="shared" si="8"/>
        <v>0</v>
      </c>
      <c r="B67" s="40">
        <f t="shared" si="4"/>
        <v>309081.1647560678</v>
      </c>
      <c r="C67" s="41">
        <f t="shared" si="5"/>
        <v>-14860.903386033453</v>
      </c>
      <c r="D67" s="42">
        <f t="shared" si="6"/>
        <v>-17734.60606674345</v>
      </c>
      <c r="E67" s="42">
        <f t="shared" si="7"/>
        <v>12238.284886412694</v>
      </c>
    </row>
    <row r="68" spans="1:5" x14ac:dyDescent="0.2">
      <c r="A68" s="43">
        <f t="shared" si="8"/>
        <v>5</v>
      </c>
      <c r="B68" s="40">
        <f t="shared" si="4"/>
        <v>243785.48191339697</v>
      </c>
      <c r="C68" s="41">
        <f t="shared" si="5"/>
        <v>-11422.046382467188</v>
      </c>
      <c r="D68" s="42">
        <f t="shared" si="6"/>
        <v>-17327.950326755741</v>
      </c>
      <c r="E68" s="42">
        <f t="shared" si="7"/>
        <v>12091.774870009056</v>
      </c>
    </row>
    <row r="69" spans="1:5" x14ac:dyDescent="0.2">
      <c r="A69" s="43">
        <f t="shared" si="8"/>
        <v>10</v>
      </c>
      <c r="B69" s="40">
        <f t="shared" si="4"/>
        <v>193446.43368388506</v>
      </c>
      <c r="C69" s="41">
        <f t="shared" si="5"/>
        <v>-8834.6265112257788</v>
      </c>
      <c r="D69" s="42">
        <f t="shared" si="6"/>
        <v>-16935.656435257799</v>
      </c>
      <c r="E69" s="42">
        <f t="shared" si="7"/>
        <v>11952.01525261017</v>
      </c>
    </row>
    <row r="70" spans="1:5" x14ac:dyDescent="0.2">
      <c r="A70" s="43">
        <f t="shared" si="8"/>
        <v>15</v>
      </c>
      <c r="B70" s="40">
        <f t="shared" si="4"/>
        <v>154396.11568717289</v>
      </c>
      <c r="C70" s="41">
        <f t="shared" si="5"/>
        <v>-6875.0970597510159</v>
      </c>
      <c r="D70" s="42">
        <f t="shared" si="6"/>
        <v>-16556.976768694713</v>
      </c>
      <c r="E70" s="42">
        <f t="shared" si="7"/>
        <v>11818.626138647758</v>
      </c>
    </row>
    <row r="71" spans="1:5" x14ac:dyDescent="0.2">
      <c r="A71" s="43">
        <f t="shared" si="8"/>
        <v>20</v>
      </c>
      <c r="B71" s="40">
        <f t="shared" si="4"/>
        <v>123920.93476822066</v>
      </c>
      <c r="C71" s="41">
        <f t="shared" si="5"/>
        <v>-5381.7272767135764</v>
      </c>
      <c r="D71" s="42">
        <f t="shared" si="6"/>
        <v>-16191.214709723748</v>
      </c>
      <c r="E71" s="42">
        <f t="shared" si="7"/>
        <v>11691.253667569086</v>
      </c>
    </row>
    <row r="72" spans="1:5" x14ac:dyDescent="0.2">
      <c r="A72" s="43">
        <f t="shared" si="8"/>
        <v>25</v>
      </c>
      <c r="B72" s="40">
        <f t="shared" si="4"/>
        <v>100000.00000000038</v>
      </c>
      <c r="C72" s="41">
        <f t="shared" si="5"/>
        <v>-4236.6959439034854</v>
      </c>
      <c r="D72" s="42">
        <f t="shared" si="6"/>
        <v>-15837.720370322499</v>
      </c>
      <c r="E72" s="42">
        <f t="shared" si="7"/>
        <v>11569.56786174341</v>
      </c>
    </row>
    <row r="73" spans="1:5" x14ac:dyDescent="0.2">
      <c r="A73" s="43">
        <f t="shared" si="8"/>
        <v>30</v>
      </c>
      <c r="B73" s="40">
        <f t="shared" si="4"/>
        <v>81118.665433853268</v>
      </c>
      <c r="C73" s="41">
        <f t="shared" si="5"/>
        <v>-3353.5948483935822</v>
      </c>
      <c r="D73" s="42">
        <f t="shared" si="6"/>
        <v>-15495.886738142137</v>
      </c>
      <c r="E73" s="42">
        <f t="shared" si="7"/>
        <v>11453.260685310812</v>
      </c>
    </row>
    <row r="74" spans="1:5" x14ac:dyDescent="0.2">
      <c r="A74" s="43">
        <f t="shared" si="8"/>
        <v>35</v>
      </c>
      <c r="B74" s="40">
        <f t="shared" si="4"/>
        <v>66134.701626146285</v>
      </c>
      <c r="C74" s="41">
        <f t="shared" si="5"/>
        <v>-2668.6436839950625</v>
      </c>
      <c r="D74" s="42">
        <f t="shared" si="6"/>
        <v>-15165.146198033181</v>
      </c>
      <c r="E74" s="42">
        <f t="shared" si="7"/>
        <v>11342.044290042426</v>
      </c>
    </row>
    <row r="75" spans="1:5" x14ac:dyDescent="0.2">
      <c r="A75" s="43">
        <f t="shared" si="8"/>
        <v>40</v>
      </c>
      <c r="B75" s="40">
        <f t="shared" si="4"/>
        <v>54181.589365232139</v>
      </c>
      <c r="C75" s="41">
        <f t="shared" si="5"/>
        <v>-2134.4703387818827</v>
      </c>
      <c r="D75" s="42">
        <f t="shared" si="6"/>
        <v>-14844.967386811624</v>
      </c>
      <c r="E75" s="42">
        <f t="shared" si="7"/>
        <v>11235.649427346383</v>
      </c>
    </row>
    <row r="76" spans="1:5" x14ac:dyDescent="0.2">
      <c r="A76" s="43">
        <f t="shared" si="8"/>
        <v>45</v>
      </c>
      <c r="B76" s="40">
        <f t="shared" si="4"/>
        <v>44598.180501454692</v>
      </c>
      <c r="C76" s="41">
        <f t="shared" si="5"/>
        <v>-1715.6773050149991</v>
      </c>
      <c r="D76" s="42">
        <f t="shared" si="6"/>
        <v>-14534.852344605362</v>
      </c>
      <c r="E76" s="42">
        <f t="shared" si="7"/>
        <v>11133.824008184427</v>
      </c>
    </row>
    <row r="77" spans="1:5" x14ac:dyDescent="0.2">
      <c r="A77" s="43">
        <f t="shared" si="8"/>
        <v>50</v>
      </c>
      <c r="B77" s="40">
        <f t="shared" si="4"/>
        <v>36877.212924243628</v>
      </c>
      <c r="C77" s="41">
        <f t="shared" si="5"/>
        <v>-1385.6603929397154</v>
      </c>
      <c r="D77" s="42">
        <f t="shared" si="6"/>
        <v>-14234.333930658615</v>
      </c>
      <c r="E77" s="42">
        <f t="shared" si="7"/>
        <v>11036.331794927548</v>
      </c>
    </row>
    <row r="78" spans="1:5" x14ac:dyDescent="0.2">
      <c r="A78" s="43">
        <f t="shared" si="8"/>
        <v>55</v>
      </c>
      <c r="B78" s="40">
        <f t="shared" si="4"/>
        <v>30627.395223458352</v>
      </c>
      <c r="C78" s="41">
        <f t="shared" si="5"/>
        <v>-1124.3114332219725</v>
      </c>
      <c r="D78" s="42">
        <f t="shared" si="6"/>
        <v>-13942.973475387682</v>
      </c>
      <c r="E78" s="42">
        <f t="shared" si="7"/>
        <v>10942.951211131074</v>
      </c>
    </row>
    <row r="79" spans="1:5" x14ac:dyDescent="0.2">
      <c r="A79" s="43">
        <f t="shared" si="8"/>
        <v>60</v>
      </c>
      <c r="B79" s="40">
        <f t="shared" si="4"/>
        <v>25545.319196635061</v>
      </c>
      <c r="C79" s="41">
        <f t="shared" si="5"/>
        <v>-916.34907464528658</v>
      </c>
      <c r="D79" s="42">
        <f t="shared" si="6"/>
        <v>-13660.358643867938</v>
      </c>
      <c r="E79" s="42">
        <f t="shared" si="7"/>
        <v>10853.474256897111</v>
      </c>
    </row>
    <row r="80" spans="1:5" x14ac:dyDescent="0.2">
      <c r="A80" s="43">
        <f t="shared" si="8"/>
        <v>65</v>
      </c>
      <c r="B80" s="40">
        <f t="shared" si="4"/>
        <v>21394.533534854385</v>
      </c>
      <c r="C80" s="41">
        <f t="shared" si="5"/>
        <v>-750.09869344817355</v>
      </c>
      <c r="D80" s="42">
        <f t="shared" si="6"/>
        <v>-13386.101488868075</v>
      </c>
      <c r="E80" s="42">
        <f t="shared" si="7"/>
        <v>10767.705518954488</v>
      </c>
    </row>
    <row r="81" spans="1:5" x14ac:dyDescent="0.2">
      <c r="A81" s="43">
        <f>IF(A80&lt;$D$52,A80+$D$53,$D$52)</f>
        <v>70</v>
      </c>
      <c r="B81" s="40">
        <f t="shared" si="4"/>
        <v>17989.866359496431</v>
      </c>
      <c r="C81" s="41">
        <f t="shared" si="5"/>
        <v>-616.59540903039431</v>
      </c>
      <c r="D81" s="42">
        <f t="shared" si="6"/>
        <v>-13119.836674098427</v>
      </c>
      <c r="E81" s="42">
        <f t="shared" si="7"/>
        <v>10685.461265855978</v>
      </c>
    </row>
    <row r="82" spans="1:5" x14ac:dyDescent="0.2">
      <c r="A82" s="43">
        <f t="shared" si="8"/>
        <v>75</v>
      </c>
      <c r="B82" s="40">
        <f t="shared" si="4"/>
        <v>15185.616925426579</v>
      </c>
      <c r="C82" s="41">
        <f t="shared" si="5"/>
        <v>-508.92093797276351</v>
      </c>
      <c r="D82" s="42">
        <f t="shared" si="6"/>
        <v>-12861.219850561572</v>
      </c>
      <c r="E82" s="42">
        <f t="shared" si="7"/>
        <v>10606.56861979753</v>
      </c>
    </row>
    <row r="83" spans="1:5" x14ac:dyDescent="0.2">
      <c r="A83" s="43">
        <f t="shared" si="8"/>
        <v>80</v>
      </c>
      <c r="B83" s="40">
        <f t="shared" si="4"/>
        <v>12866.61524782354</v>
      </c>
      <c r="C83" s="41">
        <f t="shared" si="5"/>
        <v>-421.71065808088497</v>
      </c>
      <c r="D83" s="42">
        <f t="shared" si="6"/>
        <v>-12609.926170831508</v>
      </c>
      <c r="E83" s="42">
        <f t="shared" si="7"/>
        <v>10530.864797527754</v>
      </c>
    </row>
    <row r="84" spans="1:5" x14ac:dyDescent="0.2">
      <c r="A84" s="43">
        <f t="shared" si="8"/>
        <v>85</v>
      </c>
      <c r="B84" s="40">
        <f t="shared" si="4"/>
        <v>10941.418912112185</v>
      </c>
      <c r="C84" s="41">
        <f t="shared" si="5"/>
        <v>-350.78526090191838</v>
      </c>
      <c r="D84" s="42">
        <f t="shared" si="6"/>
        <v>-12365.648927782448</v>
      </c>
      <c r="E84" s="42">
        <f t="shared" si="7"/>
        <v>10458.196413657841</v>
      </c>
    </row>
    <row r="85" spans="1:5" x14ac:dyDescent="0.2">
      <c r="A85" s="43">
        <f t="shared" si="8"/>
        <v>90</v>
      </c>
      <c r="B85" s="40">
        <f t="shared" si="4"/>
        <v>9337.1108054617016</v>
      </c>
      <c r="C85" s="41">
        <f t="shared" si="5"/>
        <v>-292.8740940765307</v>
      </c>
      <c r="D85" s="42">
        <f t="shared" si="6"/>
        <v>-12128.098305772874</v>
      </c>
      <c r="E85" s="42">
        <f t="shared" si="7"/>
        <v>10388.418840419203</v>
      </c>
    </row>
    <row r="86" spans="1:5" x14ac:dyDescent="0.2">
      <c r="A86" s="43">
        <f t="shared" si="8"/>
        <v>95</v>
      </c>
      <c r="B86" s="40">
        <f t="shared" si="4"/>
        <v>7995.3021223082214</v>
      </c>
      <c r="C86" s="41">
        <f t="shared" si="5"/>
        <v>-245.40633741044695</v>
      </c>
      <c r="D86" s="42">
        <f t="shared" si="6"/>
        <v>-11897.000233593793</v>
      </c>
      <c r="E86" s="42">
        <f t="shared" si="7"/>
        <v>10321.395618562763</v>
      </c>
    </row>
    <row r="87" spans="1:5" x14ac:dyDescent="0.2">
      <c r="A87" s="43">
        <f t="shared" si="8"/>
        <v>100</v>
      </c>
      <c r="B87" s="40">
        <f t="shared" si="4"/>
        <v>6869.0472233238652</v>
      </c>
      <c r="C87" s="41">
        <f t="shared" si="5"/>
        <v>-206.35262006050201</v>
      </c>
      <c r="D87" s="42">
        <f t="shared" si="6"/>
        <v>-11672.095329636046</v>
      </c>
      <c r="E87" s="42">
        <f t="shared" si="7"/>
        <v>10256.997914662059</v>
      </c>
    </row>
    <row r="88" spans="1:5" x14ac:dyDescent="0.2">
      <c r="A88" s="43">
        <f t="shared" si="8"/>
        <v>105</v>
      </c>
      <c r="B88" s="40">
        <f t="shared" si="4"/>
        <v>5920.4516433629069</v>
      </c>
      <c r="C88" s="41">
        <f t="shared" si="5"/>
        <v>-174.10433192956742</v>
      </c>
      <c r="D88" s="42">
        <f t="shared" si="6"/>
        <v>-11453.13793074131</v>
      </c>
      <c r="E88" s="42">
        <f t="shared" si="7"/>
        <v>10195.104020582638</v>
      </c>
    </row>
    <row r="89" spans="1:5" x14ac:dyDescent="0.2">
      <c r="A89" s="43">
        <f t="shared" si="8"/>
        <v>110</v>
      </c>
      <c r="B89" s="40">
        <f t="shared" si="4"/>
        <v>5118.8094357925511</v>
      </c>
      <c r="C89" s="41">
        <f t="shared" si="5"/>
        <v>-147.38123949543257</v>
      </c>
      <c r="D89" s="42">
        <f t="shared" si="6"/>
        <v>-11239.895197092424</v>
      </c>
      <c r="E89" s="42">
        <f t="shared" si="7"/>
        <v>10135.598891321581</v>
      </c>
    </row>
    <row r="90" spans="1:5" x14ac:dyDescent="0.2">
      <c r="A90" s="43">
        <f t="shared" si="8"/>
        <v>115</v>
      </c>
      <c r="B90" s="40">
        <f t="shared" si="4"/>
        <v>4439.1465712473328</v>
      </c>
      <c r="C90" s="41">
        <f t="shared" si="5"/>
        <v>-125.16045497260774</v>
      </c>
      <c r="D90" s="42">
        <f t="shared" si="6"/>
        <v>-11032.146286286483</v>
      </c>
      <c r="E90" s="42">
        <f t="shared" si="7"/>
        <v>10078.373717810829</v>
      </c>
    </row>
    <row r="91" spans="1:5" x14ac:dyDescent="0.2">
      <c r="A91" s="43">
        <f t="shared" si="8"/>
        <v>120</v>
      </c>
      <c r="B91" s="40">
        <f t="shared" si="4"/>
        <v>3861.0771820015716</v>
      </c>
      <c r="C91" s="41">
        <f t="shared" si="5"/>
        <v>-106.62158821455606</v>
      </c>
      <c r="D91" s="42">
        <f t="shared" si="6"/>
        <v>-10829.681590431726</v>
      </c>
      <c r="E91" s="42">
        <f t="shared" si="7"/>
        <v>10023.325531623121</v>
      </c>
    </row>
    <row r="92" spans="1:5" x14ac:dyDescent="0.2">
      <c r="A92" s="43">
        <f t="shared" si="8"/>
        <v>125</v>
      </c>
      <c r="B92" s="40">
        <f t="shared" si="4"/>
        <v>3367.9018631851309</v>
      </c>
      <c r="C92" s="41">
        <f t="shared" si="5"/>
        <v>-91.104217170284855</v>
      </c>
      <c r="D92" s="42">
        <f t="shared" si="6"/>
        <v>-10632.302030728042</v>
      </c>
      <c r="E92" s="42">
        <f t="shared" si="7"/>
        <v>9970.3568388252716</v>
      </c>
    </row>
    <row r="93" spans="1:5" x14ac:dyDescent="0.2">
      <c r="A93" s="43">
        <f t="shared" si="8"/>
        <v>130</v>
      </c>
      <c r="B93" s="40">
        <f t="shared" si="4"/>
        <v>2945.8940339306055</v>
      </c>
      <c r="C93" s="41">
        <f t="shared" si="5"/>
        <v>-78.074775868521115</v>
      </c>
      <c r="D93" s="42">
        <f t="shared" si="6"/>
        <v>-10439.818404540509</v>
      </c>
      <c r="E93" s="42">
        <f t="shared" si="7"/>
        <v>9919.3752804952201</v>
      </c>
    </row>
    <row r="94" spans="1:5" x14ac:dyDescent="0.2">
      <c r="A94" s="43">
        <f t="shared" si="8"/>
        <v>135</v>
      </c>
      <c r="B94" s="40">
        <f t="shared" si="4"/>
        <v>2583.7329947314333</v>
      </c>
      <c r="C94" s="41">
        <f t="shared" si="5"/>
        <v>-67.100672326245785</v>
      </c>
      <c r="D94" s="42">
        <f t="shared" si="6"/>
        <v>-10252.050780464635</v>
      </c>
      <c r="E94" s="42">
        <f t="shared" si="7"/>
        <v>9870.293317660844</v>
      </c>
    </row>
    <row r="95" spans="1:5" x14ac:dyDescent="0.2">
      <c r="A95" s="43">
        <f t="shared" si="8"/>
        <v>140</v>
      </c>
      <c r="B95" s="40">
        <f t="shared" si="4"/>
        <v>2272.0518633955066</v>
      </c>
      <c r="C95" s="41">
        <f t="shared" si="5"/>
        <v>-57.8299796286571</v>
      </c>
      <c r="D95" s="42">
        <f t="shared" si="6"/>
        <v>-10068.827937317628</v>
      </c>
      <c r="E95" s="42">
        <f t="shared" si="7"/>
        <v>9823.027938633837</v>
      </c>
    </row>
    <row r="96" spans="1:5" x14ac:dyDescent="0.2">
      <c r="A96" s="43">
        <f t="shared" si="8"/>
        <v>145</v>
      </c>
      <c r="B96" s="40">
        <f t="shared" si="4"/>
        <v>2003.0758161674939</v>
      </c>
      <c r="C96" s="41">
        <f t="shared" si="5"/>
        <v>-49.975440181197406</v>
      </c>
      <c r="D96" s="42">
        <f t="shared" si="6"/>
        <v>-9889.9868433789634</v>
      </c>
      <c r="E96" s="42">
        <f t="shared" si="7"/>
        <v>9777.5003869039137</v>
      </c>
    </row>
    <row r="97" spans="1:5" x14ac:dyDescent="0.2">
      <c r="A97" s="43">
        <f t="shared" si="8"/>
        <v>150</v>
      </c>
      <c r="B97" s="40">
        <f t="shared" si="4"/>
        <v>1770.3315807781205</v>
      </c>
      <c r="C97" s="41">
        <f t="shared" si="5"/>
        <v>-43.301820946794386</v>
      </c>
      <c r="D97" s="42">
        <f t="shared" si="6"/>
        <v>-9715.3721725512205</v>
      </c>
      <c r="E97" s="42">
        <f t="shared" si="7"/>
        <v>9733.6359079302729</v>
      </c>
    </row>
    <row r="98" spans="1:5" x14ac:dyDescent="0.2">
      <c r="A98" s="43">
        <f t="shared" si="8"/>
        <v>155</v>
      </c>
      <c r="B98" s="40">
        <f t="shared" si="4"/>
        <v>1568.4133516937782</v>
      </c>
      <c r="C98" s="41">
        <f t="shared" si="5"/>
        <v>-37.615881968673094</v>
      </c>
      <c r="D98" s="42">
        <f t="shared" si="6"/>
        <v>-9544.8358544229468</v>
      </c>
      <c r="E98" s="42">
        <f t="shared" si="7"/>
        <v>9691.3635133206826</v>
      </c>
    </row>
    <row r="99" spans="1:5" x14ac:dyDescent="0.2">
      <c r="A99" s="43">
        <f t="shared" si="8"/>
        <v>160</v>
      </c>
      <c r="B99" s="40">
        <f t="shared" si="4"/>
        <v>1392.7935420107876</v>
      </c>
      <c r="C99" s="41">
        <f t="shared" si="5"/>
        <v>-32.758390389226882</v>
      </c>
      <c r="D99" s="42">
        <f t="shared" si="6"/>
        <v>-9378.2366554942182</v>
      </c>
      <c r="E99" s="42">
        <f t="shared" si="7"/>
        <v>9650.6157610262253</v>
      </c>
    </row>
    <row r="100" spans="1:5" x14ac:dyDescent="0.2">
      <c r="A100" s="43">
        <f t="shared" si="8"/>
        <v>165</v>
      </c>
      <c r="B100" s="40">
        <f t="shared" si="4"/>
        <v>1239.669287953137</v>
      </c>
      <c r="C100" s="41">
        <f t="shared" si="5"/>
        <v>-28.597741292322542</v>
      </c>
      <c r="D100" s="42">
        <f t="shared" si="6"/>
        <v>-9215.4397890755608</v>
      </c>
      <c r="E100" s="42">
        <f t="shared" si="7"/>
        <v>9611.3285503031893</v>
      </c>
    </row>
    <row r="101" spans="1:5" x14ac:dyDescent="0.2">
      <c r="A101" s="43">
        <f t="shared" si="8"/>
        <v>170</v>
      </c>
      <c r="B101" s="40">
        <f t="shared" si="4"/>
        <v>1105.8375580286806</v>
      </c>
      <c r="C101" s="41">
        <f t="shared" si="5"/>
        <v>-25.024845196881149</v>
      </c>
      <c r="D101" s="42">
        <f t="shared" si="6"/>
        <v>-9056.3165515956061</v>
      </c>
      <c r="E101" s="42">
        <f t="shared" si="7"/>
        <v>9573.4409303045304</v>
      </c>
    </row>
    <row r="102" spans="1:5" x14ac:dyDescent="0.2">
      <c r="A102" s="43">
        <f t="shared" si="8"/>
        <v>175</v>
      </c>
      <c r="B102" s="40">
        <f t="shared" si="4"/>
        <v>988.59322286718157</v>
      </c>
      <c r="C102" s="41">
        <f t="shared" si="5"/>
        <v>-21.94901745975881</v>
      </c>
      <c r="D102" s="42">
        <f t="shared" si="6"/>
        <v>-8900.7439832550008</v>
      </c>
      <c r="E102" s="42">
        <f t="shared" si="7"/>
        <v>9536.8949212632342</v>
      </c>
    </row>
    <row r="103" spans="1:5" x14ac:dyDescent="0.2">
      <c r="A103" s="43">
        <f t="shared" si="8"/>
        <v>180</v>
      </c>
      <c r="B103" s="40">
        <f t="shared" si="4"/>
        <v>885.6456142247755</v>
      </c>
      <c r="C103" s="41">
        <f t="shared" si="5"/>
        <v>-19.294662823927286</v>
      </c>
      <c r="D103" s="42">
        <f t="shared" si="6"/>
        <v>-8748.6045511461216</v>
      </c>
      <c r="E103" s="42">
        <f t="shared" si="7"/>
        <v>9501.6353473198287</v>
      </c>
    </row>
    <row r="104" spans="1:5" x14ac:dyDescent="0.2">
      <c r="A104" s="43">
        <f t="shared" si="8"/>
        <v>185</v>
      </c>
      <c r="B104" s="40">
        <f t="shared" si="4"/>
        <v>795.0500188488295</v>
      </c>
      <c r="C104" s="41">
        <f t="shared" si="5"/>
        <v>-16.998593073249822</v>
      </c>
      <c r="D104" s="42">
        <f t="shared" si="6"/>
        <v>-8599.7858531223392</v>
      </c>
      <c r="E104" s="42">
        <f t="shared" si="7"/>
        <v>9467.6096801275398</v>
      </c>
    </row>
    <row r="105" spans="1:5" x14ac:dyDescent="0.2">
      <c r="A105" s="43">
        <f t="shared" si="8"/>
        <v>190</v>
      </c>
      <c r="B105" s="40">
        <f t="shared" si="4"/>
        <v>715.15127286666757</v>
      </c>
      <c r="C105" s="41">
        <f t="shared" si="5"/>
        <v>-15.007850379291284</v>
      </c>
      <c r="D105" s="42">
        <f t="shared" si="6"/>
        <v>-8454.1803408488304</v>
      </c>
      <c r="E105" s="42">
        <f t="shared" si="7"/>
        <v>9434.7678924419033</v>
      </c>
    </row>
    <row r="106" spans="1:5" x14ac:dyDescent="0.2">
      <c r="A106" s="43">
        <f t="shared" si="8"/>
        <v>195</v>
      </c>
      <c r="B106" s="40">
        <f t="shared" si="4"/>
        <v>644.53718938476482</v>
      </c>
      <c r="C106" s="41">
        <f t="shared" si="5"/>
        <v>-13.277935822650322</v>
      </c>
      <c r="D106" s="42">
        <f t="shared" si="6"/>
        <v>-8311.6850606008156</v>
      </c>
      <c r="E106" s="42">
        <f t="shared" si="7"/>
        <v>9403.0623209679743</v>
      </c>
    </row>
    <row r="107" spans="1:5" x14ac:dyDescent="0.2">
      <c r="A107" s="43">
        <f t="shared" si="8"/>
        <v>200</v>
      </c>
      <c r="B107" s="40">
        <f t="shared" si="4"/>
        <v>581.99999999999966</v>
      </c>
      <c r="C107" s="41">
        <f t="shared" si="5"/>
        <v>-11.771363536267881</v>
      </c>
      <c r="D107" s="42">
        <f t="shared" si="6"/>
        <v>-8172.2014104964746</v>
      </c>
      <c r="E107" s="42">
        <f t="shared" si="7"/>
        <v>9372.4475377984418</v>
      </c>
    </row>
    <row r="108" spans="1:5" x14ac:dyDescent="0.2">
      <c r="A108" s="43">
        <f t="shared" si="8"/>
        <v>205</v>
      </c>
      <c r="B108" s="40">
        <f t="shared" si="4"/>
        <v>526.50434603335464</v>
      </c>
      <c r="C108" s="41">
        <f t="shared" si="5"/>
        <v>-10.456477313342791</v>
      </c>
      <c r="D108" s="42">
        <f t="shared" si="6"/>
        <v>-8035.6349129615037</v>
      </c>
      <c r="E108" s="42">
        <f t="shared" si="7"/>
        <v>9342.8802298303817</v>
      </c>
    </row>
    <row r="109" spans="1:5" x14ac:dyDescent="0.2">
      <c r="A109" s="43">
        <f t="shared" si="8"/>
        <v>210</v>
      </c>
      <c r="B109" s="40">
        <f t="shared" si="4"/>
        <v>477.16063763535806</v>
      </c>
      <c r="C109" s="41">
        <f t="shared" si="5"/>
        <v>-9.3064793852845895</v>
      </c>
      <c r="D109" s="42">
        <f t="shared" si="6"/>
        <v>-7901.8950013219064</v>
      </c>
      <c r="E109" s="42">
        <f t="shared" si="7"/>
        <v>9314.3190855978828</v>
      </c>
    </row>
    <row r="110" spans="1:5" x14ac:dyDescent="0.2">
      <c r="A110" s="43">
        <f t="shared" si="8"/>
        <v>215</v>
      </c>
      <c r="B110" s="40">
        <f t="shared" si="4"/>
        <v>433.20282407479937</v>
      </c>
      <c r="C110" s="41">
        <f t="shared" si="5"/>
        <v>-8.2986311984646903</v>
      </c>
      <c r="D110" s="42">
        <f t="shared" si="6"/>
        <v>-7770.8948195120656</v>
      </c>
      <c r="E110" s="42">
        <f t="shared" si="7"/>
        <v>9286.7246890027818</v>
      </c>
    </row>
    <row r="111" spans="1:5" x14ac:dyDescent="0.2">
      <c r="A111" s="43">
        <f t="shared" si="8"/>
        <v>220</v>
      </c>
      <c r="B111" s="40">
        <f t="shared" si="4"/>
        <v>393.9697986172427</v>
      </c>
      <c r="C111" s="41">
        <f t="shared" si="5"/>
        <v>-7.4135940103762694</v>
      </c>
      <c r="D111" s="42">
        <f t="shared" si="6"/>
        <v>-7642.5510339672537</v>
      </c>
      <c r="E111" s="42">
        <f t="shared" si="7"/>
        <v>9260.0594194666173</v>
      </c>
    </row>
    <row r="112" spans="1:5" x14ac:dyDescent="0.2">
      <c r="A112" s="43">
        <f t="shared" si="8"/>
        <v>225</v>
      </c>
      <c r="B112" s="40">
        <f t="shared" si="4"/>
        <v>358.88980586565242</v>
      </c>
      <c r="C112" s="41">
        <f t="shared" si="5"/>
        <v>-6.6348834540043118</v>
      </c>
      <c r="D112" s="42">
        <f t="shared" si="6"/>
        <v>-7516.7836568444991</v>
      </c>
      <c r="E112" s="42">
        <f t="shared" si="7"/>
        <v>9234.2873580642427</v>
      </c>
    </row>
    <row r="113" spans="1:5" x14ac:dyDescent="0.2">
      <c r="A113" s="43">
        <f t="shared" si="8"/>
        <v>230</v>
      </c>
      <c r="B113" s="40">
        <f t="shared" si="4"/>
        <v>327.46733564809699</v>
      </c>
      <c r="C113" s="41">
        <f t="shared" si="5"/>
        <v>-5.9484172448283887</v>
      </c>
      <c r="D113" s="42">
        <f t="shared" si="6"/>
        <v>-7393.5158797838085</v>
      </c>
      <c r="E113" s="42">
        <f t="shared" si="7"/>
        <v>9209.3741992335054</v>
      </c>
    </row>
    <row r="114" spans="1:5" x14ac:dyDescent="0.2">
      <c r="A114" s="43">
        <f t="shared" si="8"/>
        <v>235</v>
      </c>
      <c r="B114" s="40">
        <f t="shared" si="4"/>
        <v>299.27208128198805</v>
      </c>
      <c r="C114" s="41">
        <f t="shared" si="5"/>
        <v>-5.3421392075765342</v>
      </c>
      <c r="D114" s="42">
        <f t="shared" si="6"/>
        <v>-7272.6739174837321</v>
      </c>
      <c r="E114" s="42">
        <f t="shared" si="7"/>
        <v>9185.2871676864834</v>
      </c>
    </row>
    <row r="115" spans="1:5" x14ac:dyDescent="0.2">
      <c r="A115" s="43">
        <f t="shared" si="8"/>
        <v>240</v>
      </c>
      <c r="B115" s="40">
        <f t="shared" si="4"/>
        <v>273.92961586900901</v>
      </c>
      <c r="C115" s="41">
        <f t="shared" si="5"/>
        <v>-4.8057059968209463</v>
      </c>
      <c r="D115" s="42">
        <f t="shared" si="6"/>
        <v>-7154.1868604218926</v>
      </c>
      <c r="E115" s="42">
        <f t="shared" si="7"/>
        <v>9161.9949401760896</v>
      </c>
    </row>
    <row r="116" spans="1:5" x14ac:dyDescent="0.2">
      <c r="A116" s="43">
        <f t="shared" si="8"/>
        <v>245</v>
      </c>
      <c r="B116" s="40">
        <f t="shared" si="4"/>
        <v>251.11350176794446</v>
      </c>
      <c r="C116" s="41">
        <f t="shared" si="5"/>
        <v>-4.3302254460018581</v>
      </c>
      <c r="D116" s="42">
        <f t="shared" si="6"/>
        <v>-7037.9865361027323</v>
      </c>
      <c r="E116" s="42">
        <f t="shared" si="7"/>
        <v>9139.4675717978662</v>
      </c>
    </row>
    <row r="117" spans="1:5" x14ac:dyDescent="0.2">
      <c r="A117" s="43">
        <f t="shared" si="8"/>
        <v>250</v>
      </c>
      <c r="B117" s="40">
        <f t="shared" si="4"/>
        <v>230.5385983924335</v>
      </c>
      <c r="C117" s="41">
        <f t="shared" si="5"/>
        <v>-3.908037535750021</v>
      </c>
      <c r="D117" s="42">
        <f t="shared" si="6"/>
        <v>-6924.0073782620011</v>
      </c>
      <c r="E117" s="42">
        <f t="shared" si="7"/>
        <v>9117.6764265305337</v>
      </c>
    </row>
    <row r="118" spans="1:5" x14ac:dyDescent="0.2">
      <c r="A118" s="43">
        <f t="shared" si="8"/>
        <v>255</v>
      </c>
      <c r="B118" s="40">
        <f t="shared" si="4"/>
        <v>211.95537423864823</v>
      </c>
      <c r="C118" s="41">
        <f t="shared" si="5"/>
        <v>-3.5325306281142108</v>
      </c>
      <c r="D118" s="42">
        <f t="shared" si="6"/>
        <v>-6812.1863035007136</v>
      </c>
      <c r="E118" s="42">
        <f t="shared" si="7"/>
        <v>9096.5941117406473</v>
      </c>
    </row>
    <row r="119" spans="1:5" x14ac:dyDescent="0.2">
      <c r="A119" s="43">
        <f t="shared" si="8"/>
        <v>260</v>
      </c>
      <c r="B119" s="40">
        <f t="shared" si="4"/>
        <v>195.14506235458441</v>
      </c>
      <c r="C119" s="41">
        <f t="shared" si="5"/>
        <v>-3.1979869499646436</v>
      </c>
      <c r="D119" s="42">
        <f t="shared" si="6"/>
        <v>-6702.4625948608036</v>
      </c>
      <c r="E119" s="42">
        <f t="shared" si="7"/>
        <v>9076.19441639672</v>
      </c>
    </row>
    <row r="120" spans="1:5" x14ac:dyDescent="0.2">
      <c r="A120" s="43">
        <f t="shared" si="8"/>
        <v>265</v>
      </c>
      <c r="B120" s="40">
        <f t="shared" ref="B120:B126" si="9">EXP((E120-D120/2)^(1/3)-(E120+D120/2)^(1/3))</f>
        <v>179.91552574724821</v>
      </c>
      <c r="C120" s="41">
        <f t="shared" ref="C120:C126" si="10">-1*B120/((A120+273.15)^2*($B$25+3*$B$26*(LN(B120))^2))</f>
        <v>-2.8994523906764562</v>
      </c>
      <c r="D120" s="42">
        <f t="shared" ref="D120:D126" si="11">($B$24-(1/(A120+273.15)))/$B$26</f>
        <v>-6594.7777918910597</v>
      </c>
      <c r="E120" s="42">
        <f t="shared" ref="E120:E126" si="12">SQRT(($B$25/(3*$B$26))^3+D120^2/4)</f>
        <v>9056.4522527565296</v>
      </c>
    </row>
    <row r="121" spans="1:5" x14ac:dyDescent="0.2">
      <c r="A121" s="43">
        <f t="shared" ref="A121:A126" si="13">IF(A120&lt;$D$52,A120+$D$53,$D$52)</f>
        <v>270</v>
      </c>
      <c r="B121" s="40">
        <f t="shared" si="9"/>
        <v>166.09772162798424</v>
      </c>
      <c r="C121" s="41">
        <f t="shared" si="10"/>
        <v>-2.6326265569500142</v>
      </c>
      <c r="D121" s="42">
        <f t="shared" si="11"/>
        <v>-6489.0755867850676</v>
      </c>
      <c r="E121" s="42">
        <f t="shared" si="12"/>
        <v>9037.3436013082082</v>
      </c>
    </row>
    <row r="122" spans="1:5" x14ac:dyDescent="0.2">
      <c r="A122" s="43">
        <f t="shared" si="13"/>
        <v>275</v>
      </c>
      <c r="B122" s="40">
        <f t="shared" si="9"/>
        <v>153.54267183620533</v>
      </c>
      <c r="C122" s="41">
        <f t="shared" si="10"/>
        <v>-2.3937697415428292</v>
      </c>
      <c r="D122" s="42">
        <f t="shared" si="11"/>
        <v>-6385.3017262034946</v>
      </c>
      <c r="E122" s="42">
        <f t="shared" si="12"/>
        <v>9018.8454587612414</v>
      </c>
    </row>
    <row r="123" spans="1:5" x14ac:dyDescent="0.2">
      <c r="A123" s="43">
        <f t="shared" si="13"/>
        <v>280</v>
      </c>
      <c r="B123" s="40">
        <f t="shared" si="9"/>
        <v>142.11886199350377</v>
      </c>
      <c r="C123" s="41">
        <f t="shared" si="10"/>
        <v>-2.1796240447320772</v>
      </c>
      <c r="D123" s="42">
        <f t="shared" si="11"/>
        <v>-6283.4039184210096</v>
      </c>
      <c r="E123" s="42">
        <f t="shared" si="12"/>
        <v>9000.9357888977884</v>
      </c>
    </row>
    <row r="124" spans="1:5" x14ac:dyDescent="0.2">
      <c r="A124" s="43">
        <f t="shared" si="13"/>
        <v>285</v>
      </c>
      <c r="B124" s="40">
        <f t="shared" si="9"/>
        <v>131.71000451721187</v>
      </c>
      <c r="C124" s="41">
        <f t="shared" si="10"/>
        <v>-1.9873463629734884</v>
      </c>
      <c r="D124" s="42">
        <f t="shared" si="11"/>
        <v>-6183.3317454639737</v>
      </c>
      <c r="E124" s="42">
        <f t="shared" si="12"/>
        <v>8983.5934761079643</v>
      </c>
    </row>
    <row r="125" spans="1:5" x14ac:dyDescent="0.2">
      <c r="A125" s="43">
        <f t="shared" si="13"/>
        <v>290</v>
      </c>
      <c r="B125" s="40">
        <f t="shared" si="9"/>
        <v>122.21311104399219</v>
      </c>
      <c r="C125" s="41">
        <f t="shared" si="10"/>
        <v>-1.8144513488118679</v>
      </c>
      <c r="D125" s="42">
        <f t="shared" si="11"/>
        <v>-6085.0365799287101</v>
      </c>
      <c r="E125" s="42">
        <f t="shared" si="12"/>
        <v>8966.7982814448078</v>
      </c>
    </row>
    <row r="126" spans="1:5" x14ac:dyDescent="0.2">
      <c r="A126" s="43">
        <f t="shared" si="13"/>
        <v>295</v>
      </c>
      <c r="B126" s="40">
        <f t="shared" si="9"/>
        <v>113.5368284680282</v>
      </c>
      <c r="C126" s="41">
        <f t="shared" si="10"/>
        <v>-1.6587627659192314</v>
      </c>
      <c r="D126" s="42">
        <f t="shared" si="11"/>
        <v>-5988.4715061920069</v>
      </c>
      <c r="E126" s="42">
        <f t="shared" si="12"/>
        <v>8950.5308010459539</v>
      </c>
    </row>
    <row r="127" spans="1:5" x14ac:dyDescent="0.2">
      <c r="A127" s="43"/>
      <c r="B127" s="40"/>
      <c r="C127" s="41"/>
      <c r="D127" s="42"/>
      <c r="E127" s="42"/>
    </row>
    <row r="128" spans="1:5" x14ac:dyDescent="0.2">
      <c r="A128" s="43"/>
      <c r="B128" s="40"/>
      <c r="C128" s="41"/>
      <c r="D128" s="42"/>
      <c r="E128" s="42"/>
    </row>
    <row r="129" spans="1:5" x14ac:dyDescent="0.2">
      <c r="A129" s="43"/>
      <c r="B129" s="40"/>
      <c r="C129" s="41"/>
      <c r="D129" s="42"/>
      <c r="E129" s="42"/>
    </row>
    <row r="130" spans="1:5" x14ac:dyDescent="0.2">
      <c r="A130" s="43"/>
      <c r="B130" s="40"/>
      <c r="C130" s="41"/>
      <c r="D130" s="42"/>
      <c r="E130" s="42"/>
    </row>
    <row r="131" spans="1:5" x14ac:dyDescent="0.2">
      <c r="A131" s="43"/>
      <c r="B131" s="40"/>
      <c r="C131" s="41"/>
      <c r="D131" s="42"/>
      <c r="E131" s="42"/>
    </row>
    <row r="132" spans="1:5" x14ac:dyDescent="0.2">
      <c r="A132" s="43"/>
      <c r="B132" s="40"/>
      <c r="C132" s="41"/>
      <c r="D132" s="42"/>
      <c r="E132" s="42"/>
    </row>
    <row r="133" spans="1:5" x14ac:dyDescent="0.2">
      <c r="A133" s="43"/>
      <c r="B133" s="40"/>
      <c r="C133" s="41"/>
      <c r="D133" s="42"/>
      <c r="E133" s="42"/>
    </row>
    <row r="134" spans="1:5" x14ac:dyDescent="0.2">
      <c r="A134" s="43"/>
      <c r="B134" s="40"/>
      <c r="C134" s="41"/>
      <c r="D134" s="42"/>
      <c r="E134" s="42"/>
    </row>
    <row r="135" spans="1:5" x14ac:dyDescent="0.2">
      <c r="A135" s="43"/>
      <c r="B135" s="40"/>
      <c r="C135" s="41"/>
      <c r="D135" s="42"/>
      <c r="E135" s="42"/>
    </row>
    <row r="136" spans="1:5" x14ac:dyDescent="0.2">
      <c r="A136" s="43"/>
      <c r="B136" s="40"/>
      <c r="C136" s="41"/>
      <c r="D136" s="42"/>
      <c r="E136" s="42"/>
    </row>
    <row r="137" spans="1:5" x14ac:dyDescent="0.2">
      <c r="A137" s="43"/>
      <c r="B137" s="40"/>
      <c r="C137" s="41"/>
      <c r="D137" s="42"/>
      <c r="E137" s="42"/>
    </row>
    <row r="138" spans="1:5" x14ac:dyDescent="0.2">
      <c r="A138" s="43"/>
      <c r="B138" s="40"/>
      <c r="C138" s="41"/>
      <c r="D138" s="42"/>
      <c r="E138" s="42"/>
    </row>
    <row r="139" spans="1:5" x14ac:dyDescent="0.2">
      <c r="A139" s="43"/>
      <c r="B139" s="40"/>
      <c r="C139" s="41"/>
      <c r="D139" s="42"/>
      <c r="E139" s="42"/>
    </row>
    <row r="140" spans="1:5" x14ac:dyDescent="0.2">
      <c r="A140" s="43"/>
      <c r="B140" s="40"/>
      <c r="C140" s="41"/>
      <c r="D140" s="42"/>
      <c r="E140" s="42"/>
    </row>
    <row r="141" spans="1:5" x14ac:dyDescent="0.2">
      <c r="A141" s="43"/>
      <c r="B141" s="40"/>
      <c r="C141" s="41"/>
      <c r="D141" s="42"/>
      <c r="E141" s="42"/>
    </row>
    <row r="142" spans="1:5" x14ac:dyDescent="0.2">
      <c r="A142" s="43"/>
      <c r="B142" s="40"/>
      <c r="C142" s="41"/>
      <c r="D142" s="42"/>
      <c r="E142" s="42"/>
    </row>
    <row r="143" spans="1:5" x14ac:dyDescent="0.2">
      <c r="A143" s="43"/>
      <c r="B143" s="40"/>
      <c r="C143" s="41"/>
      <c r="D143" s="42"/>
      <c r="E143" s="42"/>
    </row>
    <row r="144" spans="1:5" x14ac:dyDescent="0.2">
      <c r="A144" s="43"/>
      <c r="B144" s="40"/>
      <c r="C144" s="41"/>
      <c r="D144" s="42"/>
      <c r="E144" s="42"/>
    </row>
    <row r="145" spans="1:5" x14ac:dyDescent="0.2">
      <c r="A145" s="43"/>
      <c r="B145" s="40"/>
      <c r="C145" s="41"/>
      <c r="D145" s="42"/>
      <c r="E145" s="42"/>
    </row>
    <row r="146" spans="1:5" x14ac:dyDescent="0.2">
      <c r="A146" s="43"/>
      <c r="B146" s="40"/>
      <c r="C146" s="41"/>
      <c r="D146" s="42"/>
      <c r="E146" s="42"/>
    </row>
    <row r="147" spans="1:5" x14ac:dyDescent="0.2">
      <c r="A147" s="43"/>
      <c r="B147" s="40"/>
      <c r="C147" s="41"/>
      <c r="D147" s="42"/>
      <c r="E147" s="42"/>
    </row>
    <row r="148" spans="1:5" x14ac:dyDescent="0.2">
      <c r="A148" s="43"/>
      <c r="B148" s="40"/>
      <c r="C148" s="41"/>
      <c r="D148" s="42"/>
      <c r="E148" s="42"/>
    </row>
    <row r="149" spans="1:5" x14ac:dyDescent="0.2">
      <c r="A149" s="43"/>
      <c r="B149" s="40"/>
      <c r="C149" s="41"/>
      <c r="D149" s="42"/>
      <c r="E149" s="42"/>
    </row>
    <row r="150" spans="1:5" x14ac:dyDescent="0.2">
      <c r="A150" s="43"/>
      <c r="B150" s="40"/>
      <c r="C150" s="41"/>
      <c r="D150" s="42"/>
      <c r="E150" s="42"/>
    </row>
    <row r="151" spans="1:5" x14ac:dyDescent="0.2">
      <c r="A151" s="43"/>
      <c r="B151" s="40"/>
      <c r="C151" s="41"/>
      <c r="D151" s="42"/>
      <c r="E151" s="42"/>
    </row>
    <row r="152" spans="1:5" x14ac:dyDescent="0.2">
      <c r="A152" s="43"/>
      <c r="B152" s="40"/>
      <c r="C152" s="41"/>
      <c r="D152" s="42"/>
      <c r="E152" s="42"/>
    </row>
    <row r="153" spans="1:5" x14ac:dyDescent="0.2">
      <c r="A153" s="43"/>
      <c r="B153" s="40"/>
      <c r="C153" s="41"/>
      <c r="D153" s="42"/>
      <c r="E153" s="42"/>
    </row>
    <row r="154" spans="1:5" x14ac:dyDescent="0.2">
      <c r="A154" s="43"/>
      <c r="B154" s="40"/>
      <c r="C154" s="41"/>
      <c r="D154" s="42"/>
      <c r="E154" s="42"/>
    </row>
    <row r="155" spans="1:5" x14ac:dyDescent="0.2">
      <c r="A155" s="43"/>
      <c r="B155" s="40"/>
      <c r="C155" s="41"/>
      <c r="D155" s="42"/>
      <c r="E155" s="42"/>
    </row>
    <row r="156" spans="1:5" x14ac:dyDescent="0.2">
      <c r="A156" s="43"/>
      <c r="B156" s="40"/>
      <c r="C156" s="41"/>
      <c r="D156" s="42"/>
      <c r="E156" s="42"/>
    </row>
    <row r="157" spans="1:5" x14ac:dyDescent="0.2">
      <c r="A157" s="43"/>
      <c r="B157" s="40"/>
      <c r="C157" s="41"/>
      <c r="D157" s="42"/>
      <c r="E157" s="42"/>
    </row>
    <row r="158" spans="1:5" x14ac:dyDescent="0.2">
      <c r="A158" s="43"/>
      <c r="B158" s="40"/>
      <c r="C158" s="41"/>
      <c r="D158" s="42"/>
      <c r="E158" s="42"/>
    </row>
    <row r="159" spans="1:5" x14ac:dyDescent="0.2">
      <c r="A159" s="43"/>
      <c r="B159" s="40"/>
      <c r="C159" s="41"/>
      <c r="D159" s="42"/>
      <c r="E159" s="42"/>
    </row>
    <row r="160" spans="1:5" x14ac:dyDescent="0.2">
      <c r="A160" s="43"/>
      <c r="B160" s="40"/>
      <c r="C160" s="41"/>
      <c r="D160" s="42"/>
      <c r="E160" s="42"/>
    </row>
  </sheetData>
  <hyperlinks>
    <hyperlink ref="B5" r:id="rId1"/>
  </hyperlinks>
  <pageMargins left="0.5" right="0.5" top="0.25" bottom="0.25" header="0.5" footer="0"/>
  <pageSetup orientation="portrait" horizontalDpi="4294967292" r:id="rId2"/>
  <headerFooter alignWithMargins="0"/>
  <rowBreaks count="1" manualBreakCount="1">
    <brk id="43" max="65535" man="1"/>
  </row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workbookViewId="0">
      <selection activeCell="B36" sqref="B36"/>
    </sheetView>
  </sheetViews>
  <sheetFormatPr defaultRowHeight="12.75" x14ac:dyDescent="0.2"/>
  <cols>
    <col min="1" max="1" width="13.7109375" style="1" customWidth="1"/>
    <col min="2" max="2" width="14.5703125" style="1" customWidth="1"/>
    <col min="3" max="3" width="12.140625" style="1" customWidth="1"/>
    <col min="4" max="4" width="10.7109375" style="1" customWidth="1"/>
    <col min="5" max="5" width="10.5703125" style="1" customWidth="1"/>
    <col min="6" max="6" width="14.85546875" style="1" customWidth="1"/>
    <col min="7" max="7" width="14" style="1" customWidth="1"/>
    <col min="8" max="8" width="12.42578125" style="1" customWidth="1"/>
    <col min="9" max="9" width="13.5703125" style="1" customWidth="1"/>
    <col min="10" max="10" width="15.5703125" style="1" customWidth="1"/>
    <col min="11" max="11" width="16.7109375" style="1" customWidth="1"/>
    <col min="12" max="16384" width="9.140625" style="1"/>
  </cols>
  <sheetData>
    <row r="1" spans="1:5" ht="15.75" x14ac:dyDescent="0.25">
      <c r="B1" s="48" t="s">
        <v>41</v>
      </c>
    </row>
    <row r="2" spans="1:5" x14ac:dyDescent="0.2">
      <c r="B2" s="1" t="s">
        <v>0</v>
      </c>
    </row>
    <row r="3" spans="1:5" x14ac:dyDescent="0.2">
      <c r="B3" s="1" t="s">
        <v>1</v>
      </c>
    </row>
    <row r="4" spans="1:5" x14ac:dyDescent="0.2">
      <c r="B4" s="1" t="s">
        <v>2</v>
      </c>
    </row>
    <row r="5" spans="1:5" x14ac:dyDescent="0.2">
      <c r="B5" s="49" t="s">
        <v>42</v>
      </c>
    </row>
    <row r="7" spans="1:5" x14ac:dyDescent="0.2">
      <c r="A7" s="1" t="s">
        <v>3</v>
      </c>
    </row>
    <row r="8" spans="1:5" x14ac:dyDescent="0.2">
      <c r="D8" s="2" t="s">
        <v>4</v>
      </c>
    </row>
    <row r="9" spans="1:5" x14ac:dyDescent="0.2">
      <c r="A9" s="3" t="s">
        <v>5</v>
      </c>
      <c r="B9" s="44">
        <v>55031</v>
      </c>
    </row>
    <row r="11" spans="1:5" s="4" customFormat="1" x14ac:dyDescent="0.2">
      <c r="A11" s="1" t="s">
        <v>6</v>
      </c>
    </row>
    <row r="12" spans="1:5" s="4" customFormat="1" ht="12" x14ac:dyDescent="0.15"/>
    <row r="13" spans="1:5" x14ac:dyDescent="0.2">
      <c r="B13" s="5" t="s">
        <v>7</v>
      </c>
      <c r="C13" s="5" t="s">
        <v>8</v>
      </c>
      <c r="D13" s="5" t="s">
        <v>9</v>
      </c>
      <c r="E13" s="5" t="s">
        <v>10</v>
      </c>
    </row>
    <row r="14" spans="1:5" x14ac:dyDescent="0.2">
      <c r="A14" s="3" t="s">
        <v>11</v>
      </c>
      <c r="B14" s="45">
        <v>25</v>
      </c>
      <c r="C14" s="45">
        <v>100000</v>
      </c>
      <c r="D14" s="1">
        <f>B14+273.15</f>
        <v>298.14999999999998</v>
      </c>
      <c r="E14" s="6">
        <f>LN(C14)</f>
        <v>11.512925464970229</v>
      </c>
    </row>
    <row r="15" spans="1:5" x14ac:dyDescent="0.2">
      <c r="A15" s="3" t="s">
        <v>12</v>
      </c>
      <c r="B15" s="45">
        <v>50</v>
      </c>
      <c r="C15" s="45">
        <v>35899.9</v>
      </c>
      <c r="D15" s="1">
        <f>B15+273.15</f>
        <v>323.14999999999998</v>
      </c>
      <c r="E15" s="6">
        <f>LN(C15)</f>
        <v>10.488489788957171</v>
      </c>
    </row>
    <row r="16" spans="1:5" x14ac:dyDescent="0.2">
      <c r="A16" s="3" t="s">
        <v>13</v>
      </c>
      <c r="B16" s="45">
        <v>150</v>
      </c>
      <c r="C16" s="45">
        <v>1770</v>
      </c>
      <c r="D16" s="1">
        <f>B16+273.15</f>
        <v>423.15</v>
      </c>
      <c r="E16" s="6">
        <f>LN(C16)</f>
        <v>7.4787348255678747</v>
      </c>
    </row>
    <row r="18" spans="1:10" x14ac:dyDescent="0.2">
      <c r="A18" s="1" t="s">
        <v>14</v>
      </c>
      <c r="B18" s="7">
        <f>E14-E15</f>
        <v>1.0244356760130575</v>
      </c>
    </row>
    <row r="19" spans="1:10" x14ac:dyDescent="0.2">
      <c r="A19" s="1" t="s">
        <v>15</v>
      </c>
      <c r="B19" s="7">
        <f>E14-E16</f>
        <v>4.0341906394023539</v>
      </c>
      <c r="F19" s="8"/>
      <c r="G19" s="8"/>
      <c r="H19" s="8"/>
      <c r="I19" s="8"/>
      <c r="J19" s="8"/>
    </row>
    <row r="20" spans="1:10" x14ac:dyDescent="0.2">
      <c r="A20" s="1" t="s">
        <v>16</v>
      </c>
      <c r="B20" s="7">
        <f>(1/D14) - (1/D15)</f>
        <v>2.5947829449795255E-4</v>
      </c>
      <c r="E20" s="9"/>
      <c r="F20" s="10"/>
      <c r="G20" s="11"/>
      <c r="H20" s="12"/>
      <c r="I20" s="13"/>
      <c r="J20" s="13"/>
    </row>
    <row r="21" spans="1:10" x14ac:dyDescent="0.2">
      <c r="A21" s="1" t="s">
        <v>17</v>
      </c>
      <c r="B21" s="7">
        <f>(1/D14)-(1/D16)</f>
        <v>9.9078826500074773E-4</v>
      </c>
      <c r="F21" s="10"/>
      <c r="G21" s="11"/>
      <c r="H21" s="12"/>
      <c r="I21" s="13"/>
      <c r="J21" s="13"/>
    </row>
    <row r="22" spans="1:10" x14ac:dyDescent="0.2">
      <c r="B22" s="7"/>
      <c r="F22" s="10"/>
      <c r="G22" s="11"/>
      <c r="H22" s="12"/>
      <c r="I22" s="13"/>
      <c r="J22" s="13"/>
    </row>
    <row r="23" spans="1:10" x14ac:dyDescent="0.2">
      <c r="A23" s="14" t="s">
        <v>18</v>
      </c>
      <c r="B23" s="15"/>
      <c r="F23" s="10"/>
      <c r="G23" s="11"/>
      <c r="H23" s="12"/>
      <c r="I23" s="13"/>
      <c r="J23" s="13"/>
    </row>
    <row r="24" spans="1:10" x14ac:dyDescent="0.2">
      <c r="A24" s="3" t="s">
        <v>19</v>
      </c>
      <c r="B24" s="16">
        <f>1/D14-B26*E14^3-B25*E14</f>
        <v>6.6821373349687388E-4</v>
      </c>
      <c r="E24" s="17"/>
      <c r="F24" s="10"/>
      <c r="G24" s="11"/>
      <c r="H24" s="12"/>
      <c r="I24" s="13"/>
      <c r="J24" s="13"/>
    </row>
    <row r="25" spans="1:10" x14ac:dyDescent="0.2">
      <c r="A25" s="3" t="s">
        <v>20</v>
      </c>
      <c r="B25" s="16">
        <f>(B20-B26*(E14^3-E15^3))/B18</f>
        <v>2.2179622559424824E-4</v>
      </c>
      <c r="E25" s="18"/>
      <c r="F25" s="10"/>
      <c r="G25" s="11"/>
      <c r="H25" s="12"/>
      <c r="I25" s="13"/>
      <c r="J25" s="13"/>
    </row>
    <row r="26" spans="1:10" x14ac:dyDescent="0.2">
      <c r="A26" s="3" t="s">
        <v>21</v>
      </c>
      <c r="B26" s="16">
        <f>(B20-B18*B21/B19)/((E14^3-E15^3)-B18*(E14^3-E16^3)/B19)</f>
        <v>8.668316657407154E-8</v>
      </c>
      <c r="F26" s="10"/>
      <c r="G26" s="11"/>
      <c r="H26" s="12"/>
      <c r="I26" s="13"/>
      <c r="J26" s="13"/>
    </row>
    <row r="27" spans="1:10" x14ac:dyDescent="0.2">
      <c r="A27" s="3"/>
      <c r="B27" s="16"/>
      <c r="F27" s="10"/>
      <c r="G27" s="11"/>
      <c r="H27" s="12"/>
      <c r="I27" s="13"/>
      <c r="J27" s="13"/>
    </row>
    <row r="28" spans="1:10" x14ac:dyDescent="0.2">
      <c r="F28" s="10"/>
      <c r="G28" s="11"/>
      <c r="H28" s="12"/>
      <c r="I28" s="13"/>
      <c r="J28" s="13"/>
    </row>
    <row r="29" spans="1:10" x14ac:dyDescent="0.2">
      <c r="A29" s="19" t="s">
        <v>22</v>
      </c>
      <c r="B29" s="19"/>
      <c r="C29" s="20" t="s">
        <v>8</v>
      </c>
      <c r="D29" s="5" t="s">
        <v>23</v>
      </c>
      <c r="E29" s="5" t="s">
        <v>24</v>
      </c>
      <c r="F29" s="21" t="s">
        <v>25</v>
      </c>
      <c r="G29" s="22" t="s">
        <v>26</v>
      </c>
      <c r="H29" s="12"/>
      <c r="I29" s="13"/>
      <c r="J29" s="13"/>
    </row>
    <row r="30" spans="1:10" x14ac:dyDescent="0.2">
      <c r="A30" s="3" t="s">
        <v>27</v>
      </c>
      <c r="B30" s="46">
        <v>25</v>
      </c>
      <c r="C30" s="23">
        <f>EXP((G30-(F30/2))^(1/3)-(G30+(F30/2))^(1/3))</f>
        <v>100000.0000000002</v>
      </c>
      <c r="D30" s="23">
        <f>-1*C30/(B31^2*($B$25+3*$B$26*(LN(C30))^2))</f>
        <v>-4389.760905455737</v>
      </c>
      <c r="E30" s="23">
        <f>D30/C30*100</f>
        <v>-4.3897609054557281</v>
      </c>
      <c r="F30" s="24">
        <f>($B$24-(1/B31))/$B$26</f>
        <v>-30984.132298496665</v>
      </c>
      <c r="G30" s="25">
        <f>SQRT(($B$25/(3*$B$26))^3+(F30^2)/4)</f>
        <v>29333.196119153359</v>
      </c>
    </row>
    <row r="31" spans="1:10" x14ac:dyDescent="0.2">
      <c r="A31" s="5" t="s">
        <v>9</v>
      </c>
      <c r="B31" s="26">
        <f>B30+273.15</f>
        <v>298.14999999999998</v>
      </c>
      <c r="G31" s="27"/>
    </row>
    <row r="32" spans="1:10" x14ac:dyDescent="0.2">
      <c r="E32" s="27"/>
    </row>
    <row r="34" spans="1:11" x14ac:dyDescent="0.2">
      <c r="A34" s="19" t="s">
        <v>28</v>
      </c>
      <c r="B34" s="19"/>
    </row>
    <row r="35" spans="1:11" x14ac:dyDescent="0.2">
      <c r="A35" s="3" t="s">
        <v>29</v>
      </c>
      <c r="B35" s="46">
        <v>14760</v>
      </c>
      <c r="C35" s="3" t="s">
        <v>30</v>
      </c>
      <c r="D35" s="28">
        <f>1/(B24+B25*LN(B35)+B26*(LN(B35))^3)-273.15</f>
        <v>74.788684194703137</v>
      </c>
      <c r="F35" s="1">
        <f>1/(B24+B25*LN(B35)+B26*(LN(B35))^3)-273.15</f>
        <v>74.788684194703137</v>
      </c>
      <c r="I35" s="1">
        <f>LN((10240000/569)-10000)</f>
        <v>8.986757356800803</v>
      </c>
      <c r="K35" s="1">
        <f>LN(((10240000/569)-10000)/10000)</f>
        <v>-0.22358301517538065</v>
      </c>
    </row>
    <row r="36" spans="1:11" x14ac:dyDescent="0.2">
      <c r="A36" s="3"/>
      <c r="B36" s="29"/>
      <c r="C36" s="3"/>
      <c r="D36" s="28"/>
      <c r="I36" s="1">
        <f>1 / (0.001138942 + (0.000232762 + (0.000000091 * I35 * I35)) * I35)</f>
        <v>303.32772855446865</v>
      </c>
      <c r="K36" s="1">
        <f>1/(0.003354016+(0.000256985*K35)+(0.000002620131*K35*K35))</f>
        <v>303.33460301598802</v>
      </c>
    </row>
    <row r="37" spans="1:11" x14ac:dyDescent="0.2">
      <c r="A37" s="3"/>
      <c r="B37" s="29"/>
      <c r="C37" s="3"/>
      <c r="D37" s="28"/>
      <c r="I37" s="1">
        <f>I36-273.15</f>
        <v>30.177728554468672</v>
      </c>
      <c r="K37" s="1">
        <f>K36-273.15</f>
        <v>30.184603015988046</v>
      </c>
    </row>
    <row r="38" spans="1:11" x14ac:dyDescent="0.2">
      <c r="A38" s="30" t="s">
        <v>31</v>
      </c>
      <c r="B38" s="29"/>
      <c r="C38" s="3"/>
      <c r="D38" s="28"/>
    </row>
    <row r="39" spans="1:11" s="31" customFormat="1" x14ac:dyDescent="0.2">
      <c r="A39" s="1"/>
      <c r="B39" s="8" t="s">
        <v>32</v>
      </c>
      <c r="C39" s="8" t="s">
        <v>8</v>
      </c>
      <c r="D39" s="8" t="s">
        <v>33</v>
      </c>
      <c r="E39" s="8" t="s">
        <v>25</v>
      </c>
      <c r="F39" s="8" t="s">
        <v>26</v>
      </c>
    </row>
    <row r="40" spans="1:11" x14ac:dyDescent="0.2">
      <c r="A40" s="3" t="s">
        <v>34</v>
      </c>
      <c r="B40" s="47">
        <v>0</v>
      </c>
      <c r="C40" s="11">
        <f t="shared" ref="C40:C48" si="0">EXP((F40-E40/2)^(1/3)-(F40+E40/2)^(1/3))</f>
        <v>325772.87775762612</v>
      </c>
      <c r="D40" s="12">
        <f t="shared" ref="D40:D48" si="1">-1*C40/((B40+273.15)^2*($B$25+3*$B$26*(LN(C40))^2))</f>
        <v>-16557.80971250833</v>
      </c>
      <c r="E40" s="13">
        <f t="shared" ref="E40:E48" si="2">($B$24-(1/(B40+273.15)))/$B$26</f>
        <v>-34525.485323758832</v>
      </c>
      <c r="F40" s="13">
        <f t="shared" ref="F40:F48" si="3">SQRT(($B$25/(3*$B$26))^3+E40^2/4)</f>
        <v>30305.685361039094</v>
      </c>
    </row>
    <row r="41" spans="1:11" x14ac:dyDescent="0.2">
      <c r="B41" s="47">
        <v>5</v>
      </c>
      <c r="C41" s="11">
        <f t="shared" si="0"/>
        <v>253625.33505525964</v>
      </c>
      <c r="D41" s="12">
        <f t="shared" si="1"/>
        <v>-12509.168965194385</v>
      </c>
      <c r="E41" s="13">
        <f t="shared" si="2"/>
        <v>-33766.287477645652</v>
      </c>
      <c r="F41" s="13">
        <f t="shared" si="3"/>
        <v>30091.075479247662</v>
      </c>
    </row>
    <row r="42" spans="1:11" x14ac:dyDescent="0.2">
      <c r="B42" s="47">
        <v>10</v>
      </c>
      <c r="C42" s="11">
        <f t="shared" si="0"/>
        <v>198915.7430038077</v>
      </c>
      <c r="D42" s="12">
        <f t="shared" si="1"/>
        <v>-9523.974840582805</v>
      </c>
      <c r="E42" s="13">
        <f t="shared" si="2"/>
        <v>-33033.902198938893</v>
      </c>
      <c r="F42" s="13">
        <f t="shared" si="3"/>
        <v>29887.15367200919</v>
      </c>
    </row>
    <row r="43" spans="1:11" x14ac:dyDescent="0.2">
      <c r="B43" s="47">
        <v>15</v>
      </c>
      <c r="C43" s="11">
        <f t="shared" si="0"/>
        <v>157112.90262297026</v>
      </c>
      <c r="D43" s="12">
        <f t="shared" si="1"/>
        <v>-7305.2562986416578</v>
      </c>
      <c r="E43" s="13">
        <f t="shared" si="2"/>
        <v>-32326.933726711639</v>
      </c>
      <c r="F43" s="13">
        <f t="shared" si="3"/>
        <v>29693.264253611949</v>
      </c>
    </row>
    <row r="44" spans="1:11" x14ac:dyDescent="0.2">
      <c r="A44" s="17"/>
      <c r="B44" s="47">
        <v>20</v>
      </c>
      <c r="C44" s="11">
        <f t="shared" si="0"/>
        <v>124938.16797964572</v>
      </c>
      <c r="D44" s="12">
        <f t="shared" si="1"/>
        <v>-5643.5267292946783</v>
      </c>
      <c r="E44" s="13">
        <f t="shared" si="2"/>
        <v>-31644.081525070338</v>
      </c>
      <c r="F44" s="13">
        <f t="shared" si="3"/>
        <v>29508.799617797944</v>
      </c>
    </row>
    <row r="45" spans="1:11" x14ac:dyDescent="0.2">
      <c r="A45" s="18"/>
      <c r="B45" s="47">
        <v>25</v>
      </c>
      <c r="C45" s="11">
        <f t="shared" si="0"/>
        <v>100000.0000000002</v>
      </c>
      <c r="D45" s="12">
        <f t="shared" si="1"/>
        <v>-4389.760905455737</v>
      </c>
      <c r="E45" s="13">
        <f t="shared" si="2"/>
        <v>-30984.132298496665</v>
      </c>
      <c r="F45" s="13">
        <f t="shared" si="3"/>
        <v>29333.196119153359</v>
      </c>
    </row>
    <row r="46" spans="1:11" x14ac:dyDescent="0.2">
      <c r="B46" s="47"/>
      <c r="C46" s="11">
        <f t="shared" si="0"/>
        <v>325772.87775762612</v>
      </c>
      <c r="D46" s="12">
        <f t="shared" si="1"/>
        <v>-16557.80971250833</v>
      </c>
      <c r="E46" s="13">
        <f t="shared" si="2"/>
        <v>-34525.485323758832</v>
      </c>
      <c r="F46" s="13">
        <f t="shared" si="3"/>
        <v>30305.685361039094</v>
      </c>
    </row>
    <row r="47" spans="1:11" x14ac:dyDescent="0.2">
      <c r="B47" s="47"/>
      <c r="C47" s="11">
        <f t="shared" si="0"/>
        <v>325772.87775762612</v>
      </c>
      <c r="D47" s="12">
        <f t="shared" si="1"/>
        <v>-16557.80971250833</v>
      </c>
      <c r="E47" s="13">
        <f t="shared" si="2"/>
        <v>-34525.485323758832</v>
      </c>
      <c r="F47" s="13">
        <f t="shared" si="3"/>
        <v>30305.685361039094</v>
      </c>
    </row>
    <row r="48" spans="1:11" x14ac:dyDescent="0.2">
      <c r="A48" s="17"/>
      <c r="B48" s="47"/>
      <c r="C48" s="11">
        <f t="shared" si="0"/>
        <v>325772.87775762612</v>
      </c>
      <c r="D48" s="12">
        <f t="shared" si="1"/>
        <v>-16557.80971250833</v>
      </c>
      <c r="E48" s="13">
        <f t="shared" si="2"/>
        <v>-34525.485323758832</v>
      </c>
      <c r="F48" s="13">
        <f t="shared" si="3"/>
        <v>30305.685361039094</v>
      </c>
    </row>
    <row r="49" spans="1:5" s="34" customFormat="1" x14ac:dyDescent="0.2">
      <c r="A49" s="3"/>
      <c r="B49" s="32"/>
      <c r="C49" s="3"/>
      <c r="D49" s="33"/>
    </row>
    <row r="50" spans="1:5" x14ac:dyDescent="0.2">
      <c r="C50" s="19" t="s">
        <v>35</v>
      </c>
      <c r="D50" s="19"/>
    </row>
    <row r="51" spans="1:5" x14ac:dyDescent="0.2">
      <c r="A51" s="35" t="s">
        <v>36</v>
      </c>
      <c r="B51" s="35"/>
      <c r="C51" s="35"/>
      <c r="D51" s="36">
        <v>-55</v>
      </c>
      <c r="E51" s="35"/>
    </row>
    <row r="52" spans="1:5" x14ac:dyDescent="0.2">
      <c r="A52" s="35" t="s">
        <v>37</v>
      </c>
      <c r="B52" s="35"/>
      <c r="C52" s="35"/>
      <c r="D52" s="36">
        <v>300</v>
      </c>
      <c r="E52" s="35"/>
    </row>
    <row r="53" spans="1:5" x14ac:dyDescent="0.2">
      <c r="A53" s="35" t="s">
        <v>38</v>
      </c>
      <c r="B53" s="35"/>
      <c r="C53" s="35"/>
      <c r="D53" s="37">
        <v>5</v>
      </c>
      <c r="E53" s="35"/>
    </row>
    <row r="54" spans="1:5" x14ac:dyDescent="0.2">
      <c r="A54" s="35"/>
      <c r="B54" s="35"/>
      <c r="C54" s="35"/>
      <c r="D54" s="35"/>
      <c r="E54" s="35"/>
    </row>
    <row r="55" spans="1:5" x14ac:dyDescent="0.2">
      <c r="A55" s="38" t="s">
        <v>39</v>
      </c>
      <c r="B55" s="38" t="s">
        <v>8</v>
      </c>
      <c r="C55" s="38" t="s">
        <v>40</v>
      </c>
      <c r="D55" s="38" t="s">
        <v>25</v>
      </c>
      <c r="E55" s="38" t="s">
        <v>26</v>
      </c>
    </row>
    <row r="56" spans="1:5" x14ac:dyDescent="0.2">
      <c r="A56" s="39">
        <f>D51</f>
        <v>-55</v>
      </c>
      <c r="B56" s="40">
        <f t="shared" ref="B56:B87" si="4">EXP((E56-D56/2)^(1/3)-(E56+D56/2)^(1/3))</f>
        <v>9263277.0539916176</v>
      </c>
      <c r="C56" s="41">
        <f t="shared" ref="C56:C87" si="5">-1*B56/((A56+273.15)^2*($B$25+3*$B$26*(LN(B56))^2))</f>
        <v>-674193.36883085885</v>
      </c>
      <c r="D56" s="42">
        <f t="shared" ref="D56:D87" si="6">($B$24-(1/(A56+273.15)))/$B$26</f>
        <v>-45173.570081311984</v>
      </c>
      <c r="E56" s="42">
        <f t="shared" ref="E56:E87" si="7">SQRT(($B$25/(3*$B$26))^3+D56^2/4)</f>
        <v>33624.323628362086</v>
      </c>
    </row>
    <row r="57" spans="1:5" x14ac:dyDescent="0.2">
      <c r="A57" s="43">
        <f t="shared" ref="A57:A88" si="8">IF(A56&lt;$D$52,A56+$D$53,$D$52)</f>
        <v>-50</v>
      </c>
      <c r="B57" s="40">
        <f t="shared" si="4"/>
        <v>6478385.9886635169</v>
      </c>
      <c r="C57" s="41">
        <f t="shared" si="5"/>
        <v>-455264.57020785403</v>
      </c>
      <c r="D57" s="42">
        <f t="shared" si="6"/>
        <v>-43988.666184004564</v>
      </c>
      <c r="E57" s="42">
        <f t="shared" si="7"/>
        <v>33229.248699812248</v>
      </c>
    </row>
    <row r="58" spans="1:5" x14ac:dyDescent="0.2">
      <c r="A58" s="43">
        <f t="shared" si="8"/>
        <v>-45</v>
      </c>
      <c r="B58" s="40">
        <f t="shared" si="4"/>
        <v>4586467.3699855367</v>
      </c>
      <c r="C58" s="41">
        <f t="shared" si="5"/>
        <v>-311374.66197635763</v>
      </c>
      <c r="D58" s="42">
        <f t="shared" si="6"/>
        <v>-42855.697587915965</v>
      </c>
      <c r="E58" s="42">
        <f t="shared" si="7"/>
        <v>32857.038590365293</v>
      </c>
    </row>
    <row r="59" spans="1:5" x14ac:dyDescent="0.2">
      <c r="A59" s="43">
        <f t="shared" si="8"/>
        <v>-40</v>
      </c>
      <c r="B59" s="40">
        <f t="shared" si="4"/>
        <v>3285049.9794008387</v>
      </c>
      <c r="C59" s="41">
        <f t="shared" si="5"/>
        <v>-215564.62575841899</v>
      </c>
      <c r="D59" s="42">
        <f t="shared" si="6"/>
        <v>-41771.322969785288</v>
      </c>
      <c r="E59" s="42">
        <f t="shared" si="7"/>
        <v>32506.04769352244</v>
      </c>
    </row>
    <row r="60" spans="1:5" x14ac:dyDescent="0.2">
      <c r="A60" s="43">
        <f t="shared" si="8"/>
        <v>-35</v>
      </c>
      <c r="B60" s="40">
        <f t="shared" si="4"/>
        <v>2379123.9500579056</v>
      </c>
      <c r="C60" s="41">
        <f t="shared" si="5"/>
        <v>-150972.63645523376</v>
      </c>
      <c r="D60" s="42">
        <f t="shared" si="6"/>
        <v>-40732.481612965988</v>
      </c>
      <c r="E60" s="42">
        <f t="shared" si="7"/>
        <v>32174.773434783976</v>
      </c>
    </row>
    <row r="61" spans="1:5" x14ac:dyDescent="0.2">
      <c r="A61" s="43">
        <f t="shared" si="8"/>
        <v>-30</v>
      </c>
      <c r="B61" s="40">
        <f t="shared" si="4"/>
        <v>1741316.9538271124</v>
      </c>
      <c r="C61" s="41">
        <f t="shared" si="5"/>
        <v>-106908.62770012525</v>
      </c>
      <c r="D61" s="42">
        <f t="shared" si="6"/>
        <v>-39736.364556242072</v>
      </c>
      <c r="E61" s="42">
        <f t="shared" si="7"/>
        <v>31861.841566812647</v>
      </c>
    </row>
    <row r="62" spans="1:5" x14ac:dyDescent="0.2">
      <c r="A62" s="43">
        <f t="shared" si="8"/>
        <v>-25</v>
      </c>
      <c r="B62" s="40">
        <f t="shared" si="4"/>
        <v>1287396.5679753849</v>
      </c>
      <c r="C62" s="41">
        <f t="shared" si="5"/>
        <v>-76507.248575982114</v>
      </c>
      <c r="D62" s="42">
        <f t="shared" si="6"/>
        <v>-38780.389230597102</v>
      </c>
      <c r="E62" s="42">
        <f t="shared" si="7"/>
        <v>31565.993223898095</v>
      </c>
    </row>
    <row r="63" spans="1:5" x14ac:dyDescent="0.2">
      <c r="A63" s="43">
        <f t="shared" si="8"/>
        <v>-20</v>
      </c>
      <c r="B63" s="40">
        <f t="shared" si="4"/>
        <v>960995.74016422813</v>
      </c>
      <c r="C63" s="41">
        <f t="shared" si="5"/>
        <v>-55304.750093648108</v>
      </c>
      <c r="D63" s="42">
        <f t="shared" si="6"/>
        <v>-37862.177101698922</v>
      </c>
      <c r="E63" s="42">
        <f t="shared" si="7"/>
        <v>31286.073494641845</v>
      </c>
    </row>
    <row r="64" spans="1:5" x14ac:dyDescent="0.2">
      <c r="A64" s="43">
        <f t="shared" si="8"/>
        <v>-15</v>
      </c>
      <c r="B64" s="40">
        <f t="shared" si="4"/>
        <v>723965.36535964836</v>
      </c>
      <c r="C64" s="41">
        <f t="shared" si="5"/>
        <v>-40364.461841781791</v>
      </c>
      <c r="D64" s="42">
        <f t="shared" si="6"/>
        <v>-36979.533910584905</v>
      </c>
      <c r="E64" s="42">
        <f t="shared" si="7"/>
        <v>31021.021308993877</v>
      </c>
    </row>
    <row r="65" spans="1:5" x14ac:dyDescent="0.2">
      <c r="A65" s="43">
        <f t="shared" si="8"/>
        <v>-10</v>
      </c>
      <c r="B65" s="40">
        <f t="shared" si="4"/>
        <v>550205.3902331026</v>
      </c>
      <c r="C65" s="41">
        <f t="shared" si="5"/>
        <v>-29732.462299808998</v>
      </c>
      <c r="D65" s="42">
        <f t="shared" si="6"/>
        <v>-36130.432166976643</v>
      </c>
      <c r="E65" s="42">
        <f t="shared" si="7"/>
        <v>30769.860466618182</v>
      </c>
    </row>
    <row r="66" spans="1:5" x14ac:dyDescent="0.2">
      <c r="A66" s="43">
        <f t="shared" si="8"/>
        <v>-5</v>
      </c>
      <c r="B66" s="40">
        <f t="shared" si="4"/>
        <v>421673.41843434836</v>
      </c>
      <c r="C66" s="41">
        <f t="shared" si="5"/>
        <v>-22094.596063794954</v>
      </c>
      <c r="D66" s="42">
        <f t="shared" si="6"/>
        <v>-35312.99560120199</v>
      </c>
      <c r="E66" s="42">
        <f t="shared" si="7"/>
        <v>30531.691659235905</v>
      </c>
    </row>
    <row r="67" spans="1:5" x14ac:dyDescent="0.2">
      <c r="A67" s="43">
        <f t="shared" si="8"/>
        <v>0</v>
      </c>
      <c r="B67" s="40">
        <f t="shared" si="4"/>
        <v>325772.87775762612</v>
      </c>
      <c r="C67" s="41">
        <f t="shared" si="5"/>
        <v>-16557.80971250833</v>
      </c>
      <c r="D67" s="42">
        <f t="shared" si="6"/>
        <v>-34525.485323758832</v>
      </c>
      <c r="E67" s="42">
        <f t="shared" si="7"/>
        <v>30305.685361039094</v>
      </c>
    </row>
    <row r="68" spans="1:5" x14ac:dyDescent="0.2">
      <c r="A68" s="43">
        <f t="shared" si="8"/>
        <v>5</v>
      </c>
      <c r="B68" s="40">
        <f t="shared" si="4"/>
        <v>253625.33505525964</v>
      </c>
      <c r="C68" s="41">
        <f t="shared" si="5"/>
        <v>-12509.168965194385</v>
      </c>
      <c r="D68" s="42">
        <f t="shared" si="6"/>
        <v>-33766.287477645652</v>
      </c>
      <c r="E68" s="42">
        <f t="shared" si="7"/>
        <v>30091.075479247662</v>
      </c>
    </row>
    <row r="69" spans="1:5" x14ac:dyDescent="0.2">
      <c r="A69" s="43">
        <f t="shared" si="8"/>
        <v>10</v>
      </c>
      <c r="B69" s="40">
        <f t="shared" si="4"/>
        <v>198915.7430038077</v>
      </c>
      <c r="C69" s="41">
        <f t="shared" si="5"/>
        <v>-9523.974840582805</v>
      </c>
      <c r="D69" s="42">
        <f t="shared" si="6"/>
        <v>-33033.902198938893</v>
      </c>
      <c r="E69" s="42">
        <f t="shared" si="7"/>
        <v>29887.15367200919</v>
      </c>
    </row>
    <row r="70" spans="1:5" x14ac:dyDescent="0.2">
      <c r="A70" s="43">
        <f t="shared" si="8"/>
        <v>15</v>
      </c>
      <c r="B70" s="40">
        <f t="shared" si="4"/>
        <v>157112.90262297026</v>
      </c>
      <c r="C70" s="41">
        <f t="shared" si="5"/>
        <v>-7305.2562986416578</v>
      </c>
      <c r="D70" s="42">
        <f t="shared" si="6"/>
        <v>-32326.933726711639</v>
      </c>
      <c r="E70" s="42">
        <f t="shared" si="7"/>
        <v>29693.264253611949</v>
      </c>
    </row>
    <row r="71" spans="1:5" x14ac:dyDescent="0.2">
      <c r="A71" s="43">
        <f t="shared" si="8"/>
        <v>20</v>
      </c>
      <c r="B71" s="40">
        <f t="shared" si="4"/>
        <v>124938.16797964572</v>
      </c>
      <c r="C71" s="41">
        <f t="shared" si="5"/>
        <v>-5643.5267292946783</v>
      </c>
      <c r="D71" s="42">
        <f t="shared" si="6"/>
        <v>-31644.081525070338</v>
      </c>
      <c r="E71" s="42">
        <f t="shared" si="7"/>
        <v>29508.799617797944</v>
      </c>
    </row>
    <row r="72" spans="1:5" x14ac:dyDescent="0.2">
      <c r="A72" s="43">
        <f t="shared" si="8"/>
        <v>25</v>
      </c>
      <c r="B72" s="40">
        <f t="shared" si="4"/>
        <v>100000.0000000002</v>
      </c>
      <c r="C72" s="41">
        <f t="shared" si="5"/>
        <v>-4389.760905455737</v>
      </c>
      <c r="D72" s="42">
        <f t="shared" si="6"/>
        <v>-30984.132298496665</v>
      </c>
      <c r="E72" s="42">
        <f t="shared" si="7"/>
        <v>29333.196119153359</v>
      </c>
    </row>
    <row r="73" spans="1:5" x14ac:dyDescent="0.2">
      <c r="A73" s="43">
        <f t="shared" si="8"/>
        <v>30</v>
      </c>
      <c r="B73" s="40">
        <f t="shared" si="4"/>
        <v>80540.368674571422</v>
      </c>
      <c r="C73" s="41">
        <f t="shared" si="5"/>
        <v>-3437.0817633926026</v>
      </c>
      <c r="D73" s="42">
        <f t="shared" si="6"/>
        <v>-30345.952797358375</v>
      </c>
      <c r="E73" s="42">
        <f t="shared" si="7"/>
        <v>29165.930360386297</v>
      </c>
    </row>
    <row r="74" spans="1:5" x14ac:dyDescent="0.2">
      <c r="A74" s="43">
        <f t="shared" si="8"/>
        <v>35</v>
      </c>
      <c r="B74" s="40">
        <f t="shared" si="4"/>
        <v>65257.270252590577</v>
      </c>
      <c r="C74" s="41">
        <f t="shared" si="5"/>
        <v>-2708.2394730404194</v>
      </c>
      <c r="D74" s="42">
        <f t="shared" si="6"/>
        <v>-29728.483323840992</v>
      </c>
      <c r="E74" s="42">
        <f t="shared" si="7"/>
        <v>29006.515839997061</v>
      </c>
    </row>
    <row r="75" spans="1:5" x14ac:dyDescent="0.2">
      <c r="A75" s="43">
        <f t="shared" si="8"/>
        <v>40</v>
      </c>
      <c r="B75" s="40">
        <f t="shared" si="4"/>
        <v>53179.494568046801</v>
      </c>
      <c r="C75" s="41">
        <f t="shared" si="5"/>
        <v>-2146.9775324935499</v>
      </c>
      <c r="D75" s="42">
        <f t="shared" si="6"/>
        <v>-29130.731860016007</v>
      </c>
      <c r="E75" s="42">
        <f t="shared" si="7"/>
        <v>28854.499920585444</v>
      </c>
    </row>
    <row r="76" spans="1:5" x14ac:dyDescent="0.2">
      <c r="A76" s="43">
        <f t="shared" si="8"/>
        <v>45</v>
      </c>
      <c r="B76" s="40">
        <f t="shared" si="4"/>
        <v>43577.561812721353</v>
      </c>
      <c r="C76" s="41">
        <f t="shared" si="5"/>
        <v>-1712.0301391410699</v>
      </c>
      <c r="D76" s="42">
        <f t="shared" si="6"/>
        <v>-28551.768749603718</v>
      </c>
      <c r="E76" s="42">
        <f t="shared" si="7"/>
        <v>28709.461082972968</v>
      </c>
    </row>
    <row r="77" spans="1:5" x14ac:dyDescent="0.2">
      <c r="A77" s="43">
        <f t="shared" si="8"/>
        <v>50</v>
      </c>
      <c r="B77" s="40">
        <f t="shared" si="4"/>
        <v>35899.899999999514</v>
      </c>
      <c r="C77" s="41">
        <f t="shared" si="5"/>
        <v>-1372.9157890704791</v>
      </c>
      <c r="D77" s="42">
        <f t="shared" si="6"/>
        <v>-27990.721873460727</v>
      </c>
      <c r="E77" s="42">
        <f t="shared" si="7"/>
        <v>28571.00643557006</v>
      </c>
    </row>
    <row r="78" spans="1:5" x14ac:dyDescent="0.2">
      <c r="A78" s="43">
        <f t="shared" si="8"/>
        <v>55</v>
      </c>
      <c r="B78" s="40">
        <f t="shared" si="4"/>
        <v>29726.774119430851</v>
      </c>
      <c r="C78" s="41">
        <f t="shared" si="5"/>
        <v>-1106.9670303654239</v>
      </c>
      <c r="D78" s="42">
        <f t="shared" si="6"/>
        <v>-27446.772266132088</v>
      </c>
      <c r="E78" s="42">
        <f t="shared" si="7"/>
        <v>28438.769452092278</v>
      </c>
    </row>
    <row r="79" spans="1:5" x14ac:dyDescent="0.2">
      <c r="A79" s="43">
        <f t="shared" si="8"/>
        <v>60</v>
      </c>
      <c r="B79" s="40">
        <f t="shared" si="4"/>
        <v>24736.794049283722</v>
      </c>
      <c r="C79" s="41">
        <f t="shared" si="5"/>
        <v>-897.21760201795587</v>
      </c>
      <c r="D79" s="42">
        <f t="shared" si="6"/>
        <v>-26919.150127130888</v>
      </c>
      <c r="E79" s="42">
        <f t="shared" si="7"/>
        <v>28312.40791391259</v>
      </c>
    </row>
    <row r="80" spans="1:5" x14ac:dyDescent="0.2">
      <c r="A80" s="43">
        <f t="shared" si="8"/>
        <v>65</v>
      </c>
      <c r="B80" s="40">
        <f t="shared" si="4"/>
        <v>20682.400510037744</v>
      </c>
      <c r="C80" s="41">
        <f t="shared" si="5"/>
        <v>-730.88874978589092</v>
      </c>
      <c r="D80" s="42">
        <f t="shared" si="6"/>
        <v>-26407.131186089209</v>
      </c>
      <c r="E80" s="42">
        <f t="shared" si="7"/>
        <v>28191.602036100376</v>
      </c>
    </row>
    <row r="81" spans="1:5" x14ac:dyDescent="0.2">
      <c r="A81" s="43">
        <f>IF(A80&lt;$D$52,A80+$D$53,$D$52)</f>
        <v>70</v>
      </c>
      <c r="B81" s="40">
        <f t="shared" si="4"/>
        <v>17371.80403557932</v>
      </c>
      <c r="C81" s="41">
        <f t="shared" si="5"/>
        <v>-598.29733320353409</v>
      </c>
      <c r="D81" s="42">
        <f t="shared" si="6"/>
        <v>-25910.033385686955</v>
      </c>
      <c r="E81" s="42">
        <f t="shared" si="7"/>
        <v>28076.052758603386</v>
      </c>
    </row>
    <row r="82" spans="1:5" x14ac:dyDescent="0.2">
      <c r="A82" s="43">
        <f t="shared" si="8"/>
        <v>75</v>
      </c>
      <c r="B82" s="40">
        <f t="shared" si="4"/>
        <v>14655.593530330651</v>
      </c>
      <c r="C82" s="41">
        <f t="shared" si="5"/>
        <v>-492.06295021910881</v>
      </c>
      <c r="D82" s="42">
        <f t="shared" si="6"/>
        <v>-25427.213850411859</v>
      </c>
      <c r="E82" s="42">
        <f t="shared" si="7"/>
        <v>27965.480186127177</v>
      </c>
    </row>
    <row r="83" spans="1:5" x14ac:dyDescent="0.2">
      <c r="A83" s="43">
        <f t="shared" si="8"/>
        <v>80</v>
      </c>
      <c r="B83" s="40">
        <f t="shared" si="4"/>
        <v>12416.746007087337</v>
      </c>
      <c r="C83" s="41">
        <f t="shared" si="5"/>
        <v>-406.52848987631103</v>
      </c>
      <c r="D83" s="42">
        <f t="shared" si="6"/>
        <v>-24958.066112822595</v>
      </c>
      <c r="E83" s="42">
        <f t="shared" si="7"/>
        <v>27859.622162101074</v>
      </c>
    </row>
    <row r="84" spans="1:5" x14ac:dyDescent="0.2">
      <c r="A84" s="43">
        <f t="shared" si="8"/>
        <v>85</v>
      </c>
      <c r="B84" s="40">
        <f t="shared" si="4"/>
        <v>10563.129328758743</v>
      </c>
      <c r="C84" s="41">
        <f t="shared" si="5"/>
        <v>-337.33402822967719</v>
      </c>
      <c r="D84" s="42">
        <f t="shared" si="6"/>
        <v>-24502.017572150526</v>
      </c>
      <c r="E84" s="42">
        <f t="shared" si="7"/>
        <v>27758.232963726652</v>
      </c>
    </row>
    <row r="85" spans="1:5" x14ac:dyDescent="0.2">
      <c r="A85" s="43">
        <f t="shared" si="8"/>
        <v>90</v>
      </c>
      <c r="B85" s="40">
        <f t="shared" si="4"/>
        <v>9021.8434705827694</v>
      </c>
      <c r="C85" s="41">
        <f t="shared" si="5"/>
        <v>-281.10160181255253</v>
      </c>
      <c r="D85" s="42">
        <f t="shared" si="6"/>
        <v>-24058.527162847644</v>
      </c>
      <c r="E85" s="42">
        <f t="shared" si="7"/>
        <v>27661.082106515591</v>
      </c>
    </row>
    <row r="86" spans="1:5" x14ac:dyDescent="0.2">
      <c r="A86" s="43">
        <f t="shared" si="8"/>
        <v>95</v>
      </c>
      <c r="B86" s="40">
        <f t="shared" si="4"/>
        <v>7734.9256762676523</v>
      </c>
      <c r="C86" s="41">
        <f t="shared" si="5"/>
        <v>-235.2006488819147</v>
      </c>
      <c r="D86" s="42">
        <f t="shared" si="6"/>
        <v>-23627.083213121099</v>
      </c>
      <c r="E86" s="42">
        <f t="shared" si="7"/>
        <v>27567.953247964651</v>
      </c>
    </row>
    <row r="87" spans="1:5" x14ac:dyDescent="0.2">
      <c r="A87" s="43">
        <f t="shared" si="8"/>
        <v>100</v>
      </c>
      <c r="B87" s="40">
        <f t="shared" si="4"/>
        <v>6656.0732149702835</v>
      </c>
      <c r="C87" s="41">
        <f t="shared" si="5"/>
        <v>-197.57249108277986</v>
      </c>
      <c r="D87" s="42">
        <f t="shared" si="6"/>
        <v>-23207.201475634309</v>
      </c>
      <c r="E87" s="42">
        <f t="shared" si="7"/>
        <v>27478.643181108822</v>
      </c>
    </row>
    <row r="88" spans="1:5" x14ac:dyDescent="0.2">
      <c r="A88" s="43">
        <f t="shared" si="8"/>
        <v>105</v>
      </c>
      <c r="B88" s="40">
        <f t="shared" ref="B88:B119" si="9">EXP((E88-D88/2)^(1/3)-(E88+D88/2)^(1/3))</f>
        <v>5748.1295885161499</v>
      </c>
      <c r="C88" s="41">
        <f t="shared" ref="C88:C119" si="10">-1*B88/((A88+273.15)^2*($B$25+3*$B$26*(LN(B88))^2))</f>
        <v>-166.59827722057017</v>
      </c>
      <c r="D88" s="42">
        <f t="shared" ref="D88:D119" si="11">($B$24-(1/(A88+273.15)))/$B$26</f>
        <v>-22798.423314439653</v>
      </c>
      <c r="E88" s="42">
        <f t="shared" ref="E88:E119" si="12">SQRT(($B$25/(3*$B$26))^3+D88^2/4)</f>
        <v>27392.960909659327</v>
      </c>
    </row>
    <row r="89" spans="1:5" x14ac:dyDescent="0.2">
      <c r="A89" s="43">
        <f t="shared" ref="A89:A120" si="13">IF(A88&lt;$D$52,A88+$D$53,$D$52)</f>
        <v>110</v>
      </c>
      <c r="B89" s="40">
        <f t="shared" si="9"/>
        <v>4981.1465967577533</v>
      </c>
      <c r="C89" s="41">
        <f t="shared" si="10"/>
        <v>-140.99910115719527</v>
      </c>
      <c r="D89" s="42">
        <f t="shared" si="11"/>
        <v>-22400.314033871236</v>
      </c>
      <c r="E89" s="42">
        <f t="shared" si="12"/>
        <v>27310.726797286807</v>
      </c>
    </row>
    <row r="90" spans="1:5" x14ac:dyDescent="0.2">
      <c r="A90" s="43">
        <f t="shared" si="13"/>
        <v>115</v>
      </c>
      <c r="B90" s="40">
        <f t="shared" si="9"/>
        <v>4330.8830293351875</v>
      </c>
      <c r="C90" s="41">
        <f t="shared" si="10"/>
        <v>-119.76006736821316</v>
      </c>
      <c r="D90" s="42">
        <f t="shared" si="11"/>
        <v>-22012.461336597131</v>
      </c>
      <c r="E90" s="42">
        <f t="shared" si="12"/>
        <v>27231.771784366571</v>
      </c>
    </row>
    <row r="91" spans="1:5" x14ac:dyDescent="0.2">
      <c r="A91" s="43">
        <f t="shared" si="13"/>
        <v>120</v>
      </c>
      <c r="B91" s="40">
        <f t="shared" si="9"/>
        <v>3777.6360901141261</v>
      </c>
      <c r="C91" s="41">
        <f t="shared" si="10"/>
        <v>-102.07227529798125</v>
      </c>
      <c r="D91" s="42">
        <f t="shared" si="11"/>
        <v>-21634.473899332534</v>
      </c>
      <c r="E91" s="42">
        <f t="shared" si="12"/>
        <v>27155.936666173988</v>
      </c>
    </row>
    <row r="92" spans="1:5" x14ac:dyDescent="0.2">
      <c r="A92" s="43">
        <f t="shared" si="13"/>
        <v>125</v>
      </c>
      <c r="B92" s="40">
        <f t="shared" si="9"/>
        <v>3305.3276254729035</v>
      </c>
      <c r="C92" s="41">
        <f t="shared" si="10"/>
        <v>-87.288280177633311</v>
      </c>
      <c r="D92" s="42">
        <f t="shared" si="11"/>
        <v>-21265.980055870896</v>
      </c>
      <c r="E92" s="42">
        <f t="shared" si="12"/>
        <v>27083.071427114803</v>
      </c>
    </row>
    <row r="93" spans="1:5" x14ac:dyDescent="0.2">
      <c r="A93" s="43">
        <f t="shared" si="13"/>
        <v>130</v>
      </c>
      <c r="B93" s="40">
        <f t="shared" si="9"/>
        <v>2900.786407804314</v>
      </c>
      <c r="C93" s="41">
        <f t="shared" si="10"/>
        <v>-74.887739731297501</v>
      </c>
      <c r="D93" s="42">
        <f t="shared" si="11"/>
        <v>-20906.626578115858</v>
      </c>
      <c r="E93" s="42">
        <f t="shared" si="12"/>
        <v>27013.034626106386</v>
      </c>
    </row>
    <row r="94" spans="1:5" x14ac:dyDescent="0.2">
      <c r="A94" s="43">
        <f t="shared" si="13"/>
        <v>135</v>
      </c>
      <c r="B94" s="40">
        <f t="shared" si="9"/>
        <v>2553.1819676564537</v>
      </c>
      <c r="C94" s="41">
        <f t="shared" si="10"/>
        <v>-64.450796858585321</v>
      </c>
      <c r="D94" s="42">
        <f t="shared" si="11"/>
        <v>-20556.077546710323</v>
      </c>
      <c r="E94" s="42">
        <f t="shared" si="12"/>
        <v>26945.69282869935</v>
      </c>
    </row>
    <row r="95" spans="1:5" x14ac:dyDescent="0.2">
      <c r="A95" s="43">
        <f t="shared" si="13"/>
        <v>140</v>
      </c>
      <c r="B95" s="40">
        <f t="shared" si="9"/>
        <v>2253.5760966785347</v>
      </c>
      <c r="C95" s="41">
        <f t="shared" si="10"/>
        <v>-55.637365203032353</v>
      </c>
      <c r="D95" s="42">
        <f t="shared" si="11"/>
        <v>-20214.013303672349</v>
      </c>
      <c r="E95" s="42">
        <f t="shared" si="12"/>
        <v>26880.920081951961</v>
      </c>
    </row>
    <row r="96" spans="1:5" x14ac:dyDescent="0.2">
      <c r="A96" s="43">
        <f t="shared" si="13"/>
        <v>145</v>
      </c>
      <c r="B96" s="40">
        <f t="shared" si="9"/>
        <v>1994.5661146094844</v>
      </c>
      <c r="C96" s="41">
        <f t="shared" si="10"/>
        <v>-48.170939410877487</v>
      </c>
      <c r="D96" s="42">
        <f t="shared" si="11"/>
        <v>-19880.12948017372</v>
      </c>
      <c r="E96" s="42">
        <f t="shared" si="12"/>
        <v>26818.597428447774</v>
      </c>
    </row>
    <row r="97" spans="1:5" x14ac:dyDescent="0.2">
      <c r="A97" s="43">
        <f t="shared" si="13"/>
        <v>150</v>
      </c>
      <c r="B97" s="40">
        <f t="shared" si="9"/>
        <v>1769.9999999999841</v>
      </c>
      <c r="C97" s="41">
        <f t="shared" si="10"/>
        <v>-41.825889027401217</v>
      </c>
      <c r="D97" s="42">
        <f t="shared" si="11"/>
        <v>-19554.136093246012</v>
      </c>
      <c r="E97" s="42">
        <f t="shared" si="12"/>
        <v>26758.61245618547</v>
      </c>
    </row>
    <row r="98" spans="1:5" x14ac:dyDescent="0.2">
      <c r="A98" s="43">
        <f t="shared" si="13"/>
        <v>155</v>
      </c>
      <c r="B98" s="40">
        <f t="shared" si="9"/>
        <v>1574.7480313905703</v>
      </c>
      <c r="C98" s="41">
        <f t="shared" si="10"/>
        <v>-36.417446056307163</v>
      </c>
      <c r="D98" s="42">
        <f t="shared" si="11"/>
        <v>-19235.756705779426</v>
      </c>
      <c r="E98" s="42">
        <f t="shared" si="12"/>
        <v>26700.858881373311</v>
      </c>
    </row>
    <row r="99" spans="1:5" x14ac:dyDescent="0.2">
      <c r="A99" s="43">
        <f t="shared" si="13"/>
        <v>160</v>
      </c>
      <c r="B99" s="40">
        <f t="shared" si="9"/>
        <v>1404.5190433978298</v>
      </c>
      <c r="C99" s="41">
        <f t="shared" si="10"/>
        <v>-31.79378406971788</v>
      </c>
      <c r="D99" s="42">
        <f t="shared" si="11"/>
        <v>-18924.727644700157</v>
      </c>
      <c r="E99" s="42">
        <f t="shared" si="12"/>
        <v>26645.236161433193</v>
      </c>
    </row>
    <row r="100" spans="1:5" x14ac:dyDescent="0.2">
      <c r="A100" s="43">
        <f t="shared" si="13"/>
        <v>165</v>
      </c>
      <c r="B100" s="40">
        <f t="shared" si="9"/>
        <v>1255.7120430711275</v>
      </c>
      <c r="C100" s="41">
        <f t="shared" si="10"/>
        <v>-27.829727960975351</v>
      </c>
      <c r="D100" s="42">
        <f t="shared" si="11"/>
        <v>-18620.797272678956</v>
      </c>
      <c r="E100" s="42">
        <f t="shared" si="12"/>
        <v>26591.649135764023</v>
      </c>
    </row>
    <row r="101" spans="1:5" x14ac:dyDescent="0.2">
      <c r="A101" s="43">
        <f t="shared" si="13"/>
        <v>170</v>
      </c>
      <c r="B101" s="40">
        <f t="shared" si="9"/>
        <v>1125.2959575357038</v>
      </c>
      <c r="C101" s="41">
        <f t="shared" si="10"/>
        <v>-24.421740039402216</v>
      </c>
      <c r="D101" s="42">
        <f t="shared" si="11"/>
        <v>-18323.725309142941</v>
      </c>
      <c r="E101" s="42">
        <f t="shared" si="12"/>
        <v>26540.007692034658</v>
      </c>
    </row>
    <row r="102" spans="1:5" x14ac:dyDescent="0.2">
      <c r="A102" s="43">
        <f t="shared" si="13"/>
        <v>175</v>
      </c>
      <c r="B102" s="40">
        <f t="shared" si="9"/>
        <v>1010.7118441183529</v>
      </c>
      <c r="C102" s="41">
        <f t="shared" si="10"/>
        <v>-21.483909000839027</v>
      </c>
      <c r="D102" s="42">
        <f t="shared" si="11"/>
        <v>-18033.282196740165</v>
      </c>
      <c r="E102" s="42">
        <f t="shared" si="12"/>
        <v>26490.226455975117</v>
      </c>
    </row>
    <row r="103" spans="1:5" x14ac:dyDescent="0.2">
      <c r="A103" s="43">
        <f t="shared" si="13"/>
        <v>180</v>
      </c>
      <c r="B103" s="40">
        <f t="shared" si="9"/>
        <v>909.79310067974984</v>
      </c>
      <c r="C103" s="41">
        <f t="shared" si="10"/>
        <v>-18.944729859009424</v>
      </c>
      <c r="D103" s="42">
        <f t="shared" si="11"/>
        <v>-17749.24850974626</v>
      </c>
      <c r="E103" s="42">
        <f t="shared" si="12"/>
        <v>26442.224502813864</v>
      </c>
    </row>
    <row r="104" spans="1:5" x14ac:dyDescent="0.2">
      <c r="A104" s="43">
        <f t="shared" si="13"/>
        <v>185</v>
      </c>
      <c r="B104" s="40">
        <f t="shared" si="9"/>
        <v>820.70015058284764</v>
      </c>
      <c r="C104" s="41">
        <f t="shared" si="10"/>
        <v>-16.744509982992199</v>
      </c>
      <c r="D104" s="42">
        <f t="shared" si="11"/>
        <v>-17471.414401209051</v>
      </c>
      <c r="E104" s="42">
        <f t="shared" si="12"/>
        <v>26395.925088670811</v>
      </c>
    </row>
    <row r="105" spans="1:5" x14ac:dyDescent="0.2">
      <c r="A105" s="43">
        <f t="shared" si="13"/>
        <v>190</v>
      </c>
      <c r="B105" s="40">
        <f t="shared" si="9"/>
        <v>741.86680674411571</v>
      </c>
      <c r="C105" s="41">
        <f t="shared" si="10"/>
        <v>-14.833272510930726</v>
      </c>
      <c r="D105" s="42">
        <f t="shared" si="11"/>
        <v>-17199.579085903784</v>
      </c>
      <c r="E105" s="42">
        <f t="shared" si="12"/>
        <v>26351.255400361712</v>
      </c>
    </row>
    <row r="106" spans="1:5" x14ac:dyDescent="0.2">
      <c r="A106" s="43">
        <f t="shared" si="13"/>
        <v>195</v>
      </c>
      <c r="B106" s="40">
        <f t="shared" si="9"/>
        <v>671.95609027023363</v>
      </c>
      <c r="C106" s="41">
        <f t="shared" si="10"/>
        <v>-13.169056248617316</v>
      </c>
      <c r="D106" s="42">
        <f t="shared" si="11"/>
        <v>-16933.550356421551</v>
      </c>
      <c r="E106" s="42">
        <f t="shared" si="12"/>
        <v>26308.146322202057</v>
      </c>
    </row>
    <row r="107" spans="1:5" x14ac:dyDescent="0.2">
      <c r="A107" s="43">
        <f t="shared" si="13"/>
        <v>200</v>
      </c>
      <c r="B107" s="40">
        <f t="shared" si="9"/>
        <v>609.82372751974651</v>
      </c>
      <c r="C107" s="41">
        <f t="shared" si="10"/>
        <v>-11.716532696047873</v>
      </c>
      <c r="D107" s="42">
        <f t="shared" si="11"/>
        <v>-16673.144129940101</v>
      </c>
      <c r="E107" s="42">
        <f t="shared" si="12"/>
        <v>26266.532218518427</v>
      </c>
    </row>
    <row r="108" spans="1:5" x14ac:dyDescent="0.2">
      <c r="A108" s="43">
        <f t="shared" si="13"/>
        <v>205</v>
      </c>
      <c r="B108" s="40">
        <f t="shared" si="9"/>
        <v>554.48790266647427</v>
      </c>
      <c r="C108" s="41">
        <f t="shared" si="10"/>
        <v>-10.445877564683132</v>
      </c>
      <c r="D108" s="42">
        <f t="shared" si="11"/>
        <v>-16418.184023431077</v>
      </c>
      <c r="E108" s="42">
        <f t="shared" si="12"/>
        <v>26226.350730683811</v>
      </c>
    </row>
    <row r="109" spans="1:5" x14ac:dyDescent="0.2">
      <c r="A109" s="43">
        <f t="shared" si="13"/>
        <v>210</v>
      </c>
      <c r="B109" s="40">
        <f t="shared" si="9"/>
        <v>505.10412211372665</v>
      </c>
      <c r="C109" s="41">
        <f t="shared" si="10"/>
        <v>-9.3318471764003839</v>
      </c>
      <c r="D109" s="42">
        <f t="shared" si="11"/>
        <v>-16168.500955243675</v>
      </c>
      <c r="E109" s="42">
        <f t="shared" si="12"/>
        <v>26187.542587592223</v>
      </c>
    </row>
    <row r="110" spans="1:5" x14ac:dyDescent="0.2">
      <c r="A110" s="43">
        <f t="shared" si="13"/>
        <v>215</v>
      </c>
      <c r="B110" s="40">
        <f t="shared" si="9"/>
        <v>460.94426864956927</v>
      </c>
      <c r="C110" s="41">
        <f t="shared" si="10"/>
        <v>-8.3530203227722613</v>
      </c>
      <c r="D110" s="42">
        <f t="shared" si="11"/>
        <v>-15923.932771173597</v>
      </c>
      <c r="E110" s="42">
        <f t="shared" si="12"/>
        <v>26150.051428577375</v>
      </c>
    </row>
    <row r="111" spans="1:5" x14ac:dyDescent="0.2">
      <c r="A111" s="43">
        <f t="shared" si="13"/>
        <v>220</v>
      </c>
      <c r="B111" s="40">
        <f t="shared" si="9"/>
        <v>421.37909955389665</v>
      </c>
      <c r="C111" s="41">
        <f t="shared" si="10"/>
        <v>-7.4911741570672516</v>
      </c>
      <c r="D111" s="42">
        <f t="shared" si="11"/>
        <v>-15684.323893279538</v>
      </c>
      <c r="E111" s="42">
        <f t="shared" si="12"/>
        <v>26113.823637861849</v>
      </c>
    </row>
    <row r="112" spans="1:5" x14ac:dyDescent="0.2">
      <c r="A112" s="43">
        <f t="shared" si="13"/>
        <v>225</v>
      </c>
      <c r="B112" s="40">
        <f t="shared" si="9"/>
        <v>385.86358365111209</v>
      </c>
      <c r="C112" s="41">
        <f t="shared" si="10"/>
        <v>-6.7307689847753149</v>
      </c>
      <c r="D112" s="42">
        <f t="shared" si="11"/>
        <v>-15449.524989848871</v>
      </c>
      <c r="E112" s="42">
        <f t="shared" si="12"/>
        <v>26078.808189697218</v>
      </c>
    </row>
    <row r="113" spans="1:5" x14ac:dyDescent="0.2">
      <c r="A113" s="43">
        <f t="shared" si="13"/>
        <v>230</v>
      </c>
      <c r="B113" s="40">
        <f t="shared" si="9"/>
        <v>353.92458506053094</v>
      </c>
      <c r="C113" s="41">
        <f t="shared" si="10"/>
        <v>-6.0585217893967958</v>
      </c>
      <c r="D113" s="42">
        <f t="shared" si="11"/>
        <v>-15219.392665041491</v>
      </c>
      <c r="E113" s="42">
        <f t="shared" si="12"/>
        <v>26044.956503423215</v>
      </c>
    </row>
    <row r="114" spans="1:5" x14ac:dyDescent="0.2">
      <c r="A114" s="43">
        <f t="shared" si="13"/>
        <v>235</v>
      </c>
      <c r="B114" s="40">
        <f t="shared" si="9"/>
        <v>325.15049198704543</v>
      </c>
      <c r="C114" s="41">
        <f t="shared" si="10"/>
        <v>-5.4630522691886103</v>
      </c>
      <c r="D114" s="42">
        <f t="shared" si="11"/>
        <v>-14993.789166856313</v>
      </c>
      <c r="E114" s="42">
        <f t="shared" si="12"/>
        <v>26012.222307735683</v>
      </c>
    </row>
    <row r="115" spans="1:5" x14ac:dyDescent="0.2">
      <c r="A115" s="43">
        <f t="shared" si="13"/>
        <v>240</v>
      </c>
      <c r="B115" s="40">
        <f t="shared" si="9"/>
        <v>299.18246189137091</v>
      </c>
      <c r="C115" s="41">
        <f t="shared" si="10"/>
        <v>-4.9345882915092458</v>
      </c>
      <c r="D115" s="42">
        <f t="shared" si="11"/>
        <v>-14772.582112170801</v>
      </c>
      <c r="E115" s="42">
        <f t="shared" si="12"/>
        <v>25980.561513509187</v>
      </c>
    </row>
    <row r="116" spans="1:5" x14ac:dyDescent="0.2">
      <c r="A116" s="43">
        <f t="shared" si="13"/>
        <v>245</v>
      </c>
      <c r="B116" s="40">
        <f t="shared" si="9"/>
        <v>275.70701337145289</v>
      </c>
      <c r="C116" s="41">
        <f t="shared" si="10"/>
        <v>-4.4647201677001318</v>
      </c>
      <c r="D116" s="42">
        <f t="shared" si="11"/>
        <v>-14555.644227700199</v>
      </c>
      <c r="E116" s="42">
        <f t="shared" si="12"/>
        <v>25949.932094571523</v>
      </c>
    </row>
    <row r="117" spans="1:5" x14ac:dyDescent="0.2">
      <c r="A117" s="43">
        <f t="shared" si="13"/>
        <v>250</v>
      </c>
      <c r="B117" s="40">
        <f t="shared" si="9"/>
        <v>254.44974289680613</v>
      </c>
      <c r="C117" s="41">
        <f t="shared" si="10"/>
        <v>-4.0461951476632407</v>
      </c>
      <c r="D117" s="42">
        <f t="shared" si="11"/>
        <v>-14342.853105811466</v>
      </c>
      <c r="E117" s="42">
        <f t="shared" si="12"/>
        <v>25920.293975874367</v>
      </c>
    </row>
    <row r="118" spans="1:5" x14ac:dyDescent="0.2">
      <c r="A118" s="43">
        <f t="shared" si="13"/>
        <v>255</v>
      </c>
      <c r="B118" s="40">
        <f t="shared" si="9"/>
        <v>235.16998339328674</v>
      </c>
      <c r="C118" s="41">
        <f t="shared" si="10"/>
        <v>-3.6727451342762683</v>
      </c>
      <c r="D118" s="42">
        <f t="shared" si="11"/>
        <v>-14134.090974207478</v>
      </c>
      <c r="E118" s="42">
        <f t="shared" si="12"/>
        <v>25891.608928547117</v>
      </c>
    </row>
    <row r="119" spans="1:5" x14ac:dyDescent="0.2">
      <c r="A119" s="43">
        <f t="shared" si="13"/>
        <v>260</v>
      </c>
      <c r="B119" s="40">
        <f t="shared" si="9"/>
        <v>217.65625333987691</v>
      </c>
      <c r="C119" s="41">
        <f t="shared" si="10"/>
        <v>-3.3389419054375145</v>
      </c>
      <c r="D119" s="42">
        <f t="shared" si="11"/>
        <v>-13929.244478570927</v>
      </c>
      <c r="E119" s="42">
        <f t="shared" si="12"/>
        <v>25863.840471360341</v>
      </c>
    </row>
    <row r="120" spans="1:5" x14ac:dyDescent="0.2">
      <c r="A120" s="43">
        <f t="shared" si="13"/>
        <v>265</v>
      </c>
      <c r="B120" s="40">
        <f t="shared" ref="B120:B126" si="14">EXP((E120-D120/2)^(1/3)-(E120+D120/2)^(1/3))</f>
        <v>201.7223709115033</v>
      </c>
      <c r="C120" s="41">
        <f t="shared" ref="C120:C126" si="15">-1*B120/((A120+273.15)^2*($B$25+3*$B$26*(LN(B120))^2))</f>
        <v>-3.0400751700648767</v>
      </c>
      <c r="D120" s="42">
        <f t="shared" ref="D120:D126" si="16">($B$24-(1/(A120+273.15)))/$B$26</f>
        <v>-13728.204477325098</v>
      </c>
      <c r="E120" s="42">
        <f t="shared" ref="E120:E126" si="17">SQRT(($B$25/(3*$B$26))^3+D120^2/4)</f>
        <v>25836.953778161227</v>
      </c>
    </row>
    <row r="121" spans="1:5" x14ac:dyDescent="0.2">
      <c r="A121" s="43">
        <f t="shared" ref="A121:A126" si="18">IF(A120&lt;$D$52,A120+$D$53,$D$52)</f>
        <v>270</v>
      </c>
      <c r="B121" s="40">
        <f t="shared" si="14"/>
        <v>187.20412889671059</v>
      </c>
      <c r="C121" s="41">
        <f t="shared" si="15"/>
        <v>-2.7720496242599593</v>
      </c>
      <c r="D121" s="42">
        <f t="shared" si="16"/>
        <v>-13530.865847730667</v>
      </c>
      <c r="E121" s="42">
        <f t="shared" si="17"/>
        <v>25810.915590876441</v>
      </c>
    </row>
    <row r="122" spans="1:5" x14ac:dyDescent="0.2">
      <c r="A122" s="43">
        <f t="shared" si="18"/>
        <v>275</v>
      </c>
      <c r="B122" s="40">
        <f t="shared" si="14"/>
        <v>173.95644352637575</v>
      </c>
      <c r="C122" s="41">
        <f t="shared" si="15"/>
        <v>-2.5312978549004606</v>
      </c>
      <c r="D122" s="42">
        <f t="shared" si="16"/>
        <v>-13337.12730259477</v>
      </c>
      <c r="E122" s="42">
        <f t="shared" si="17"/>
        <v>25785.694137708069</v>
      </c>
    </row>
    <row r="123" spans="1:5" x14ac:dyDescent="0.2">
      <c r="A123" s="43">
        <f t="shared" si="18"/>
        <v>280</v>
      </c>
      <c r="B123" s="40">
        <f t="shared" si="14"/>
        <v>161.85090468153678</v>
      </c>
      <c r="C123" s="41">
        <f t="shared" si="15"/>
        <v>-2.3147064916128035</v>
      </c>
      <c r="D123" s="42">
        <f t="shared" si="16"/>
        <v>-13146.891216920787</v>
      </c>
      <c r="E123" s="42">
        <f t="shared" si="17"/>
        <v>25761.259056176092</v>
      </c>
    </row>
    <row r="124" spans="1:5" x14ac:dyDescent="0.2">
      <c r="A124" s="43">
        <f t="shared" si="18"/>
        <v>285</v>
      </c>
      <c r="B124" s="40">
        <f t="shared" si="14"/>
        <v>150.77366677739607</v>
      </c>
      <c r="C124" s="41">
        <f t="shared" si="15"/>
        <v>-2.1195534593761436</v>
      </c>
      <c r="D124" s="42">
        <f t="shared" si="16"/>
        <v>-12960.06346387556</v>
      </c>
      <c r="E124" s="42">
        <f t="shared" si="17"/>
        <v>25737.581320686451</v>
      </c>
    </row>
    <row r="125" spans="1:5" x14ac:dyDescent="0.2">
      <c r="A125" s="43">
        <f t="shared" si="18"/>
        <v>290</v>
      </c>
      <c r="B125" s="40">
        <f t="shared" si="14"/>
        <v>140.62362940644067</v>
      </c>
      <c r="C125" s="41">
        <f t="shared" si="15"/>
        <v>-1.9434545527624962</v>
      </c>
      <c r="D125" s="42">
        <f t="shared" si="16"/>
        <v>-12776.553259494905</v>
      </c>
      <c r="E125" s="42">
        <f t="shared" si="17"/>
        <v>25714.633174327122</v>
      </c>
    </row>
    <row r="126" spans="1:5" x14ac:dyDescent="0.2">
      <c r="A126" s="43">
        <f t="shared" si="18"/>
        <v>295</v>
      </c>
      <c r="B126" s="40">
        <f t="shared" si="14"/>
        <v>131.31086493861358</v>
      </c>
      <c r="C126" s="41">
        <f t="shared" si="15"/>
        <v>-1.7843178548669636</v>
      </c>
      <c r="D126" s="42">
        <f t="shared" si="16"/>
        <v>-12596.273015589133</v>
      </c>
      <c r="E126" s="42">
        <f t="shared" si="17"/>
        <v>25692.388064616382</v>
      </c>
    </row>
    <row r="127" spans="1:5" x14ac:dyDescent="0.2">
      <c r="A127" s="43"/>
      <c r="B127" s="40"/>
      <c r="C127" s="41"/>
      <c r="D127" s="42"/>
      <c r="E127" s="42"/>
    </row>
    <row r="128" spans="1:5" x14ac:dyDescent="0.2">
      <c r="A128" s="43"/>
      <c r="B128" s="40"/>
      <c r="C128" s="41"/>
      <c r="D128" s="42"/>
      <c r="E128" s="42"/>
    </row>
    <row r="129" spans="1:5" x14ac:dyDescent="0.2">
      <c r="A129" s="43"/>
      <c r="B129" s="40"/>
      <c r="C129" s="41"/>
      <c r="D129" s="42"/>
      <c r="E129" s="42"/>
    </row>
    <row r="130" spans="1:5" x14ac:dyDescent="0.2">
      <c r="A130" s="43"/>
      <c r="B130" s="40"/>
      <c r="C130" s="41"/>
      <c r="D130" s="42"/>
      <c r="E130" s="42"/>
    </row>
    <row r="131" spans="1:5" x14ac:dyDescent="0.2">
      <c r="A131" s="43"/>
      <c r="B131" s="40"/>
      <c r="C131" s="41"/>
      <c r="D131" s="42"/>
      <c r="E131" s="42"/>
    </row>
    <row r="132" spans="1:5" x14ac:dyDescent="0.2">
      <c r="A132" s="43"/>
      <c r="B132" s="40"/>
      <c r="C132" s="41"/>
      <c r="D132" s="42"/>
      <c r="E132" s="42"/>
    </row>
    <row r="133" spans="1:5" x14ac:dyDescent="0.2">
      <c r="A133" s="43"/>
      <c r="B133" s="40"/>
      <c r="C133" s="41"/>
      <c r="D133" s="42"/>
      <c r="E133" s="42"/>
    </row>
    <row r="134" spans="1:5" x14ac:dyDescent="0.2">
      <c r="A134" s="43"/>
      <c r="B134" s="40"/>
      <c r="C134" s="41"/>
      <c r="D134" s="42"/>
      <c r="E134" s="42"/>
    </row>
    <row r="135" spans="1:5" x14ac:dyDescent="0.2">
      <c r="A135" s="43"/>
      <c r="B135" s="40"/>
      <c r="C135" s="41"/>
      <c r="D135" s="42"/>
      <c r="E135" s="42"/>
    </row>
    <row r="136" spans="1:5" x14ac:dyDescent="0.2">
      <c r="A136" s="43"/>
      <c r="B136" s="40"/>
      <c r="C136" s="41"/>
      <c r="D136" s="42"/>
      <c r="E136" s="42"/>
    </row>
    <row r="137" spans="1:5" x14ac:dyDescent="0.2">
      <c r="A137" s="43"/>
      <c r="B137" s="40"/>
      <c r="C137" s="41"/>
      <c r="D137" s="42"/>
      <c r="E137" s="42"/>
    </row>
    <row r="138" spans="1:5" x14ac:dyDescent="0.2">
      <c r="A138" s="43"/>
      <c r="B138" s="40"/>
      <c r="C138" s="41"/>
      <c r="D138" s="42"/>
      <c r="E138" s="42"/>
    </row>
    <row r="139" spans="1:5" x14ac:dyDescent="0.2">
      <c r="A139" s="43"/>
      <c r="B139" s="40"/>
      <c r="C139" s="41"/>
      <c r="D139" s="42"/>
      <c r="E139" s="42"/>
    </row>
    <row r="140" spans="1:5" x14ac:dyDescent="0.2">
      <c r="A140" s="43"/>
      <c r="B140" s="40"/>
      <c r="C140" s="41"/>
      <c r="D140" s="42"/>
      <c r="E140" s="42"/>
    </row>
    <row r="141" spans="1:5" x14ac:dyDescent="0.2">
      <c r="A141" s="43"/>
      <c r="B141" s="40"/>
      <c r="C141" s="41"/>
      <c r="D141" s="42"/>
      <c r="E141" s="42"/>
    </row>
    <row r="142" spans="1:5" x14ac:dyDescent="0.2">
      <c r="A142" s="43"/>
      <c r="B142" s="40"/>
      <c r="C142" s="41"/>
      <c r="D142" s="42"/>
      <c r="E142" s="42"/>
    </row>
    <row r="143" spans="1:5" x14ac:dyDescent="0.2">
      <c r="A143" s="43"/>
      <c r="B143" s="40"/>
      <c r="C143" s="41"/>
      <c r="D143" s="42"/>
      <c r="E143" s="42"/>
    </row>
    <row r="144" spans="1:5" x14ac:dyDescent="0.2">
      <c r="A144" s="43"/>
      <c r="B144" s="40"/>
      <c r="C144" s="41"/>
      <c r="D144" s="42"/>
      <c r="E144" s="42"/>
    </row>
    <row r="145" spans="1:5" x14ac:dyDescent="0.2">
      <c r="A145" s="43"/>
      <c r="B145" s="40"/>
      <c r="C145" s="41"/>
      <c r="D145" s="42"/>
      <c r="E145" s="42"/>
    </row>
    <row r="146" spans="1:5" x14ac:dyDescent="0.2">
      <c r="A146" s="43"/>
      <c r="B146" s="40"/>
      <c r="C146" s="41"/>
      <c r="D146" s="42"/>
      <c r="E146" s="42"/>
    </row>
    <row r="147" spans="1:5" x14ac:dyDescent="0.2">
      <c r="A147" s="43"/>
      <c r="B147" s="40"/>
      <c r="C147" s="41"/>
      <c r="D147" s="42"/>
      <c r="E147" s="42"/>
    </row>
    <row r="148" spans="1:5" x14ac:dyDescent="0.2">
      <c r="A148" s="43"/>
      <c r="B148" s="40"/>
      <c r="C148" s="41"/>
      <c r="D148" s="42"/>
      <c r="E148" s="42"/>
    </row>
    <row r="149" spans="1:5" x14ac:dyDescent="0.2">
      <c r="A149" s="43"/>
      <c r="B149" s="40"/>
      <c r="C149" s="41"/>
      <c r="D149" s="42"/>
      <c r="E149" s="42"/>
    </row>
    <row r="150" spans="1:5" x14ac:dyDescent="0.2">
      <c r="A150" s="43"/>
      <c r="B150" s="40"/>
      <c r="C150" s="41"/>
      <c r="D150" s="42"/>
      <c r="E150" s="42"/>
    </row>
    <row r="151" spans="1:5" x14ac:dyDescent="0.2">
      <c r="A151" s="43"/>
      <c r="B151" s="40"/>
      <c r="C151" s="41"/>
      <c r="D151" s="42"/>
      <c r="E151" s="42"/>
    </row>
    <row r="152" spans="1:5" x14ac:dyDescent="0.2">
      <c r="A152" s="43"/>
      <c r="B152" s="40"/>
      <c r="C152" s="41"/>
      <c r="D152" s="42"/>
      <c r="E152" s="42"/>
    </row>
    <row r="153" spans="1:5" x14ac:dyDescent="0.2">
      <c r="A153" s="43"/>
      <c r="B153" s="40"/>
      <c r="C153" s="41"/>
      <c r="D153" s="42"/>
      <c r="E153" s="42"/>
    </row>
    <row r="154" spans="1:5" x14ac:dyDescent="0.2">
      <c r="A154" s="43"/>
      <c r="B154" s="40"/>
      <c r="C154" s="41"/>
      <c r="D154" s="42"/>
      <c r="E154" s="42"/>
    </row>
    <row r="155" spans="1:5" x14ac:dyDescent="0.2">
      <c r="A155" s="43"/>
      <c r="B155" s="40"/>
      <c r="C155" s="41"/>
      <c r="D155" s="42"/>
      <c r="E155" s="42"/>
    </row>
    <row r="156" spans="1:5" x14ac:dyDescent="0.2">
      <c r="A156" s="43"/>
      <c r="B156" s="40"/>
      <c r="C156" s="41"/>
      <c r="D156" s="42"/>
      <c r="E156" s="42"/>
    </row>
    <row r="157" spans="1:5" x14ac:dyDescent="0.2">
      <c r="A157" s="43"/>
      <c r="B157" s="40"/>
      <c r="C157" s="41"/>
      <c r="D157" s="42"/>
      <c r="E157" s="42"/>
    </row>
    <row r="158" spans="1:5" x14ac:dyDescent="0.2">
      <c r="A158" s="43"/>
      <c r="B158" s="40"/>
      <c r="C158" s="41"/>
      <c r="D158" s="42"/>
      <c r="E158" s="42"/>
    </row>
    <row r="159" spans="1:5" x14ac:dyDescent="0.2">
      <c r="A159" s="43"/>
      <c r="B159" s="40"/>
      <c r="C159" s="41"/>
      <c r="D159" s="42"/>
      <c r="E159" s="42"/>
    </row>
    <row r="160" spans="1:5" x14ac:dyDescent="0.2">
      <c r="A160" s="43"/>
      <c r="B160" s="40"/>
      <c r="C160" s="41"/>
      <c r="D160" s="42"/>
      <c r="E160" s="42"/>
    </row>
  </sheetData>
  <phoneticPr fontId="0" type="noConversion"/>
  <hyperlinks>
    <hyperlink ref="B5" r:id="rId1"/>
  </hyperlinks>
  <pageMargins left="0.5" right="0.5" top="0.25" bottom="0.25" header="0.5" footer="0"/>
  <pageSetup orientation="portrait" horizontalDpi="4294967292" r:id="rId2"/>
  <headerFooter alignWithMargins="0"/>
  <rowBreaks count="1" manualBreakCount="1">
    <brk id="43" max="65535" man="1"/>
  </row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2"/>
  <sheetViews>
    <sheetView workbookViewId="0"/>
  </sheetViews>
  <sheetFormatPr defaultRowHeight="12.75" x14ac:dyDescent="0.2"/>
  <sheetData>
    <row r="1" spans="2:8" x14ac:dyDescent="0.2"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2:8" x14ac:dyDescent="0.2">
      <c r="B2">
        <v>-30</v>
      </c>
      <c r="C2">
        <v>1805.1971000000001</v>
      </c>
      <c r="D2">
        <v>1733.2</v>
      </c>
      <c r="E2">
        <v>1663.6657</v>
      </c>
      <c r="F2">
        <v>1805197.1</v>
      </c>
      <c r="G2">
        <v>1733200</v>
      </c>
      <c r="H2">
        <v>1663665.7</v>
      </c>
    </row>
    <row r="3" spans="2:8" x14ac:dyDescent="0.2">
      <c r="B3">
        <v>-29</v>
      </c>
      <c r="C3">
        <v>1693.5862999999999</v>
      </c>
      <c r="D3">
        <v>1630.4079999999999</v>
      </c>
      <c r="E3">
        <v>1569.3018999999999</v>
      </c>
      <c r="F3">
        <v>1693586.3</v>
      </c>
      <c r="G3">
        <v>1630408</v>
      </c>
      <c r="H3">
        <v>1569301.9</v>
      </c>
    </row>
    <row r="4" spans="2:8" x14ac:dyDescent="0.2">
      <c r="B4">
        <v>-28</v>
      </c>
      <c r="C4">
        <v>1593.9380000000001</v>
      </c>
      <c r="D4">
        <v>1534.4770000000001</v>
      </c>
      <c r="E4">
        <v>1476.9663</v>
      </c>
      <c r="F4">
        <v>1593938</v>
      </c>
      <c r="G4">
        <v>1534477</v>
      </c>
      <c r="H4">
        <v>1476966.3</v>
      </c>
    </row>
    <row r="5" spans="2:8" x14ac:dyDescent="0.2">
      <c r="B5">
        <v>-27</v>
      </c>
      <c r="C5">
        <v>1500.893</v>
      </c>
      <c r="D5">
        <v>1444.903</v>
      </c>
      <c r="E5">
        <v>1390.7494999999999</v>
      </c>
      <c r="F5">
        <v>1500893</v>
      </c>
      <c r="G5">
        <v>1444903</v>
      </c>
      <c r="H5">
        <v>1390749.5</v>
      </c>
    </row>
    <row r="6" spans="2:8" x14ac:dyDescent="0.2">
      <c r="B6">
        <v>-26</v>
      </c>
      <c r="C6">
        <v>1413.9673</v>
      </c>
      <c r="D6">
        <v>1361.22</v>
      </c>
      <c r="E6">
        <v>1310.2028</v>
      </c>
      <c r="F6">
        <v>1413967.3</v>
      </c>
      <c r="G6">
        <v>1361220</v>
      </c>
      <c r="H6">
        <v>1310202.8</v>
      </c>
    </row>
    <row r="7" spans="2:8" x14ac:dyDescent="0.2">
      <c r="B7">
        <v>-25</v>
      </c>
      <c r="C7">
        <v>1329.1367</v>
      </c>
      <c r="D7">
        <v>1283</v>
      </c>
      <c r="E7">
        <v>1238.3016</v>
      </c>
      <c r="F7">
        <v>1329136.7</v>
      </c>
      <c r="G7">
        <v>1283000</v>
      </c>
      <c r="H7">
        <v>1238301.6000000001</v>
      </c>
    </row>
    <row r="8" spans="2:8" x14ac:dyDescent="0.2">
      <c r="B8">
        <v>-24</v>
      </c>
      <c r="C8">
        <v>1252.8144</v>
      </c>
      <c r="D8">
        <v>1209.327</v>
      </c>
      <c r="E8">
        <v>1167.1953000000001</v>
      </c>
      <c r="F8">
        <v>1252814.3999999999</v>
      </c>
      <c r="G8">
        <v>1209327</v>
      </c>
      <c r="H8">
        <v>1167195.3</v>
      </c>
    </row>
    <row r="9" spans="2:8" x14ac:dyDescent="0.2">
      <c r="B9">
        <v>-23</v>
      </c>
      <c r="C9">
        <v>1181.4336000000001</v>
      </c>
      <c r="D9">
        <v>1140.424</v>
      </c>
      <c r="E9">
        <v>1100.6928</v>
      </c>
      <c r="F9">
        <v>1181433.6000000001</v>
      </c>
      <c r="G9">
        <v>1140424</v>
      </c>
      <c r="H9">
        <v>1100692.8</v>
      </c>
    </row>
    <row r="10" spans="2:8" x14ac:dyDescent="0.2">
      <c r="B10">
        <v>-22</v>
      </c>
      <c r="C10">
        <v>1114.6401000000001</v>
      </c>
      <c r="D10">
        <v>1075.9490000000001</v>
      </c>
      <c r="E10">
        <v>1038.4639999999999</v>
      </c>
      <c r="F10">
        <v>1114640.1000000001</v>
      </c>
      <c r="G10">
        <v>1075949</v>
      </c>
      <c r="H10">
        <v>1038464</v>
      </c>
    </row>
    <row r="11" spans="2:8" x14ac:dyDescent="0.2">
      <c r="B11">
        <v>-21</v>
      </c>
      <c r="C11">
        <v>1052.1085</v>
      </c>
      <c r="D11">
        <v>1015.588</v>
      </c>
      <c r="E11">
        <v>980.20590000000004</v>
      </c>
      <c r="F11">
        <v>1052108.5</v>
      </c>
      <c r="G11">
        <v>1015588</v>
      </c>
      <c r="H11">
        <v>980205.9</v>
      </c>
    </row>
    <row r="12" spans="2:8" x14ac:dyDescent="0.2">
      <c r="B12">
        <v>-20</v>
      </c>
      <c r="C12">
        <v>990.86170000000004</v>
      </c>
      <c r="D12">
        <v>959.05</v>
      </c>
      <c r="E12">
        <v>928.16949999999997</v>
      </c>
      <c r="F12">
        <v>990861.7</v>
      </c>
      <c r="G12">
        <v>959050</v>
      </c>
      <c r="H12">
        <v>928169.5</v>
      </c>
    </row>
    <row r="13" spans="2:8" x14ac:dyDescent="0.2">
      <c r="B13">
        <v>-19</v>
      </c>
      <c r="C13">
        <v>936.06410000000005</v>
      </c>
      <c r="D13">
        <v>906.01170000000002</v>
      </c>
      <c r="E13">
        <v>876.83900000000006</v>
      </c>
      <c r="F13">
        <v>936064.1</v>
      </c>
      <c r="G13">
        <v>906011.7</v>
      </c>
      <c r="H13">
        <v>876839</v>
      </c>
    </row>
    <row r="14" spans="2:8" x14ac:dyDescent="0.2">
      <c r="B14">
        <v>-18</v>
      </c>
      <c r="C14">
        <v>884.69140000000004</v>
      </c>
      <c r="D14">
        <v>856.28830000000005</v>
      </c>
      <c r="E14">
        <v>828.71669999999995</v>
      </c>
      <c r="F14">
        <v>884691.4</v>
      </c>
      <c r="G14">
        <v>856288.3</v>
      </c>
      <c r="H14">
        <v>828716.7</v>
      </c>
    </row>
    <row r="15" spans="2:8" x14ac:dyDescent="0.2">
      <c r="B15">
        <v>-17</v>
      </c>
      <c r="C15">
        <v>836.50670000000002</v>
      </c>
      <c r="D15">
        <v>809.65060000000005</v>
      </c>
      <c r="E15">
        <v>783.58069999999998</v>
      </c>
      <c r="F15">
        <v>836506.7</v>
      </c>
      <c r="G15">
        <v>809650.6</v>
      </c>
      <c r="H15">
        <v>783580.7</v>
      </c>
    </row>
    <row r="16" spans="2:8" x14ac:dyDescent="0.2">
      <c r="B16">
        <v>-16</v>
      </c>
      <c r="C16">
        <v>791.29100000000005</v>
      </c>
      <c r="D16">
        <v>765.88649999999996</v>
      </c>
      <c r="E16">
        <v>741.22569999999996</v>
      </c>
      <c r="F16">
        <v>791291</v>
      </c>
      <c r="G16">
        <v>765886.5</v>
      </c>
      <c r="H16">
        <v>741225.7</v>
      </c>
    </row>
    <row r="17" spans="2:8" x14ac:dyDescent="0.2">
      <c r="B17">
        <v>-15</v>
      </c>
      <c r="C17">
        <v>746.70349999999996</v>
      </c>
      <c r="D17">
        <v>724.8</v>
      </c>
      <c r="E17">
        <v>703.46619999999996</v>
      </c>
      <c r="F17">
        <v>746703.5</v>
      </c>
      <c r="G17">
        <v>724800</v>
      </c>
      <c r="H17">
        <v>703466.2</v>
      </c>
    </row>
    <row r="18" spans="2:8" x14ac:dyDescent="0.2">
      <c r="B18">
        <v>-14</v>
      </c>
      <c r="C18">
        <v>706.37109999999996</v>
      </c>
      <c r="D18">
        <v>685.65070000000003</v>
      </c>
      <c r="E18">
        <v>665.46929999999998</v>
      </c>
      <c r="F18">
        <v>706371.1</v>
      </c>
      <c r="G18">
        <v>685650.7</v>
      </c>
      <c r="H18">
        <v>665469.30000000005</v>
      </c>
    </row>
    <row r="19" spans="2:8" x14ac:dyDescent="0.2">
      <c r="B19">
        <v>-13</v>
      </c>
      <c r="C19">
        <v>668.50239999999997</v>
      </c>
      <c r="D19">
        <v>648.89290000000005</v>
      </c>
      <c r="E19">
        <v>629.79340000000002</v>
      </c>
      <c r="F19">
        <v>668502.4</v>
      </c>
      <c r="G19">
        <v>648892.9</v>
      </c>
      <c r="H19">
        <v>629793.4</v>
      </c>
    </row>
    <row r="20" spans="2:8" x14ac:dyDescent="0.2">
      <c r="B20">
        <v>-12</v>
      </c>
      <c r="C20">
        <v>632.93100000000004</v>
      </c>
      <c r="D20">
        <v>614.36490000000003</v>
      </c>
      <c r="E20">
        <v>596.2817</v>
      </c>
      <c r="F20">
        <v>632931</v>
      </c>
      <c r="G20">
        <v>614364.9</v>
      </c>
      <c r="H20">
        <v>596281.69999999995</v>
      </c>
    </row>
    <row r="21" spans="2:8" x14ac:dyDescent="0.2">
      <c r="B21">
        <v>-11</v>
      </c>
      <c r="C21">
        <v>599.50239999999997</v>
      </c>
      <c r="D21">
        <v>581.91690000000006</v>
      </c>
      <c r="E21">
        <v>564.78880000000004</v>
      </c>
      <c r="F21">
        <v>599502.4</v>
      </c>
      <c r="G21">
        <v>581916.9</v>
      </c>
      <c r="H21">
        <v>564788.80000000005</v>
      </c>
    </row>
    <row r="22" spans="2:8" x14ac:dyDescent="0.2">
      <c r="B22">
        <v>-10</v>
      </c>
      <c r="C22">
        <v>566.51310000000001</v>
      </c>
      <c r="D22">
        <v>551.41</v>
      </c>
      <c r="E22">
        <v>536.65809999999999</v>
      </c>
      <c r="F22">
        <v>566513.1</v>
      </c>
      <c r="G22">
        <v>551410</v>
      </c>
      <c r="H22">
        <v>536658.1</v>
      </c>
    </row>
    <row r="23" spans="2:8" x14ac:dyDescent="0.2">
      <c r="B23">
        <v>-9</v>
      </c>
      <c r="C23">
        <v>537.00729999999999</v>
      </c>
      <c r="D23">
        <v>522.69079999999997</v>
      </c>
      <c r="E23">
        <v>508.70729999999998</v>
      </c>
      <c r="F23">
        <v>537007.30000000005</v>
      </c>
      <c r="G23">
        <v>522690.8</v>
      </c>
      <c r="H23">
        <v>508707.3</v>
      </c>
    </row>
    <row r="24" spans="2:8" x14ac:dyDescent="0.2">
      <c r="B24">
        <v>-8</v>
      </c>
      <c r="C24">
        <v>509.24369999999999</v>
      </c>
      <c r="D24">
        <v>495.66739999999999</v>
      </c>
      <c r="E24">
        <v>482.40679999999998</v>
      </c>
      <c r="F24">
        <v>509243.7</v>
      </c>
      <c r="G24">
        <v>495667.4</v>
      </c>
      <c r="H24">
        <v>482406.8</v>
      </c>
    </row>
    <row r="25" spans="2:8" x14ac:dyDescent="0.2">
      <c r="B25">
        <v>-7</v>
      </c>
      <c r="C25">
        <v>483.10820000000001</v>
      </c>
      <c r="D25">
        <v>470.22859999999997</v>
      </c>
      <c r="E25">
        <v>457.64859999999999</v>
      </c>
      <c r="F25">
        <v>483108.2</v>
      </c>
      <c r="G25">
        <v>470228.6</v>
      </c>
      <c r="H25">
        <v>457648.6</v>
      </c>
    </row>
    <row r="26" spans="2:8" x14ac:dyDescent="0.2">
      <c r="B26">
        <v>-6</v>
      </c>
      <c r="C26">
        <v>458.4948</v>
      </c>
      <c r="D26">
        <v>446.27140000000003</v>
      </c>
      <c r="E26">
        <v>434.33229999999998</v>
      </c>
      <c r="F26">
        <v>458494.8</v>
      </c>
      <c r="G26">
        <v>446271.4</v>
      </c>
      <c r="H26">
        <v>434332.3</v>
      </c>
    </row>
    <row r="27" spans="2:8" x14ac:dyDescent="0.2">
      <c r="B27">
        <v>-5</v>
      </c>
      <c r="C27">
        <v>434.14420000000001</v>
      </c>
      <c r="D27">
        <v>423.7</v>
      </c>
      <c r="E27">
        <v>413.46719999999999</v>
      </c>
      <c r="F27">
        <v>434144.2</v>
      </c>
      <c r="G27">
        <v>423700</v>
      </c>
      <c r="H27">
        <v>413467.2</v>
      </c>
    </row>
    <row r="28" spans="2:8" x14ac:dyDescent="0.2">
      <c r="B28">
        <v>-4</v>
      </c>
      <c r="C28">
        <v>411.9667</v>
      </c>
      <c r="D28">
        <v>402.05599999999998</v>
      </c>
      <c r="E28">
        <v>392.34589999999997</v>
      </c>
      <c r="F28">
        <v>411966.7</v>
      </c>
      <c r="G28">
        <v>402056</v>
      </c>
      <c r="H28">
        <v>392345.9</v>
      </c>
    </row>
    <row r="29" spans="2:8" x14ac:dyDescent="0.2">
      <c r="B29">
        <v>-3</v>
      </c>
      <c r="C29">
        <v>391.07389999999998</v>
      </c>
      <c r="D29">
        <v>381.66579999999999</v>
      </c>
      <c r="E29">
        <v>372.44819999999999</v>
      </c>
      <c r="F29">
        <v>391073.9</v>
      </c>
      <c r="G29">
        <v>381665.8</v>
      </c>
      <c r="H29">
        <v>372448.2</v>
      </c>
    </row>
    <row r="30" spans="2:8" x14ac:dyDescent="0.2">
      <c r="B30">
        <v>-2</v>
      </c>
      <c r="C30">
        <v>371.38319999999999</v>
      </c>
      <c r="D30">
        <v>362.44880000000001</v>
      </c>
      <c r="E30">
        <v>353.69529999999997</v>
      </c>
      <c r="F30">
        <v>371383.2</v>
      </c>
      <c r="G30">
        <v>362448.8</v>
      </c>
      <c r="H30">
        <v>353695.3</v>
      </c>
    </row>
    <row r="31" spans="2:8" x14ac:dyDescent="0.2">
      <c r="B31">
        <v>-1</v>
      </c>
      <c r="C31">
        <v>352.81779999999998</v>
      </c>
      <c r="D31">
        <v>344.33010000000002</v>
      </c>
      <c r="E31">
        <v>336.01420000000002</v>
      </c>
      <c r="F31">
        <v>352817.8</v>
      </c>
      <c r="G31">
        <v>344330.1</v>
      </c>
      <c r="H31">
        <v>336014.2</v>
      </c>
    </row>
    <row r="32" spans="2:8" x14ac:dyDescent="0.2">
      <c r="B32">
        <v>0</v>
      </c>
      <c r="C32">
        <v>334.4393</v>
      </c>
      <c r="D32">
        <v>327.24</v>
      </c>
      <c r="E32">
        <v>320.16379999999998</v>
      </c>
      <c r="F32">
        <v>334439.3</v>
      </c>
      <c r="G32">
        <v>327240</v>
      </c>
      <c r="H32">
        <v>320163.8</v>
      </c>
    </row>
    <row r="33" spans="2:8" x14ac:dyDescent="0.2">
      <c r="B33">
        <v>1</v>
      </c>
      <c r="C33">
        <v>317.88260000000002</v>
      </c>
      <c r="D33">
        <v>311.03969999999998</v>
      </c>
      <c r="E33">
        <v>304.31380000000001</v>
      </c>
      <c r="F33">
        <v>317882.59999999998</v>
      </c>
      <c r="G33">
        <v>311039.7</v>
      </c>
      <c r="H33">
        <v>304313.8</v>
      </c>
    </row>
    <row r="34" spans="2:8" x14ac:dyDescent="0.2">
      <c r="B34">
        <v>2</v>
      </c>
      <c r="C34">
        <v>302.25709999999998</v>
      </c>
      <c r="D34">
        <v>295.75060000000002</v>
      </c>
      <c r="E34">
        <v>289.3553</v>
      </c>
      <c r="F34">
        <v>302257.09999999998</v>
      </c>
      <c r="G34">
        <v>295750.59999999998</v>
      </c>
      <c r="H34">
        <v>289355.3</v>
      </c>
    </row>
    <row r="35" spans="2:8" x14ac:dyDescent="0.2">
      <c r="B35">
        <v>3</v>
      </c>
      <c r="C35">
        <v>287.50459999999998</v>
      </c>
      <c r="D35">
        <v>281.31569999999999</v>
      </c>
      <c r="E35">
        <v>275.23250000000002</v>
      </c>
      <c r="F35">
        <v>287504.59999999998</v>
      </c>
      <c r="G35">
        <v>281315.7</v>
      </c>
      <c r="H35">
        <v>275232.5</v>
      </c>
    </row>
    <row r="36" spans="2:8" x14ac:dyDescent="0.2">
      <c r="B36">
        <v>4</v>
      </c>
      <c r="C36">
        <v>273.57100000000003</v>
      </c>
      <c r="D36">
        <v>267.68200000000002</v>
      </c>
      <c r="E36">
        <v>261.89359999999999</v>
      </c>
      <c r="F36">
        <v>273571</v>
      </c>
      <c r="G36">
        <v>267682</v>
      </c>
      <c r="H36">
        <v>261893.6</v>
      </c>
    </row>
    <row r="37" spans="2:8" x14ac:dyDescent="0.2">
      <c r="B37">
        <v>5</v>
      </c>
      <c r="C37">
        <v>259.75330000000002</v>
      </c>
      <c r="D37">
        <v>254.8</v>
      </c>
      <c r="E37">
        <v>249.91569999999999</v>
      </c>
      <c r="F37">
        <v>259753.3</v>
      </c>
      <c r="G37">
        <v>254800</v>
      </c>
      <c r="H37">
        <v>249915.7</v>
      </c>
    </row>
    <row r="38" spans="2:8" x14ac:dyDescent="0.2">
      <c r="B38">
        <v>6</v>
      </c>
      <c r="C38">
        <v>247.29849999999999</v>
      </c>
      <c r="D38">
        <v>242.58269999999999</v>
      </c>
      <c r="E38">
        <v>237.93260000000001</v>
      </c>
      <c r="F38">
        <v>247298.5</v>
      </c>
      <c r="G38">
        <v>242582.7</v>
      </c>
      <c r="H38">
        <v>237932.6</v>
      </c>
    </row>
    <row r="39" spans="2:8" x14ac:dyDescent="0.2">
      <c r="B39">
        <v>7</v>
      </c>
      <c r="C39">
        <v>235.52340000000001</v>
      </c>
      <c r="D39">
        <v>231.03210000000001</v>
      </c>
      <c r="E39">
        <v>226.60339999999999</v>
      </c>
      <c r="F39">
        <v>235523.4</v>
      </c>
      <c r="G39">
        <v>231032.1</v>
      </c>
      <c r="H39">
        <v>226603.4</v>
      </c>
    </row>
    <row r="40" spans="2:8" x14ac:dyDescent="0.2">
      <c r="B40">
        <v>8</v>
      </c>
      <c r="C40">
        <v>224.3869</v>
      </c>
      <c r="D40">
        <v>220.108</v>
      </c>
      <c r="E40">
        <v>215.8887</v>
      </c>
      <c r="F40">
        <v>224386.9</v>
      </c>
      <c r="G40">
        <v>220108</v>
      </c>
      <c r="H40">
        <v>215888.7</v>
      </c>
    </row>
    <row r="41" spans="2:8" x14ac:dyDescent="0.2">
      <c r="B41">
        <v>9</v>
      </c>
      <c r="C41">
        <v>213.85040000000001</v>
      </c>
      <c r="D41">
        <v>209.7724</v>
      </c>
      <c r="E41">
        <v>205.75129999999999</v>
      </c>
      <c r="F41">
        <v>213850.4</v>
      </c>
      <c r="G41">
        <v>209772.4</v>
      </c>
      <c r="H41">
        <v>205751.3</v>
      </c>
    </row>
    <row r="42" spans="2:8" x14ac:dyDescent="0.2">
      <c r="B42">
        <v>10</v>
      </c>
      <c r="C42">
        <v>203.38380000000001</v>
      </c>
      <c r="D42">
        <v>199.99</v>
      </c>
      <c r="E42">
        <v>196.63380000000001</v>
      </c>
      <c r="F42">
        <v>203383.8</v>
      </c>
      <c r="G42">
        <v>199990</v>
      </c>
      <c r="H42">
        <v>196633.8</v>
      </c>
    </row>
    <row r="43" spans="2:8" x14ac:dyDescent="0.2">
      <c r="B43">
        <v>11</v>
      </c>
      <c r="C43">
        <v>193.79159999999999</v>
      </c>
      <c r="D43">
        <v>190.55779999999999</v>
      </c>
      <c r="E43">
        <v>187.35990000000001</v>
      </c>
      <c r="F43">
        <v>193791.6</v>
      </c>
      <c r="G43">
        <v>190557.8</v>
      </c>
      <c r="H43">
        <v>187359.9</v>
      </c>
    </row>
    <row r="44" spans="2:8" x14ac:dyDescent="0.2">
      <c r="B44">
        <v>12</v>
      </c>
      <c r="C44">
        <v>184.71420000000001</v>
      </c>
      <c r="D44">
        <v>181.6319</v>
      </c>
      <c r="E44">
        <v>178.5838</v>
      </c>
      <c r="F44">
        <v>184714.2</v>
      </c>
      <c r="G44">
        <v>181631.9</v>
      </c>
      <c r="H44">
        <v>178583.8</v>
      </c>
    </row>
    <row r="45" spans="2:8" x14ac:dyDescent="0.2">
      <c r="B45">
        <v>13</v>
      </c>
      <c r="C45">
        <v>176.12110000000001</v>
      </c>
      <c r="D45">
        <v>173.18219999999999</v>
      </c>
      <c r="E45">
        <v>170.27590000000001</v>
      </c>
      <c r="F45">
        <v>176121.1</v>
      </c>
      <c r="G45">
        <v>173182.2</v>
      </c>
      <c r="H45">
        <v>170275.9</v>
      </c>
    </row>
    <row r="46" spans="2:8" x14ac:dyDescent="0.2">
      <c r="B46">
        <v>14</v>
      </c>
      <c r="C46">
        <v>167.98349999999999</v>
      </c>
      <c r="D46">
        <v>165.18039999999999</v>
      </c>
      <c r="E46">
        <v>162.4083</v>
      </c>
      <c r="F46">
        <v>167983.5</v>
      </c>
      <c r="G46">
        <v>165180.4</v>
      </c>
      <c r="H46">
        <v>162408.29999999999</v>
      </c>
    </row>
    <row r="47" spans="2:8" x14ac:dyDescent="0.2">
      <c r="B47">
        <v>15</v>
      </c>
      <c r="C47">
        <v>159.89619999999999</v>
      </c>
      <c r="D47">
        <v>157.6</v>
      </c>
      <c r="E47">
        <v>155.3211</v>
      </c>
      <c r="F47">
        <v>159896.20000000001</v>
      </c>
      <c r="G47">
        <v>157600</v>
      </c>
      <c r="H47">
        <v>155321.1</v>
      </c>
    </row>
    <row r="48" spans="2:8" x14ac:dyDescent="0.2">
      <c r="B48">
        <v>16</v>
      </c>
      <c r="C48">
        <v>152.61699999999999</v>
      </c>
      <c r="D48">
        <v>150.42529999999999</v>
      </c>
      <c r="E48">
        <v>148.25020000000001</v>
      </c>
      <c r="F48">
        <v>152617</v>
      </c>
      <c r="G48">
        <v>150425.29999999999</v>
      </c>
      <c r="H48">
        <v>148250.20000000001</v>
      </c>
    </row>
    <row r="49" spans="2:8" x14ac:dyDescent="0.2">
      <c r="B49">
        <v>17</v>
      </c>
      <c r="C49">
        <v>145.71600000000001</v>
      </c>
      <c r="D49">
        <v>143.6234</v>
      </c>
      <c r="E49">
        <v>141.54660000000001</v>
      </c>
      <c r="F49">
        <v>145716</v>
      </c>
      <c r="G49">
        <v>143623.4</v>
      </c>
      <c r="H49">
        <v>141546.6</v>
      </c>
    </row>
    <row r="50" spans="2:8" x14ac:dyDescent="0.2">
      <c r="B50">
        <v>18</v>
      </c>
      <c r="C50">
        <v>139.1712</v>
      </c>
      <c r="D50">
        <v>137.17259999999999</v>
      </c>
      <c r="E50">
        <v>135.1891</v>
      </c>
      <c r="F50">
        <v>139171.20000000001</v>
      </c>
      <c r="G50">
        <v>137172.6</v>
      </c>
      <c r="H50">
        <v>135189.1</v>
      </c>
    </row>
    <row r="51" spans="2:8" x14ac:dyDescent="0.2">
      <c r="B51">
        <v>19</v>
      </c>
      <c r="C51">
        <v>132.9622</v>
      </c>
      <c r="D51">
        <v>131.05279999999999</v>
      </c>
      <c r="E51">
        <v>129.15780000000001</v>
      </c>
      <c r="F51">
        <v>132962.20000000001</v>
      </c>
      <c r="G51">
        <v>131052.8</v>
      </c>
      <c r="H51">
        <v>129157.8</v>
      </c>
    </row>
    <row r="52" spans="2:8" x14ac:dyDescent="0.2">
      <c r="B52">
        <v>20</v>
      </c>
      <c r="C52">
        <v>126.77930000000001</v>
      </c>
      <c r="D52">
        <v>125.245</v>
      </c>
      <c r="E52">
        <v>123.717</v>
      </c>
      <c r="F52">
        <v>126779.3</v>
      </c>
      <c r="G52">
        <v>125245</v>
      </c>
      <c r="H52">
        <v>123717</v>
      </c>
    </row>
    <row r="53" spans="2:8" x14ac:dyDescent="0.2">
      <c r="B53">
        <v>21</v>
      </c>
      <c r="C53">
        <v>121.124</v>
      </c>
      <c r="D53">
        <v>119.65819999999999</v>
      </c>
      <c r="E53">
        <v>118.19840000000001</v>
      </c>
      <c r="F53">
        <v>121124</v>
      </c>
      <c r="G53">
        <v>119658.2</v>
      </c>
      <c r="H53">
        <v>118198.39999999999</v>
      </c>
    </row>
    <row r="54" spans="2:8" x14ac:dyDescent="0.2">
      <c r="B54">
        <v>22</v>
      </c>
      <c r="C54">
        <v>115.7568</v>
      </c>
      <c r="D54">
        <v>114.35590000000001</v>
      </c>
      <c r="E54">
        <v>112.96080000000001</v>
      </c>
      <c r="F54">
        <v>115756.8</v>
      </c>
      <c r="G54">
        <v>114355.9</v>
      </c>
      <c r="H54">
        <v>112960.8</v>
      </c>
    </row>
    <row r="55" spans="2:8" x14ac:dyDescent="0.2">
      <c r="B55">
        <v>23</v>
      </c>
      <c r="C55">
        <v>110.6613</v>
      </c>
      <c r="D55">
        <v>109.32210000000001</v>
      </c>
      <c r="E55">
        <v>107.9884</v>
      </c>
      <c r="F55">
        <v>110661.3</v>
      </c>
      <c r="G55">
        <v>109322.1</v>
      </c>
      <c r="H55">
        <v>107988.4</v>
      </c>
    </row>
    <row r="56" spans="2:8" x14ac:dyDescent="0.2">
      <c r="B56">
        <v>24</v>
      </c>
      <c r="C56">
        <v>105.634</v>
      </c>
      <c r="D56">
        <v>104.5415</v>
      </c>
      <c r="E56">
        <v>103.45059999999999</v>
      </c>
      <c r="F56">
        <v>105634</v>
      </c>
      <c r="G56">
        <v>104541.5</v>
      </c>
      <c r="H56">
        <v>103450.6</v>
      </c>
    </row>
    <row r="57" spans="2:8" x14ac:dyDescent="0.2">
      <c r="B57">
        <v>25</v>
      </c>
      <c r="C57">
        <v>101</v>
      </c>
      <c r="D57">
        <v>100</v>
      </c>
      <c r="E57">
        <v>99</v>
      </c>
      <c r="F57">
        <v>101000</v>
      </c>
      <c r="G57">
        <v>100000</v>
      </c>
      <c r="H57">
        <v>99000</v>
      </c>
    </row>
    <row r="58" spans="2:8" x14ac:dyDescent="0.2">
      <c r="B58">
        <v>26</v>
      </c>
      <c r="C58">
        <v>96.819500000000005</v>
      </c>
      <c r="D58">
        <v>95.819100000000006</v>
      </c>
      <c r="E58">
        <v>94.819500000000005</v>
      </c>
      <c r="F58">
        <v>96819.5</v>
      </c>
      <c r="G58">
        <v>95819.1</v>
      </c>
      <c r="H58">
        <v>94819.5</v>
      </c>
    </row>
    <row r="59" spans="2:8" x14ac:dyDescent="0.2">
      <c r="B59">
        <v>27</v>
      </c>
      <c r="C59">
        <v>92.838399999999993</v>
      </c>
      <c r="D59">
        <v>91.839200000000005</v>
      </c>
      <c r="E59">
        <v>90.841499999999996</v>
      </c>
      <c r="F59">
        <v>92838.399999999994</v>
      </c>
      <c r="G59">
        <v>91839.2</v>
      </c>
      <c r="H59">
        <v>90841.5</v>
      </c>
    </row>
    <row r="60" spans="2:8" x14ac:dyDescent="0.2">
      <c r="B60">
        <v>28</v>
      </c>
      <c r="C60">
        <v>89.007400000000004</v>
      </c>
      <c r="D60">
        <v>88.049400000000006</v>
      </c>
      <c r="E60">
        <v>87.092799999999997</v>
      </c>
      <c r="F60">
        <v>89007.4</v>
      </c>
      <c r="G60">
        <v>88049.4</v>
      </c>
      <c r="H60">
        <v>87092.800000000003</v>
      </c>
    </row>
    <row r="61" spans="2:8" x14ac:dyDescent="0.2">
      <c r="B61">
        <v>29</v>
      </c>
      <c r="C61">
        <v>85.358199999999997</v>
      </c>
      <c r="D61">
        <v>84.439499999999995</v>
      </c>
      <c r="E61">
        <v>83.522199999999998</v>
      </c>
      <c r="F61">
        <v>85358.2</v>
      </c>
      <c r="G61">
        <v>84439.5</v>
      </c>
      <c r="H61">
        <v>83522.2</v>
      </c>
    </row>
    <row r="62" spans="2:8" x14ac:dyDescent="0.2">
      <c r="B62">
        <v>30</v>
      </c>
      <c r="C62">
        <v>81.987399999999994</v>
      </c>
      <c r="D62">
        <v>81</v>
      </c>
      <c r="E62">
        <v>80.0167</v>
      </c>
      <c r="F62">
        <v>81987.399999999994</v>
      </c>
      <c r="G62">
        <v>81000</v>
      </c>
      <c r="H62">
        <v>80016.7</v>
      </c>
    </row>
    <row r="63" spans="2:8" x14ac:dyDescent="0.2">
      <c r="B63">
        <v>31</v>
      </c>
      <c r="C63">
        <v>78.569999999999993</v>
      </c>
      <c r="D63">
        <v>77.623800000000003</v>
      </c>
      <c r="E63">
        <v>76.6815</v>
      </c>
      <c r="F63">
        <v>78570</v>
      </c>
      <c r="G63">
        <v>77623.8</v>
      </c>
      <c r="H63">
        <v>76681.5</v>
      </c>
    </row>
    <row r="64" spans="2:8" x14ac:dyDescent="0.2">
      <c r="B64">
        <v>32</v>
      </c>
      <c r="C64">
        <v>75.316100000000006</v>
      </c>
      <c r="D64">
        <v>74.409099999999995</v>
      </c>
      <c r="E64">
        <v>73.505799999999994</v>
      </c>
      <c r="F64">
        <v>75316.100000000006</v>
      </c>
      <c r="G64">
        <v>74409.100000000006</v>
      </c>
      <c r="H64">
        <v>73505.8</v>
      </c>
    </row>
    <row r="65" spans="2:8" x14ac:dyDescent="0.2">
      <c r="B65">
        <v>33</v>
      </c>
      <c r="C65">
        <v>72.216999999999999</v>
      </c>
      <c r="D65">
        <v>71.347200000000001</v>
      </c>
      <c r="E65">
        <v>70.481200000000001</v>
      </c>
      <c r="F65">
        <v>72217</v>
      </c>
      <c r="G65">
        <v>71347.199999999997</v>
      </c>
      <c r="H65">
        <v>70481.2</v>
      </c>
    </row>
    <row r="66" spans="2:8" x14ac:dyDescent="0.2">
      <c r="B66">
        <v>34</v>
      </c>
      <c r="C66">
        <v>69.264300000000006</v>
      </c>
      <c r="D66">
        <v>68.430099999999996</v>
      </c>
      <c r="E66">
        <v>67.599400000000003</v>
      </c>
      <c r="F66">
        <v>69264.3</v>
      </c>
      <c r="G66">
        <v>68430.100000000006</v>
      </c>
      <c r="H66">
        <v>67599.399999999994</v>
      </c>
    </row>
    <row r="67" spans="2:8" x14ac:dyDescent="0.2">
      <c r="B67">
        <v>35</v>
      </c>
      <c r="C67">
        <v>66.590100000000007</v>
      </c>
      <c r="D67">
        <v>65.650000000000006</v>
      </c>
      <c r="E67">
        <v>64.716700000000003</v>
      </c>
      <c r="F67">
        <v>66590.100000000006</v>
      </c>
      <c r="G67">
        <v>65650</v>
      </c>
      <c r="H67">
        <v>64716.7</v>
      </c>
    </row>
    <row r="68" spans="2:8" x14ac:dyDescent="0.2">
      <c r="B68">
        <v>36</v>
      </c>
      <c r="C68">
        <v>63.8857</v>
      </c>
      <c r="D68">
        <v>62.983800000000002</v>
      </c>
      <c r="E68">
        <v>62.0884</v>
      </c>
      <c r="F68">
        <v>63885.7</v>
      </c>
      <c r="G68">
        <v>62983.8</v>
      </c>
      <c r="H68">
        <v>62088.4</v>
      </c>
    </row>
    <row r="69" spans="2:8" x14ac:dyDescent="0.2">
      <c r="B69">
        <v>37</v>
      </c>
      <c r="C69">
        <v>61.307499999999997</v>
      </c>
      <c r="D69">
        <v>60.442</v>
      </c>
      <c r="E69">
        <v>59.582700000000003</v>
      </c>
      <c r="F69">
        <v>61307.5</v>
      </c>
      <c r="G69">
        <v>60442</v>
      </c>
      <c r="H69">
        <v>59582.7</v>
      </c>
    </row>
    <row r="70" spans="2:8" x14ac:dyDescent="0.2">
      <c r="B70">
        <v>38</v>
      </c>
      <c r="C70">
        <v>58.8489</v>
      </c>
      <c r="D70">
        <v>58.018099999999997</v>
      </c>
      <c r="E70">
        <v>57.193300000000001</v>
      </c>
      <c r="F70">
        <v>58848.9</v>
      </c>
      <c r="G70">
        <v>58018.1</v>
      </c>
      <c r="H70">
        <v>57193.3</v>
      </c>
    </row>
    <row r="71" spans="2:8" x14ac:dyDescent="0.2">
      <c r="B71">
        <v>39</v>
      </c>
      <c r="C71">
        <v>56.503700000000002</v>
      </c>
      <c r="D71">
        <v>55.706000000000003</v>
      </c>
      <c r="E71">
        <v>54.914099999999998</v>
      </c>
      <c r="F71">
        <v>56503.7</v>
      </c>
      <c r="G71">
        <v>55706</v>
      </c>
      <c r="H71">
        <v>54914.1</v>
      </c>
    </row>
    <row r="72" spans="2:8" x14ac:dyDescent="0.2">
      <c r="B72">
        <v>40</v>
      </c>
      <c r="C72">
        <v>54.377400000000002</v>
      </c>
      <c r="D72">
        <v>53.5</v>
      </c>
      <c r="E72">
        <v>52.631599999999999</v>
      </c>
      <c r="F72">
        <v>54377.4</v>
      </c>
      <c r="G72">
        <v>53500</v>
      </c>
      <c r="H72">
        <v>52631.6</v>
      </c>
    </row>
    <row r="73" spans="2:8" x14ac:dyDescent="0.2">
      <c r="B73">
        <v>41</v>
      </c>
      <c r="C73">
        <v>52.213299999999997</v>
      </c>
      <c r="D73">
        <v>51.370800000000003</v>
      </c>
      <c r="E73">
        <v>50.536999999999999</v>
      </c>
      <c r="F73">
        <v>52213.3</v>
      </c>
      <c r="G73">
        <v>51370.8</v>
      </c>
      <c r="H73">
        <v>50537</v>
      </c>
    </row>
    <row r="74" spans="2:8" x14ac:dyDescent="0.2">
      <c r="B74">
        <v>42</v>
      </c>
      <c r="C74">
        <v>50.148200000000003</v>
      </c>
      <c r="D74">
        <v>49.339100000000002</v>
      </c>
      <c r="E74">
        <v>48.538200000000003</v>
      </c>
      <c r="F74">
        <v>50148.2</v>
      </c>
      <c r="G74">
        <v>49339.1</v>
      </c>
      <c r="H74">
        <v>48538.2</v>
      </c>
    </row>
    <row r="75" spans="2:8" x14ac:dyDescent="0.2">
      <c r="B75">
        <v>43</v>
      </c>
      <c r="C75">
        <v>48.177100000000003</v>
      </c>
      <c r="D75">
        <v>47.399799999999999</v>
      </c>
      <c r="E75">
        <v>46.630400000000002</v>
      </c>
      <c r="F75">
        <v>48177.1</v>
      </c>
      <c r="G75">
        <v>47399.8</v>
      </c>
      <c r="H75">
        <v>46630.400000000001</v>
      </c>
    </row>
    <row r="76" spans="2:8" x14ac:dyDescent="0.2">
      <c r="B76">
        <v>44</v>
      </c>
      <c r="C76">
        <v>46.295200000000001</v>
      </c>
      <c r="D76">
        <v>45.548299999999998</v>
      </c>
      <c r="E76">
        <v>44.808999999999997</v>
      </c>
      <c r="F76">
        <v>46295.199999999997</v>
      </c>
      <c r="G76">
        <v>45548.3</v>
      </c>
      <c r="H76">
        <v>44809</v>
      </c>
    </row>
    <row r="77" spans="2:8" x14ac:dyDescent="0.2">
      <c r="B77">
        <v>45</v>
      </c>
      <c r="C77">
        <v>44.586399999999998</v>
      </c>
      <c r="D77">
        <v>43.78</v>
      </c>
      <c r="E77">
        <v>42.983600000000003</v>
      </c>
      <c r="F77">
        <v>44586.400000000001</v>
      </c>
      <c r="G77">
        <v>43780</v>
      </c>
      <c r="H77">
        <v>42983.6</v>
      </c>
    </row>
    <row r="78" spans="2:8" x14ac:dyDescent="0.2">
      <c r="B78">
        <v>46</v>
      </c>
      <c r="C78">
        <v>42.830199999999998</v>
      </c>
      <c r="D78">
        <v>42.055500000000002</v>
      </c>
      <c r="E78">
        <v>41.290500000000002</v>
      </c>
      <c r="F78">
        <v>42830.2</v>
      </c>
      <c r="G78">
        <v>42055.5</v>
      </c>
      <c r="H78">
        <v>41290.5</v>
      </c>
    </row>
    <row r="79" spans="2:8" x14ac:dyDescent="0.2">
      <c r="B79">
        <v>47</v>
      </c>
      <c r="C79">
        <v>41.153500000000001</v>
      </c>
      <c r="D79">
        <v>40.409199999999998</v>
      </c>
      <c r="E79">
        <v>39.674100000000003</v>
      </c>
      <c r="F79">
        <v>41153.5</v>
      </c>
      <c r="G79">
        <v>40409.199999999997</v>
      </c>
      <c r="H79">
        <v>39674.1</v>
      </c>
    </row>
    <row r="80" spans="2:8" x14ac:dyDescent="0.2">
      <c r="B80">
        <v>48</v>
      </c>
      <c r="C80">
        <v>39.552199999999999</v>
      </c>
      <c r="D80">
        <v>38.8369</v>
      </c>
      <c r="E80">
        <v>38.130400000000002</v>
      </c>
      <c r="F80">
        <v>39552.199999999997</v>
      </c>
      <c r="G80">
        <v>38836.9</v>
      </c>
      <c r="H80">
        <v>38130.400000000001</v>
      </c>
    </row>
    <row r="81" spans="2:8" x14ac:dyDescent="0.2">
      <c r="B81">
        <v>49</v>
      </c>
      <c r="C81">
        <v>38.0227</v>
      </c>
      <c r="D81">
        <v>37.335000000000001</v>
      </c>
      <c r="E81">
        <v>36.655799999999999</v>
      </c>
      <c r="F81">
        <v>38022.699999999997</v>
      </c>
      <c r="G81">
        <v>37335</v>
      </c>
      <c r="H81">
        <v>36655.800000000003</v>
      </c>
    </row>
    <row r="82" spans="2:8" x14ac:dyDescent="0.2">
      <c r="B82">
        <v>50</v>
      </c>
      <c r="C82">
        <v>36.632599999999996</v>
      </c>
      <c r="D82">
        <v>35.899900000000002</v>
      </c>
      <c r="E82">
        <v>35.1785</v>
      </c>
      <c r="F82">
        <v>36632.6</v>
      </c>
      <c r="G82">
        <v>35899.9</v>
      </c>
      <c r="H82">
        <v>35178.5</v>
      </c>
    </row>
    <row r="83" spans="2:8" x14ac:dyDescent="0.2">
      <c r="B83">
        <v>51</v>
      </c>
      <c r="C83">
        <v>35.322499999999998</v>
      </c>
      <c r="D83">
        <v>34.616</v>
      </c>
      <c r="E83">
        <v>33.920400000000001</v>
      </c>
      <c r="F83">
        <v>35322.5</v>
      </c>
      <c r="G83">
        <v>34616</v>
      </c>
      <c r="H83">
        <v>33920.400000000001</v>
      </c>
    </row>
    <row r="84" spans="2:8" x14ac:dyDescent="0.2">
      <c r="B84">
        <v>52</v>
      </c>
      <c r="C84">
        <v>34.066899999999997</v>
      </c>
      <c r="D84">
        <v>33.3855</v>
      </c>
      <c r="E84">
        <v>32.714700000000001</v>
      </c>
      <c r="F84">
        <v>34066.9</v>
      </c>
      <c r="G84">
        <v>33385.5</v>
      </c>
      <c r="H84">
        <v>32714.7</v>
      </c>
    </row>
    <row r="85" spans="2:8" x14ac:dyDescent="0.2">
      <c r="B85">
        <v>53</v>
      </c>
      <c r="C85">
        <v>32.863199999999999</v>
      </c>
      <c r="D85">
        <v>32.2059</v>
      </c>
      <c r="E85">
        <v>31.558800000000002</v>
      </c>
      <c r="F85">
        <v>32863.199999999997</v>
      </c>
      <c r="G85">
        <v>32205.9</v>
      </c>
      <c r="H85">
        <v>31558.799999999999</v>
      </c>
    </row>
    <row r="86" spans="2:8" x14ac:dyDescent="0.2">
      <c r="B86">
        <v>54</v>
      </c>
      <c r="C86">
        <v>31.709099999999999</v>
      </c>
      <c r="D86">
        <v>31.0748</v>
      </c>
      <c r="E86">
        <v>30.450399999999998</v>
      </c>
      <c r="F86">
        <v>31709.1</v>
      </c>
      <c r="G86">
        <v>31074.799999999999</v>
      </c>
      <c r="H86">
        <v>30450.400000000001</v>
      </c>
    </row>
    <row r="87" spans="2:8" x14ac:dyDescent="0.2">
      <c r="B87">
        <v>55</v>
      </c>
      <c r="C87">
        <v>30.66</v>
      </c>
      <c r="D87">
        <v>29.99</v>
      </c>
      <c r="E87">
        <v>29.331800000000001</v>
      </c>
      <c r="F87">
        <v>30660</v>
      </c>
      <c r="G87">
        <v>29990</v>
      </c>
      <c r="H87">
        <v>29331.8</v>
      </c>
    </row>
    <row r="88" spans="2:8" x14ac:dyDescent="0.2">
      <c r="B88">
        <v>56</v>
      </c>
      <c r="C88">
        <v>29.550999999999998</v>
      </c>
      <c r="D88">
        <v>28.9053</v>
      </c>
      <c r="E88">
        <v>28.270900000000001</v>
      </c>
      <c r="F88">
        <v>29551</v>
      </c>
      <c r="G88">
        <v>28905.3</v>
      </c>
      <c r="H88">
        <v>28270.9</v>
      </c>
    </row>
    <row r="89" spans="2:8" x14ac:dyDescent="0.2">
      <c r="B89">
        <v>57</v>
      </c>
      <c r="C89">
        <v>28.488499999999998</v>
      </c>
      <c r="D89">
        <v>27.866</v>
      </c>
      <c r="E89">
        <v>27.2545</v>
      </c>
      <c r="F89">
        <v>28488.5</v>
      </c>
      <c r="G89">
        <v>27866</v>
      </c>
      <c r="H89">
        <v>27254.5</v>
      </c>
    </row>
    <row r="90" spans="2:8" x14ac:dyDescent="0.2">
      <c r="B90">
        <v>58</v>
      </c>
      <c r="C90">
        <v>27.470300000000002</v>
      </c>
      <c r="D90">
        <v>26.87</v>
      </c>
      <c r="E90">
        <v>26.2803</v>
      </c>
      <c r="F90">
        <v>27470.3</v>
      </c>
      <c r="G90">
        <v>26870</v>
      </c>
      <c r="H90">
        <v>26280.3</v>
      </c>
    </row>
    <row r="91" spans="2:8" x14ac:dyDescent="0.2">
      <c r="B91">
        <v>59</v>
      </c>
      <c r="C91">
        <v>26.494299999999999</v>
      </c>
      <c r="D91">
        <v>25.915299999999998</v>
      </c>
      <c r="E91">
        <v>25.346599999999999</v>
      </c>
      <c r="F91">
        <v>26494.3</v>
      </c>
      <c r="G91">
        <v>25915.3</v>
      </c>
      <c r="H91">
        <v>25346.6</v>
      </c>
    </row>
    <row r="92" spans="2:8" x14ac:dyDescent="0.2">
      <c r="B92">
        <v>60</v>
      </c>
      <c r="C92">
        <v>25.605799999999999</v>
      </c>
      <c r="D92">
        <v>25</v>
      </c>
      <c r="E92">
        <v>24.406300000000002</v>
      </c>
      <c r="F92">
        <v>25605.8</v>
      </c>
      <c r="G92">
        <v>25000</v>
      </c>
      <c r="H92">
        <v>24406.3</v>
      </c>
    </row>
    <row r="93" spans="2:8" x14ac:dyDescent="0.2">
      <c r="B93">
        <v>61</v>
      </c>
      <c r="C93">
        <v>24.694099999999999</v>
      </c>
      <c r="D93">
        <v>24.1099</v>
      </c>
      <c r="E93">
        <v>23.537299999999998</v>
      </c>
      <c r="F93">
        <v>24694.1</v>
      </c>
      <c r="G93">
        <v>24109.9</v>
      </c>
      <c r="H93">
        <v>23537.3</v>
      </c>
    </row>
    <row r="94" spans="2:8" x14ac:dyDescent="0.2">
      <c r="B94">
        <v>62</v>
      </c>
      <c r="C94">
        <v>23.82</v>
      </c>
      <c r="D94">
        <v>23.256499999999999</v>
      </c>
      <c r="E94">
        <v>22.7042</v>
      </c>
      <c r="F94">
        <v>23820</v>
      </c>
      <c r="G94">
        <v>23256.5</v>
      </c>
      <c r="H94">
        <v>22704.2</v>
      </c>
    </row>
    <row r="95" spans="2:8" x14ac:dyDescent="0.2">
      <c r="B95">
        <v>63</v>
      </c>
      <c r="C95">
        <v>22.9818</v>
      </c>
      <c r="D95">
        <v>22.438099999999999</v>
      </c>
      <c r="E95">
        <v>21.905200000000001</v>
      </c>
      <c r="F95">
        <v>22981.8</v>
      </c>
      <c r="G95">
        <v>22438.1</v>
      </c>
      <c r="H95">
        <v>21905.200000000001</v>
      </c>
    </row>
    <row r="96" spans="2:8" x14ac:dyDescent="0.2">
      <c r="B96">
        <v>64</v>
      </c>
      <c r="C96">
        <v>22.177800000000001</v>
      </c>
      <c r="D96">
        <v>21.653099999999998</v>
      </c>
      <c r="E96">
        <v>21.1389</v>
      </c>
      <c r="F96">
        <v>22177.8</v>
      </c>
      <c r="G96">
        <v>21653.1</v>
      </c>
      <c r="H96">
        <v>21138.9</v>
      </c>
    </row>
    <row r="97" spans="2:8" x14ac:dyDescent="0.2">
      <c r="B97">
        <v>65</v>
      </c>
      <c r="C97">
        <v>21.444900000000001</v>
      </c>
      <c r="D97">
        <v>20.9</v>
      </c>
      <c r="E97">
        <v>20.366900000000001</v>
      </c>
      <c r="F97">
        <v>21444.9</v>
      </c>
      <c r="G97">
        <v>20900</v>
      </c>
      <c r="H97">
        <v>20366.900000000001</v>
      </c>
    </row>
    <row r="98" spans="2:8" x14ac:dyDescent="0.2">
      <c r="B98">
        <v>66</v>
      </c>
      <c r="C98">
        <v>20.7</v>
      </c>
      <c r="D98">
        <v>20.174099999999999</v>
      </c>
      <c r="E98">
        <v>19.659500000000001</v>
      </c>
      <c r="F98">
        <v>20700</v>
      </c>
      <c r="G98">
        <v>20174.099999999999</v>
      </c>
      <c r="H98">
        <v>19659.5</v>
      </c>
    </row>
    <row r="99" spans="2:8" x14ac:dyDescent="0.2">
      <c r="B99">
        <v>67</v>
      </c>
      <c r="C99">
        <v>19.985199999999999</v>
      </c>
      <c r="D99">
        <v>19.477399999999999</v>
      </c>
      <c r="E99">
        <v>18.980599999999999</v>
      </c>
      <c r="F99">
        <v>19985.2</v>
      </c>
      <c r="G99">
        <v>19477.400000000001</v>
      </c>
      <c r="H99">
        <v>18980.599999999999</v>
      </c>
    </row>
    <row r="100" spans="2:8" x14ac:dyDescent="0.2">
      <c r="B100">
        <v>68</v>
      </c>
      <c r="C100">
        <v>19.298999999999999</v>
      </c>
      <c r="D100">
        <v>18.808700000000002</v>
      </c>
      <c r="E100">
        <v>18.328900000000001</v>
      </c>
      <c r="F100">
        <v>19299</v>
      </c>
      <c r="G100">
        <v>18808.7</v>
      </c>
      <c r="H100">
        <v>18328.900000000001</v>
      </c>
    </row>
    <row r="101" spans="2:8" x14ac:dyDescent="0.2">
      <c r="B101">
        <v>69</v>
      </c>
      <c r="C101">
        <v>18.6402</v>
      </c>
      <c r="D101">
        <v>18.166599999999999</v>
      </c>
      <c r="E101">
        <v>17.703199999999999</v>
      </c>
      <c r="F101">
        <v>18640.2</v>
      </c>
      <c r="G101">
        <v>18166.599999999999</v>
      </c>
      <c r="H101">
        <v>17703.2</v>
      </c>
    </row>
    <row r="102" spans="2:8" x14ac:dyDescent="0.2">
      <c r="B102">
        <v>70</v>
      </c>
      <c r="C102">
        <v>18.039100000000001</v>
      </c>
      <c r="D102">
        <v>17.55</v>
      </c>
      <c r="E102">
        <v>17.072299999999998</v>
      </c>
      <c r="F102">
        <v>18039.099999999999</v>
      </c>
      <c r="G102">
        <v>17550</v>
      </c>
      <c r="H102">
        <v>17072.3</v>
      </c>
    </row>
    <row r="103" spans="2:8" x14ac:dyDescent="0.2">
      <c r="B103">
        <v>71</v>
      </c>
      <c r="C103">
        <v>17.418199999999999</v>
      </c>
      <c r="D103">
        <v>16.945900000000002</v>
      </c>
      <c r="E103">
        <v>16.4847</v>
      </c>
      <c r="F103">
        <v>17418.2</v>
      </c>
      <c r="G103">
        <v>16945.900000000001</v>
      </c>
      <c r="H103">
        <v>16484.7</v>
      </c>
    </row>
    <row r="104" spans="2:8" x14ac:dyDescent="0.2">
      <c r="B104">
        <v>72</v>
      </c>
      <c r="C104">
        <v>16.821999999999999</v>
      </c>
      <c r="D104">
        <v>16.3659</v>
      </c>
      <c r="E104">
        <v>15.920400000000001</v>
      </c>
      <c r="F104">
        <v>16822</v>
      </c>
      <c r="G104">
        <v>16365.9</v>
      </c>
      <c r="H104">
        <v>15920.4</v>
      </c>
    </row>
    <row r="105" spans="2:8" x14ac:dyDescent="0.2">
      <c r="B105">
        <v>73</v>
      </c>
      <c r="C105">
        <v>16.249500000000001</v>
      </c>
      <c r="D105">
        <v>15.8089</v>
      </c>
      <c r="E105">
        <v>15.3786</v>
      </c>
      <c r="F105">
        <v>16249.5</v>
      </c>
      <c r="G105">
        <v>15808.9</v>
      </c>
      <c r="H105">
        <v>15378.6</v>
      </c>
    </row>
    <row r="106" spans="2:8" x14ac:dyDescent="0.2">
      <c r="B106">
        <v>74</v>
      </c>
      <c r="C106">
        <v>15.6996</v>
      </c>
      <c r="D106">
        <v>15.273899999999999</v>
      </c>
      <c r="E106">
        <v>14.8582</v>
      </c>
      <c r="F106">
        <v>15699.6</v>
      </c>
      <c r="G106">
        <v>15273.9</v>
      </c>
      <c r="H106">
        <v>14858.2</v>
      </c>
    </row>
    <row r="107" spans="2:8" x14ac:dyDescent="0.2">
      <c r="B107">
        <v>75</v>
      </c>
      <c r="C107">
        <v>15.1975</v>
      </c>
      <c r="D107">
        <v>14.76</v>
      </c>
      <c r="E107">
        <v>14.3337</v>
      </c>
      <c r="F107">
        <v>15197.5</v>
      </c>
      <c r="G107">
        <v>14760</v>
      </c>
      <c r="H107">
        <v>14333.7</v>
      </c>
    </row>
    <row r="108" spans="2:8" x14ac:dyDescent="0.2">
      <c r="B108">
        <v>76</v>
      </c>
      <c r="C108">
        <v>14.704599999999999</v>
      </c>
      <c r="D108">
        <v>14.2813</v>
      </c>
      <c r="E108">
        <v>13.8688</v>
      </c>
      <c r="F108">
        <v>14704.6</v>
      </c>
      <c r="G108">
        <v>14281.3</v>
      </c>
      <c r="H108">
        <v>13868.8</v>
      </c>
    </row>
    <row r="109" spans="2:8" x14ac:dyDescent="0.2">
      <c r="B109">
        <v>77</v>
      </c>
      <c r="C109">
        <v>14.2303</v>
      </c>
      <c r="D109">
        <v>13.820600000000001</v>
      </c>
      <c r="E109">
        <v>13.4215</v>
      </c>
      <c r="F109">
        <v>14230.3</v>
      </c>
      <c r="G109">
        <v>13820.6</v>
      </c>
      <c r="H109">
        <v>13421.5</v>
      </c>
    </row>
    <row r="110" spans="2:8" x14ac:dyDescent="0.2">
      <c r="B110">
        <v>78</v>
      </c>
      <c r="C110">
        <v>13.773899999999999</v>
      </c>
      <c r="D110">
        <v>13.3774</v>
      </c>
      <c r="E110">
        <v>12.991</v>
      </c>
      <c r="F110">
        <v>13773.9</v>
      </c>
      <c r="G110">
        <v>13377.4</v>
      </c>
      <c r="H110">
        <v>12991</v>
      </c>
    </row>
    <row r="111" spans="2:8" x14ac:dyDescent="0.2">
      <c r="B111">
        <v>79</v>
      </c>
      <c r="C111">
        <v>13.3346</v>
      </c>
      <c r="D111">
        <v>12.950699999999999</v>
      </c>
      <c r="E111">
        <v>12.576700000000001</v>
      </c>
      <c r="F111">
        <v>13334.6</v>
      </c>
      <c r="G111">
        <v>12950.7</v>
      </c>
      <c r="H111">
        <v>12576.7</v>
      </c>
    </row>
    <row r="112" spans="2:8" x14ac:dyDescent="0.2">
      <c r="B112">
        <v>80</v>
      </c>
      <c r="C112">
        <v>12.933299999999999</v>
      </c>
      <c r="D112">
        <v>12.54</v>
      </c>
      <c r="E112">
        <v>12.157500000000001</v>
      </c>
      <c r="F112">
        <v>12933.3</v>
      </c>
      <c r="G112">
        <v>12540</v>
      </c>
      <c r="H112">
        <v>12157.5</v>
      </c>
    </row>
    <row r="113" spans="2:8" x14ac:dyDescent="0.2">
      <c r="B113">
        <v>81</v>
      </c>
      <c r="C113">
        <v>12.5153</v>
      </c>
      <c r="D113">
        <v>12.1347</v>
      </c>
      <c r="E113">
        <v>11.7646</v>
      </c>
      <c r="F113">
        <v>12515.3</v>
      </c>
      <c r="G113">
        <v>12134.7</v>
      </c>
      <c r="H113">
        <v>11764.6</v>
      </c>
    </row>
    <row r="114" spans="2:8" x14ac:dyDescent="0.2">
      <c r="B114">
        <v>82</v>
      </c>
      <c r="C114">
        <v>12.113</v>
      </c>
      <c r="D114">
        <v>11.7447</v>
      </c>
      <c r="E114">
        <v>11.3865</v>
      </c>
      <c r="F114">
        <v>12113</v>
      </c>
      <c r="G114">
        <v>11744.7</v>
      </c>
      <c r="H114">
        <v>11386.5</v>
      </c>
    </row>
    <row r="115" spans="2:8" x14ac:dyDescent="0.2">
      <c r="B115">
        <v>83</v>
      </c>
      <c r="C115">
        <v>11.725899999999999</v>
      </c>
      <c r="D115">
        <v>11.369400000000001</v>
      </c>
      <c r="E115">
        <v>11.022500000000001</v>
      </c>
      <c r="F115">
        <v>11725.9</v>
      </c>
      <c r="G115">
        <v>11369.4</v>
      </c>
      <c r="H115">
        <v>11022.5</v>
      </c>
    </row>
    <row r="116" spans="2:8" x14ac:dyDescent="0.2">
      <c r="B116">
        <v>84</v>
      </c>
      <c r="C116">
        <v>11.353199999999999</v>
      </c>
      <c r="D116">
        <v>11.007999999999999</v>
      </c>
      <c r="E116">
        <v>10.6722</v>
      </c>
      <c r="F116">
        <v>11353.2</v>
      </c>
      <c r="G116">
        <v>11008</v>
      </c>
      <c r="H116">
        <v>10672.2</v>
      </c>
    </row>
    <row r="117" spans="2:8" x14ac:dyDescent="0.2">
      <c r="B117">
        <v>85</v>
      </c>
      <c r="C117">
        <v>11.0123</v>
      </c>
      <c r="D117">
        <v>10.66</v>
      </c>
      <c r="E117">
        <v>10.3179</v>
      </c>
      <c r="F117">
        <v>11012.3</v>
      </c>
      <c r="G117">
        <v>10660</v>
      </c>
      <c r="H117">
        <v>10317.9</v>
      </c>
    </row>
    <row r="118" spans="2:8" x14ac:dyDescent="0.2">
      <c r="B118">
        <v>86</v>
      </c>
      <c r="C118">
        <v>10.6655</v>
      </c>
      <c r="D118">
        <v>10.324299999999999</v>
      </c>
      <c r="E118">
        <v>9.9930000000000003</v>
      </c>
      <c r="F118">
        <v>10665.5</v>
      </c>
      <c r="G118">
        <v>10324.299999999999</v>
      </c>
      <c r="H118">
        <v>9993</v>
      </c>
    </row>
    <row r="119" spans="2:8" x14ac:dyDescent="0.2">
      <c r="B119">
        <v>87</v>
      </c>
      <c r="C119">
        <v>10.3315</v>
      </c>
      <c r="D119">
        <v>10.000999999999999</v>
      </c>
      <c r="E119">
        <v>9.68</v>
      </c>
      <c r="F119">
        <v>10331.5</v>
      </c>
      <c r="G119">
        <v>10001</v>
      </c>
      <c r="H119">
        <v>9680</v>
      </c>
    </row>
    <row r="120" spans="2:8" x14ac:dyDescent="0.2">
      <c r="B120">
        <v>88</v>
      </c>
      <c r="C120">
        <v>10.0097</v>
      </c>
      <c r="D120">
        <v>9.6895000000000007</v>
      </c>
      <c r="E120">
        <v>9.3785000000000007</v>
      </c>
      <c r="F120">
        <v>10009.700000000001</v>
      </c>
      <c r="G120">
        <v>9689.5</v>
      </c>
      <c r="H120">
        <v>9378.5</v>
      </c>
    </row>
    <row r="121" spans="2:8" x14ac:dyDescent="0.2">
      <c r="B121">
        <v>89</v>
      </c>
      <c r="C121">
        <v>9.6996000000000002</v>
      </c>
      <c r="D121">
        <v>9.3893000000000004</v>
      </c>
      <c r="E121">
        <v>9.0879999999999992</v>
      </c>
      <c r="F121">
        <v>9699.6</v>
      </c>
      <c r="G121">
        <v>9389.2999999999993</v>
      </c>
      <c r="H121">
        <v>9088</v>
      </c>
    </row>
    <row r="122" spans="2:8" x14ac:dyDescent="0.2">
      <c r="B122">
        <v>90</v>
      </c>
      <c r="C122">
        <v>9.4159000000000006</v>
      </c>
      <c r="D122">
        <v>9.1</v>
      </c>
      <c r="E122">
        <v>8.7939000000000007</v>
      </c>
      <c r="F122">
        <v>9415.9</v>
      </c>
      <c r="G122">
        <v>9100</v>
      </c>
      <c r="H122">
        <v>8793.9</v>
      </c>
    </row>
    <row r="123" spans="2:8" x14ac:dyDescent="0.2">
      <c r="B123">
        <v>91</v>
      </c>
      <c r="C123">
        <v>9.1231000000000009</v>
      </c>
      <c r="D123">
        <v>8.8170999999999999</v>
      </c>
      <c r="E123">
        <v>8.5205000000000002</v>
      </c>
      <c r="F123">
        <v>9123.1</v>
      </c>
      <c r="G123">
        <v>8817.1</v>
      </c>
      <c r="H123">
        <v>8520.5</v>
      </c>
    </row>
    <row r="124" spans="2:8" x14ac:dyDescent="0.2">
      <c r="B124">
        <v>92</v>
      </c>
      <c r="C124">
        <v>8.8409999999999993</v>
      </c>
      <c r="D124">
        <v>8.5443999999999996</v>
      </c>
      <c r="E124">
        <v>8.2570999999999994</v>
      </c>
      <c r="F124">
        <v>8841</v>
      </c>
      <c r="G124">
        <v>8544.4</v>
      </c>
      <c r="H124">
        <v>8257.1</v>
      </c>
    </row>
    <row r="125" spans="2:8" x14ac:dyDescent="0.2">
      <c r="B125">
        <v>93</v>
      </c>
      <c r="C125">
        <v>8.5691000000000006</v>
      </c>
      <c r="D125">
        <v>8.2815999999999992</v>
      </c>
      <c r="E125">
        <v>8.0030999999999999</v>
      </c>
      <c r="F125">
        <v>8569.1</v>
      </c>
      <c r="G125">
        <v>8281.6</v>
      </c>
      <c r="H125">
        <v>8003.1</v>
      </c>
    </row>
    <row r="126" spans="2:8" x14ac:dyDescent="0.2">
      <c r="B126">
        <v>94</v>
      </c>
      <c r="C126">
        <v>8.3069000000000006</v>
      </c>
      <c r="D126">
        <v>8.0282999999999998</v>
      </c>
      <c r="E126">
        <v>7.7583000000000002</v>
      </c>
      <c r="F126">
        <v>8306.9</v>
      </c>
      <c r="G126">
        <v>8028.3</v>
      </c>
      <c r="H126">
        <v>7758.3</v>
      </c>
    </row>
    <row r="127" spans="2:8" x14ac:dyDescent="0.2">
      <c r="B127">
        <v>95</v>
      </c>
      <c r="C127">
        <v>8.0667000000000009</v>
      </c>
      <c r="D127">
        <v>7.7839999999999998</v>
      </c>
      <c r="E127">
        <v>7.5105000000000004</v>
      </c>
      <c r="F127">
        <v>8066.7</v>
      </c>
      <c r="G127">
        <v>7784</v>
      </c>
      <c r="H127">
        <v>7510.5</v>
      </c>
    </row>
    <row r="128" spans="2:8" x14ac:dyDescent="0.2">
      <c r="B128">
        <v>96</v>
      </c>
      <c r="C128">
        <v>7.8281999999999998</v>
      </c>
      <c r="D128">
        <v>7.5537999999999998</v>
      </c>
      <c r="E128">
        <v>7.2884000000000002</v>
      </c>
      <c r="F128">
        <v>7828.2</v>
      </c>
      <c r="G128">
        <v>7553.8</v>
      </c>
      <c r="H128">
        <v>7288.4</v>
      </c>
    </row>
    <row r="129" spans="2:8" x14ac:dyDescent="0.2">
      <c r="B129">
        <v>97</v>
      </c>
      <c r="C129">
        <v>7.5979000000000001</v>
      </c>
      <c r="D129">
        <v>7.3315999999999999</v>
      </c>
      <c r="E129">
        <v>7.0739999999999998</v>
      </c>
      <c r="F129">
        <v>7597.9</v>
      </c>
      <c r="G129">
        <v>7331.6</v>
      </c>
      <c r="H129">
        <v>7074</v>
      </c>
    </row>
    <row r="130" spans="2:8" x14ac:dyDescent="0.2">
      <c r="B130">
        <v>98</v>
      </c>
      <c r="C130">
        <v>7.3756000000000004</v>
      </c>
      <c r="D130">
        <v>7.1172000000000004</v>
      </c>
      <c r="E130">
        <v>6.867</v>
      </c>
      <c r="F130">
        <v>7375.6</v>
      </c>
      <c r="G130">
        <v>7117.2</v>
      </c>
      <c r="H130">
        <v>6867</v>
      </c>
    </row>
    <row r="131" spans="2:8" x14ac:dyDescent="0.2">
      <c r="B131">
        <v>99</v>
      </c>
      <c r="C131">
        <v>7.1609999999999996</v>
      </c>
      <c r="D131">
        <v>6.91</v>
      </c>
      <c r="E131">
        <v>6.6672000000000002</v>
      </c>
      <c r="F131">
        <v>7161</v>
      </c>
      <c r="G131">
        <v>6910</v>
      </c>
      <c r="H131">
        <v>6667.2</v>
      </c>
    </row>
    <row r="132" spans="2:8" x14ac:dyDescent="0.2">
      <c r="B132">
        <v>100</v>
      </c>
      <c r="C132">
        <v>6.9642999999999997</v>
      </c>
      <c r="D132">
        <v>6.71</v>
      </c>
      <c r="E132">
        <v>6.4644000000000004</v>
      </c>
      <c r="F132">
        <v>6964.3</v>
      </c>
      <c r="G132">
        <v>6710</v>
      </c>
      <c r="H132">
        <v>6464.4</v>
      </c>
    </row>
    <row r="133" spans="2:8" x14ac:dyDescent="0.2">
      <c r="B133">
        <v>101</v>
      </c>
      <c r="C133">
        <v>6.7739000000000003</v>
      </c>
      <c r="D133">
        <v>6.5265000000000004</v>
      </c>
      <c r="E133">
        <v>6.2876000000000003</v>
      </c>
      <c r="F133">
        <v>6773.9</v>
      </c>
      <c r="G133">
        <v>6526.5</v>
      </c>
      <c r="H133">
        <v>6287.6</v>
      </c>
    </row>
    <row r="134" spans="2:8" x14ac:dyDescent="0.2">
      <c r="B134">
        <v>102</v>
      </c>
      <c r="C134">
        <v>6.5895999999999999</v>
      </c>
      <c r="D134">
        <v>6.3490000000000002</v>
      </c>
      <c r="E134">
        <v>6.1166</v>
      </c>
      <c r="F134">
        <v>6589.6</v>
      </c>
      <c r="G134">
        <v>6349</v>
      </c>
      <c r="H134">
        <v>6116.6</v>
      </c>
    </row>
    <row r="135" spans="2:8" x14ac:dyDescent="0.2">
      <c r="B135">
        <v>103</v>
      </c>
      <c r="C135">
        <v>6.4112999999999998</v>
      </c>
      <c r="D135">
        <v>6.1772</v>
      </c>
      <c r="E135">
        <v>5.9511000000000003</v>
      </c>
      <c r="F135">
        <v>6411.3</v>
      </c>
      <c r="G135">
        <v>6177.2</v>
      </c>
      <c r="H135">
        <v>5951.1</v>
      </c>
    </row>
    <row r="136" spans="2:8" x14ac:dyDescent="0.2">
      <c r="B136">
        <v>104</v>
      </c>
      <c r="C136">
        <v>6.2388000000000003</v>
      </c>
      <c r="D136">
        <v>6.0109000000000004</v>
      </c>
      <c r="E136">
        <v>5.7908999999999997</v>
      </c>
      <c r="F136">
        <v>6238.8</v>
      </c>
      <c r="G136">
        <v>6010.9</v>
      </c>
      <c r="H136">
        <v>5790.9</v>
      </c>
    </row>
    <row r="137" spans="2:8" x14ac:dyDescent="0.2">
      <c r="B137">
        <v>105</v>
      </c>
      <c r="C137">
        <v>6.0808</v>
      </c>
      <c r="D137">
        <v>5.85</v>
      </c>
      <c r="E137">
        <v>5.6273999999999997</v>
      </c>
      <c r="F137">
        <v>6080.8</v>
      </c>
      <c r="G137">
        <v>5850</v>
      </c>
      <c r="H137">
        <v>5627.4</v>
      </c>
    </row>
    <row r="138" spans="2:8" x14ac:dyDescent="0.2">
      <c r="B138">
        <v>106</v>
      </c>
      <c r="C138">
        <v>5.9074999999999998</v>
      </c>
      <c r="D138">
        <v>5.6832000000000003</v>
      </c>
      <c r="E138">
        <v>5.4668999999999999</v>
      </c>
      <c r="F138">
        <v>5907.5</v>
      </c>
      <c r="G138">
        <v>5683.2</v>
      </c>
      <c r="H138">
        <v>5466.9</v>
      </c>
    </row>
    <row r="139" spans="2:8" x14ac:dyDescent="0.2">
      <c r="B139">
        <v>107</v>
      </c>
      <c r="C139">
        <v>5.74</v>
      </c>
      <c r="D139">
        <v>5.5221</v>
      </c>
      <c r="E139">
        <v>5.3118999999999996</v>
      </c>
      <c r="F139">
        <v>5740</v>
      </c>
      <c r="G139">
        <v>5522.1</v>
      </c>
      <c r="H139">
        <v>5311.9</v>
      </c>
    </row>
    <row r="140" spans="2:8" x14ac:dyDescent="0.2">
      <c r="B140">
        <v>108</v>
      </c>
      <c r="C140">
        <v>5.5780000000000003</v>
      </c>
      <c r="D140">
        <v>5.3662999999999998</v>
      </c>
      <c r="E140">
        <v>5.1619999999999999</v>
      </c>
      <c r="F140">
        <v>5578</v>
      </c>
      <c r="G140">
        <v>5366.3</v>
      </c>
      <c r="H140">
        <v>5162</v>
      </c>
    </row>
    <row r="141" spans="2:8" x14ac:dyDescent="0.2">
      <c r="B141">
        <v>109</v>
      </c>
      <c r="C141">
        <v>5.4214000000000002</v>
      </c>
      <c r="D141">
        <v>5.2156000000000002</v>
      </c>
      <c r="E141">
        <v>5.0171000000000001</v>
      </c>
      <c r="F141">
        <v>5421.4</v>
      </c>
      <c r="G141">
        <v>5215.6000000000004</v>
      </c>
      <c r="H141">
        <v>5017.1000000000004</v>
      </c>
    </row>
    <row r="142" spans="2:8" x14ac:dyDescent="0.2">
      <c r="B142">
        <v>110</v>
      </c>
      <c r="C142">
        <v>5.2777000000000003</v>
      </c>
      <c r="D142">
        <v>5.07</v>
      </c>
      <c r="E142">
        <v>4.87</v>
      </c>
      <c r="F142">
        <v>5277.7</v>
      </c>
      <c r="G142">
        <v>5070</v>
      </c>
      <c r="H142">
        <v>4870</v>
      </c>
    </row>
    <row r="143" spans="2:8" x14ac:dyDescent="0.2">
      <c r="B143">
        <v>111</v>
      </c>
      <c r="C143">
        <v>5.1310000000000002</v>
      </c>
      <c r="D143">
        <v>4.9291</v>
      </c>
      <c r="E143">
        <v>4.7346000000000004</v>
      </c>
      <c r="F143">
        <v>5131</v>
      </c>
      <c r="G143">
        <v>4929.1000000000004</v>
      </c>
      <c r="H143">
        <v>4734.6000000000004</v>
      </c>
    </row>
    <row r="144" spans="2:8" x14ac:dyDescent="0.2">
      <c r="B144">
        <v>112</v>
      </c>
      <c r="C144">
        <v>4.9892000000000003</v>
      </c>
      <c r="D144">
        <v>4.7927999999999997</v>
      </c>
      <c r="E144">
        <v>4.6036999999999999</v>
      </c>
      <c r="F144">
        <v>4989.2</v>
      </c>
      <c r="G144">
        <v>4792.8</v>
      </c>
      <c r="H144">
        <v>4603.7</v>
      </c>
    </row>
    <row r="145" spans="2:8" x14ac:dyDescent="0.2">
      <c r="B145">
        <v>113</v>
      </c>
      <c r="C145">
        <v>4.8518999999999997</v>
      </c>
      <c r="D145">
        <v>4.6609999999999996</v>
      </c>
      <c r="E145">
        <v>4.4771000000000001</v>
      </c>
      <c r="F145">
        <v>4851.8999999999996</v>
      </c>
      <c r="G145">
        <v>4661</v>
      </c>
      <c r="H145">
        <v>4477.1000000000004</v>
      </c>
    </row>
    <row r="146" spans="2:8" x14ac:dyDescent="0.2">
      <c r="B146">
        <v>114</v>
      </c>
      <c r="C146">
        <v>4.7191999999999998</v>
      </c>
      <c r="D146">
        <v>4.5334000000000003</v>
      </c>
      <c r="E146">
        <v>4.3545999999999996</v>
      </c>
      <c r="F146">
        <v>4719.2</v>
      </c>
      <c r="G146">
        <v>4533.3999999999996</v>
      </c>
      <c r="H146">
        <v>4354.6000000000004</v>
      </c>
    </row>
    <row r="147" spans="2:8" x14ac:dyDescent="0.2">
      <c r="B147">
        <v>115</v>
      </c>
      <c r="C147">
        <v>4.5972999999999997</v>
      </c>
      <c r="D147">
        <v>4.41</v>
      </c>
      <c r="E147">
        <v>4.2298999999999998</v>
      </c>
      <c r="F147">
        <v>4597.3</v>
      </c>
      <c r="G147">
        <v>4410</v>
      </c>
      <c r="H147">
        <v>4229.8999999999996</v>
      </c>
    </row>
    <row r="148" spans="2:8" x14ac:dyDescent="0.2">
      <c r="B148">
        <v>116</v>
      </c>
      <c r="C148">
        <v>4.4729000000000001</v>
      </c>
      <c r="D148">
        <v>4.2906000000000004</v>
      </c>
      <c r="E148">
        <v>4.1154000000000002</v>
      </c>
      <c r="F148">
        <v>4472.8999999999996</v>
      </c>
      <c r="G148">
        <v>4290.6000000000004</v>
      </c>
      <c r="H148">
        <v>4115.3999999999996</v>
      </c>
    </row>
    <row r="149" spans="2:8" x14ac:dyDescent="0.2">
      <c r="B149">
        <v>117</v>
      </c>
      <c r="C149">
        <v>4.3524000000000003</v>
      </c>
      <c r="D149">
        <v>4.1750999999999996</v>
      </c>
      <c r="E149">
        <v>4.0045999999999999</v>
      </c>
      <c r="F149">
        <v>4352.3999999999996</v>
      </c>
      <c r="G149">
        <v>4175.1000000000004</v>
      </c>
      <c r="H149">
        <v>4004.6</v>
      </c>
    </row>
    <row r="150" spans="2:8" x14ac:dyDescent="0.2">
      <c r="B150">
        <v>118</v>
      </c>
      <c r="C150">
        <v>4.2358000000000002</v>
      </c>
      <c r="D150">
        <v>4.0632000000000001</v>
      </c>
      <c r="E150">
        <v>3.8973</v>
      </c>
      <c r="F150">
        <v>4235.8</v>
      </c>
      <c r="G150">
        <v>4063.2</v>
      </c>
      <c r="H150">
        <v>3897.3</v>
      </c>
    </row>
    <row r="151" spans="2:8" x14ac:dyDescent="0.2">
      <c r="B151">
        <v>119</v>
      </c>
      <c r="C151">
        <v>4.1228999999999996</v>
      </c>
      <c r="D151">
        <v>3.9548999999999999</v>
      </c>
      <c r="E151">
        <v>3.7934000000000001</v>
      </c>
      <c r="F151">
        <v>4122.8999999999996</v>
      </c>
      <c r="G151">
        <v>3954.9</v>
      </c>
      <c r="H151">
        <v>3793.4</v>
      </c>
    </row>
    <row r="152" spans="2:8" x14ac:dyDescent="0.2">
      <c r="B152">
        <v>120</v>
      </c>
      <c r="C152">
        <v>4.0191999999999997</v>
      </c>
      <c r="D152">
        <v>3.85</v>
      </c>
      <c r="E152">
        <v>3.6877</v>
      </c>
      <c r="F152">
        <v>4019.2</v>
      </c>
      <c r="G152">
        <v>3850</v>
      </c>
      <c r="H152">
        <v>3687.7</v>
      </c>
    </row>
    <row r="153" spans="2:8" x14ac:dyDescent="0.2">
      <c r="B153">
        <v>121</v>
      </c>
      <c r="C153">
        <v>3.9054000000000002</v>
      </c>
      <c r="D153">
        <v>3.7410000000000001</v>
      </c>
      <c r="E153">
        <v>3.5832999999999999</v>
      </c>
      <c r="F153">
        <v>3905.4</v>
      </c>
      <c r="G153">
        <v>3741</v>
      </c>
      <c r="H153">
        <v>3583.3</v>
      </c>
    </row>
    <row r="154" spans="2:8" x14ac:dyDescent="0.2">
      <c r="B154">
        <v>122</v>
      </c>
      <c r="C154">
        <v>3.7953999999999999</v>
      </c>
      <c r="D154">
        <v>3.6356999999999999</v>
      </c>
      <c r="E154">
        <v>3.4824000000000002</v>
      </c>
      <c r="F154">
        <v>3795.4</v>
      </c>
      <c r="G154">
        <v>3635.7</v>
      </c>
      <c r="H154">
        <v>3482.4</v>
      </c>
    </row>
    <row r="155" spans="2:8" x14ac:dyDescent="0.2">
      <c r="B155">
        <v>123</v>
      </c>
      <c r="C155">
        <v>3.6890999999999998</v>
      </c>
      <c r="D155">
        <v>3.5337999999999998</v>
      </c>
      <c r="E155">
        <v>3.3847999999999998</v>
      </c>
      <c r="F155">
        <v>3689.1</v>
      </c>
      <c r="G155">
        <v>3533.8</v>
      </c>
      <c r="H155">
        <v>3384.8</v>
      </c>
    </row>
    <row r="156" spans="2:8" x14ac:dyDescent="0.2">
      <c r="B156">
        <v>124</v>
      </c>
      <c r="C156">
        <v>3.5861999999999998</v>
      </c>
      <c r="D156">
        <v>3.4352999999999998</v>
      </c>
      <c r="E156">
        <v>3.2904</v>
      </c>
      <c r="F156">
        <v>3586.2</v>
      </c>
      <c r="G156">
        <v>3435.3</v>
      </c>
      <c r="H156">
        <v>3290.4</v>
      </c>
    </row>
    <row r="157" spans="2:8" x14ac:dyDescent="0.2">
      <c r="B157">
        <v>125</v>
      </c>
      <c r="C157">
        <v>3.4914999999999998</v>
      </c>
      <c r="D157">
        <v>3.34</v>
      </c>
      <c r="E157">
        <v>3.1947000000000001</v>
      </c>
      <c r="F157">
        <v>3491.5</v>
      </c>
      <c r="G157">
        <v>3340</v>
      </c>
      <c r="H157">
        <v>3194.7</v>
      </c>
    </row>
    <row r="158" spans="2:8" x14ac:dyDescent="0.2">
      <c r="B158">
        <v>126</v>
      </c>
      <c r="C158">
        <v>3.4026999999999998</v>
      </c>
      <c r="D158">
        <v>3.2549999999999999</v>
      </c>
      <c r="E158">
        <v>3.1135000000000002</v>
      </c>
      <c r="F158">
        <v>3402.7</v>
      </c>
      <c r="G158">
        <v>3255</v>
      </c>
      <c r="H158">
        <v>3113.5</v>
      </c>
    </row>
    <row r="159" spans="2:8" x14ac:dyDescent="0.2">
      <c r="B159">
        <v>127</v>
      </c>
      <c r="C159">
        <v>3.3166000000000002</v>
      </c>
      <c r="D159">
        <v>3.1726000000000001</v>
      </c>
      <c r="E159">
        <v>3.0346000000000002</v>
      </c>
      <c r="F159">
        <v>3316.6</v>
      </c>
      <c r="G159">
        <v>3172.6</v>
      </c>
      <c r="H159">
        <v>3034.6</v>
      </c>
    </row>
    <row r="160" spans="2:8" x14ac:dyDescent="0.2">
      <c r="B160">
        <v>128</v>
      </c>
      <c r="C160">
        <v>3.2330000000000001</v>
      </c>
      <c r="D160">
        <v>3.0926999999999998</v>
      </c>
      <c r="E160">
        <v>2.9582000000000002</v>
      </c>
      <c r="F160">
        <v>3233</v>
      </c>
      <c r="G160">
        <v>3092.7</v>
      </c>
      <c r="H160">
        <v>2958.2</v>
      </c>
    </row>
    <row r="161" spans="2:8" x14ac:dyDescent="0.2">
      <c r="B161">
        <v>129</v>
      </c>
      <c r="C161">
        <v>3.1520000000000001</v>
      </c>
      <c r="D161">
        <v>3.0152000000000001</v>
      </c>
      <c r="E161">
        <v>2.8841000000000001</v>
      </c>
      <c r="F161">
        <v>3152</v>
      </c>
      <c r="G161">
        <v>3015.2</v>
      </c>
      <c r="H161">
        <v>2884.1</v>
      </c>
    </row>
    <row r="162" spans="2:8" x14ac:dyDescent="0.2">
      <c r="B162">
        <v>130</v>
      </c>
      <c r="C162">
        <v>3.0775999999999999</v>
      </c>
      <c r="D162">
        <v>2.94</v>
      </c>
      <c r="E162">
        <v>2.8083999999999998</v>
      </c>
      <c r="F162">
        <v>3077.6</v>
      </c>
      <c r="G162">
        <v>2940</v>
      </c>
      <c r="H162">
        <v>2808.4</v>
      </c>
    </row>
    <row r="163" spans="2:8" x14ac:dyDescent="0.2">
      <c r="B163">
        <v>131</v>
      </c>
      <c r="C163">
        <v>2.9973999999999998</v>
      </c>
      <c r="D163">
        <v>2.8633999999999999</v>
      </c>
      <c r="E163">
        <v>2.7353000000000001</v>
      </c>
      <c r="F163">
        <v>2997.4</v>
      </c>
      <c r="G163">
        <v>2863.4</v>
      </c>
      <c r="H163">
        <v>2735.3</v>
      </c>
    </row>
    <row r="164" spans="2:8" x14ac:dyDescent="0.2">
      <c r="B164">
        <v>132</v>
      </c>
      <c r="C164">
        <v>2.9198</v>
      </c>
      <c r="D164">
        <v>2.7892999999999999</v>
      </c>
      <c r="E164">
        <v>2.6644000000000001</v>
      </c>
      <c r="F164">
        <v>2919.8</v>
      </c>
      <c r="G164">
        <v>2789.3</v>
      </c>
      <c r="H164">
        <v>2664.4</v>
      </c>
    </row>
    <row r="165" spans="2:8" x14ac:dyDescent="0.2">
      <c r="B165">
        <v>133</v>
      </c>
      <c r="C165">
        <v>2.8445</v>
      </c>
      <c r="D165">
        <v>2.7172999999999998</v>
      </c>
      <c r="E165">
        <v>2.5956999999999999</v>
      </c>
      <c r="F165">
        <v>2844.5</v>
      </c>
      <c r="G165">
        <v>2717.3</v>
      </c>
      <c r="H165">
        <v>2595.6999999999998</v>
      </c>
    </row>
    <row r="166" spans="2:8" x14ac:dyDescent="0.2">
      <c r="B166">
        <v>134</v>
      </c>
      <c r="C166">
        <v>2.7715000000000001</v>
      </c>
      <c r="D166">
        <v>2.6476000000000002</v>
      </c>
      <c r="E166">
        <v>2.5291000000000001</v>
      </c>
      <c r="F166">
        <v>2771.5</v>
      </c>
      <c r="G166">
        <v>2647.6</v>
      </c>
      <c r="H166">
        <v>2529.1</v>
      </c>
    </row>
    <row r="167" spans="2:8" x14ac:dyDescent="0.2">
      <c r="B167">
        <v>135</v>
      </c>
      <c r="C167">
        <v>2.7042999999999999</v>
      </c>
      <c r="D167">
        <v>2.58</v>
      </c>
      <c r="E167">
        <v>2.4613</v>
      </c>
      <c r="F167">
        <v>2704.3</v>
      </c>
      <c r="G167">
        <v>2580</v>
      </c>
      <c r="H167">
        <v>2461.3000000000002</v>
      </c>
    </row>
    <row r="168" spans="2:8" x14ac:dyDescent="0.2">
      <c r="B168">
        <v>136</v>
      </c>
      <c r="C168">
        <v>2.6355</v>
      </c>
      <c r="D168">
        <v>2.5144000000000002</v>
      </c>
      <c r="E168">
        <v>2.3986999999999998</v>
      </c>
      <c r="F168">
        <v>2635.5</v>
      </c>
      <c r="G168">
        <v>2514.4</v>
      </c>
      <c r="H168">
        <v>2398.6999999999998</v>
      </c>
    </row>
    <row r="169" spans="2:8" x14ac:dyDescent="0.2">
      <c r="B169">
        <v>137</v>
      </c>
      <c r="C169">
        <v>2.5688</v>
      </c>
      <c r="D169">
        <v>2.4506999999999999</v>
      </c>
      <c r="E169">
        <v>2.3380000000000001</v>
      </c>
      <c r="F169">
        <v>2568.8000000000002</v>
      </c>
      <c r="G169">
        <v>2450.6999999999998</v>
      </c>
      <c r="H169">
        <v>2338</v>
      </c>
    </row>
    <row r="170" spans="2:8" x14ac:dyDescent="0.2">
      <c r="B170">
        <v>138</v>
      </c>
      <c r="C170">
        <v>2.5041000000000002</v>
      </c>
      <c r="D170">
        <v>2.3889999999999998</v>
      </c>
      <c r="E170">
        <v>2.2791000000000001</v>
      </c>
      <c r="F170">
        <v>2504.1</v>
      </c>
      <c r="G170">
        <v>2389</v>
      </c>
      <c r="H170">
        <v>2279.1</v>
      </c>
    </row>
    <row r="171" spans="2:8" x14ac:dyDescent="0.2">
      <c r="B171">
        <v>139</v>
      </c>
      <c r="C171">
        <v>2.4413</v>
      </c>
      <c r="D171">
        <v>2.3290999999999999</v>
      </c>
      <c r="E171">
        <v>2.222</v>
      </c>
      <c r="F171">
        <v>2441.3000000000002</v>
      </c>
      <c r="G171">
        <v>2329.1</v>
      </c>
      <c r="H171">
        <v>2222</v>
      </c>
    </row>
    <row r="172" spans="2:8" x14ac:dyDescent="0.2">
      <c r="B172">
        <v>140</v>
      </c>
      <c r="C172">
        <v>2.3834</v>
      </c>
      <c r="D172">
        <v>2.2709999999999999</v>
      </c>
      <c r="E172">
        <v>2.1637</v>
      </c>
      <c r="F172">
        <v>2383.4</v>
      </c>
      <c r="G172">
        <v>2271</v>
      </c>
      <c r="H172">
        <v>2163.6999999999998</v>
      </c>
    </row>
    <row r="173" spans="2:8" x14ac:dyDescent="0.2">
      <c r="B173">
        <v>141</v>
      </c>
      <c r="C173">
        <v>2.3231000000000002</v>
      </c>
      <c r="D173">
        <v>2.2134999999999998</v>
      </c>
      <c r="E173">
        <v>2.1089000000000002</v>
      </c>
      <c r="F173">
        <v>2323.1</v>
      </c>
      <c r="G173">
        <v>2213.5</v>
      </c>
      <c r="H173">
        <v>2108.9</v>
      </c>
    </row>
    <row r="174" spans="2:8" x14ac:dyDescent="0.2">
      <c r="B174">
        <v>142</v>
      </c>
      <c r="C174">
        <v>2.2645</v>
      </c>
      <c r="D174">
        <v>2.1577000000000002</v>
      </c>
      <c r="E174">
        <v>2.0556999999999999</v>
      </c>
      <c r="F174">
        <v>2264.5</v>
      </c>
      <c r="G174">
        <v>2157.6999999999998</v>
      </c>
      <c r="H174">
        <v>2055.6999999999998</v>
      </c>
    </row>
    <row r="175" spans="2:8" x14ac:dyDescent="0.2">
      <c r="B175">
        <v>143</v>
      </c>
      <c r="C175">
        <v>2.2077</v>
      </c>
      <c r="D175">
        <v>2.1034999999999999</v>
      </c>
      <c r="E175">
        <v>2.0041000000000002</v>
      </c>
      <c r="F175">
        <v>2207.6999999999998</v>
      </c>
      <c r="G175">
        <v>2103.5</v>
      </c>
      <c r="H175">
        <v>2004.1</v>
      </c>
    </row>
    <row r="176" spans="2:8" x14ac:dyDescent="0.2">
      <c r="B176">
        <v>144</v>
      </c>
      <c r="C176">
        <v>2.1524999999999999</v>
      </c>
      <c r="D176">
        <v>2.0510000000000002</v>
      </c>
      <c r="E176">
        <v>1.9540999999999999</v>
      </c>
      <c r="F176">
        <v>2152.5</v>
      </c>
      <c r="G176">
        <v>2051</v>
      </c>
      <c r="H176">
        <v>1954.1</v>
      </c>
    </row>
    <row r="177" spans="2:8" x14ac:dyDescent="0.2">
      <c r="B177">
        <v>145</v>
      </c>
      <c r="C177">
        <v>2.1015999999999999</v>
      </c>
      <c r="D177">
        <v>2</v>
      </c>
      <c r="E177">
        <v>1.9031</v>
      </c>
      <c r="F177">
        <v>2101.6</v>
      </c>
      <c r="G177">
        <v>2000</v>
      </c>
      <c r="H177">
        <v>1903.1</v>
      </c>
    </row>
    <row r="178" spans="2:8" x14ac:dyDescent="0.2">
      <c r="B178">
        <v>146</v>
      </c>
      <c r="C178">
        <v>2.0503999999999998</v>
      </c>
      <c r="D178">
        <v>1.9513</v>
      </c>
      <c r="E178">
        <v>1.8567</v>
      </c>
      <c r="F178">
        <v>2050.4</v>
      </c>
      <c r="G178">
        <v>1951.3</v>
      </c>
      <c r="H178">
        <v>1856.7</v>
      </c>
    </row>
    <row r="179" spans="2:8" x14ac:dyDescent="0.2">
      <c r="B179">
        <v>147</v>
      </c>
      <c r="C179">
        <v>2.0007000000000001</v>
      </c>
      <c r="D179">
        <v>1.9039999999999999</v>
      </c>
      <c r="E179">
        <v>1.8117000000000001</v>
      </c>
      <c r="F179">
        <v>2000.7</v>
      </c>
      <c r="G179">
        <v>1904</v>
      </c>
      <c r="H179">
        <v>1811.7</v>
      </c>
    </row>
    <row r="180" spans="2:8" x14ac:dyDescent="0.2">
      <c r="B180">
        <v>148</v>
      </c>
      <c r="C180">
        <v>1.9523999999999999</v>
      </c>
      <c r="D180">
        <v>1.8580000000000001</v>
      </c>
      <c r="E180">
        <v>1.768</v>
      </c>
      <c r="F180">
        <v>1952.4</v>
      </c>
      <c r="G180">
        <v>1858</v>
      </c>
      <c r="H180">
        <v>1768</v>
      </c>
    </row>
    <row r="181" spans="2:8" x14ac:dyDescent="0.2">
      <c r="B181">
        <v>149</v>
      </c>
      <c r="C181">
        <v>1.9055</v>
      </c>
      <c r="D181">
        <v>1.8133999999999999</v>
      </c>
      <c r="E181">
        <v>1.7255</v>
      </c>
      <c r="F181">
        <v>1905.5</v>
      </c>
      <c r="G181">
        <v>1813.4</v>
      </c>
      <c r="H181">
        <v>1725.5</v>
      </c>
    </row>
    <row r="182" spans="2:8" x14ac:dyDescent="0.2">
      <c r="B182">
        <v>150</v>
      </c>
      <c r="C182">
        <v>1.8624000000000001</v>
      </c>
      <c r="D182">
        <v>1.77</v>
      </c>
      <c r="E182">
        <v>1.6821999999999999</v>
      </c>
      <c r="F182">
        <v>1862.4</v>
      </c>
      <c r="G182">
        <v>1770</v>
      </c>
      <c r="H182">
        <v>1682.2</v>
      </c>
    </row>
    <row r="183" spans="2:8" x14ac:dyDescent="0.2">
      <c r="B183">
        <v>151</v>
      </c>
      <c r="C183">
        <v>1.8222</v>
      </c>
      <c r="D183">
        <v>1.7319</v>
      </c>
      <c r="E183">
        <v>1.6458999999999999</v>
      </c>
      <c r="F183">
        <v>1822.2</v>
      </c>
      <c r="G183">
        <v>1731.9</v>
      </c>
      <c r="H183">
        <v>1645.9</v>
      </c>
    </row>
    <row r="184" spans="2:8" x14ac:dyDescent="0.2">
      <c r="B184">
        <v>152</v>
      </c>
      <c r="C184">
        <v>1.7831999999999999</v>
      </c>
      <c r="D184">
        <v>1.6947000000000001</v>
      </c>
      <c r="E184">
        <v>1.6106</v>
      </c>
      <c r="F184">
        <v>1783.2</v>
      </c>
      <c r="G184">
        <v>1694.7</v>
      </c>
      <c r="H184">
        <v>1610.6</v>
      </c>
    </row>
    <row r="185" spans="2:8" x14ac:dyDescent="0.2">
      <c r="B185">
        <v>153</v>
      </c>
      <c r="C185">
        <v>1.7451000000000001</v>
      </c>
      <c r="D185">
        <v>1.6586000000000001</v>
      </c>
      <c r="E185">
        <v>1.5763</v>
      </c>
      <c r="F185">
        <v>1745.1</v>
      </c>
      <c r="G185">
        <v>1658.6</v>
      </c>
      <c r="H185">
        <v>1576.3</v>
      </c>
    </row>
    <row r="186" spans="2:8" x14ac:dyDescent="0.2">
      <c r="B186">
        <v>154</v>
      </c>
      <c r="C186">
        <v>1.708</v>
      </c>
      <c r="D186">
        <v>1.6233</v>
      </c>
      <c r="E186">
        <v>1.5427999999999999</v>
      </c>
      <c r="F186">
        <v>1708</v>
      </c>
      <c r="G186">
        <v>1623.3</v>
      </c>
      <c r="H186">
        <v>1542.8</v>
      </c>
    </row>
    <row r="187" spans="2:8" x14ac:dyDescent="0.2">
      <c r="B187">
        <v>155</v>
      </c>
      <c r="C187">
        <v>1.6738999999999999</v>
      </c>
      <c r="D187">
        <v>1.589</v>
      </c>
      <c r="E187">
        <v>1.5083</v>
      </c>
      <c r="F187">
        <v>1673.9</v>
      </c>
      <c r="G187">
        <v>1589</v>
      </c>
      <c r="H187">
        <v>1508.3</v>
      </c>
    </row>
    <row r="188" spans="2:8" x14ac:dyDescent="0.2">
      <c r="B188">
        <v>156</v>
      </c>
      <c r="C188">
        <v>1.6349</v>
      </c>
      <c r="D188">
        <v>1.552</v>
      </c>
      <c r="E188">
        <v>1.4732000000000001</v>
      </c>
      <c r="F188">
        <v>1634.9</v>
      </c>
      <c r="G188">
        <v>1552</v>
      </c>
      <c r="H188">
        <v>1473.2</v>
      </c>
    </row>
    <row r="189" spans="2:8" x14ac:dyDescent="0.2">
      <c r="B189">
        <v>157</v>
      </c>
      <c r="C189">
        <v>1.597</v>
      </c>
      <c r="D189">
        <v>1.516</v>
      </c>
      <c r="E189">
        <v>1.4391</v>
      </c>
      <c r="F189">
        <v>1597</v>
      </c>
      <c r="G189">
        <v>1516</v>
      </c>
      <c r="H189">
        <v>1439.1</v>
      </c>
    </row>
    <row r="190" spans="2:8" x14ac:dyDescent="0.2">
      <c r="B190">
        <v>158</v>
      </c>
      <c r="C190">
        <v>1.5602</v>
      </c>
      <c r="D190">
        <v>1.4811000000000001</v>
      </c>
      <c r="E190">
        <v>1.4058999999999999</v>
      </c>
      <c r="F190">
        <v>1560.2</v>
      </c>
      <c r="G190">
        <v>1481.1</v>
      </c>
      <c r="H190">
        <v>1405.9</v>
      </c>
    </row>
    <row r="191" spans="2:8" x14ac:dyDescent="0.2">
      <c r="B191">
        <v>159</v>
      </c>
      <c r="C191">
        <v>1.5244</v>
      </c>
      <c r="D191">
        <v>1.4471000000000001</v>
      </c>
      <c r="E191">
        <v>1.3735999999999999</v>
      </c>
      <c r="F191">
        <v>1524.4</v>
      </c>
      <c r="G191">
        <v>1447.1</v>
      </c>
      <c r="H191">
        <v>1373.6</v>
      </c>
    </row>
    <row r="192" spans="2:8" x14ac:dyDescent="0.2">
      <c r="B192">
        <v>160</v>
      </c>
      <c r="C192">
        <v>1.4914000000000001</v>
      </c>
      <c r="D192">
        <v>1.4139999999999999</v>
      </c>
      <c r="E192">
        <v>1.3406</v>
      </c>
      <c r="F192">
        <v>1491.4</v>
      </c>
      <c r="G192">
        <v>1414</v>
      </c>
      <c r="H192">
        <v>1340.6</v>
      </c>
    </row>
    <row r="193" spans="2:8" x14ac:dyDescent="0.2">
      <c r="B193">
        <v>161</v>
      </c>
      <c r="C193">
        <v>1.4568000000000001</v>
      </c>
      <c r="D193">
        <v>1.3812</v>
      </c>
      <c r="E193">
        <v>1.3095000000000001</v>
      </c>
      <c r="F193">
        <v>1456.8</v>
      </c>
      <c r="G193">
        <v>1381.2</v>
      </c>
      <c r="H193">
        <v>1309.5</v>
      </c>
    </row>
    <row r="194" spans="2:8" x14ac:dyDescent="0.2">
      <c r="B194">
        <v>162</v>
      </c>
      <c r="C194">
        <v>1.4233</v>
      </c>
      <c r="D194">
        <v>1.3493999999999999</v>
      </c>
      <c r="E194">
        <v>1.2793000000000001</v>
      </c>
      <c r="F194">
        <v>1423.3</v>
      </c>
      <c r="G194">
        <v>1349.4</v>
      </c>
      <c r="H194">
        <v>1279.3</v>
      </c>
    </row>
    <row r="195" spans="2:8" x14ac:dyDescent="0.2">
      <c r="B195">
        <v>163</v>
      </c>
      <c r="C195">
        <v>1.3906000000000001</v>
      </c>
      <c r="D195">
        <v>1.3184</v>
      </c>
      <c r="E195">
        <v>1.25</v>
      </c>
      <c r="F195">
        <v>1390.6</v>
      </c>
      <c r="G195">
        <v>1318.4</v>
      </c>
      <c r="H195">
        <v>1250</v>
      </c>
    </row>
    <row r="196" spans="2:8" x14ac:dyDescent="0.2">
      <c r="B196">
        <v>164</v>
      </c>
      <c r="C196">
        <v>1.3588</v>
      </c>
      <c r="D196">
        <v>1.2883</v>
      </c>
      <c r="E196">
        <v>1.2214</v>
      </c>
      <c r="F196">
        <v>1358.8</v>
      </c>
      <c r="G196">
        <v>1288.3</v>
      </c>
      <c r="H196">
        <v>1221.4000000000001</v>
      </c>
    </row>
    <row r="197" spans="2:8" x14ac:dyDescent="0.2">
      <c r="B197">
        <v>165</v>
      </c>
      <c r="C197">
        <v>1.3293999999999999</v>
      </c>
      <c r="D197">
        <v>1.2589999999999999</v>
      </c>
      <c r="E197">
        <v>1.1922999999999999</v>
      </c>
      <c r="F197">
        <v>1329.4</v>
      </c>
      <c r="G197">
        <v>1259</v>
      </c>
      <c r="H197">
        <v>1192.3</v>
      </c>
    </row>
    <row r="198" spans="2:8" x14ac:dyDescent="0.2">
      <c r="B198">
        <v>166</v>
      </c>
      <c r="C198">
        <v>1.2988</v>
      </c>
      <c r="D198">
        <v>1.2301</v>
      </c>
      <c r="E198">
        <v>1.1649</v>
      </c>
      <c r="F198">
        <v>1298.8</v>
      </c>
      <c r="G198">
        <v>1230.0999999999999</v>
      </c>
      <c r="H198">
        <v>1164.9000000000001</v>
      </c>
    </row>
    <row r="199" spans="2:8" x14ac:dyDescent="0.2">
      <c r="B199">
        <v>167</v>
      </c>
      <c r="C199">
        <v>1.2690999999999999</v>
      </c>
      <c r="D199">
        <v>1.2019</v>
      </c>
      <c r="E199">
        <v>1.1382000000000001</v>
      </c>
      <c r="F199">
        <v>1269.0999999999999</v>
      </c>
      <c r="G199">
        <v>1201.9000000000001</v>
      </c>
      <c r="H199">
        <v>1138.2</v>
      </c>
    </row>
    <row r="200" spans="2:8" x14ac:dyDescent="0.2">
      <c r="B200">
        <v>168</v>
      </c>
      <c r="C200">
        <v>1.2402</v>
      </c>
      <c r="D200">
        <v>1.1745000000000001</v>
      </c>
      <c r="E200">
        <v>1.1123000000000001</v>
      </c>
      <c r="F200">
        <v>1240.2</v>
      </c>
      <c r="G200">
        <v>1174.5</v>
      </c>
      <c r="H200">
        <v>1112.3</v>
      </c>
    </row>
    <row r="201" spans="2:8" x14ac:dyDescent="0.2">
      <c r="B201">
        <v>169</v>
      </c>
      <c r="C201">
        <v>1.2121</v>
      </c>
      <c r="D201">
        <v>1.1478999999999999</v>
      </c>
      <c r="E201">
        <v>1.0871</v>
      </c>
      <c r="F201">
        <v>1212.0999999999999</v>
      </c>
      <c r="G201">
        <v>1147.9000000000001</v>
      </c>
      <c r="H201">
        <v>1087.0999999999999</v>
      </c>
    </row>
    <row r="202" spans="2:8" x14ac:dyDescent="0.2">
      <c r="B202">
        <v>170</v>
      </c>
      <c r="C202">
        <v>1.1860999999999999</v>
      </c>
      <c r="D202">
        <v>1.1220000000000001</v>
      </c>
      <c r="E202">
        <v>1.0612999999999999</v>
      </c>
      <c r="F202">
        <v>1186.0999999999999</v>
      </c>
      <c r="G202">
        <v>1122</v>
      </c>
      <c r="H202">
        <v>1061.3</v>
      </c>
    </row>
    <row r="203" spans="2:8" x14ac:dyDescent="0.2">
      <c r="B203">
        <v>171</v>
      </c>
      <c r="C203">
        <v>1.1581999999999999</v>
      </c>
      <c r="D203">
        <v>1.0955999999999999</v>
      </c>
      <c r="E203">
        <v>1.0363</v>
      </c>
      <c r="F203">
        <v>1158.2</v>
      </c>
      <c r="G203">
        <v>1095.5999999999999</v>
      </c>
      <c r="H203">
        <v>1036.3</v>
      </c>
    </row>
    <row r="204" spans="2:8" x14ac:dyDescent="0.2">
      <c r="B204">
        <v>172</v>
      </c>
      <c r="C204">
        <v>1.131</v>
      </c>
      <c r="D204">
        <v>1.0699000000000001</v>
      </c>
      <c r="E204">
        <v>1.012</v>
      </c>
      <c r="F204">
        <v>1131</v>
      </c>
      <c r="G204">
        <v>1069.9000000000001</v>
      </c>
      <c r="H204">
        <v>1012</v>
      </c>
    </row>
    <row r="205" spans="2:8" x14ac:dyDescent="0.2">
      <c r="B205">
        <v>173</v>
      </c>
      <c r="C205">
        <v>1.1046</v>
      </c>
      <c r="D205">
        <v>1.0448999999999999</v>
      </c>
      <c r="E205">
        <v>0.98839999999999995</v>
      </c>
      <c r="F205">
        <v>1104.5999999999999</v>
      </c>
      <c r="G205">
        <v>1044.9000000000001</v>
      </c>
      <c r="H205">
        <v>988.4</v>
      </c>
    </row>
    <row r="206" spans="2:8" x14ac:dyDescent="0.2">
      <c r="B206">
        <v>174</v>
      </c>
      <c r="C206">
        <v>1.079</v>
      </c>
      <c r="D206">
        <v>1.0206</v>
      </c>
      <c r="E206">
        <v>0.96540000000000004</v>
      </c>
      <c r="F206">
        <v>1079</v>
      </c>
      <c r="G206">
        <v>1020.6</v>
      </c>
      <c r="H206">
        <v>965.4</v>
      </c>
    </row>
    <row r="207" spans="2:8" x14ac:dyDescent="0.2">
      <c r="B207">
        <v>175</v>
      </c>
      <c r="C207">
        <v>1.0550999999999999</v>
      </c>
      <c r="D207">
        <v>0.997</v>
      </c>
      <c r="E207">
        <v>0.94189999999999996</v>
      </c>
      <c r="F207">
        <v>1055.0999999999999</v>
      </c>
      <c r="G207">
        <v>997</v>
      </c>
      <c r="H207">
        <v>941.9</v>
      </c>
    </row>
    <row r="208" spans="2:8" x14ac:dyDescent="0.2">
      <c r="B208">
        <v>176</v>
      </c>
      <c r="C208">
        <v>1.0326</v>
      </c>
      <c r="D208">
        <v>0.97570000000000001</v>
      </c>
      <c r="E208">
        <v>0.92179999999999995</v>
      </c>
      <c r="F208">
        <v>1032.5999999999999</v>
      </c>
      <c r="G208">
        <v>975.7</v>
      </c>
      <c r="H208">
        <v>921.8</v>
      </c>
    </row>
    <row r="209" spans="2:8" x14ac:dyDescent="0.2">
      <c r="B209">
        <v>177</v>
      </c>
      <c r="C209">
        <v>1.0106999999999999</v>
      </c>
      <c r="D209">
        <v>0.95499999999999996</v>
      </c>
      <c r="E209">
        <v>0.90229999999999999</v>
      </c>
      <c r="F209">
        <v>1010.7</v>
      </c>
      <c r="G209">
        <v>955</v>
      </c>
      <c r="H209">
        <v>902.3</v>
      </c>
    </row>
    <row r="210" spans="2:8" x14ac:dyDescent="0.2">
      <c r="B210">
        <v>178</v>
      </c>
      <c r="C210">
        <v>0.98929999999999996</v>
      </c>
      <c r="D210">
        <v>0.93479999999999996</v>
      </c>
      <c r="E210">
        <v>0.88319999999999999</v>
      </c>
      <c r="F210">
        <v>989.3</v>
      </c>
      <c r="G210">
        <v>934.8</v>
      </c>
      <c r="H210">
        <v>883.2</v>
      </c>
    </row>
    <row r="211" spans="2:8" x14ac:dyDescent="0.2">
      <c r="B211">
        <v>179</v>
      </c>
      <c r="C211">
        <v>0.96850000000000003</v>
      </c>
      <c r="D211">
        <v>0.91510000000000002</v>
      </c>
      <c r="E211">
        <v>0.86460000000000004</v>
      </c>
      <c r="F211">
        <v>968.5</v>
      </c>
      <c r="G211">
        <v>915.1</v>
      </c>
      <c r="H211">
        <v>864.6</v>
      </c>
    </row>
    <row r="212" spans="2:8" x14ac:dyDescent="0.2">
      <c r="B212">
        <v>180</v>
      </c>
      <c r="C212">
        <v>0.94930000000000003</v>
      </c>
      <c r="D212">
        <v>0.89600000000000002</v>
      </c>
      <c r="E212">
        <v>0.84570000000000001</v>
      </c>
      <c r="F212">
        <v>949.3</v>
      </c>
      <c r="G212">
        <v>896</v>
      </c>
      <c r="H212">
        <v>845.7</v>
      </c>
    </row>
    <row r="213" spans="2:8" x14ac:dyDescent="0.2">
      <c r="B213">
        <v>181</v>
      </c>
      <c r="C213">
        <v>0.92710000000000004</v>
      </c>
      <c r="D213">
        <v>0.875</v>
      </c>
      <c r="E213">
        <v>0.82579999999999998</v>
      </c>
      <c r="F213">
        <v>927.1</v>
      </c>
      <c r="G213">
        <v>875</v>
      </c>
      <c r="H213">
        <v>825.8</v>
      </c>
    </row>
    <row r="214" spans="2:8" x14ac:dyDescent="0.2">
      <c r="B214">
        <v>182</v>
      </c>
      <c r="C214">
        <v>0.90559999999999996</v>
      </c>
      <c r="D214">
        <v>0.85470000000000002</v>
      </c>
      <c r="E214">
        <v>0.80669999999999997</v>
      </c>
      <c r="F214">
        <v>905.6</v>
      </c>
      <c r="G214">
        <v>854.7</v>
      </c>
      <c r="H214">
        <v>806.7</v>
      </c>
    </row>
    <row r="215" spans="2:8" x14ac:dyDescent="0.2">
      <c r="B215">
        <v>183</v>
      </c>
      <c r="C215">
        <v>0.88460000000000005</v>
      </c>
      <c r="D215">
        <v>0.83489999999999998</v>
      </c>
      <c r="E215">
        <v>0.78800000000000003</v>
      </c>
      <c r="F215">
        <v>884.6</v>
      </c>
      <c r="G215">
        <v>834.9</v>
      </c>
      <c r="H215">
        <v>788</v>
      </c>
    </row>
    <row r="216" spans="2:8" x14ac:dyDescent="0.2">
      <c r="B216">
        <v>184</v>
      </c>
      <c r="C216">
        <v>0.86429999999999996</v>
      </c>
      <c r="D216">
        <v>0.81569999999999998</v>
      </c>
      <c r="E216">
        <v>0.76990000000000003</v>
      </c>
      <c r="F216">
        <v>864.3</v>
      </c>
      <c r="G216">
        <v>815.7</v>
      </c>
      <c r="H216">
        <v>769.9</v>
      </c>
    </row>
    <row r="217" spans="2:8" x14ac:dyDescent="0.2">
      <c r="B217">
        <v>185</v>
      </c>
      <c r="C217">
        <v>0.84530000000000005</v>
      </c>
      <c r="D217">
        <v>0.79700000000000004</v>
      </c>
      <c r="E217">
        <v>0.75139999999999996</v>
      </c>
      <c r="F217">
        <v>845.3</v>
      </c>
      <c r="G217">
        <v>797</v>
      </c>
      <c r="H217">
        <v>751.4</v>
      </c>
    </row>
    <row r="218" spans="2:8" x14ac:dyDescent="0.2">
      <c r="B218">
        <v>186</v>
      </c>
      <c r="C218">
        <v>0.82789999999999997</v>
      </c>
      <c r="D218">
        <v>0.78059999999999996</v>
      </c>
      <c r="E218">
        <v>0.73599999999999999</v>
      </c>
      <c r="F218">
        <v>827.9</v>
      </c>
      <c r="G218">
        <v>780.6</v>
      </c>
      <c r="H218">
        <v>736</v>
      </c>
    </row>
    <row r="219" spans="2:8" x14ac:dyDescent="0.2">
      <c r="B219">
        <v>187</v>
      </c>
      <c r="C219">
        <v>0.81100000000000005</v>
      </c>
      <c r="D219">
        <v>0.76459999999999995</v>
      </c>
      <c r="E219">
        <v>0.72089999999999999</v>
      </c>
      <c r="F219">
        <v>811</v>
      </c>
      <c r="G219">
        <v>764.6</v>
      </c>
      <c r="H219">
        <v>720.9</v>
      </c>
    </row>
    <row r="220" spans="2:8" x14ac:dyDescent="0.2">
      <c r="B220">
        <v>188</v>
      </c>
      <c r="C220">
        <v>0.7944</v>
      </c>
      <c r="D220">
        <v>0.749</v>
      </c>
      <c r="E220">
        <v>0.70620000000000005</v>
      </c>
      <c r="F220">
        <v>794.4</v>
      </c>
      <c r="G220">
        <v>749</v>
      </c>
      <c r="H220">
        <v>706.2</v>
      </c>
    </row>
    <row r="221" spans="2:8" x14ac:dyDescent="0.2">
      <c r="B221">
        <v>189</v>
      </c>
      <c r="C221">
        <v>0.77829999999999999</v>
      </c>
      <c r="D221">
        <v>0.73380000000000001</v>
      </c>
      <c r="E221">
        <v>0.69179999999999997</v>
      </c>
      <c r="F221">
        <v>778.3</v>
      </c>
      <c r="G221">
        <v>733.8</v>
      </c>
      <c r="H221">
        <v>691.8</v>
      </c>
    </row>
    <row r="222" spans="2:8" x14ac:dyDescent="0.2">
      <c r="B222">
        <v>190</v>
      </c>
      <c r="C222">
        <v>0.76329999999999998</v>
      </c>
      <c r="D222">
        <v>0.71899999999999997</v>
      </c>
      <c r="E222">
        <v>0.67710000000000004</v>
      </c>
      <c r="F222">
        <v>763.3</v>
      </c>
      <c r="G222">
        <v>719</v>
      </c>
      <c r="H222">
        <v>677.1</v>
      </c>
    </row>
    <row r="223" spans="2:8" x14ac:dyDescent="0.2">
      <c r="B223">
        <v>191</v>
      </c>
      <c r="C223">
        <v>0.74629999999999996</v>
      </c>
      <c r="D223">
        <v>0.70289999999999997</v>
      </c>
      <c r="E223">
        <v>0.66190000000000004</v>
      </c>
      <c r="F223">
        <v>746.3</v>
      </c>
      <c r="G223">
        <v>702.9</v>
      </c>
      <c r="H223">
        <v>661.9</v>
      </c>
    </row>
    <row r="224" spans="2:8" x14ac:dyDescent="0.2">
      <c r="B224">
        <v>192</v>
      </c>
      <c r="C224">
        <v>0.72970000000000002</v>
      </c>
      <c r="D224">
        <v>0.68730000000000002</v>
      </c>
      <c r="E224">
        <v>0.6472</v>
      </c>
      <c r="F224">
        <v>729.7</v>
      </c>
      <c r="G224">
        <v>687.3</v>
      </c>
      <c r="H224">
        <v>647.20000000000005</v>
      </c>
    </row>
    <row r="225" spans="2:8" x14ac:dyDescent="0.2">
      <c r="B225">
        <v>193</v>
      </c>
      <c r="C225">
        <v>0.71360000000000001</v>
      </c>
      <c r="D225">
        <v>0.67210000000000003</v>
      </c>
      <c r="E225">
        <v>0.63290000000000002</v>
      </c>
      <c r="F225">
        <v>713.6</v>
      </c>
      <c r="G225">
        <v>672.1</v>
      </c>
      <c r="H225">
        <v>632.9</v>
      </c>
    </row>
    <row r="226" spans="2:8" x14ac:dyDescent="0.2">
      <c r="B226">
        <v>194</v>
      </c>
      <c r="C226">
        <v>0.69789999999999996</v>
      </c>
      <c r="D226">
        <v>0.65739999999999998</v>
      </c>
      <c r="E226">
        <v>0.61909999999999998</v>
      </c>
      <c r="F226">
        <v>697.9</v>
      </c>
      <c r="G226">
        <v>657.4</v>
      </c>
      <c r="H226">
        <v>619.1</v>
      </c>
    </row>
    <row r="227" spans="2:8" x14ac:dyDescent="0.2">
      <c r="B227">
        <v>195</v>
      </c>
      <c r="C227">
        <v>0.6835</v>
      </c>
      <c r="D227">
        <v>0.64300000000000002</v>
      </c>
      <c r="E227">
        <v>0.60489999999999999</v>
      </c>
      <c r="F227">
        <v>683.5</v>
      </c>
      <c r="G227">
        <v>643</v>
      </c>
      <c r="H227">
        <v>604.9</v>
      </c>
    </row>
    <row r="228" spans="2:8" x14ac:dyDescent="0.2">
      <c r="B228">
        <v>196</v>
      </c>
      <c r="C228">
        <v>0.66979999999999995</v>
      </c>
      <c r="D228">
        <v>0.63019999999999998</v>
      </c>
      <c r="E228">
        <v>0.59279999999999999</v>
      </c>
      <c r="F228">
        <v>669.8</v>
      </c>
      <c r="G228">
        <v>630.20000000000005</v>
      </c>
      <c r="H228">
        <v>592.79999999999995</v>
      </c>
    </row>
    <row r="229" spans="2:8" x14ac:dyDescent="0.2">
      <c r="B229">
        <v>197</v>
      </c>
      <c r="C229">
        <v>0.65659999999999996</v>
      </c>
      <c r="D229">
        <v>0.61770000000000003</v>
      </c>
      <c r="E229">
        <v>0.58109999999999995</v>
      </c>
      <c r="F229">
        <v>656.6</v>
      </c>
      <c r="G229">
        <v>617.70000000000005</v>
      </c>
      <c r="H229">
        <v>581.1</v>
      </c>
    </row>
    <row r="230" spans="2:8" x14ac:dyDescent="0.2">
      <c r="B230">
        <v>198</v>
      </c>
      <c r="C230">
        <v>0.64359999999999995</v>
      </c>
      <c r="D230">
        <v>0.60550000000000004</v>
      </c>
      <c r="E230">
        <v>0.5696</v>
      </c>
      <c r="F230">
        <v>643.6</v>
      </c>
      <c r="G230">
        <v>605.5</v>
      </c>
      <c r="H230">
        <v>569.6</v>
      </c>
    </row>
    <row r="231" spans="2:8" x14ac:dyDescent="0.2">
      <c r="B231">
        <v>199</v>
      </c>
      <c r="C231">
        <v>0.63090000000000002</v>
      </c>
      <c r="D231">
        <v>0.59360000000000002</v>
      </c>
      <c r="E231">
        <v>0.55840000000000001</v>
      </c>
      <c r="F231">
        <v>630.9</v>
      </c>
      <c r="G231">
        <v>593.6</v>
      </c>
      <c r="H231">
        <v>558.4</v>
      </c>
    </row>
    <row r="232" spans="2:8" x14ac:dyDescent="0.2">
      <c r="B232">
        <v>200</v>
      </c>
      <c r="C232">
        <v>0.61919999999999997</v>
      </c>
      <c r="D232">
        <v>0.58199999999999996</v>
      </c>
      <c r="E232">
        <v>0.54690000000000005</v>
      </c>
      <c r="F232">
        <v>619.20000000000005</v>
      </c>
      <c r="G232">
        <v>582</v>
      </c>
      <c r="H232">
        <v>546.9</v>
      </c>
    </row>
    <row r="233" spans="2:8" x14ac:dyDescent="0.2">
      <c r="B233">
        <v>201</v>
      </c>
      <c r="C233">
        <v>0.60819999999999996</v>
      </c>
      <c r="D233">
        <v>0.57169999999999999</v>
      </c>
      <c r="E233">
        <v>0.5373</v>
      </c>
      <c r="F233">
        <v>608.20000000000005</v>
      </c>
      <c r="G233">
        <v>571.70000000000005</v>
      </c>
      <c r="H233">
        <v>537.29999999999995</v>
      </c>
    </row>
    <row r="234" spans="2:8" x14ac:dyDescent="0.2">
      <c r="B234">
        <v>202</v>
      </c>
      <c r="C234">
        <v>0.59760000000000002</v>
      </c>
      <c r="D234">
        <v>0.56169999999999998</v>
      </c>
      <c r="E234">
        <v>0.52790000000000004</v>
      </c>
      <c r="F234">
        <v>597.6</v>
      </c>
      <c r="G234">
        <v>561.70000000000005</v>
      </c>
      <c r="H234">
        <v>527.9</v>
      </c>
    </row>
    <row r="235" spans="2:8" x14ac:dyDescent="0.2">
      <c r="B235">
        <v>203</v>
      </c>
      <c r="C235">
        <v>0.58720000000000006</v>
      </c>
      <c r="D235">
        <v>0.55189999999999995</v>
      </c>
      <c r="E235">
        <v>0.51870000000000005</v>
      </c>
      <c r="F235">
        <v>587.20000000000005</v>
      </c>
      <c r="G235">
        <v>551.9</v>
      </c>
      <c r="H235">
        <v>518.70000000000005</v>
      </c>
    </row>
    <row r="236" spans="2:8" x14ac:dyDescent="0.2">
      <c r="B236">
        <v>204</v>
      </c>
      <c r="C236">
        <v>0.57689999999999997</v>
      </c>
      <c r="D236">
        <v>0.5423</v>
      </c>
      <c r="E236">
        <v>0.50960000000000005</v>
      </c>
      <c r="F236">
        <v>576.9</v>
      </c>
      <c r="G236">
        <v>542.29999999999995</v>
      </c>
      <c r="H236">
        <v>509.6</v>
      </c>
    </row>
    <row r="237" spans="2:8" x14ac:dyDescent="0.2">
      <c r="B237">
        <v>205</v>
      </c>
      <c r="C237">
        <v>0.56769999999999998</v>
      </c>
      <c r="D237">
        <v>0.53300000000000003</v>
      </c>
      <c r="E237">
        <v>0.50039999999999996</v>
      </c>
      <c r="F237">
        <v>567.70000000000005</v>
      </c>
      <c r="G237">
        <v>533</v>
      </c>
      <c r="H237">
        <v>500.4</v>
      </c>
    </row>
    <row r="238" spans="2:8" x14ac:dyDescent="0.2">
      <c r="B238">
        <v>206</v>
      </c>
      <c r="C238">
        <v>0.55649999999999999</v>
      </c>
      <c r="D238">
        <v>0.52249999999999996</v>
      </c>
      <c r="E238">
        <v>0.49049999999999999</v>
      </c>
      <c r="F238">
        <v>556.5</v>
      </c>
      <c r="G238">
        <v>522.5</v>
      </c>
      <c r="H238">
        <v>490.5</v>
      </c>
    </row>
    <row r="239" spans="2:8" x14ac:dyDescent="0.2">
      <c r="B239">
        <v>207</v>
      </c>
      <c r="C239">
        <v>0.54549999999999998</v>
      </c>
      <c r="D239">
        <v>0.51219999999999999</v>
      </c>
      <c r="E239">
        <v>0.48080000000000001</v>
      </c>
      <c r="F239">
        <v>545.5</v>
      </c>
      <c r="G239">
        <v>512.20000000000005</v>
      </c>
      <c r="H239">
        <v>480.8</v>
      </c>
    </row>
    <row r="240" spans="2:8" x14ac:dyDescent="0.2">
      <c r="B240">
        <v>208</v>
      </c>
      <c r="C240">
        <v>0.53490000000000004</v>
      </c>
      <c r="D240">
        <v>0.50219999999999998</v>
      </c>
      <c r="E240">
        <v>0.47149999999999997</v>
      </c>
      <c r="F240">
        <v>534.9</v>
      </c>
      <c r="G240">
        <v>502.2</v>
      </c>
      <c r="H240">
        <v>471.5</v>
      </c>
    </row>
    <row r="241" spans="2:8" x14ac:dyDescent="0.2">
      <c r="B241">
        <v>209</v>
      </c>
      <c r="C241">
        <v>0.52449999999999997</v>
      </c>
      <c r="D241">
        <v>0.49249999999999999</v>
      </c>
      <c r="E241">
        <v>0.46239999999999998</v>
      </c>
      <c r="F241">
        <v>524.5</v>
      </c>
      <c r="G241">
        <v>492.5</v>
      </c>
      <c r="H241">
        <v>462.4</v>
      </c>
    </row>
    <row r="242" spans="2:8" x14ac:dyDescent="0.2">
      <c r="B242">
        <v>210</v>
      </c>
      <c r="C242">
        <v>0.51490000000000002</v>
      </c>
      <c r="D242">
        <v>0.48299999999999998</v>
      </c>
      <c r="E242">
        <v>0.45290000000000002</v>
      </c>
      <c r="F242">
        <v>514.9</v>
      </c>
      <c r="G242">
        <v>483</v>
      </c>
      <c r="H242">
        <v>452.9</v>
      </c>
    </row>
    <row r="243" spans="2:8" x14ac:dyDescent="0.2">
      <c r="B243">
        <v>211</v>
      </c>
      <c r="C243">
        <v>0.50460000000000005</v>
      </c>
      <c r="D243">
        <v>0.4733</v>
      </c>
      <c r="E243">
        <v>0.44379999999999997</v>
      </c>
      <c r="F243">
        <v>504.6</v>
      </c>
      <c r="G243">
        <v>473.3</v>
      </c>
      <c r="H243">
        <v>443.8</v>
      </c>
    </row>
    <row r="244" spans="2:8" x14ac:dyDescent="0.2">
      <c r="B244">
        <v>212</v>
      </c>
      <c r="C244">
        <v>0.4945</v>
      </c>
      <c r="D244">
        <v>0.46389999999999998</v>
      </c>
      <c r="E244">
        <v>0.435</v>
      </c>
      <c r="F244">
        <v>494.5</v>
      </c>
      <c r="G244">
        <v>463.9</v>
      </c>
      <c r="H244">
        <v>435</v>
      </c>
    </row>
    <row r="245" spans="2:8" x14ac:dyDescent="0.2">
      <c r="B245">
        <v>213</v>
      </c>
      <c r="C245">
        <v>0.48470000000000002</v>
      </c>
      <c r="D245">
        <v>0.45469999999999999</v>
      </c>
      <c r="E245">
        <v>0.4264</v>
      </c>
      <c r="F245">
        <v>484.7</v>
      </c>
      <c r="G245">
        <v>454.7</v>
      </c>
      <c r="H245">
        <v>426.4</v>
      </c>
    </row>
    <row r="246" spans="2:8" x14ac:dyDescent="0.2">
      <c r="B246">
        <v>214</v>
      </c>
      <c r="C246">
        <v>0.47510000000000002</v>
      </c>
      <c r="D246">
        <v>0.44569999999999999</v>
      </c>
      <c r="E246">
        <v>0.41799999999999998</v>
      </c>
      <c r="F246">
        <v>475.1</v>
      </c>
      <c r="G246">
        <v>445.7</v>
      </c>
      <c r="H246">
        <v>418</v>
      </c>
    </row>
    <row r="247" spans="2:8" x14ac:dyDescent="0.2">
      <c r="B247">
        <v>215</v>
      </c>
      <c r="C247">
        <v>0.46639999999999998</v>
      </c>
      <c r="D247">
        <v>0.437</v>
      </c>
      <c r="E247">
        <v>0.40949999999999998</v>
      </c>
      <c r="F247">
        <v>466.4</v>
      </c>
      <c r="G247">
        <v>437</v>
      </c>
      <c r="H247">
        <v>409.5</v>
      </c>
    </row>
    <row r="248" spans="2:8" x14ac:dyDescent="0.2">
      <c r="B248">
        <v>216</v>
      </c>
      <c r="C248">
        <v>0.4572</v>
      </c>
      <c r="D248">
        <v>0.4284</v>
      </c>
      <c r="E248">
        <v>0.40139999999999998</v>
      </c>
      <c r="F248">
        <v>457.2</v>
      </c>
      <c r="G248">
        <v>428.4</v>
      </c>
      <c r="H248">
        <v>401.4</v>
      </c>
    </row>
    <row r="249" spans="2:8" x14ac:dyDescent="0.2">
      <c r="B249">
        <v>217</v>
      </c>
      <c r="C249">
        <v>0.44819999999999999</v>
      </c>
      <c r="D249">
        <v>0.42</v>
      </c>
      <c r="E249">
        <v>0.39350000000000002</v>
      </c>
      <c r="F249">
        <v>448.2</v>
      </c>
      <c r="G249">
        <v>420</v>
      </c>
      <c r="H249">
        <v>393.5</v>
      </c>
    </row>
    <row r="250" spans="2:8" x14ac:dyDescent="0.2">
      <c r="B250">
        <v>218</v>
      </c>
      <c r="C250">
        <v>0.4395</v>
      </c>
      <c r="D250">
        <v>0.4118</v>
      </c>
      <c r="E250">
        <v>0.38590000000000002</v>
      </c>
      <c r="F250">
        <v>439.5</v>
      </c>
      <c r="G250">
        <v>411.8</v>
      </c>
      <c r="H250">
        <v>385.9</v>
      </c>
    </row>
    <row r="251" spans="2:8" x14ac:dyDescent="0.2">
      <c r="B251">
        <v>219</v>
      </c>
      <c r="C251">
        <v>0.43090000000000001</v>
      </c>
      <c r="D251">
        <v>0.40379999999999999</v>
      </c>
      <c r="E251">
        <v>0.37840000000000001</v>
      </c>
      <c r="F251">
        <v>430.9</v>
      </c>
      <c r="G251">
        <v>403.8</v>
      </c>
      <c r="H251">
        <v>378.4</v>
      </c>
    </row>
    <row r="252" spans="2:8" x14ac:dyDescent="0.2">
      <c r="B252">
        <v>220</v>
      </c>
      <c r="C252">
        <v>0.42299999999999999</v>
      </c>
      <c r="D252">
        <v>0.39600000000000002</v>
      </c>
      <c r="E252">
        <v>0.37069999999999997</v>
      </c>
      <c r="F252">
        <v>423</v>
      </c>
      <c r="G252">
        <v>396</v>
      </c>
      <c r="H252">
        <v>370.7</v>
      </c>
    </row>
    <row r="253" spans="2:8" x14ac:dyDescent="0.2">
      <c r="B253">
        <v>221</v>
      </c>
      <c r="C253">
        <v>0.41489999999999999</v>
      </c>
      <c r="D253">
        <v>0.38840000000000002</v>
      </c>
      <c r="E253">
        <v>0.36359999999999998</v>
      </c>
      <c r="F253">
        <v>414.9</v>
      </c>
      <c r="G253">
        <v>388.4</v>
      </c>
      <c r="H253">
        <v>363.6</v>
      </c>
    </row>
    <row r="254" spans="2:8" x14ac:dyDescent="0.2">
      <c r="B254">
        <v>222</v>
      </c>
      <c r="C254">
        <v>0.40699999999999997</v>
      </c>
      <c r="D254">
        <v>0.38100000000000001</v>
      </c>
      <c r="E254">
        <v>0.35659999999999997</v>
      </c>
      <c r="F254">
        <v>407</v>
      </c>
      <c r="G254">
        <v>381</v>
      </c>
      <c r="H254">
        <v>356.6</v>
      </c>
    </row>
    <row r="255" spans="2:8" x14ac:dyDescent="0.2">
      <c r="B255">
        <v>223</v>
      </c>
      <c r="C255">
        <v>0.39939999999999998</v>
      </c>
      <c r="D255">
        <v>0.37390000000000001</v>
      </c>
      <c r="E255">
        <v>0.35</v>
      </c>
      <c r="F255">
        <v>399.4</v>
      </c>
      <c r="G255">
        <v>373.9</v>
      </c>
      <c r="H255">
        <v>350</v>
      </c>
    </row>
    <row r="256" spans="2:8" x14ac:dyDescent="0.2">
      <c r="B256">
        <v>224</v>
      </c>
      <c r="C256">
        <v>0.39179999999999998</v>
      </c>
      <c r="D256">
        <v>0.36680000000000001</v>
      </c>
      <c r="E256">
        <v>0.34339999999999998</v>
      </c>
      <c r="F256">
        <v>391.8</v>
      </c>
      <c r="G256">
        <v>366.8</v>
      </c>
      <c r="H256">
        <v>343.4</v>
      </c>
    </row>
    <row r="257" spans="2:8" x14ac:dyDescent="0.2">
      <c r="B257">
        <v>225</v>
      </c>
      <c r="C257">
        <v>0.38500000000000001</v>
      </c>
      <c r="D257">
        <v>0.36</v>
      </c>
      <c r="E257">
        <v>0.33660000000000001</v>
      </c>
      <c r="F257">
        <v>385</v>
      </c>
      <c r="G257">
        <v>360</v>
      </c>
      <c r="H257">
        <v>336.6</v>
      </c>
    </row>
    <row r="258" spans="2:8" x14ac:dyDescent="0.2">
      <c r="B258">
        <v>226</v>
      </c>
      <c r="C258">
        <v>0.37780000000000002</v>
      </c>
      <c r="D258">
        <v>0.3533</v>
      </c>
      <c r="E258">
        <v>0.33040000000000003</v>
      </c>
      <c r="F258">
        <v>377.8</v>
      </c>
      <c r="G258">
        <v>353.3</v>
      </c>
      <c r="H258">
        <v>330.4</v>
      </c>
    </row>
    <row r="259" spans="2:8" x14ac:dyDescent="0.2">
      <c r="B259">
        <v>227</v>
      </c>
      <c r="C259">
        <v>0.37080000000000002</v>
      </c>
      <c r="D259">
        <v>0.34670000000000001</v>
      </c>
      <c r="E259">
        <v>0.32419999999999999</v>
      </c>
      <c r="F259">
        <v>370.8</v>
      </c>
      <c r="G259">
        <v>346.7</v>
      </c>
      <c r="H259">
        <v>324.2</v>
      </c>
    </row>
    <row r="260" spans="2:8" x14ac:dyDescent="0.2">
      <c r="B260">
        <v>228</v>
      </c>
      <c r="C260">
        <v>0.3639</v>
      </c>
      <c r="D260">
        <v>0.34029999999999999</v>
      </c>
      <c r="E260">
        <v>0.31819999999999998</v>
      </c>
      <c r="F260">
        <v>363.9</v>
      </c>
      <c r="G260">
        <v>340.3</v>
      </c>
      <c r="H260">
        <v>318.2</v>
      </c>
    </row>
    <row r="261" spans="2:8" x14ac:dyDescent="0.2">
      <c r="B261">
        <v>229</v>
      </c>
      <c r="C261">
        <v>0.35730000000000001</v>
      </c>
      <c r="D261">
        <v>0.33410000000000001</v>
      </c>
      <c r="E261">
        <v>0.31240000000000001</v>
      </c>
      <c r="F261">
        <v>357.3</v>
      </c>
      <c r="G261">
        <v>334.1</v>
      </c>
      <c r="H261">
        <v>312.39999999999998</v>
      </c>
    </row>
    <row r="262" spans="2:8" x14ac:dyDescent="0.2">
      <c r="B262">
        <v>230</v>
      </c>
      <c r="C262">
        <v>0.35099999999999998</v>
      </c>
      <c r="D262">
        <v>0.32800000000000001</v>
      </c>
      <c r="E262">
        <v>0.30649999999999999</v>
      </c>
      <c r="F262">
        <v>351</v>
      </c>
      <c r="G262">
        <v>328</v>
      </c>
      <c r="H262">
        <v>306.5</v>
      </c>
    </row>
    <row r="263" spans="2:8" x14ac:dyDescent="0.2">
      <c r="B263">
        <v>231</v>
      </c>
      <c r="C263">
        <v>0.34460000000000002</v>
      </c>
      <c r="D263">
        <v>0.32200000000000001</v>
      </c>
      <c r="E263">
        <v>0.3009</v>
      </c>
      <c r="F263">
        <v>344.6</v>
      </c>
      <c r="G263">
        <v>322</v>
      </c>
      <c r="H263">
        <v>300.89999999999998</v>
      </c>
    </row>
    <row r="264" spans="2:8" x14ac:dyDescent="0.2">
      <c r="B264">
        <v>232</v>
      </c>
      <c r="C264">
        <v>0.33829999999999999</v>
      </c>
      <c r="D264">
        <v>0.31609999999999999</v>
      </c>
      <c r="E264">
        <v>0.29530000000000001</v>
      </c>
      <c r="F264">
        <v>338.3</v>
      </c>
      <c r="G264">
        <v>316.10000000000002</v>
      </c>
      <c r="H264">
        <v>295.3</v>
      </c>
    </row>
    <row r="265" spans="2:8" x14ac:dyDescent="0.2">
      <c r="B265">
        <v>233</v>
      </c>
      <c r="C265">
        <v>0.3322</v>
      </c>
      <c r="D265">
        <v>0.31040000000000001</v>
      </c>
      <c r="E265">
        <v>0.28999999999999998</v>
      </c>
      <c r="F265">
        <v>332.2</v>
      </c>
      <c r="G265">
        <v>310.39999999999998</v>
      </c>
      <c r="H265">
        <v>290</v>
      </c>
    </row>
    <row r="266" spans="2:8" x14ac:dyDescent="0.2">
      <c r="B266">
        <v>234</v>
      </c>
      <c r="C266">
        <v>0.32619999999999999</v>
      </c>
      <c r="D266">
        <v>0.30480000000000002</v>
      </c>
      <c r="E266">
        <v>0.2848</v>
      </c>
      <c r="F266">
        <v>326.2</v>
      </c>
      <c r="G266">
        <v>304.8</v>
      </c>
      <c r="H266">
        <v>284.8</v>
      </c>
    </row>
    <row r="267" spans="2:8" x14ac:dyDescent="0.2">
      <c r="B267">
        <v>235</v>
      </c>
      <c r="C267">
        <v>0.3206</v>
      </c>
      <c r="D267">
        <v>0.29930000000000001</v>
      </c>
      <c r="E267">
        <v>0.27939999999999998</v>
      </c>
      <c r="F267">
        <v>320.60000000000002</v>
      </c>
      <c r="G267">
        <v>299.3</v>
      </c>
      <c r="H267">
        <v>279.39999999999998</v>
      </c>
    </row>
    <row r="268" spans="2:8" x14ac:dyDescent="0.2">
      <c r="B268">
        <v>236</v>
      </c>
      <c r="C268">
        <v>0.31490000000000001</v>
      </c>
      <c r="D268">
        <v>0.29399999999999998</v>
      </c>
      <c r="E268">
        <v>0.27439999999999998</v>
      </c>
      <c r="F268">
        <v>314.89999999999998</v>
      </c>
      <c r="G268">
        <v>294</v>
      </c>
      <c r="H268">
        <v>274.39999999999998</v>
      </c>
    </row>
    <row r="269" spans="2:8" x14ac:dyDescent="0.2">
      <c r="B269">
        <v>237</v>
      </c>
      <c r="C269">
        <v>0.30940000000000001</v>
      </c>
      <c r="D269">
        <v>0.2888</v>
      </c>
      <c r="E269">
        <v>0.26960000000000001</v>
      </c>
      <c r="F269">
        <v>309.39999999999998</v>
      </c>
      <c r="G269">
        <v>288.8</v>
      </c>
      <c r="H269">
        <v>269.60000000000002</v>
      </c>
    </row>
    <row r="270" spans="2:8" x14ac:dyDescent="0.2">
      <c r="B270">
        <v>238</v>
      </c>
      <c r="C270">
        <v>0.30380000000000001</v>
      </c>
      <c r="D270">
        <v>0.28360000000000002</v>
      </c>
      <c r="E270">
        <v>0.26469999999999999</v>
      </c>
      <c r="F270">
        <v>303.8</v>
      </c>
      <c r="G270">
        <v>283.60000000000002</v>
      </c>
      <c r="H270">
        <v>264.7</v>
      </c>
    </row>
    <row r="271" spans="2:8" x14ac:dyDescent="0.2">
      <c r="B271">
        <v>239</v>
      </c>
      <c r="C271">
        <v>0.2984</v>
      </c>
      <c r="D271">
        <v>0.27860000000000001</v>
      </c>
      <c r="E271">
        <v>0.2601</v>
      </c>
      <c r="F271">
        <v>298.39999999999998</v>
      </c>
      <c r="G271">
        <v>278.60000000000002</v>
      </c>
      <c r="H271">
        <v>260.10000000000002</v>
      </c>
    </row>
    <row r="272" spans="2:8" x14ac:dyDescent="0.2">
      <c r="B272">
        <v>240</v>
      </c>
      <c r="C272">
        <v>0.29339999999999999</v>
      </c>
      <c r="D272">
        <v>0.2737</v>
      </c>
      <c r="E272">
        <v>0.25530000000000003</v>
      </c>
      <c r="F272">
        <v>293.39999999999998</v>
      </c>
      <c r="G272">
        <v>273.7</v>
      </c>
      <c r="H272">
        <v>255.3</v>
      </c>
    </row>
    <row r="273" spans="2:8" x14ac:dyDescent="0.2">
      <c r="B273">
        <v>241</v>
      </c>
      <c r="C273">
        <v>0.2883</v>
      </c>
      <c r="D273">
        <v>0.26889999999999997</v>
      </c>
      <c r="E273">
        <v>0.25080000000000002</v>
      </c>
      <c r="F273">
        <v>288.3</v>
      </c>
      <c r="G273">
        <v>268.89999999999998</v>
      </c>
      <c r="H273">
        <v>250.8</v>
      </c>
    </row>
    <row r="274" spans="2:8" x14ac:dyDescent="0.2">
      <c r="B274">
        <v>242</v>
      </c>
      <c r="C274">
        <v>0.28320000000000001</v>
      </c>
      <c r="D274">
        <v>0.26419999999999999</v>
      </c>
      <c r="E274">
        <v>0.24640000000000001</v>
      </c>
      <c r="F274">
        <v>283.2</v>
      </c>
      <c r="G274">
        <v>264.2</v>
      </c>
      <c r="H274">
        <v>246.4</v>
      </c>
    </row>
    <row r="275" spans="2:8" x14ac:dyDescent="0.2">
      <c r="B275">
        <v>243</v>
      </c>
      <c r="C275">
        <v>0.27829999999999999</v>
      </c>
      <c r="D275">
        <v>0.2596</v>
      </c>
      <c r="E275">
        <v>0.24210000000000001</v>
      </c>
      <c r="F275">
        <v>278.3</v>
      </c>
      <c r="G275">
        <v>259.60000000000002</v>
      </c>
      <c r="H275">
        <v>242.1</v>
      </c>
    </row>
    <row r="276" spans="2:8" x14ac:dyDescent="0.2">
      <c r="B276">
        <v>244</v>
      </c>
      <c r="C276">
        <v>0.27350000000000002</v>
      </c>
      <c r="D276">
        <v>0.25509999999999999</v>
      </c>
      <c r="E276">
        <v>0.2379</v>
      </c>
      <c r="F276">
        <v>273.5</v>
      </c>
      <c r="G276">
        <v>255.1</v>
      </c>
      <c r="H276">
        <v>237.9</v>
      </c>
    </row>
    <row r="277" spans="2:8" x14ac:dyDescent="0.2">
      <c r="B277">
        <v>245</v>
      </c>
      <c r="C277">
        <v>0.26900000000000002</v>
      </c>
      <c r="D277">
        <v>0.25069999999999998</v>
      </c>
      <c r="E277">
        <v>0.23369999999999999</v>
      </c>
      <c r="F277">
        <v>269</v>
      </c>
      <c r="G277">
        <v>250.7</v>
      </c>
      <c r="H277">
        <v>233.7</v>
      </c>
    </row>
    <row r="278" spans="2:8" x14ac:dyDescent="0.2">
      <c r="B278">
        <v>246</v>
      </c>
      <c r="C278">
        <v>0.26440000000000002</v>
      </c>
      <c r="D278">
        <v>0.24640000000000001</v>
      </c>
      <c r="E278">
        <v>0.2296</v>
      </c>
      <c r="F278">
        <v>264.39999999999998</v>
      </c>
      <c r="G278">
        <v>246.4</v>
      </c>
      <c r="H278">
        <v>229.6</v>
      </c>
    </row>
    <row r="279" spans="2:8" x14ac:dyDescent="0.2">
      <c r="B279">
        <v>247</v>
      </c>
      <c r="C279">
        <v>0.25990000000000002</v>
      </c>
      <c r="D279">
        <v>0.2422</v>
      </c>
      <c r="E279">
        <v>0.22570000000000001</v>
      </c>
      <c r="F279">
        <v>259.89999999999998</v>
      </c>
      <c r="G279">
        <v>242.2</v>
      </c>
      <c r="H279">
        <v>225.7</v>
      </c>
    </row>
    <row r="280" spans="2:8" x14ac:dyDescent="0.2">
      <c r="B280">
        <v>248</v>
      </c>
      <c r="C280">
        <v>0.25540000000000002</v>
      </c>
      <c r="D280">
        <v>0.23799999999999999</v>
      </c>
      <c r="E280">
        <v>0.2218</v>
      </c>
      <c r="F280">
        <v>255.4</v>
      </c>
      <c r="G280">
        <v>238</v>
      </c>
      <c r="H280">
        <v>221.8</v>
      </c>
    </row>
    <row r="281" spans="2:8" x14ac:dyDescent="0.2">
      <c r="B281">
        <v>249</v>
      </c>
      <c r="C281">
        <v>0.25109999999999999</v>
      </c>
      <c r="D281">
        <v>0.23400000000000001</v>
      </c>
      <c r="E281">
        <v>0.21809999999999999</v>
      </c>
      <c r="F281">
        <v>251.1</v>
      </c>
      <c r="G281">
        <v>234</v>
      </c>
      <c r="H281">
        <v>218.1</v>
      </c>
    </row>
    <row r="282" spans="2:8" x14ac:dyDescent="0.2">
      <c r="B282">
        <v>250</v>
      </c>
      <c r="C282">
        <v>0.24709999999999999</v>
      </c>
      <c r="D282">
        <v>0.23</v>
      </c>
      <c r="E282">
        <v>0.21410000000000001</v>
      </c>
      <c r="F282">
        <v>247.1</v>
      </c>
      <c r="G282">
        <v>230</v>
      </c>
      <c r="H282">
        <v>214.1</v>
      </c>
    </row>
    <row r="283" spans="2:8" x14ac:dyDescent="0.2">
      <c r="B283">
        <v>251</v>
      </c>
      <c r="C283">
        <v>0.24299999999999999</v>
      </c>
      <c r="D283">
        <v>0.22620000000000001</v>
      </c>
      <c r="E283">
        <v>0.21060000000000001</v>
      </c>
      <c r="F283">
        <v>243</v>
      </c>
      <c r="G283">
        <v>226.2</v>
      </c>
      <c r="H283">
        <v>210.6</v>
      </c>
    </row>
    <row r="284" spans="2:8" x14ac:dyDescent="0.2">
      <c r="B284">
        <v>252</v>
      </c>
      <c r="C284">
        <v>0.23880000000000001</v>
      </c>
      <c r="D284">
        <v>0.2223</v>
      </c>
      <c r="E284">
        <v>0.20699999999999999</v>
      </c>
      <c r="F284">
        <v>238.8</v>
      </c>
      <c r="G284">
        <v>222.3</v>
      </c>
      <c r="H284">
        <v>207</v>
      </c>
    </row>
    <row r="285" spans="2:8" x14ac:dyDescent="0.2">
      <c r="B285">
        <v>253</v>
      </c>
      <c r="C285">
        <v>0.23480000000000001</v>
      </c>
      <c r="D285">
        <v>0.21859999999999999</v>
      </c>
      <c r="E285">
        <v>0.20349999999999999</v>
      </c>
      <c r="F285">
        <v>234.8</v>
      </c>
      <c r="G285">
        <v>218.6</v>
      </c>
      <c r="H285">
        <v>203.5</v>
      </c>
    </row>
    <row r="286" spans="2:8" x14ac:dyDescent="0.2">
      <c r="B286">
        <v>254</v>
      </c>
      <c r="C286">
        <v>0.23089999999999999</v>
      </c>
      <c r="D286">
        <v>0.215</v>
      </c>
      <c r="E286">
        <v>0.20019999999999999</v>
      </c>
      <c r="F286">
        <v>230.9</v>
      </c>
      <c r="G286">
        <v>215</v>
      </c>
      <c r="H286">
        <v>200.2</v>
      </c>
    </row>
    <row r="287" spans="2:8" x14ac:dyDescent="0.2">
      <c r="B287">
        <v>255</v>
      </c>
      <c r="C287">
        <v>0.2273</v>
      </c>
      <c r="D287">
        <v>0.2114</v>
      </c>
      <c r="E287">
        <v>0.1966</v>
      </c>
      <c r="F287">
        <v>227.3</v>
      </c>
      <c r="G287">
        <v>211.4</v>
      </c>
      <c r="H287">
        <v>196.6</v>
      </c>
    </row>
    <row r="288" spans="2:8" x14ac:dyDescent="0.2">
      <c r="B288">
        <v>256</v>
      </c>
      <c r="C288">
        <v>0.2235</v>
      </c>
      <c r="D288">
        <v>0.2079</v>
      </c>
      <c r="E288">
        <v>0.19339999999999999</v>
      </c>
      <c r="F288">
        <v>223.5</v>
      </c>
      <c r="G288">
        <v>207.9</v>
      </c>
      <c r="H288">
        <v>193.4</v>
      </c>
    </row>
    <row r="289" spans="2:8" x14ac:dyDescent="0.2">
      <c r="B289">
        <v>257</v>
      </c>
      <c r="C289">
        <v>0.21990000000000001</v>
      </c>
      <c r="D289">
        <v>0.20449999999999999</v>
      </c>
      <c r="E289">
        <v>0.19020000000000001</v>
      </c>
      <c r="F289">
        <v>219.9</v>
      </c>
      <c r="G289">
        <v>204.5</v>
      </c>
      <c r="H289">
        <v>190.2</v>
      </c>
    </row>
    <row r="290" spans="2:8" x14ac:dyDescent="0.2">
      <c r="B290">
        <v>258</v>
      </c>
      <c r="C290">
        <v>0.2162</v>
      </c>
      <c r="D290">
        <v>0.2011</v>
      </c>
      <c r="E290">
        <v>0.18709999999999999</v>
      </c>
      <c r="F290">
        <v>216.2</v>
      </c>
      <c r="G290">
        <v>201.1</v>
      </c>
      <c r="H290">
        <v>187.1</v>
      </c>
    </row>
    <row r="291" spans="2:8" x14ac:dyDescent="0.2">
      <c r="B291">
        <v>259</v>
      </c>
      <c r="C291">
        <v>0.2127</v>
      </c>
      <c r="D291">
        <v>0.1978</v>
      </c>
      <c r="E291">
        <v>0.184</v>
      </c>
      <c r="F291">
        <v>212.7</v>
      </c>
      <c r="G291">
        <v>197.8</v>
      </c>
      <c r="H291">
        <v>184</v>
      </c>
    </row>
    <row r="292" spans="2:8" x14ac:dyDescent="0.2">
      <c r="B292">
        <v>260</v>
      </c>
      <c r="C292">
        <v>0.2094</v>
      </c>
      <c r="D292">
        <v>0.1946</v>
      </c>
      <c r="E292">
        <v>0.18079999999999999</v>
      </c>
      <c r="F292">
        <v>209.4</v>
      </c>
      <c r="G292">
        <v>194.6</v>
      </c>
      <c r="H292">
        <v>180.8</v>
      </c>
    </row>
    <row r="293" spans="2:8" x14ac:dyDescent="0.2">
      <c r="B293">
        <v>261</v>
      </c>
      <c r="C293">
        <v>0.20599999999999999</v>
      </c>
      <c r="D293">
        <v>0.19139999999999999</v>
      </c>
      <c r="E293">
        <v>0.1779</v>
      </c>
      <c r="F293">
        <v>206</v>
      </c>
      <c r="G293">
        <v>191.4</v>
      </c>
      <c r="H293">
        <v>177.9</v>
      </c>
    </row>
    <row r="294" spans="2:8" x14ac:dyDescent="0.2">
      <c r="B294">
        <v>262</v>
      </c>
      <c r="C294">
        <v>0.2026</v>
      </c>
      <c r="D294">
        <v>0.1883</v>
      </c>
      <c r="E294">
        <v>0.17499999999999999</v>
      </c>
      <c r="F294">
        <v>202.6</v>
      </c>
      <c r="G294">
        <v>188.3</v>
      </c>
      <c r="H294">
        <v>175</v>
      </c>
    </row>
    <row r="295" spans="2:8" x14ac:dyDescent="0.2">
      <c r="B295">
        <v>263</v>
      </c>
      <c r="C295">
        <v>0.19939999999999999</v>
      </c>
      <c r="D295">
        <v>0.18529999999999999</v>
      </c>
      <c r="E295">
        <v>0.17219999999999999</v>
      </c>
      <c r="F295">
        <v>199.4</v>
      </c>
      <c r="G295">
        <v>185.3</v>
      </c>
      <c r="H295">
        <v>172.2</v>
      </c>
    </row>
    <row r="296" spans="2:8" x14ac:dyDescent="0.2">
      <c r="B296">
        <v>264</v>
      </c>
      <c r="C296">
        <v>0.19620000000000001</v>
      </c>
      <c r="D296">
        <v>0.18229999999999999</v>
      </c>
      <c r="E296">
        <v>0.1694</v>
      </c>
      <c r="F296">
        <v>196.2</v>
      </c>
      <c r="G296">
        <v>182.3</v>
      </c>
      <c r="H296">
        <v>169.4</v>
      </c>
    </row>
    <row r="297" spans="2:8" x14ac:dyDescent="0.2">
      <c r="B297">
        <v>265</v>
      </c>
      <c r="C297">
        <v>0.19320000000000001</v>
      </c>
      <c r="D297">
        <v>0.1794</v>
      </c>
      <c r="E297">
        <v>0.1666</v>
      </c>
      <c r="F297">
        <v>193.2</v>
      </c>
      <c r="G297">
        <v>179.4</v>
      </c>
      <c r="H297">
        <v>166.6</v>
      </c>
    </row>
    <row r="298" spans="2:8" x14ac:dyDescent="0.2">
      <c r="B298">
        <v>266</v>
      </c>
      <c r="C298">
        <v>0.19009999999999999</v>
      </c>
      <c r="D298">
        <v>0.17649999999999999</v>
      </c>
      <c r="E298">
        <v>0.16389999999999999</v>
      </c>
      <c r="F298">
        <v>190.1</v>
      </c>
      <c r="G298">
        <v>176.5</v>
      </c>
      <c r="H298">
        <v>163.9</v>
      </c>
    </row>
    <row r="299" spans="2:8" x14ac:dyDescent="0.2">
      <c r="B299">
        <v>267</v>
      </c>
      <c r="C299">
        <v>0.18709999999999999</v>
      </c>
      <c r="D299">
        <v>0.17369999999999999</v>
      </c>
      <c r="E299">
        <v>0.1613</v>
      </c>
      <c r="F299">
        <v>187.1</v>
      </c>
      <c r="G299">
        <v>173.7</v>
      </c>
      <c r="H299">
        <v>161.30000000000001</v>
      </c>
    </row>
    <row r="300" spans="2:8" x14ac:dyDescent="0.2">
      <c r="B300">
        <v>268</v>
      </c>
      <c r="C300">
        <v>0.1842</v>
      </c>
      <c r="D300">
        <v>0.17100000000000001</v>
      </c>
      <c r="E300">
        <v>0.1588</v>
      </c>
      <c r="F300">
        <v>184.2</v>
      </c>
      <c r="G300">
        <v>171</v>
      </c>
      <c r="H300">
        <v>158.80000000000001</v>
      </c>
    </row>
    <row r="301" spans="2:8" x14ac:dyDescent="0.2">
      <c r="B301">
        <v>269</v>
      </c>
      <c r="C301">
        <v>0.18129999999999999</v>
      </c>
      <c r="D301">
        <v>0.16830000000000001</v>
      </c>
      <c r="E301">
        <v>0.15629999999999999</v>
      </c>
      <c r="F301">
        <v>181.3</v>
      </c>
      <c r="G301">
        <v>168.3</v>
      </c>
      <c r="H301">
        <v>156.30000000000001</v>
      </c>
    </row>
    <row r="302" spans="2:8" x14ac:dyDescent="0.2">
      <c r="B302">
        <v>270</v>
      </c>
      <c r="C302">
        <v>0.17849999999999999</v>
      </c>
      <c r="D302">
        <v>0.1656</v>
      </c>
      <c r="E302">
        <v>0.15359999999999999</v>
      </c>
      <c r="F302">
        <v>178.5</v>
      </c>
      <c r="G302">
        <v>165.6</v>
      </c>
      <c r="H302">
        <v>153.6</v>
      </c>
    </row>
    <row r="303" spans="2:8" x14ac:dyDescent="0.2">
      <c r="B303">
        <v>271</v>
      </c>
      <c r="C303">
        <v>0.1757</v>
      </c>
      <c r="D303">
        <v>0.16300000000000001</v>
      </c>
      <c r="E303">
        <v>0.1512</v>
      </c>
      <c r="F303">
        <v>175.7</v>
      </c>
      <c r="G303">
        <v>163</v>
      </c>
      <c r="H303">
        <v>151.19999999999999</v>
      </c>
    </row>
    <row r="304" spans="2:8" x14ac:dyDescent="0.2">
      <c r="B304">
        <v>272</v>
      </c>
      <c r="C304">
        <v>0.1729</v>
      </c>
      <c r="D304">
        <v>0.16039999999999999</v>
      </c>
      <c r="E304">
        <v>0.14879999999999999</v>
      </c>
      <c r="F304">
        <v>172.9</v>
      </c>
      <c r="G304">
        <v>160.4</v>
      </c>
      <c r="H304">
        <v>148.80000000000001</v>
      </c>
    </row>
    <row r="305" spans="2:8" x14ac:dyDescent="0.2">
      <c r="B305">
        <v>273</v>
      </c>
      <c r="C305">
        <v>0.17019999999999999</v>
      </c>
      <c r="D305">
        <v>0.15790000000000001</v>
      </c>
      <c r="E305">
        <v>0.14649999999999999</v>
      </c>
      <c r="F305">
        <v>170.2</v>
      </c>
      <c r="G305">
        <v>157.9</v>
      </c>
      <c r="H305">
        <v>146.5</v>
      </c>
    </row>
    <row r="306" spans="2:8" x14ac:dyDescent="0.2">
      <c r="B306">
        <v>274</v>
      </c>
      <c r="C306">
        <v>0.1676</v>
      </c>
      <c r="D306">
        <v>0.1555</v>
      </c>
      <c r="E306">
        <v>0.14430000000000001</v>
      </c>
      <c r="F306">
        <v>167.6</v>
      </c>
      <c r="G306">
        <v>155.5</v>
      </c>
      <c r="H306">
        <v>144.30000000000001</v>
      </c>
    </row>
    <row r="307" spans="2:8" x14ac:dyDescent="0.2">
      <c r="B307">
        <v>275</v>
      </c>
      <c r="C307">
        <v>0.16520000000000001</v>
      </c>
      <c r="D307">
        <v>0.15310000000000001</v>
      </c>
      <c r="E307">
        <v>0.1419</v>
      </c>
      <c r="F307">
        <v>165.2</v>
      </c>
      <c r="G307">
        <v>153.1</v>
      </c>
      <c r="H307">
        <v>141.9</v>
      </c>
    </row>
    <row r="308" spans="2:8" x14ac:dyDescent="0.2">
      <c r="B308">
        <v>276</v>
      </c>
      <c r="C308">
        <v>0.16259999999999999</v>
      </c>
      <c r="D308">
        <v>0.1507</v>
      </c>
      <c r="E308">
        <v>0.13969999999999999</v>
      </c>
      <c r="F308">
        <v>162.6</v>
      </c>
      <c r="G308">
        <v>150.69999999999999</v>
      </c>
      <c r="H308">
        <v>139.69999999999999</v>
      </c>
    </row>
    <row r="309" spans="2:8" x14ac:dyDescent="0.2">
      <c r="B309">
        <v>277</v>
      </c>
      <c r="C309">
        <v>0.16009999999999999</v>
      </c>
      <c r="D309">
        <v>0.1484</v>
      </c>
      <c r="E309">
        <v>0.13750000000000001</v>
      </c>
      <c r="F309">
        <v>160.1</v>
      </c>
      <c r="G309">
        <v>148.4</v>
      </c>
      <c r="H309">
        <v>137.5</v>
      </c>
    </row>
    <row r="310" spans="2:8" x14ac:dyDescent="0.2">
      <c r="B310">
        <v>278</v>
      </c>
      <c r="C310">
        <v>0.15759999999999999</v>
      </c>
      <c r="D310">
        <v>0.14610000000000001</v>
      </c>
      <c r="E310">
        <v>0.13539999999999999</v>
      </c>
      <c r="F310">
        <v>157.6</v>
      </c>
      <c r="G310">
        <v>146.1</v>
      </c>
      <c r="H310">
        <v>135.4</v>
      </c>
    </row>
    <row r="311" spans="2:8" x14ac:dyDescent="0.2">
      <c r="B311">
        <v>279</v>
      </c>
      <c r="C311">
        <v>0.15529999999999999</v>
      </c>
      <c r="D311">
        <v>0.1439</v>
      </c>
      <c r="E311">
        <v>0.13339999999999999</v>
      </c>
      <c r="F311">
        <v>155.30000000000001</v>
      </c>
      <c r="G311">
        <v>143.9</v>
      </c>
      <c r="H311">
        <v>133.4</v>
      </c>
    </row>
    <row r="312" spans="2:8" x14ac:dyDescent="0.2">
      <c r="B312">
        <v>280</v>
      </c>
      <c r="C312">
        <v>0.153</v>
      </c>
      <c r="D312">
        <v>0.14169999999999999</v>
      </c>
      <c r="E312">
        <v>0.13120000000000001</v>
      </c>
      <c r="F312">
        <v>153</v>
      </c>
      <c r="G312">
        <v>141.69999999999999</v>
      </c>
      <c r="H312">
        <v>131.19999999999999</v>
      </c>
    </row>
    <row r="313" spans="2:8" x14ac:dyDescent="0.2">
      <c r="B313">
        <v>281</v>
      </c>
      <c r="C313">
        <v>0.15079999999999999</v>
      </c>
      <c r="D313">
        <v>0.1396</v>
      </c>
      <c r="E313">
        <v>0.1293</v>
      </c>
      <c r="F313">
        <v>150.80000000000001</v>
      </c>
      <c r="G313">
        <v>139.6</v>
      </c>
      <c r="H313">
        <v>129.30000000000001</v>
      </c>
    </row>
    <row r="314" spans="2:8" x14ac:dyDescent="0.2">
      <c r="B314">
        <v>282</v>
      </c>
      <c r="C314">
        <v>0.14849999999999999</v>
      </c>
      <c r="D314">
        <v>0.13750000000000001</v>
      </c>
      <c r="E314">
        <v>0.1273</v>
      </c>
      <c r="F314">
        <v>148.5</v>
      </c>
      <c r="G314">
        <v>137.5</v>
      </c>
      <c r="H314">
        <v>127.3</v>
      </c>
    </row>
    <row r="315" spans="2:8" x14ac:dyDescent="0.2">
      <c r="B315">
        <v>283</v>
      </c>
      <c r="C315">
        <v>0.1462</v>
      </c>
      <c r="D315">
        <v>0.13539999999999999</v>
      </c>
      <c r="E315">
        <v>0.12540000000000001</v>
      </c>
      <c r="F315">
        <v>146.19999999999999</v>
      </c>
      <c r="G315">
        <v>135.4</v>
      </c>
      <c r="H315">
        <v>125.4</v>
      </c>
    </row>
    <row r="316" spans="2:8" x14ac:dyDescent="0.2">
      <c r="B316">
        <v>284</v>
      </c>
      <c r="C316">
        <v>0.14410000000000001</v>
      </c>
      <c r="D316">
        <v>0.13339999999999999</v>
      </c>
      <c r="E316">
        <v>0.1235</v>
      </c>
      <c r="F316">
        <v>144.1</v>
      </c>
      <c r="G316">
        <v>133.4</v>
      </c>
      <c r="H316">
        <v>123.5</v>
      </c>
    </row>
    <row r="317" spans="2:8" x14ac:dyDescent="0.2">
      <c r="B317">
        <v>285</v>
      </c>
      <c r="C317">
        <v>0.14199999999999999</v>
      </c>
      <c r="D317">
        <v>0.13139999999999999</v>
      </c>
      <c r="E317">
        <v>0.1216</v>
      </c>
      <c r="F317">
        <v>142</v>
      </c>
      <c r="G317">
        <v>131.4</v>
      </c>
      <c r="H317">
        <v>121.6</v>
      </c>
    </row>
    <row r="318" spans="2:8" x14ac:dyDescent="0.2">
      <c r="B318">
        <v>286</v>
      </c>
      <c r="C318">
        <v>0.14000000000000001</v>
      </c>
      <c r="D318">
        <v>0.1295</v>
      </c>
      <c r="E318">
        <v>0.1198</v>
      </c>
      <c r="F318">
        <v>140</v>
      </c>
      <c r="G318">
        <v>129.5</v>
      </c>
      <c r="H318">
        <v>119.8</v>
      </c>
    </row>
    <row r="319" spans="2:8" x14ac:dyDescent="0.2">
      <c r="B319">
        <v>287</v>
      </c>
      <c r="C319">
        <v>0.13780000000000001</v>
      </c>
      <c r="D319">
        <v>0.1275</v>
      </c>
      <c r="E319">
        <v>0.11799999999999999</v>
      </c>
      <c r="F319">
        <v>137.80000000000001</v>
      </c>
      <c r="G319">
        <v>127.5</v>
      </c>
      <c r="H319">
        <v>118</v>
      </c>
    </row>
    <row r="320" spans="2:8" x14ac:dyDescent="0.2">
      <c r="B320">
        <v>288</v>
      </c>
      <c r="C320">
        <v>0.13589999999999999</v>
      </c>
      <c r="D320">
        <v>0.12570000000000001</v>
      </c>
      <c r="E320">
        <v>0.1163</v>
      </c>
      <c r="F320">
        <v>135.9</v>
      </c>
      <c r="G320">
        <v>125.7</v>
      </c>
      <c r="H320">
        <v>116.3</v>
      </c>
    </row>
    <row r="321" spans="2:8" x14ac:dyDescent="0.2">
      <c r="B321">
        <v>289</v>
      </c>
      <c r="C321">
        <v>0.1338</v>
      </c>
      <c r="D321">
        <v>0.12379999999999999</v>
      </c>
      <c r="E321">
        <v>0.1145</v>
      </c>
      <c r="F321">
        <v>133.80000000000001</v>
      </c>
      <c r="G321">
        <v>123.8</v>
      </c>
      <c r="H321">
        <v>114.5</v>
      </c>
    </row>
    <row r="322" spans="2:8" x14ac:dyDescent="0.2">
      <c r="B322">
        <v>290</v>
      </c>
      <c r="C322">
        <v>0.13200000000000001</v>
      </c>
      <c r="D322">
        <v>0.122</v>
      </c>
      <c r="E322">
        <v>0.1128</v>
      </c>
      <c r="F322">
        <v>132</v>
      </c>
      <c r="G322">
        <v>122</v>
      </c>
      <c r="H322">
        <v>112.8</v>
      </c>
    </row>
    <row r="323" spans="2:8" x14ac:dyDescent="0.2">
      <c r="B323">
        <v>291</v>
      </c>
      <c r="C323">
        <v>0.13009999999999999</v>
      </c>
      <c r="D323">
        <v>0.1202</v>
      </c>
      <c r="E323">
        <v>0.1111</v>
      </c>
      <c r="F323">
        <v>130.1</v>
      </c>
      <c r="G323">
        <v>120.2</v>
      </c>
      <c r="H323">
        <v>111.1</v>
      </c>
    </row>
    <row r="324" spans="2:8" x14ac:dyDescent="0.2">
      <c r="B324">
        <v>292</v>
      </c>
      <c r="C324">
        <v>0.12820000000000001</v>
      </c>
      <c r="D324">
        <v>0.11849999999999999</v>
      </c>
      <c r="E324">
        <v>0.1095</v>
      </c>
      <c r="F324">
        <v>128.19999999999999</v>
      </c>
      <c r="G324">
        <v>118.5</v>
      </c>
      <c r="H324">
        <v>109.5</v>
      </c>
    </row>
    <row r="325" spans="2:8" x14ac:dyDescent="0.2">
      <c r="B325">
        <v>293</v>
      </c>
      <c r="C325">
        <v>0.12640000000000001</v>
      </c>
      <c r="D325">
        <v>0.1168</v>
      </c>
      <c r="E325">
        <v>0.108</v>
      </c>
      <c r="F325">
        <v>126.4</v>
      </c>
      <c r="G325">
        <v>116.8</v>
      </c>
      <c r="H325">
        <v>108</v>
      </c>
    </row>
    <row r="326" spans="2:8" x14ac:dyDescent="0.2">
      <c r="B326">
        <v>294</v>
      </c>
      <c r="C326">
        <v>0.1245</v>
      </c>
      <c r="D326">
        <v>0.11509999999999999</v>
      </c>
      <c r="E326">
        <v>0.10639999999999999</v>
      </c>
      <c r="F326">
        <v>124.5</v>
      </c>
      <c r="G326">
        <v>115.1</v>
      </c>
      <c r="H326">
        <v>106.4</v>
      </c>
    </row>
    <row r="327" spans="2:8" x14ac:dyDescent="0.2">
      <c r="B327">
        <v>295</v>
      </c>
      <c r="C327">
        <v>0.12280000000000001</v>
      </c>
      <c r="D327">
        <v>0.1134</v>
      </c>
      <c r="E327">
        <v>0.1047</v>
      </c>
      <c r="F327">
        <v>122.8</v>
      </c>
      <c r="G327">
        <v>113.4</v>
      </c>
      <c r="H327">
        <v>104.7</v>
      </c>
    </row>
    <row r="328" spans="2:8" x14ac:dyDescent="0.2">
      <c r="B328">
        <v>296</v>
      </c>
      <c r="C328">
        <v>0.1211</v>
      </c>
      <c r="D328">
        <v>0.1118</v>
      </c>
      <c r="E328">
        <v>0.1033</v>
      </c>
      <c r="F328">
        <v>121.1</v>
      </c>
      <c r="G328">
        <v>111.8</v>
      </c>
      <c r="H328">
        <v>103.3</v>
      </c>
    </row>
    <row r="329" spans="2:8" x14ac:dyDescent="0.2">
      <c r="B329">
        <v>297</v>
      </c>
      <c r="C329">
        <v>0.1193</v>
      </c>
      <c r="D329">
        <v>0.11020000000000001</v>
      </c>
      <c r="E329">
        <v>0.1018</v>
      </c>
      <c r="F329">
        <v>119.3</v>
      </c>
      <c r="G329">
        <v>110.2</v>
      </c>
      <c r="H329">
        <v>101.8</v>
      </c>
    </row>
    <row r="330" spans="2:8" x14ac:dyDescent="0.2">
      <c r="B330">
        <v>298</v>
      </c>
      <c r="C330">
        <v>0.1176</v>
      </c>
      <c r="D330">
        <v>0.1086</v>
      </c>
      <c r="E330">
        <v>0.1003</v>
      </c>
      <c r="F330">
        <v>117.6</v>
      </c>
      <c r="G330">
        <v>108.6</v>
      </c>
      <c r="H330">
        <v>100.3</v>
      </c>
    </row>
    <row r="331" spans="2:8" x14ac:dyDescent="0.2">
      <c r="B331">
        <v>299</v>
      </c>
      <c r="C331">
        <v>0.11600000000000001</v>
      </c>
      <c r="D331">
        <v>0.1071</v>
      </c>
      <c r="E331">
        <v>9.8900000000000002E-2</v>
      </c>
      <c r="F331">
        <v>116</v>
      </c>
      <c r="G331">
        <v>107.1</v>
      </c>
      <c r="H331">
        <v>98.9</v>
      </c>
    </row>
    <row r="332" spans="2:8" x14ac:dyDescent="0.2">
      <c r="B332">
        <v>300</v>
      </c>
      <c r="C332">
        <v>0.1145</v>
      </c>
      <c r="D332">
        <v>0.1056</v>
      </c>
      <c r="E332">
        <v>9.74E-2</v>
      </c>
      <c r="F332">
        <v>114.5</v>
      </c>
      <c r="G332">
        <v>105.6</v>
      </c>
      <c r="H332">
        <v>97.4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SNHRT_Template</vt:lpstr>
      <vt:lpstr>HT-NTC-100K-SNHRT2</vt:lpstr>
      <vt:lpstr>HT-NTC-100K-SNHRT1</vt:lpstr>
      <vt:lpstr>HT-NTC-100K-Table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Steinhart and Hart Calculator</dc:title>
  <dc:subject>Steinhart and Hart Calculator</dc:subject>
  <dc:creator>Mark Long</dc:creator>
  <cp:keywords/>
  <dc:description>Steinhart and Hart Calculator</dc:description>
  <cp:lastModifiedBy>Kannan Krishnamoorthy</cp:lastModifiedBy>
  <cp:lastPrinted>1999-09-01T20:45:59Z</cp:lastPrinted>
  <dcterms:created xsi:type="dcterms:W3CDTF">1999-03-10T13:52:51Z</dcterms:created>
  <dcterms:modified xsi:type="dcterms:W3CDTF">2021-04-30T23:44:26Z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ktContentLanguage">
    <vt:i4>1033</vt:i4>
  </property>
  <property fmtid="{D5CDD505-2E9C-101B-9397-08002B2CF9AE}" pid="3" name="EktQuickLink">
    <vt:lpwstr>DownloadAsset.aspx?id=6651</vt:lpwstr>
  </property>
  <property fmtid="{D5CDD505-2E9C-101B-9397-08002B2CF9AE}" pid="4" name="EktContentType">
    <vt:i4>101</vt:i4>
  </property>
  <property fmtid="{D5CDD505-2E9C-101B-9397-08002B2CF9AE}" pid="5" name="EktContentSubType">
    <vt:i4>0</vt:i4>
  </property>
  <property fmtid="{D5CDD505-2E9C-101B-9397-08002B2CF9AE}" pid="6" name="EktFolderName">
    <vt:lpwstr/>
  </property>
  <property fmtid="{D5CDD505-2E9C-101B-9397-08002B2CF9AE}" pid="7" name="EktCmsPath">
    <vt:lpwstr>Steinhart and Hart Calculator</vt:lpwstr>
  </property>
  <property fmtid="{D5CDD505-2E9C-101B-9397-08002B2CF9AE}" pid="8" name="EktExpiryType">
    <vt:i4>1</vt:i4>
  </property>
  <property fmtid="{D5CDD505-2E9C-101B-9397-08002B2CF9AE}" pid="9" name="EktDateCreated">
    <vt:filetime>2009-06-11T20:15:05Z</vt:filetime>
  </property>
  <property fmtid="{D5CDD505-2E9C-101B-9397-08002B2CF9AE}" pid="10" name="EktDateModified">
    <vt:filetime>2011-11-02T19:37:46Z</vt:filetime>
  </property>
  <property fmtid="{D5CDD505-2E9C-101B-9397-08002B2CF9AE}" pid="11" name="EktTaxCategory">
    <vt:lpwstr> #eksep#  #eksep#  #eksep#  #eksep#  #eksep#  #eksep#  #eksep#  #eksep#  #eksep# \Industries Served\Aerospace and Military #eksep# \Industries Served\General Industry #eksep# \Industries Served\Consumer Goods #eksep# \Industries Served\Medical #eksep# \Industries Served\Engine and Vehicle #eksep# \Document Type\Application Notes #eksep# \Sensor Type\Temperature Sensors\NTC Thermistor Probe Assemblies #eksep# \Sensor Type\Temperature Sensors\Precison NTC Thermistor Thermometers #eksep# \Sensor Type\Temperature Sensors\NTC Thermistor Sensors #eksep# </vt:lpwstr>
  </property>
  <property fmtid="{D5CDD505-2E9C-101B-9397-08002B2CF9AE}" pid="12" name="EktDisabledTaxCategory">
    <vt:lpwstr/>
  </property>
  <property fmtid="{D5CDD505-2E9C-101B-9397-08002B2CF9AE}" pid="13" name="EktCmsSize">
    <vt:i4>182272</vt:i4>
  </property>
  <property fmtid="{D5CDD505-2E9C-101B-9397-08002B2CF9AE}" pid="14" name="EktSearchable">
    <vt:i4>1</vt:i4>
  </property>
  <property fmtid="{D5CDD505-2E9C-101B-9397-08002B2CF9AE}" pid="15" name="EktEDescription">
    <vt:lpwstr>Summary Steinhart and Hart Calculator</vt:lpwstr>
  </property>
  <property fmtid="{D5CDD505-2E9C-101B-9397-08002B2CF9AE}" pid="16" name="EktRegistrationRequired">
    <vt:bool>false</vt:bool>
  </property>
</Properties>
</file>