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stepper_motor/data/"/>
    </mc:Choice>
  </mc:AlternateContent>
  <xr:revisionPtr revIDLastSave="0" documentId="13_ncr:1_{7C9709F1-7156-2149-9FBE-31DEBCE982DC}" xr6:coauthVersionLast="47" xr6:coauthVersionMax="47" xr10:uidLastSave="{00000000-0000-0000-0000-000000000000}"/>
  <bookViews>
    <workbookView xWindow="1200" yWindow="460" windowWidth="38400" windowHeight="23540" activeTab="2" xr2:uid="{4E23AFD2-F618-43A8-B47B-65FFC6E642DF}"/>
  </bookViews>
  <sheets>
    <sheet name="Power (2)" sheetId="33" state="hidden" r:id="rId1"/>
    <sheet name="Power" sheetId="32" state="hidden" r:id="rId2"/>
    <sheet name="FilamentForce" sheetId="41" r:id="rId3"/>
    <sheet name="Chart1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1" l="1"/>
  <c r="B7" i="41"/>
  <c r="B8" i="41"/>
  <c r="B9" i="41"/>
  <c r="B10" i="41"/>
  <c r="B11" i="41"/>
  <c r="B12" i="41"/>
  <c r="B13" i="41"/>
  <c r="B14" i="41"/>
  <c r="B15" i="41"/>
  <c r="B5" i="41"/>
  <c r="F6" i="41"/>
  <c r="F7" i="41"/>
  <c r="F8" i="41"/>
  <c r="F9" i="41"/>
  <c r="F10" i="41"/>
  <c r="F11" i="41"/>
  <c r="F12" i="41"/>
  <c r="F13" i="41"/>
  <c r="F14" i="41"/>
  <c r="F15" i="41"/>
  <c r="F5" i="41"/>
  <c r="T5" i="41"/>
  <c r="U5" i="41" s="1"/>
  <c r="T6" i="41"/>
  <c r="U6" i="41" s="1"/>
  <c r="T7" i="41"/>
  <c r="U7" i="41" s="1"/>
  <c r="T8" i="41"/>
  <c r="U8" i="41" s="1"/>
  <c r="T9" i="41"/>
  <c r="V9" i="41" s="1"/>
  <c r="T10" i="41"/>
  <c r="T11" i="41"/>
  <c r="U11" i="41" s="1"/>
  <c r="T12" i="41"/>
  <c r="U12" i="41" s="1"/>
  <c r="T13" i="41"/>
  <c r="V13" i="41" s="1"/>
  <c r="T14" i="41"/>
  <c r="U14" i="41" s="1"/>
  <c r="T15" i="41"/>
  <c r="U15" i="41" s="1"/>
  <c r="C24" i="41"/>
  <c r="V10" i="41" l="1"/>
  <c r="V11" i="41"/>
  <c r="U13" i="41"/>
  <c r="V8" i="41"/>
  <c r="V7" i="41"/>
  <c r="V6" i="41"/>
  <c r="V15" i="41"/>
  <c r="U10" i="41"/>
  <c r="V14" i="41"/>
  <c r="U9" i="41"/>
  <c r="V12" i="41"/>
  <c r="V5" i="41"/>
  <c r="G2" i="41"/>
  <c r="H2" i="41"/>
  <c r="I2" i="41"/>
  <c r="J2" i="41"/>
  <c r="K2" i="41"/>
  <c r="L2" i="41"/>
  <c r="M2" i="41"/>
  <c r="N2" i="41"/>
  <c r="O2" i="41"/>
  <c r="P2" i="41"/>
  <c r="Q2" i="41"/>
  <c r="R2" i="41"/>
</calcChain>
</file>

<file path=xl/sharedStrings.xml><?xml version="1.0" encoding="utf-8"?>
<sst xmlns="http://schemas.openxmlformats.org/spreadsheetml/2006/main" count="26" uniqueCount="25">
  <si>
    <t>Gear Ratio</t>
  </si>
  <si>
    <t>mm</t>
  </si>
  <si>
    <t>Flow</t>
  </si>
  <si>
    <t>Filament Diameter</t>
  </si>
  <si>
    <t>Rotation_Distance</t>
  </si>
  <si>
    <t>Run Current</t>
  </si>
  <si>
    <t>Filament Speed (mm/s)</t>
  </si>
  <si>
    <t>Sense Resistor</t>
  </si>
  <si>
    <t>Steps</t>
  </si>
  <si>
    <t>TMC Step</t>
  </si>
  <si>
    <t>Stepper Current</t>
  </si>
  <si>
    <t>A</t>
  </si>
  <si>
    <t>mohms</t>
  </si>
  <si>
    <t>Stepper Rated Current</t>
  </si>
  <si>
    <t>Stepper Rated Torque (2 Coil)</t>
  </si>
  <si>
    <t>N-cm</t>
  </si>
  <si>
    <t>Motor Torque</t>
  </si>
  <si>
    <t>Pass Speed</t>
  </si>
  <si>
    <t>Drivetrain Info</t>
  </si>
  <si>
    <t>Stepper Information</t>
  </si>
  <si>
    <t>TMC Settings (Default 2209)</t>
  </si>
  <si>
    <t>extruder</t>
  </si>
  <si>
    <t>Klipper Extruder Stepper Name</t>
  </si>
  <si>
    <t>Klipper Set Current GCODE</t>
  </si>
  <si>
    <t>Extrude Gcode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</si>
</sst>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6" fillId="0" borderId="0" xfId="0" applyFont="1" applyAlignment="1">
      <alignment horizontal="left"/>
    </xf>
    <xf numFmtId="164" fontId="1" fillId="0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165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textRotation="90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#REF!</c:f>
          <c:strCache>
            <c:ptCount val="1"/>
            <c:pt idx="0">
              <c:v>#REF!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BC9-2E41-BBAB-7C47153F54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BC9-2E41-BBAB-7C47153F54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BC9-2E41-BBAB-7C47153F543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BC9-2E41-BBAB-7C47153F543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BC9-2E41-BBAB-7C47153F543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BC9-2E41-BBAB-7C47153F543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CBC9-2E41-BBAB-7C47153F543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2-CBC9-2E41-BBAB-7C47153F543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CBC9-2E41-BBAB-7C47153F543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CBC9-2E41-BBAB-7C47153F543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CBC9-2E41-BBAB-7C47153F543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CBC9-2E41-BBAB-7C47153F543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CBC9-2E41-BBAB-7C47153F543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8-CBC9-2E41-BBAB-7C47153F543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9-CBC9-2E41-BBAB-7C47153F543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A-CBC9-2E41-BBAB-7C47153F543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B-CBC9-2E41-BBAB-7C47153F5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772016"/>
        <c:axId val="2004773664"/>
      </c:scatterChart>
      <c:valAx>
        <c:axId val="200477201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73664"/>
        <c:crosses val="autoZero"/>
        <c:crossBetween val="midCat"/>
      </c:valAx>
      <c:valAx>
        <c:axId val="20047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7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#REF!</c:f>
          <c:strCache>
            <c:ptCount val="1"/>
            <c:pt idx="0">
              <c:v>#REF!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BE-984C-99A6-9E36A1C83E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BBE-984C-99A6-9E36A1C83EB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BBE-984C-99A6-9E36A1C83EB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BBE-984C-99A6-9E36A1C83EB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BBE-984C-99A6-9E36A1C83EB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FBBE-984C-99A6-9E36A1C83EB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BBE-984C-99A6-9E36A1C83EB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FBBE-984C-99A6-9E36A1C83EB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FBBE-984C-99A6-9E36A1C83EB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FBBE-984C-99A6-9E36A1C83EB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FBBE-984C-99A6-9E36A1C83EB2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FBBE-984C-99A6-9E36A1C83EB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FBBE-984C-99A6-9E36A1C83EB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FBBE-984C-99A6-9E36A1C83EB2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FBBE-984C-99A6-9E36A1C83EB2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FBBE-984C-99A6-9E36A1C8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772016"/>
        <c:axId val="2004773664"/>
      </c:scatterChart>
      <c:valAx>
        <c:axId val="200477201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73664"/>
        <c:crosses val="autoZero"/>
        <c:crossBetween val="midCat"/>
      </c:valAx>
      <c:valAx>
        <c:axId val="20047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7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4202797636364498"/>
                  <c:y val="0.21325437490791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FilamentForce!$U$5:$U$15</c:f>
              <c:numCache>
                <c:formatCode>0.0</c:formatCode>
                <c:ptCount val="11"/>
                <c:pt idx="0">
                  <c:v>0</c:v>
                </c:pt>
                <c:pt idx="1">
                  <c:v>12.026409377023427</c:v>
                </c:pt>
                <c:pt idx="2">
                  <c:v>16.836973127832799</c:v>
                </c:pt>
                <c:pt idx="3">
                  <c:v>19.242255003237482</c:v>
                </c:pt>
                <c:pt idx="4">
                  <c:v>21.647536878642168</c:v>
                </c:pt>
                <c:pt idx="5">
                  <c:v>21.647536878642168</c:v>
                </c:pt>
                <c:pt idx="6">
                  <c:v>24.052818754046854</c:v>
                </c:pt>
                <c:pt idx="7">
                  <c:v>26.458100629451536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FilamentForce!$V$5:$V$15</c:f>
              <c:numCache>
                <c:formatCode>0</c:formatCode>
                <c:ptCount val="11"/>
                <c:pt idx="0">
                  <c:v>0</c:v>
                </c:pt>
                <c:pt idx="1">
                  <c:v>28.909961856834759</c:v>
                </c:pt>
                <c:pt idx="2">
                  <c:v>43.36494278525214</c:v>
                </c:pt>
                <c:pt idx="3">
                  <c:v>57.819923713669517</c:v>
                </c:pt>
                <c:pt idx="4">
                  <c:v>72.274904642086895</c:v>
                </c:pt>
                <c:pt idx="5">
                  <c:v>86.72988557050428</c:v>
                </c:pt>
                <c:pt idx="6">
                  <c:v>101.18486649892165</c:v>
                </c:pt>
                <c:pt idx="7">
                  <c:v>115.63984742733903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8D47-9F22-ED3FCACA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05360"/>
        <c:axId val="399172976"/>
      </c:scatterChart>
      <c:valAx>
        <c:axId val="503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Filament Flow (mm^3/s)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2976"/>
        <c:crosses val="autoZero"/>
        <c:crossBetween val="midCat"/>
      </c:valAx>
      <c:valAx>
        <c:axId val="399172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Filament Force (Newton)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Stepper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62-A740-80A1-E7EC24B889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62-A740-80A1-E7EC24B889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62-A740-80A1-E7EC24B889F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62-A740-80A1-E7EC24B8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84960"/>
        <c:axId val="873785288"/>
      </c:scatterChart>
      <c:valAx>
        <c:axId val="8737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mm/s (20T)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85288"/>
        <c:crosses val="autoZero"/>
        <c:crossBetween val="midCat"/>
      </c:valAx>
      <c:valAx>
        <c:axId val="873785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8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ACEFB-270A-B24D-9E46-60D1F83B91DA}">
  <sheetPr codeName="Chart4"/>
  <sheetViews>
    <sheetView zoomScale="15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47474B-AA51-934C-AFBD-4898F507CB7F}">
  <sheetPr codeName="Chart3"/>
  <sheetViews>
    <sheetView zoomScale="15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04ACC5-44CF-EE45-84D3-3047C073259B}">
  <sheetPr codeName="Chart5"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4E6DA-43A0-0740-8A75-D23D1A5EB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1D4FC-4DBE-DC48-B716-FEAF682F96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21</xdr:col>
      <xdr:colOff>990600</xdr:colOff>
      <xdr:row>46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4D01C-361D-8445-A8CE-065C9AEAB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5573B-2AF4-534F-B019-0A0AD1AE36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4790-78B8-FE40-923D-70785C4057D5}">
  <dimension ref="B2:V31"/>
  <sheetViews>
    <sheetView tabSelected="1" zoomScaleNormal="100" workbookViewId="0">
      <selection activeCell="B40" sqref="B40"/>
    </sheetView>
  </sheetViews>
  <sheetFormatPr baseColWidth="10" defaultRowHeight="15" x14ac:dyDescent="0.2"/>
  <cols>
    <col min="2" max="2" width="60.83203125" bestFit="1" customWidth="1"/>
    <col min="3" max="3" width="9.33203125" customWidth="1"/>
    <col min="5" max="5" width="11.6640625" bestFit="1" customWidth="1"/>
    <col min="6" max="6" width="14.33203125" bestFit="1" customWidth="1"/>
    <col min="19" max="19" width="3.1640625" customWidth="1"/>
    <col min="20" max="22" width="13.1640625" customWidth="1"/>
  </cols>
  <sheetData>
    <row r="2" spans="2:22" ht="77" x14ac:dyDescent="0.3">
      <c r="E2" s="20"/>
      <c r="F2" s="28" t="s">
        <v>24</v>
      </c>
      <c r="G2" s="27" t="str">
        <f>CONCATENATE("G1 E50 F",G4*60)</f>
        <v>G1 E50 F60</v>
      </c>
      <c r="H2" s="27" t="str">
        <f>CONCATENATE("G1 E50 F",H4*60)</f>
        <v>G1 E50 F120</v>
      </c>
      <c r="I2" s="27" t="str">
        <f>CONCATENATE("G1 E50 F",I4*60)</f>
        <v>G1 E50 F180</v>
      </c>
      <c r="J2" s="27" t="str">
        <f>CONCATENATE("G1 E50 F",J4*60)</f>
        <v>G1 E50 F240</v>
      </c>
      <c r="K2" s="27" t="str">
        <f>CONCATENATE("G1 E50 F",K4*60)</f>
        <v>G1 E50 F300</v>
      </c>
      <c r="L2" s="27" t="str">
        <f>CONCATENATE("G1 E50 F",L4*60)</f>
        <v>G1 E50 F360</v>
      </c>
      <c r="M2" s="27" t="str">
        <f>CONCATENATE("G1 E50 F",M4*60)</f>
        <v>G1 E50 F420</v>
      </c>
      <c r="N2" s="27" t="str">
        <f>CONCATENATE("G1 E50 F",N4*60)</f>
        <v>G1 E50 F480</v>
      </c>
      <c r="O2" s="27" t="str">
        <f>CONCATENATE("G1 E50 F",O4*60)</f>
        <v>G1 E50 F540</v>
      </c>
      <c r="P2" s="27" t="str">
        <f>CONCATENATE("G1 E50 F",P4*60)</f>
        <v>G1 E50 F600</v>
      </c>
      <c r="Q2" s="27" t="str">
        <f>CONCATENATE("G1 E50 F",Q4*60)</f>
        <v>G1 E50 F660</v>
      </c>
      <c r="R2" s="27" t="str">
        <f>CONCATENATE("G1 E50 F",R4*60)</f>
        <v>G1 E50 F720</v>
      </c>
      <c r="S2" s="6"/>
      <c r="T2" s="6"/>
      <c r="U2" s="6"/>
    </row>
    <row r="3" spans="2:22" ht="31" x14ac:dyDescent="0.35">
      <c r="G3" s="7" t="s">
        <v>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4"/>
      <c r="T3" s="17" t="s">
        <v>17</v>
      </c>
      <c r="U3" s="18" t="s">
        <v>2</v>
      </c>
      <c r="V3" s="17" t="s">
        <v>16</v>
      </c>
    </row>
    <row r="4" spans="2:22" ht="24" x14ac:dyDescent="0.3">
      <c r="B4" s="20" t="s">
        <v>23</v>
      </c>
      <c r="E4" s="11" t="s">
        <v>9</v>
      </c>
      <c r="F4" s="11" t="s">
        <v>5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7</v>
      </c>
      <c r="N4" s="14">
        <v>8</v>
      </c>
      <c r="O4" s="14">
        <v>9</v>
      </c>
      <c r="P4" s="14">
        <v>10</v>
      </c>
      <c r="Q4" s="14">
        <v>11</v>
      </c>
      <c r="R4" s="14">
        <v>12</v>
      </c>
      <c r="S4" s="15"/>
      <c r="T4" s="17"/>
      <c r="U4" s="18"/>
      <c r="V4" s="17"/>
    </row>
    <row r="5" spans="2:22" ht="24" customHeight="1" x14ac:dyDescent="0.3">
      <c r="B5" s="25" t="str">
        <f>IF(F5="","",CONCATENATE("SET_TMC_CURRENT STEPPER=",$C$19," CURRENT=",ROUND(F5,3)," HOLDCURRENT=",ROUND(F5,3)))</f>
        <v>SET_TMC_CURRENT STEPPER=extruder CURRENT=0.11 HOLDCURRENT=0.11</v>
      </c>
      <c r="D5" s="8" t="s">
        <v>10</v>
      </c>
      <c r="E5" s="9">
        <v>2</v>
      </c>
      <c r="F5" s="24">
        <f>IF(E5/$C$21*325/($C$20+0.02)/1000/SQRT(2)&gt;$C$28,"",E5/$C$21*325/($C$20+0.02)/1000/SQRT(2))</f>
        <v>0.11048543456039804</v>
      </c>
      <c r="G5" s="23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6"/>
      <c r="T5" s="21">
        <f>SUMPRODUCT($G$4:$R$4,G5:R5)</f>
        <v>0</v>
      </c>
      <c r="U5" s="12">
        <f>T5*PI()*$C$31^2/4</f>
        <v>0</v>
      </c>
      <c r="V5" s="13">
        <f>IF(T5=0,0,F5/$C$28*$C$29*$C$24/($C$25/(2*PI())/10))</f>
        <v>0</v>
      </c>
    </row>
    <row r="6" spans="2:22" ht="24" x14ac:dyDescent="0.3">
      <c r="B6" s="25" t="str">
        <f t="shared" ref="B6:B15" si="0">IF(F6="","",CONCATENATE("SET_TMC_CURRENT STEPPER=",$C$19," CURRENT=",ROUND(F6,3)," HOLDCURRENT=",ROUND(F6,3)))</f>
        <v>SET_TMC_CURRENT STEPPER=extruder CURRENT=0.221 HOLDCURRENT=0.221</v>
      </c>
      <c r="D6" s="8"/>
      <c r="E6" s="9">
        <v>4</v>
      </c>
      <c r="F6" s="24">
        <f t="shared" ref="F6:F15" si="1">IF(E6/$C$21*325/($C$20+0.02)/1000/SQRT(2)&gt;$C$28,"",E6/$C$21*325/($C$20+0.02)/1000/SQRT(2))</f>
        <v>0.22097086912079608</v>
      </c>
      <c r="G6" s="3"/>
      <c r="H6" s="3"/>
      <c r="I6" s="3"/>
      <c r="J6" s="3"/>
      <c r="K6" s="22">
        <v>1</v>
      </c>
      <c r="L6" s="23">
        <v>0</v>
      </c>
      <c r="M6" s="3"/>
      <c r="N6" s="3"/>
      <c r="O6" s="3"/>
      <c r="P6" s="3"/>
      <c r="Q6" s="3"/>
      <c r="R6" s="3"/>
      <c r="S6" s="16"/>
      <c r="T6" s="21">
        <f t="shared" ref="T6:T15" si="2">SUMPRODUCT($G$4:$R$4,G6:R6)</f>
        <v>5</v>
      </c>
      <c r="U6" s="12">
        <f t="shared" ref="U6:U15" si="3">T6*PI()*$C$31^2/4</f>
        <v>12.026409377023427</v>
      </c>
      <c r="V6" s="13">
        <f t="shared" ref="V6:V15" si="4">IF(T6=0,0,F6/$C$28*$C$29*$C$24/($C$25/(2*PI())/10))</f>
        <v>28.909961856834759</v>
      </c>
    </row>
    <row r="7" spans="2:22" ht="24" x14ac:dyDescent="0.3">
      <c r="B7" s="25" t="str">
        <f t="shared" si="0"/>
        <v>SET_TMC_CURRENT STEPPER=extruder CURRENT=0.331 HOLDCURRENT=0.331</v>
      </c>
      <c r="D7" s="8"/>
      <c r="E7" s="9">
        <v>6</v>
      </c>
      <c r="F7" s="24">
        <f t="shared" si="1"/>
        <v>0.33145630368119411</v>
      </c>
      <c r="G7" s="3"/>
      <c r="H7" s="3"/>
      <c r="I7" s="3"/>
      <c r="J7" s="3"/>
      <c r="K7" s="3"/>
      <c r="L7" s="3"/>
      <c r="M7" s="22">
        <v>1</v>
      </c>
      <c r="N7" s="23">
        <v>0</v>
      </c>
      <c r="O7" s="3"/>
      <c r="P7" s="3"/>
      <c r="Q7" s="3"/>
      <c r="R7" s="3"/>
      <c r="S7" s="16"/>
      <c r="T7" s="21">
        <f t="shared" si="2"/>
        <v>7</v>
      </c>
      <c r="U7" s="12">
        <f t="shared" si="3"/>
        <v>16.836973127832799</v>
      </c>
      <c r="V7" s="13">
        <f t="shared" si="4"/>
        <v>43.36494278525214</v>
      </c>
    </row>
    <row r="8" spans="2:22" ht="24" x14ac:dyDescent="0.3">
      <c r="B8" s="25" t="str">
        <f t="shared" si="0"/>
        <v>SET_TMC_CURRENT STEPPER=extruder CURRENT=0.442 HOLDCURRENT=0.442</v>
      </c>
      <c r="D8" s="8"/>
      <c r="E8" s="9">
        <v>8</v>
      </c>
      <c r="F8" s="24">
        <f t="shared" si="1"/>
        <v>0.44194173824159216</v>
      </c>
      <c r="G8" s="3"/>
      <c r="H8" s="3"/>
      <c r="I8" s="3"/>
      <c r="J8" s="3"/>
      <c r="K8" s="3"/>
      <c r="L8" s="3"/>
      <c r="M8" s="3"/>
      <c r="N8" s="22">
        <v>1</v>
      </c>
      <c r="O8" s="23">
        <v>0</v>
      </c>
      <c r="P8" s="3"/>
      <c r="Q8" s="3"/>
      <c r="R8" s="3"/>
      <c r="S8" s="16"/>
      <c r="T8" s="21">
        <f t="shared" si="2"/>
        <v>8</v>
      </c>
      <c r="U8" s="12">
        <f t="shared" si="3"/>
        <v>19.242255003237482</v>
      </c>
      <c r="V8" s="13">
        <f t="shared" si="4"/>
        <v>57.819923713669517</v>
      </c>
    </row>
    <row r="9" spans="2:22" ht="24" x14ac:dyDescent="0.3">
      <c r="B9" s="25" t="str">
        <f t="shared" si="0"/>
        <v>SET_TMC_CURRENT STEPPER=extruder CURRENT=0.552 HOLDCURRENT=0.552</v>
      </c>
      <c r="D9" s="8"/>
      <c r="E9" s="9">
        <v>10</v>
      </c>
      <c r="F9" s="24">
        <f t="shared" si="1"/>
        <v>0.55242717280199016</v>
      </c>
      <c r="G9" s="3"/>
      <c r="H9" s="3"/>
      <c r="I9" s="3"/>
      <c r="J9" s="3"/>
      <c r="K9" s="3"/>
      <c r="L9" s="3"/>
      <c r="M9" s="3"/>
      <c r="N9" s="3"/>
      <c r="O9" s="22">
        <v>1</v>
      </c>
      <c r="P9" s="23">
        <v>0</v>
      </c>
      <c r="Q9" s="3"/>
      <c r="R9" s="3"/>
      <c r="S9" s="16"/>
      <c r="T9" s="21">
        <f t="shared" si="2"/>
        <v>9</v>
      </c>
      <c r="U9" s="12">
        <f t="shared" si="3"/>
        <v>21.647536878642168</v>
      </c>
      <c r="V9" s="13">
        <f t="shared" si="4"/>
        <v>72.274904642086895</v>
      </c>
    </row>
    <row r="10" spans="2:22" ht="24" x14ac:dyDescent="0.3">
      <c r="B10" s="25" t="str">
        <f t="shared" si="0"/>
        <v>SET_TMC_CURRENT STEPPER=extruder CURRENT=0.663 HOLDCURRENT=0.663</v>
      </c>
      <c r="D10" s="8"/>
      <c r="E10" s="9">
        <v>12</v>
      </c>
      <c r="F10" s="24">
        <f t="shared" si="1"/>
        <v>0.66291260736238822</v>
      </c>
      <c r="G10" s="3"/>
      <c r="H10" s="3"/>
      <c r="I10" s="3"/>
      <c r="J10" s="3"/>
      <c r="K10" s="3"/>
      <c r="L10" s="3"/>
      <c r="M10" s="3"/>
      <c r="N10" s="3"/>
      <c r="O10" s="22">
        <v>1</v>
      </c>
      <c r="P10" s="23">
        <v>0</v>
      </c>
      <c r="Q10" s="3"/>
      <c r="R10" s="3"/>
      <c r="S10" s="16"/>
      <c r="T10" s="21">
        <f t="shared" si="2"/>
        <v>9</v>
      </c>
      <c r="U10" s="12">
        <f t="shared" si="3"/>
        <v>21.647536878642168</v>
      </c>
      <c r="V10" s="13">
        <f t="shared" si="4"/>
        <v>86.72988557050428</v>
      </c>
    </row>
    <row r="11" spans="2:22" ht="24" x14ac:dyDescent="0.3">
      <c r="B11" s="25" t="str">
        <f t="shared" si="0"/>
        <v>SET_TMC_CURRENT STEPPER=extruder CURRENT=0.773 HOLDCURRENT=0.773</v>
      </c>
      <c r="D11" s="8"/>
      <c r="E11" s="9">
        <v>14</v>
      </c>
      <c r="F11" s="24">
        <f t="shared" si="1"/>
        <v>0.77339804192278627</v>
      </c>
      <c r="G11" s="3"/>
      <c r="H11" s="3"/>
      <c r="I11" s="3"/>
      <c r="J11" s="3"/>
      <c r="K11" s="3"/>
      <c r="L11" s="3"/>
      <c r="M11" s="3"/>
      <c r="N11" s="3"/>
      <c r="O11" s="3"/>
      <c r="P11" s="22">
        <v>1</v>
      </c>
      <c r="Q11" s="23">
        <v>0</v>
      </c>
      <c r="R11" s="3"/>
      <c r="S11" s="16"/>
      <c r="T11" s="21">
        <f t="shared" si="2"/>
        <v>10</v>
      </c>
      <c r="U11" s="12">
        <f t="shared" si="3"/>
        <v>24.052818754046854</v>
      </c>
      <c r="V11" s="13">
        <f t="shared" si="4"/>
        <v>101.18486649892165</v>
      </c>
    </row>
    <row r="12" spans="2:22" ht="24" x14ac:dyDescent="0.3">
      <c r="B12" s="25" t="str">
        <f t="shared" si="0"/>
        <v>SET_TMC_CURRENT STEPPER=extruder CURRENT=0.884 HOLDCURRENT=0.884</v>
      </c>
      <c r="D12" s="8"/>
      <c r="E12" s="9">
        <v>16</v>
      </c>
      <c r="F12" s="24">
        <f t="shared" si="1"/>
        <v>0.88388347648318433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1</v>
      </c>
      <c r="R12" s="3"/>
      <c r="S12" s="16"/>
      <c r="T12" s="21">
        <f t="shared" si="2"/>
        <v>11</v>
      </c>
      <c r="U12" s="12">
        <f>T12*PI()*$C$31^2/4</f>
        <v>26.458100629451536</v>
      </c>
      <c r="V12" s="13">
        <f t="shared" si="4"/>
        <v>115.63984742733903</v>
      </c>
    </row>
    <row r="13" spans="2:22" ht="24" x14ac:dyDescent="0.3">
      <c r="B13" s="25" t="str">
        <f t="shared" si="0"/>
        <v>SET_TMC_CURRENT STEPPER=extruder CURRENT=0.994 HOLDCURRENT=0.994</v>
      </c>
      <c r="D13" s="8"/>
      <c r="E13" s="9">
        <v>18</v>
      </c>
      <c r="F13" s="24">
        <f t="shared" si="1"/>
        <v>0.99436891104358238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6"/>
      <c r="T13" s="21">
        <f t="shared" si="2"/>
        <v>0</v>
      </c>
      <c r="U13" s="12">
        <f t="shared" si="3"/>
        <v>0</v>
      </c>
      <c r="V13" s="13">
        <f t="shared" si="4"/>
        <v>0</v>
      </c>
    </row>
    <row r="14" spans="2:22" ht="24" x14ac:dyDescent="0.3">
      <c r="B14" s="25" t="str">
        <f t="shared" si="0"/>
        <v/>
      </c>
      <c r="D14" s="8"/>
      <c r="E14" s="9">
        <v>20</v>
      </c>
      <c r="F14" s="24" t="str">
        <f t="shared" si="1"/>
        <v/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6"/>
      <c r="T14" s="21">
        <f t="shared" si="2"/>
        <v>0</v>
      </c>
      <c r="U14" s="12">
        <f t="shared" si="3"/>
        <v>0</v>
      </c>
      <c r="V14" s="13">
        <f t="shared" si="4"/>
        <v>0</v>
      </c>
    </row>
    <row r="15" spans="2:22" ht="24" x14ac:dyDescent="0.3">
      <c r="B15" s="25" t="str">
        <f t="shared" si="0"/>
        <v/>
      </c>
      <c r="D15" s="8"/>
      <c r="E15" s="9">
        <v>22</v>
      </c>
      <c r="F15" s="24" t="str">
        <f t="shared" si="1"/>
        <v/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6"/>
      <c r="T15" s="21">
        <f t="shared" si="2"/>
        <v>0</v>
      </c>
      <c r="U15" s="12">
        <f t="shared" si="3"/>
        <v>0</v>
      </c>
      <c r="V15" s="13">
        <f t="shared" si="4"/>
        <v>0</v>
      </c>
    </row>
    <row r="18" spans="2:4" ht="24" x14ac:dyDescent="0.3">
      <c r="B18" s="20" t="s">
        <v>20</v>
      </c>
    </row>
    <row r="19" spans="2:4" ht="24" x14ac:dyDescent="0.3">
      <c r="B19" s="19" t="s">
        <v>22</v>
      </c>
      <c r="C19" s="26" t="s">
        <v>21</v>
      </c>
      <c r="D19" s="1"/>
    </row>
    <row r="20" spans="2:4" ht="24" x14ac:dyDescent="0.3">
      <c r="B20" s="19" t="s">
        <v>7</v>
      </c>
      <c r="C20" s="14">
        <v>0.11</v>
      </c>
      <c r="D20" s="2" t="s">
        <v>12</v>
      </c>
    </row>
    <row r="21" spans="2:4" ht="24" x14ac:dyDescent="0.3">
      <c r="B21" s="19" t="s">
        <v>8</v>
      </c>
      <c r="C21" s="14">
        <v>32</v>
      </c>
      <c r="D21" s="2"/>
    </row>
    <row r="22" spans="2:4" x14ac:dyDescent="0.2">
      <c r="C22" s="5"/>
    </row>
    <row r="23" spans="2:4" ht="24" x14ac:dyDescent="0.3">
      <c r="B23" s="20" t="s">
        <v>18</v>
      </c>
      <c r="C23" s="5"/>
    </row>
    <row r="24" spans="2:4" ht="24" x14ac:dyDescent="0.3">
      <c r="B24" s="19" t="s">
        <v>0</v>
      </c>
      <c r="C24" s="10">
        <f>50/17</f>
        <v>2.9411764705882355</v>
      </c>
      <c r="D24" s="2"/>
    </row>
    <row r="25" spans="2:4" ht="24" x14ac:dyDescent="0.3">
      <c r="B25" s="19" t="s">
        <v>4</v>
      </c>
      <c r="C25" s="14">
        <v>22.6</v>
      </c>
      <c r="D25" s="2" t="s">
        <v>1</v>
      </c>
    </row>
    <row r="26" spans="2:4" x14ac:dyDescent="0.2">
      <c r="C26" s="5"/>
    </row>
    <row r="27" spans="2:4" ht="24" x14ac:dyDescent="0.3">
      <c r="B27" s="20" t="s">
        <v>19</v>
      </c>
      <c r="C27" s="5"/>
    </row>
    <row r="28" spans="2:4" ht="24" x14ac:dyDescent="0.3">
      <c r="B28" s="19" t="s">
        <v>13</v>
      </c>
      <c r="C28" s="14">
        <v>1</v>
      </c>
      <c r="D28" s="2" t="s">
        <v>11</v>
      </c>
    </row>
    <row r="29" spans="2:4" ht="24" x14ac:dyDescent="0.3">
      <c r="B29" s="19" t="s">
        <v>14</v>
      </c>
      <c r="C29" s="14">
        <v>16</v>
      </c>
      <c r="D29" s="2" t="s">
        <v>15</v>
      </c>
    </row>
    <row r="30" spans="2:4" x14ac:dyDescent="0.2">
      <c r="C30" s="5"/>
    </row>
    <row r="31" spans="2:4" ht="24" x14ac:dyDescent="0.3">
      <c r="B31" s="19" t="s">
        <v>3</v>
      </c>
      <c r="C31" s="14">
        <v>1.75</v>
      </c>
      <c r="D31" s="2" t="s">
        <v>1</v>
      </c>
    </row>
  </sheetData>
  <mergeCells count="5">
    <mergeCell ref="T3:T4"/>
    <mergeCell ref="U3:U4"/>
    <mergeCell ref="D5:D15"/>
    <mergeCell ref="G3:R3"/>
    <mergeCell ref="V3:V4"/>
  </mergeCells>
  <conditionalFormatting sqref="G5:R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FilamentForce</vt:lpstr>
      <vt:lpstr>Power (2)</vt:lpstr>
      <vt:lpstr>Power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Govek</dc:creator>
  <cp:keywords/>
  <dc:description/>
  <cp:lastModifiedBy>Microsoft Office User</cp:lastModifiedBy>
  <cp:revision/>
  <dcterms:created xsi:type="dcterms:W3CDTF">2020-01-03T20:05:09Z</dcterms:created>
  <dcterms:modified xsi:type="dcterms:W3CDTF">2021-09-26T01:32:56Z</dcterms:modified>
  <cp:category/>
  <cp:contentStatus/>
</cp:coreProperties>
</file>