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3DPrint\hardware\Steppers\"/>
    </mc:Choice>
  </mc:AlternateContent>
  <xr:revisionPtr revIDLastSave="0" documentId="13_ncr:1_{8E38C98D-2EAB-4495-94E9-D4BA54261D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2" r:id="rId1"/>
    <sheet name="calc" sheetId="4" r:id="rId2"/>
    <sheet name="calc_ref" sheetId="1" r:id="rId3"/>
  </sheets>
  <calcPr calcId="191029"/>
</workbook>
</file>

<file path=xl/calcChain.xml><?xml version="1.0" encoding="utf-8"?>
<calcChain xmlns="http://schemas.openxmlformats.org/spreadsheetml/2006/main">
  <c r="B41" i="4" l="1"/>
  <c r="B17" i="4" s="1"/>
  <c r="B40" i="4"/>
  <c r="B36" i="4" s="1"/>
  <c r="B38" i="4"/>
  <c r="B37" i="4"/>
  <c r="B20" i="4" s="1"/>
  <c r="B19" i="4" s="1"/>
  <c r="B31" i="4"/>
  <c r="B30" i="4"/>
  <c r="B26" i="4"/>
  <c r="B24" i="4" s="1"/>
  <c r="B25" i="4"/>
  <c r="B16" i="4"/>
  <c r="B31" i="1"/>
  <c r="B8" i="1" s="1"/>
  <c r="B30" i="1"/>
  <c r="B28" i="1"/>
  <c r="B27" i="1"/>
  <c r="B26" i="1"/>
  <c r="B25" i="1"/>
  <c r="B19" i="1" s="1"/>
  <c r="B21" i="1"/>
  <c r="B20" i="1"/>
  <c r="B16" i="1"/>
  <c r="B15" i="1"/>
  <c r="B14" i="1"/>
  <c r="B13" i="1"/>
  <c r="B10" i="1"/>
  <c r="B9" i="1" s="1"/>
  <c r="B7" i="1"/>
  <c r="B35" i="4" l="1"/>
  <c r="B29" i="4" s="1"/>
  <c r="B23" i="4"/>
</calcChain>
</file>

<file path=xl/sharedStrings.xml><?xml version="1.0" encoding="utf-8"?>
<sst xmlns="http://schemas.openxmlformats.org/spreadsheetml/2006/main" count="136" uniqueCount="102">
  <si>
    <t>Desired max Speed - mm/s.</t>
  </si>
  <si>
    <t>Pulley teeth - GT2.</t>
  </si>
  <si>
    <t>Microstep divisor.</t>
  </si>
  <si>
    <t>Supply Voltage.</t>
  </si>
  <si>
    <t>Stepper Current %.</t>
  </si>
  <si>
    <t>Steps per rev.</t>
  </si>
  <si>
    <t>Holding torque - Nm.</t>
  </si>
  <si>
    <t>Rated current - A.</t>
  </si>
  <si>
    <t>Inductance - mH.</t>
  </si>
  <si>
    <t>Stepper Specs.</t>
  </si>
  <si>
    <t>Supply Specs.</t>
  </si>
  <si>
    <t>Printer Specs.</t>
  </si>
  <si>
    <t>Max</t>
  </si>
  <si>
    <t>Speed @ torque drop-off formula 1. (Optimistic)</t>
  </si>
  <si>
    <t>mm/s</t>
  </si>
  <si>
    <t>RPM.</t>
  </si>
  <si>
    <t>RPM</t>
  </si>
  <si>
    <t>Speed @ torque drop-off formula 2.</t>
  </si>
  <si>
    <t>Calculated</t>
  </si>
  <si>
    <t>Max speed for single-stepping (10kHz).</t>
  </si>
  <si>
    <t>Max speed for MEGA (quad-stepped @ 40kHz).</t>
  </si>
  <si>
    <t>RPM at desired max speed.</t>
  </si>
  <si>
    <t>Firmware steps.</t>
  </si>
  <si>
    <t>steps/mm</t>
  </si>
  <si>
    <t>Supply Voltage</t>
  </si>
  <si>
    <t>Supply volts for max torque desired max speed and OC.</t>
  </si>
  <si>
    <t>V + losses</t>
  </si>
  <si>
    <t>Supply generalization rule 2 (derated) curvefit.</t>
  </si>
  <si>
    <t>V @ stepper current %</t>
  </si>
  <si>
    <t>Supply generalization rule 2 (full power) curvefit.</t>
  </si>
  <si>
    <t>V</t>
  </si>
  <si>
    <t>Suppliment to the video at https://youtu.be/3PSQrM8ainE This is v1 of this spreadsheet:  Some functions are incomplete, and have not been tested with a very large sample size. Also remember that many stepper parameters have a 10-20% tolerance margin, so regardless of the accuracy of the equations, these calculations can only be as accurate as the motor itself.  —Alex Kenis</t>
  </si>
  <si>
    <t>Intermediate calculations</t>
  </si>
  <si>
    <t>Maximum Back-EMF from inductance.</t>
  </si>
  <si>
    <t>Maximum Back-EMF from rotation.</t>
  </si>
  <si>
    <t>Inductance conversion.</t>
  </si>
  <si>
    <t>Current percentage conversion.</t>
  </si>
  <si>
    <t>RPS at desired speed.</t>
  </si>
  <si>
    <t>Rps max.</t>
  </si>
  <si>
    <t>Supplemental equations and links for stepper motor calculations</t>
  </si>
  <si>
    <t>PulleyTurn = teeth x pitch</t>
  </si>
  <si>
    <t>RPM = (Speed mm/s / PulleyTurn) x 60</t>
  </si>
  <si>
    <t>SQRT2 x PI x rated-holding-torque x ((MaxRPM/60)/rated-curent)</t>
  </si>
  <si>
    <t>Or</t>
  </si>
  <si>
    <t>~~~~~~~~~~~~~~~~~~~~~~~~~~~~~~~~~~~~~~~~~~~</t>
  </si>
  <si>
    <t>MaxRPM = (voltage / (inductance x 2 x current x steps-per-rev)) x 60</t>
  </si>
  <si>
    <t>Notes:</t>
  </si>
  <si>
    <t>allaboutcircuits.com/tools/stepper-motor-calculator</t>
  </si>
  <si>
    <t>And</t>
  </si>
  <si>
    <t>from daycounter.com/Calculators/Stepper-Motor-Calculator.phtml</t>
  </si>
  <si>
    <t>I= V*T/L</t>
  </si>
  <si>
    <t>T= I*L/V</t>
  </si>
  <si>
    <t>For one step the current must go from 0 to Imax and back to 0, or alternatively from -Imax to +Imax.</t>
  </si>
  <si>
    <t>I= 2*Imax</t>
  </si>
  <si>
    <t>T= L*Imax*2/V</t>
  </si>
  <si>
    <t>T is the number of seconds for a single step.</t>
  </si>
  <si>
    <t>Rev/sec = V/(L*2*Imax)/(steps/rev)</t>
  </si>
  <si>
    <t>Pmax= 2*Imax*V</t>
  </si>
  <si>
    <t>Here are the equations and spreadsheet from my Log "intro to stepper torque and inductance for 3D printer" in This YouTube video.</t>
  </si>
  <si>
    <t>I cited a few other calculator links at the end, but there are literally hundreds of additional places to find similar info.</t>
  </si>
  <si>
    <t>Length moved by 1 pulley turn:</t>
  </si>
  <si>
    <t>RPM @ belt speed</t>
  </si>
  <si>
    <t>Back-EMF from rotation</t>
  </si>
  <si>
    <t>Back-EMF from inductance</t>
  </si>
  <si>
    <t>RPM/60) x PI x current x inductance x (rev-steps/2)</t>
  </si>
  <si>
    <t>Steps/mm = (steps-per-rev x micro steps) / (belt-pitch x teeth)</t>
  </si>
  <si>
    <t>Steps/mm = = ((360°/Motor-step-size°) * (1/Driver-microstepping))/(Belt-pitch * Tooth-count)</t>
  </si>
  <si>
    <t>Theoretical max RPM before torque drop-off</t>
  </si>
  <si>
    <t>Current through the coil is proportional to the time that the voltage has been applied, and inversely proportional to the inductance.</t>
  </si>
  <si>
    <t>To compute maximum revolutions per second â€“ divide seconds per step by steps per revolution.</t>
  </si>
  <si>
    <t>Pmax occurs not when the motor is going max speed because the current is a triangle wave. Pmax occurs when the slope of the current is small compared to the on holding time of the step pulse.</t>
  </si>
  <si>
    <t>Steps per rev</t>
  </si>
  <si>
    <t>Parameter</t>
  </si>
  <si>
    <t>Value</t>
  </si>
  <si>
    <t>Unit</t>
  </si>
  <si>
    <t>Nm</t>
  </si>
  <si>
    <t>A</t>
  </si>
  <si>
    <t>mH</t>
  </si>
  <si>
    <t>%</t>
  </si>
  <si>
    <t>no of steps per turn</t>
  </si>
  <si>
    <t>Microstep divisor</t>
  </si>
  <si>
    <t>no of teeth</t>
  </si>
  <si>
    <t>Conservative Max Speed Calculations</t>
  </si>
  <si>
    <t>Holding torque</t>
  </si>
  <si>
    <t>Rated current</t>
  </si>
  <si>
    <t>Inductance</t>
  </si>
  <si>
    <t>Stepper Current</t>
  </si>
  <si>
    <t>Desired max Speed</t>
  </si>
  <si>
    <t>Pulley teeth - GT2</t>
  </si>
  <si>
    <t>Speed @ torque drop-off formula 2</t>
  </si>
  <si>
    <t>Max speed for single-stepping (10kHz)</t>
  </si>
  <si>
    <t>Max speed for MEGA (quad-stepped @ 40kHz)</t>
  </si>
  <si>
    <t>RPM at desired max speed</t>
  </si>
  <si>
    <t>Firmware steps</t>
  </si>
  <si>
    <t>Maximum Back-EMF from inductance</t>
  </si>
  <si>
    <t>Maximum Back-EMF from rotation</t>
  </si>
  <si>
    <t>Inductance conversion</t>
  </si>
  <si>
    <t>Current percentage conversion</t>
  </si>
  <si>
    <t>RPS at desired speed</t>
  </si>
  <si>
    <t>Rps max</t>
  </si>
  <si>
    <t>Optimistic Max Speed Calculations</t>
  </si>
  <si>
    <t>Speed @ torque drop-off formula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</si>
</sst>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rgb="FF000000"/>
      <name val="Helvetica Neue"/>
    </font>
    <font>
      <b/>
      <sz val="10"/>
      <color rgb="FF000000"/>
      <name val="Helvetica Neue"/>
    </font>
    <font>
      <b/>
      <u/>
      <sz val="12"/>
      <color rgb="FF000000"/>
      <name val="Helvetica Neue"/>
    </font>
    <font>
      <b/>
      <sz val="12"/>
      <color rgb="FF000000"/>
      <name val="Helvetica Neue"/>
    </font>
    <font>
      <b/>
      <u/>
      <sz val="12"/>
      <color rgb="FF000000"/>
      <name val="Helvetica Neue"/>
    </font>
    <font>
      <b/>
      <u/>
      <sz val="12"/>
      <color rgb="FF000000"/>
      <name val="Helvetica Neue"/>
    </font>
    <font>
      <sz val="9"/>
      <color rgb="FF000000"/>
      <name val="Helvetica Neue"/>
    </font>
    <font>
      <b/>
      <u/>
      <sz val="10"/>
      <color rgb="FF000000"/>
      <name val="Helvetica Neue"/>
    </font>
    <font>
      <b/>
      <sz val="16"/>
      <color rgb="FF000000"/>
      <name val="Helvetica Neue"/>
    </font>
    <font>
      <sz val="11"/>
      <color rgb="FF000000"/>
      <name val="Helvetica Neue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88F94E"/>
        <bgColor rgb="FF88F94E"/>
      </patternFill>
    </fill>
    <fill>
      <patternFill patternType="solid">
        <fgColor rgb="FF919191"/>
        <bgColor rgb="FF919191"/>
      </patternFill>
    </fill>
    <fill>
      <patternFill patternType="solid">
        <fgColor rgb="FFD5D5D5"/>
        <bgColor rgb="FFD5D5D5"/>
      </patternFill>
    </fill>
    <fill>
      <patternFill patternType="solid">
        <fgColor rgb="FF16E6CF"/>
        <bgColor rgb="FF16E6CF"/>
      </patternFill>
    </fill>
    <fill>
      <patternFill patternType="solid">
        <fgColor rgb="FF72FCE9"/>
        <bgColor rgb="FF72FCE9"/>
      </patternFill>
    </fill>
    <fill>
      <patternFill patternType="solid">
        <fgColor rgb="FF797979"/>
        <bgColor rgb="FF797979"/>
      </patternFill>
    </fill>
    <fill>
      <patternFill patternType="solid">
        <fgColor rgb="FF5E5E5E"/>
        <bgColor rgb="FF5E5E5E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ck">
        <color rgb="FF00A1FE"/>
      </bottom>
      <diagonal/>
    </border>
    <border>
      <left style="thin">
        <color rgb="FFA5A5A5"/>
      </left>
      <right style="thick">
        <color rgb="FF00A1FE"/>
      </right>
      <top style="thin">
        <color rgb="FFA5A5A5"/>
      </top>
      <bottom style="thin">
        <color rgb="FFA5A5A5"/>
      </bottom>
      <diagonal/>
    </border>
    <border>
      <left style="thick">
        <color rgb="FF00A1FE"/>
      </left>
      <right style="thick">
        <color rgb="FF00A1FE"/>
      </right>
      <top style="thick">
        <color rgb="FF00A1FE"/>
      </top>
      <bottom style="thick">
        <color rgb="FF00A1FE"/>
      </bottom>
      <diagonal/>
    </border>
    <border>
      <left style="thick">
        <color rgb="FF00A1FE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ck">
        <color rgb="FF00A1FE"/>
      </top>
      <bottom style="thick">
        <color rgb="FF00A1FE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C6C6C6"/>
      </bottom>
      <diagonal/>
    </border>
    <border>
      <left style="thin">
        <color rgb="FF3F3F3F"/>
      </left>
      <right style="thin">
        <color rgb="FFA5A5A5"/>
      </right>
      <top style="thick">
        <color rgb="FF00A1FE"/>
      </top>
      <bottom style="thin">
        <color rgb="FFC6C6C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C6C6C6"/>
      </bottom>
      <diagonal/>
    </border>
    <border>
      <left style="thin">
        <color rgb="FFC6C6C6"/>
      </left>
      <right style="thin">
        <color rgb="FF3F3F3F"/>
      </right>
      <top style="thin">
        <color rgb="FFC6C6C6"/>
      </top>
      <bottom style="thin">
        <color rgb="FFC6C6C6"/>
      </bottom>
      <diagonal/>
    </border>
    <border>
      <left style="thin">
        <color rgb="FF3F3F3F"/>
      </left>
      <right style="thin">
        <color rgb="FFA5A5A5"/>
      </right>
      <top style="thin">
        <color rgb="FFC6C6C6"/>
      </top>
      <bottom style="thin">
        <color rgb="FFC6C6C6"/>
      </bottom>
      <diagonal/>
    </border>
    <border>
      <left style="thin">
        <color rgb="FFA5A5A5"/>
      </left>
      <right style="thin">
        <color rgb="FFA5A5A5"/>
      </right>
      <top style="thin">
        <color rgb="FFC6C6C6"/>
      </top>
      <bottom style="thin">
        <color rgb="FFC6C6C6"/>
      </bottom>
      <diagonal/>
    </border>
    <border>
      <left style="thin">
        <color rgb="FFA5A5A5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A5A5A5"/>
      </left>
      <right style="thin">
        <color rgb="FF3F3F3F"/>
      </right>
      <top style="thin">
        <color rgb="FFC6C6C6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C6C6C6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C6C6C6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4" borderId="4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0" fillId="5" borderId="6" xfId="0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49" fontId="2" fillId="6" borderId="5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" fontId="3" fillId="7" borderId="10" xfId="0" applyNumberFormat="1" applyFont="1" applyFill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1" fontId="0" fillId="8" borderId="12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1" fontId="0" fillId="8" borderId="14" xfId="0" applyNumberFormat="1" applyFont="1" applyFill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0" fillId="5" borderId="17" xfId="0" applyFont="1" applyFill="1" applyBorder="1" applyAlignment="1">
      <alignment vertical="top" wrapText="1"/>
    </xf>
    <xf numFmtId="0" fontId="0" fillId="5" borderId="18" xfId="0" applyFont="1" applyFill="1" applyBorder="1" applyAlignment="1">
      <alignment vertical="top" wrapText="1"/>
    </xf>
    <xf numFmtId="0" fontId="0" fillId="5" borderId="19" xfId="0" applyFont="1" applyFill="1" applyBorder="1" applyAlignment="1">
      <alignment vertical="top" wrapText="1"/>
    </xf>
    <xf numFmtId="49" fontId="4" fillId="6" borderId="20" xfId="0" applyNumberFormat="1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164" fontId="0" fillId="8" borderId="6" xfId="0" applyNumberFormat="1" applyFont="1" applyFill="1" applyBorder="1" applyAlignment="1">
      <alignment vertical="top" wrapText="1"/>
    </xf>
    <xf numFmtId="1" fontId="0" fillId="8" borderId="6" xfId="0" applyNumberFormat="1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49" fontId="6" fillId="0" borderId="5" xfId="0" applyNumberFormat="1" applyFont="1" applyBorder="1" applyAlignment="1">
      <alignment vertical="top" wrapText="1"/>
    </xf>
    <xf numFmtId="49" fontId="7" fillId="6" borderId="5" xfId="0" applyNumberFormat="1" applyFont="1" applyFill="1" applyBorder="1" applyAlignment="1">
      <alignment vertical="top" wrapText="1"/>
    </xf>
    <xf numFmtId="0" fontId="0" fillId="6" borderId="6" xfId="0" applyFont="1" applyFill="1" applyBorder="1" applyAlignment="1">
      <alignment vertical="top" wrapText="1"/>
    </xf>
    <xf numFmtId="164" fontId="0" fillId="9" borderId="6" xfId="0" applyNumberFormat="1" applyFont="1" applyFill="1" applyBorder="1" applyAlignment="1">
      <alignment vertical="top" wrapText="1"/>
    </xf>
    <xf numFmtId="0" fontId="0" fillId="10" borderId="6" xfId="0" applyFont="1" applyFill="1" applyBorder="1" applyAlignment="1">
      <alignment vertical="top" wrapText="1"/>
    </xf>
    <xf numFmtId="0" fontId="1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wrapText="1"/>
    </xf>
    <xf numFmtId="0" fontId="0" fillId="0" borderId="0" xfId="0" quotePrefix="1" applyFont="1" applyAlignment="1"/>
    <xf numFmtId="49" fontId="0" fillId="3" borderId="5" xfId="0" applyNumberFormat="1" applyFont="1" applyFill="1" applyBorder="1" applyAlignment="1">
      <alignment vertical="top" wrapText="1"/>
    </xf>
    <xf numFmtId="49" fontId="9" fillId="6" borderId="5" xfId="0" applyNumberFormat="1" applyFont="1" applyFill="1" applyBorder="1" applyAlignment="1">
      <alignment vertical="top" wrapText="1"/>
    </xf>
    <xf numFmtId="49" fontId="9" fillId="3" borderId="9" xfId="0" applyNumberFormat="1" applyFont="1" applyFill="1" applyBorder="1" applyAlignment="1">
      <alignment vertical="top" wrapText="1"/>
    </xf>
    <xf numFmtId="49" fontId="9" fillId="3" borderId="5" xfId="0" applyNumberFormat="1" applyFont="1" applyFill="1" applyBorder="1" applyAlignment="1">
      <alignment vertical="top" wrapText="1"/>
    </xf>
    <xf numFmtId="49" fontId="9" fillId="3" borderId="13" xfId="0" applyNumberFormat="1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0" fillId="9" borderId="5" xfId="0" applyNumberFormat="1" applyFont="1" applyFill="1" applyBorder="1" applyAlignment="1">
      <alignment vertical="top" wrapText="1"/>
    </xf>
    <xf numFmtId="49" fontId="0" fillId="10" borderId="5" xfId="0" applyNumberFormat="1" applyFont="1" applyFill="1" applyBorder="1" applyAlignment="1">
      <alignment vertical="top" wrapText="1"/>
    </xf>
    <xf numFmtId="0" fontId="0" fillId="10" borderId="5" xfId="0" applyFont="1" applyFill="1" applyBorder="1" applyAlignment="1">
      <alignment vertical="top" wrapText="1"/>
    </xf>
    <xf numFmtId="0" fontId="10" fillId="0" borderId="0" xfId="0" applyFont="1" applyAlignment="1"/>
    <xf numFmtId="0" fontId="12" fillId="11" borderId="23" xfId="0" applyFont="1" applyFill="1" applyBorder="1" applyAlignment="1"/>
    <xf numFmtId="0" fontId="11" fillId="0" borderId="23" xfId="0" applyFont="1" applyBorder="1" applyAlignment="1"/>
    <xf numFmtId="0" fontId="10" fillId="0" borderId="23" xfId="0" applyFont="1" applyBorder="1" applyAlignment="1"/>
    <xf numFmtId="0" fontId="10" fillId="0" borderId="23" xfId="0" applyFont="1" applyBorder="1" applyAlignment="1">
      <alignment horizontal="left" inden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10067924</xdr:colOff>
      <xdr:row>0</xdr:row>
      <xdr:rowOff>0</xdr:rowOff>
    </xdr:from>
    <xdr:to>
      <xdr:col>0</xdr:col>
      <xdr:colOff>15877135</xdr:colOff>
      <xdr:row>22</xdr:row>
      <xdr:rowOff>28886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9FDBE-AB28-473E-B050-DA07E9310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924" y="0"/>
          <a:ext cx="5809211" cy="3686486"/>
        </a:xfrm>
        <a:prstGeom prst="rect">
          <a:avLst/>
        </a:prstGeom>
      </xdr:spPr>
    </xdr:pic>
    <xdr:clientData/>
  </xdr:twoCellAnchor>
  <xdr:twoCellAnchor editAs="oneCell">
    <xdr:from>
      <xdr:col>0</xdr:col>
      <xdr:colOff>11896725</xdr:colOff>
      <xdr:row>23</xdr:row>
      <xdr:rowOff>76201</xdr:rowOff>
    </xdr:from>
    <xdr:to>
      <xdr:col>0</xdr:col>
      <xdr:colOff>15878175</xdr:colOff>
      <xdr:row>42</xdr:row>
      <xdr:rowOff>99032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3AD05D-4F49-47F1-8D57-8425F2207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3895726"/>
          <a:ext cx="3981450" cy="3099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AB4C-379E-43D4-B1A3-155F60D5B02E}">
  <dimension ref="A1:A43"/>
  <sheetViews>
    <sheetView tabSelected="1" workbookViewId="0">
      <selection activeCell="A27" sqref="A27"/>
    </sheetView>
  </sheetViews>
  <sheetFormatPr defaultRowHeight="12.75"/>
  <cols>
    <col min="1" max="1" width="240.42578125" customWidth="1"/>
  </cols>
  <sheetData>
    <row r="1" spans="1:1" ht="20.25">
      <c r="A1" s="38" t="s">
        <v>39</v>
      </c>
    </row>
    <row r="3" spans="1:1">
      <c r="A3" t="s">
        <v>58</v>
      </c>
    </row>
    <row r="4" spans="1:1">
      <c r="A4" t="s">
        <v>59</v>
      </c>
    </row>
    <row r="6" spans="1:1">
      <c r="A6" s="37" t="s">
        <v>60</v>
      </c>
    </row>
    <row r="7" spans="1:1">
      <c r="A7" t="s">
        <v>40</v>
      </c>
    </row>
    <row r="8" spans="1:1">
      <c r="A8" s="40"/>
    </row>
    <row r="9" spans="1:1">
      <c r="A9" s="37" t="s">
        <v>61</v>
      </c>
    </row>
    <row r="10" spans="1:1">
      <c r="A10" s="40" t="s">
        <v>41</v>
      </c>
    </row>
    <row r="12" spans="1:1">
      <c r="A12" s="37" t="s">
        <v>62</v>
      </c>
    </row>
    <row r="13" spans="1:1">
      <c r="A13" t="s">
        <v>42</v>
      </c>
    </row>
    <row r="15" spans="1:1">
      <c r="A15" s="37" t="s">
        <v>63</v>
      </c>
    </row>
    <row r="16" spans="1:1">
      <c r="A16" t="s">
        <v>64</v>
      </c>
    </row>
    <row r="17" spans="1:1">
      <c r="A17" t="s">
        <v>65</v>
      </c>
    </row>
    <row r="18" spans="1:1">
      <c r="A18" t="s">
        <v>43</v>
      </c>
    </row>
    <row r="19" spans="1:1">
      <c r="A19" t="s">
        <v>66</v>
      </c>
    </row>
    <row r="21" spans="1:1">
      <c r="A21" t="s">
        <v>44</v>
      </c>
    </row>
    <row r="23" spans="1:1">
      <c r="A23" s="37" t="s">
        <v>67</v>
      </c>
    </row>
    <row r="24" spans="1:1">
      <c r="A24" t="s">
        <v>45</v>
      </c>
    </row>
    <row r="25" spans="1:1">
      <c r="A25" s="39" t="s">
        <v>43</v>
      </c>
    </row>
    <row r="27" spans="1:1">
      <c r="A27" t="s">
        <v>44</v>
      </c>
    </row>
    <row r="29" spans="1:1">
      <c r="A29" t="s">
        <v>46</v>
      </c>
    </row>
    <row r="30" spans="1:1">
      <c r="A30" t="s">
        <v>47</v>
      </c>
    </row>
    <row r="31" spans="1:1">
      <c r="A31" t="s">
        <v>48</v>
      </c>
    </row>
    <row r="32" spans="1:1">
      <c r="A32" t="s">
        <v>49</v>
      </c>
    </row>
    <row r="33" spans="1:1">
      <c r="A33" t="s">
        <v>68</v>
      </c>
    </row>
    <row r="34" spans="1:1">
      <c r="A34" t="s">
        <v>50</v>
      </c>
    </row>
    <row r="35" spans="1:1">
      <c r="A35" t="s">
        <v>51</v>
      </c>
    </row>
    <row r="36" spans="1:1">
      <c r="A36" t="s">
        <v>52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69</v>
      </c>
    </row>
    <row r="41" spans="1:1">
      <c r="A41" t="s">
        <v>56</v>
      </c>
    </row>
    <row r="42" spans="1:1">
      <c r="A42" t="s">
        <v>57</v>
      </c>
    </row>
    <row r="43" spans="1:1">
      <c r="A43" t="s">
        <v>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1B01-E92C-40F0-98AE-25CFB1B961FB}">
  <dimension ref="A1:V49"/>
  <sheetViews>
    <sheetView workbookViewId="0">
      <selection activeCell="A21" sqref="A21"/>
    </sheetView>
  </sheetViews>
  <sheetFormatPr defaultRowHeight="15"/>
  <cols>
    <col min="1" max="1" width="51" style="50" customWidth="1"/>
    <col min="2" max="2" width="12" style="50" bestFit="1" customWidth="1"/>
    <col min="3" max="3" width="20.28515625" style="50" bestFit="1" customWidth="1"/>
    <col min="4" max="16384" width="9.140625" style="50"/>
  </cols>
  <sheetData>
    <row r="1" spans="1:3" ht="18.75">
      <c r="A1" s="51" t="s">
        <v>72</v>
      </c>
      <c r="B1" s="51" t="s">
        <v>73</v>
      </c>
      <c r="C1" s="51" t="s">
        <v>74</v>
      </c>
    </row>
    <row r="2" spans="1:3">
      <c r="A2" s="52" t="s">
        <v>9</v>
      </c>
      <c r="B2" s="53"/>
      <c r="C2" s="53"/>
    </row>
    <row r="3" spans="1:3">
      <c r="A3" s="54" t="s">
        <v>83</v>
      </c>
      <c r="B3" s="53">
        <v>0.45</v>
      </c>
      <c r="C3" s="53" t="s">
        <v>75</v>
      </c>
    </row>
    <row r="4" spans="1:3">
      <c r="A4" s="54" t="s">
        <v>84</v>
      </c>
      <c r="B4" s="53">
        <v>1.4</v>
      </c>
      <c r="C4" s="53" t="s">
        <v>76</v>
      </c>
    </row>
    <row r="5" spans="1:3">
      <c r="A5" s="54" t="s">
        <v>85</v>
      </c>
      <c r="B5" s="53">
        <v>6.8</v>
      </c>
      <c r="C5" s="53" t="s">
        <v>77</v>
      </c>
    </row>
    <row r="6" spans="1:3">
      <c r="A6" s="52" t="s">
        <v>10</v>
      </c>
      <c r="B6" s="53"/>
      <c r="C6" s="53"/>
    </row>
    <row r="7" spans="1:3">
      <c r="A7" s="54" t="s">
        <v>24</v>
      </c>
      <c r="B7" s="53">
        <v>12</v>
      </c>
      <c r="C7" s="53" t="s">
        <v>30</v>
      </c>
    </row>
    <row r="8" spans="1:3">
      <c r="A8" s="54" t="s">
        <v>86</v>
      </c>
      <c r="B8" s="53">
        <v>75</v>
      </c>
      <c r="C8" s="53" t="s">
        <v>78</v>
      </c>
    </row>
    <row r="9" spans="1:3">
      <c r="A9" s="54" t="s">
        <v>71</v>
      </c>
      <c r="B9" s="53">
        <v>200</v>
      </c>
      <c r="C9" s="53" t="s">
        <v>79</v>
      </c>
    </row>
    <row r="10" spans="1:3">
      <c r="A10" s="52" t="s">
        <v>11</v>
      </c>
      <c r="B10" s="53"/>
      <c r="C10" s="53"/>
    </row>
    <row r="11" spans="1:3">
      <c r="A11" s="54" t="s">
        <v>87</v>
      </c>
      <c r="B11" s="53">
        <v>120</v>
      </c>
      <c r="C11" s="53" t="s">
        <v>14</v>
      </c>
    </row>
    <row r="12" spans="1:3">
      <c r="A12" s="54" t="s">
        <v>88</v>
      </c>
      <c r="B12" s="53">
        <v>20</v>
      </c>
      <c r="C12" s="53" t="s">
        <v>81</v>
      </c>
    </row>
    <row r="13" spans="1:3">
      <c r="A13" s="54" t="s">
        <v>80</v>
      </c>
      <c r="B13" s="53">
        <v>16</v>
      </c>
      <c r="C13" s="53"/>
    </row>
    <row r="14" spans="1:3">
      <c r="A14" s="53"/>
      <c r="B14" s="53"/>
      <c r="C14" s="53"/>
    </row>
    <row r="15" spans="1:3">
      <c r="A15" s="52" t="s">
        <v>100</v>
      </c>
      <c r="B15" s="53"/>
      <c r="C15" s="53"/>
    </row>
    <row r="16" spans="1:3">
      <c r="A16" s="53" t="s">
        <v>101</v>
      </c>
      <c r="B16" s="53">
        <f>(4*B12*B7)/(B9*PI()*B37*B38)</f>
        <v>213.98983945128791</v>
      </c>
      <c r="C16" s="53" t="s">
        <v>14</v>
      </c>
    </row>
    <row r="17" spans="1:3">
      <c r="A17" s="53" t="s">
        <v>16</v>
      </c>
      <c r="B17" s="53">
        <f>B41*60</f>
        <v>320.98475917693185</v>
      </c>
      <c r="C17" s="53" t="s">
        <v>16</v>
      </c>
    </row>
    <row r="18" spans="1:3">
      <c r="A18" s="52" t="s">
        <v>82</v>
      </c>
      <c r="B18" s="53"/>
      <c r="C18" s="53"/>
    </row>
    <row r="19" spans="1:3">
      <c r="A19" s="53" t="s">
        <v>89</v>
      </c>
      <c r="B19" s="53">
        <f>(B20/60)*(B12*2)</f>
        <v>168.06722689075633</v>
      </c>
      <c r="C19" s="53" t="s">
        <v>14</v>
      </c>
    </row>
    <row r="20" spans="1:3">
      <c r="A20" s="53" t="s">
        <v>16</v>
      </c>
      <c r="B20" s="53">
        <f>(B7/(B37*2*B38*B9))*60</f>
        <v>252.10084033613452</v>
      </c>
      <c r="C20" s="53"/>
    </row>
    <row r="21" spans="1:3">
      <c r="A21" s="53"/>
      <c r="B21" s="53"/>
      <c r="C21" s="53"/>
    </row>
    <row r="22" spans="1:3">
      <c r="A22" s="52" t="s">
        <v>18</v>
      </c>
      <c r="B22" s="53"/>
      <c r="C22" s="53"/>
    </row>
    <row r="23" spans="1:3">
      <c r="A23" s="53" t="s">
        <v>90</v>
      </c>
      <c r="B23" s="53">
        <f>10000/B26</f>
        <v>125</v>
      </c>
      <c r="C23" s="53" t="s">
        <v>14</v>
      </c>
    </row>
    <row r="24" spans="1:3">
      <c r="A24" s="53" t="s">
        <v>91</v>
      </c>
      <c r="B24" s="53">
        <f>40000/B26</f>
        <v>500</v>
      </c>
      <c r="C24" s="53" t="s">
        <v>14</v>
      </c>
    </row>
    <row r="25" spans="1:3">
      <c r="A25" s="53" t="s">
        <v>92</v>
      </c>
      <c r="B25" s="53">
        <f>((B11/(B12*2))*60)*(B9/200)</f>
        <v>180</v>
      </c>
      <c r="C25" s="53" t="s">
        <v>16</v>
      </c>
    </row>
    <row r="26" spans="1:3">
      <c r="A26" s="53" t="s">
        <v>93</v>
      </c>
      <c r="B26" s="53">
        <f>(B9*B13)/(B12*2)</f>
        <v>80</v>
      </c>
      <c r="C26" s="53" t="s">
        <v>23</v>
      </c>
    </row>
    <row r="27" spans="1:3">
      <c r="A27" s="53"/>
      <c r="B27" s="53"/>
      <c r="C27" s="53"/>
    </row>
    <row r="28" spans="1:3">
      <c r="A28" s="52" t="s">
        <v>24</v>
      </c>
      <c r="B28" s="53"/>
      <c r="C28" s="53"/>
    </row>
    <row r="29" spans="1:3">
      <c r="A29" s="53" t="s">
        <v>25</v>
      </c>
      <c r="B29" s="53">
        <f>B36+B35</f>
        <v>22.027000022998386</v>
      </c>
      <c r="C29" s="53" t="s">
        <v>26</v>
      </c>
    </row>
    <row r="30" spans="1:3">
      <c r="A30" s="53" t="s">
        <v>27</v>
      </c>
      <c r="B30" s="53">
        <f>((32*(SQRT(B5)))*(B8/100))*0.7072</f>
        <v>44.259647433209409</v>
      </c>
      <c r="C30" s="53" t="s">
        <v>28</v>
      </c>
    </row>
    <row r="31" spans="1:3">
      <c r="A31" s="53" t="s">
        <v>29</v>
      </c>
      <c r="B31" s="53">
        <f>32*(SQRT(B5))</f>
        <v>83.445790786593903</v>
      </c>
      <c r="C31" s="53" t="s">
        <v>30</v>
      </c>
    </row>
    <row r="32" spans="1:3">
      <c r="A32" s="53"/>
      <c r="B32" s="53"/>
      <c r="C32" s="53"/>
    </row>
    <row r="33" spans="1:22">
      <c r="A33" s="53"/>
      <c r="B33" s="53"/>
      <c r="C33" s="53"/>
    </row>
    <row r="34" spans="1:22">
      <c r="A34" s="52" t="s">
        <v>32</v>
      </c>
      <c r="B34" s="53"/>
      <c r="C34" s="53"/>
    </row>
    <row r="35" spans="1:22">
      <c r="A35" s="53" t="s">
        <v>94</v>
      </c>
      <c r="B35" s="53">
        <f>B40*PI()*B38*B37*(B9/2)</f>
        <v>13.458582927978672</v>
      </c>
      <c r="C35" s="53" t="s">
        <v>77</v>
      </c>
    </row>
    <row r="36" spans="1:22">
      <c r="A36" s="53" t="s">
        <v>95</v>
      </c>
      <c r="B36" s="53">
        <f>4.44288293815837*B3*(B40/B4)</f>
        <v>8.5684170950197132</v>
      </c>
      <c r="C36" s="53" t="s">
        <v>77</v>
      </c>
    </row>
    <row r="37" spans="1:22">
      <c r="A37" s="53" t="s">
        <v>96</v>
      </c>
      <c r="B37" s="53">
        <f>B5/1000</f>
        <v>6.7999999999999996E-3</v>
      </c>
      <c r="C37" s="53"/>
    </row>
    <row r="38" spans="1:22">
      <c r="A38" s="53" t="s">
        <v>97</v>
      </c>
      <c r="B38" s="53">
        <f>(B8/100)*B4</f>
        <v>1.0499999999999998</v>
      </c>
      <c r="C38" s="53"/>
    </row>
    <row r="39" spans="1:22">
      <c r="A39" s="53"/>
      <c r="B39" s="53"/>
      <c r="C39" s="53"/>
    </row>
    <row r="40" spans="1:22">
      <c r="A40" s="53" t="s">
        <v>98</v>
      </c>
      <c r="B40" s="53">
        <f>B11/B12</f>
        <v>6</v>
      </c>
      <c r="C40" s="53"/>
    </row>
    <row r="41" spans="1:22">
      <c r="A41" s="53" t="s">
        <v>99</v>
      </c>
      <c r="B41" s="53">
        <f>(2*B7)/(B9*PI()*B37*B38)</f>
        <v>5.3497459862821977</v>
      </c>
      <c r="C41" s="53"/>
    </row>
    <row r="42" spans="1:22">
      <c r="A42" s="53"/>
      <c r="B42" s="53"/>
      <c r="C42" s="53"/>
    </row>
    <row r="47" spans="1:22">
      <c r="A47" s="55" t="s">
        <v>31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</row>
    <row r="48" spans="1:2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</row>
    <row r="49" spans="1:2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</row>
  </sheetData>
  <mergeCells count="1">
    <mergeCell ref="A47:V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42578125" defaultRowHeight="15" customHeight="1"/>
  <cols>
    <col min="1" max="1" width="64.5703125" customWidth="1"/>
    <col min="2" max="2" width="18.42578125" customWidth="1"/>
    <col min="3" max="3" width="22" customWidth="1"/>
    <col min="4" max="4" width="15.5703125" customWidth="1"/>
    <col min="5" max="5" width="13.7109375" customWidth="1"/>
    <col min="6" max="6" width="16.85546875" customWidth="1"/>
    <col min="7" max="7" width="12.42578125" customWidth="1"/>
    <col min="8" max="8" width="13.42578125" customWidth="1"/>
    <col min="9" max="9" width="12.85546875" customWidth="1"/>
    <col min="10" max="10" width="11" customWidth="1"/>
    <col min="11" max="20" width="16.28515625" customWidth="1"/>
    <col min="21" max="26" width="16" customWidth="1"/>
  </cols>
  <sheetData>
    <row r="1" spans="1:26" ht="25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>
      <c r="A2" s="46" t="s">
        <v>9</v>
      </c>
      <c r="B2" s="4"/>
      <c r="C2" s="5"/>
      <c r="D2" s="5"/>
      <c r="E2" s="5"/>
      <c r="F2" s="5"/>
      <c r="G2" s="5"/>
      <c r="H2" s="6">
        <v>0.45</v>
      </c>
      <c r="I2" s="6">
        <v>1.4</v>
      </c>
      <c r="J2" s="6">
        <v>6.8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>
      <c r="A3" s="41" t="s">
        <v>10</v>
      </c>
      <c r="B3" s="7"/>
      <c r="C3" s="8"/>
      <c r="D3" s="8"/>
      <c r="E3" s="9">
        <v>12</v>
      </c>
      <c r="F3" s="9">
        <v>75</v>
      </c>
      <c r="G3" s="9">
        <v>200</v>
      </c>
      <c r="H3" s="8"/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>
      <c r="A4" s="41" t="s">
        <v>11</v>
      </c>
      <c r="B4" s="10">
        <v>120</v>
      </c>
      <c r="C4" s="9">
        <v>20</v>
      </c>
      <c r="D4" s="9">
        <v>16</v>
      </c>
      <c r="E4" s="8"/>
      <c r="F4" s="8"/>
      <c r="G4" s="8"/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>
      <c r="A5" s="11"/>
      <c r="B5" s="12"/>
      <c r="C5" s="13"/>
      <c r="D5" s="13"/>
      <c r="E5" s="13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.75" customHeight="1">
      <c r="A6" s="42" t="s">
        <v>12</v>
      </c>
      <c r="B6" s="15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" customHeight="1">
      <c r="A7" s="43" t="s">
        <v>13</v>
      </c>
      <c r="B7" s="16">
        <f>(4*C4*E3)/(G3*PI()*B27*B28)</f>
        <v>213.98983945128791</v>
      </c>
      <c r="C7" s="17" t="s">
        <v>14</v>
      </c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44" t="s">
        <v>15</v>
      </c>
      <c r="B8" s="18">
        <f>B31*60</f>
        <v>320.98475917693185</v>
      </c>
      <c r="C8" s="19" t="s">
        <v>16</v>
      </c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0" customHeight="1">
      <c r="A9" s="43" t="s">
        <v>17</v>
      </c>
      <c r="B9" s="16">
        <f>(B10/60)*(C4*2)</f>
        <v>168.06722689075633</v>
      </c>
      <c r="C9" s="17" t="s">
        <v>14</v>
      </c>
      <c r="D9" s="8"/>
      <c r="E9" s="8"/>
      <c r="F9" s="8"/>
      <c r="G9" s="8"/>
      <c r="H9" s="8"/>
      <c r="I9" s="8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>
      <c r="A10" s="45" t="s">
        <v>15</v>
      </c>
      <c r="B10" s="20">
        <f>(E3/(B27*2*B28*G3))*60</f>
        <v>252.10084033613452</v>
      </c>
      <c r="C10" s="21"/>
      <c r="D10" s="21"/>
      <c r="E10" s="21"/>
      <c r="F10" s="21"/>
      <c r="G10" s="21"/>
      <c r="H10" s="21"/>
      <c r="I10" s="21"/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22"/>
      <c r="B11" s="23"/>
      <c r="C11" s="24"/>
      <c r="D11" s="24"/>
      <c r="E11" s="24"/>
      <c r="F11" s="24"/>
      <c r="G11" s="24"/>
      <c r="H11" s="24"/>
      <c r="I11" s="24"/>
      <c r="J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 customHeight="1">
      <c r="A12" s="26" t="s">
        <v>18</v>
      </c>
      <c r="B12" s="27"/>
      <c r="C12" s="28"/>
      <c r="D12" s="28"/>
      <c r="E12" s="28"/>
      <c r="F12" s="28"/>
      <c r="G12" s="28"/>
      <c r="H12" s="28"/>
      <c r="I12" s="28"/>
      <c r="J12" s="2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>
      <c r="A13" s="41" t="s">
        <v>19</v>
      </c>
      <c r="B13" s="29">
        <f>10000/B16</f>
        <v>125</v>
      </c>
      <c r="C13" s="19" t="s">
        <v>14</v>
      </c>
      <c r="D13" s="8"/>
      <c r="E13" s="8"/>
      <c r="F13" s="8"/>
      <c r="G13" s="8"/>
      <c r="H13" s="8"/>
      <c r="I13" s="8"/>
      <c r="J13" s="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>
      <c r="A14" s="41" t="s">
        <v>20</v>
      </c>
      <c r="B14" s="29">
        <f>40000/B16</f>
        <v>500</v>
      </c>
      <c r="C14" s="19" t="s">
        <v>14</v>
      </c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>
      <c r="A15" s="41" t="s">
        <v>21</v>
      </c>
      <c r="B15" s="30">
        <f>((B4/(C4*2))*60)*(G3/200)</f>
        <v>180</v>
      </c>
      <c r="C15" s="19" t="s">
        <v>16</v>
      </c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>
      <c r="A16" s="41" t="s">
        <v>22</v>
      </c>
      <c r="B16" s="29">
        <f>(G3*D4)/(C4*2)</f>
        <v>80</v>
      </c>
      <c r="C16" s="19" t="s">
        <v>23</v>
      </c>
      <c r="D16" s="8"/>
      <c r="E16" s="8"/>
      <c r="F16" s="8"/>
      <c r="G16" s="8"/>
      <c r="H16" s="8"/>
      <c r="I16" s="8"/>
      <c r="J16" s="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8.25" customHeight="1">
      <c r="A17" s="31"/>
      <c r="B17" s="7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customHeight="1">
      <c r="A18" s="14" t="s">
        <v>24</v>
      </c>
      <c r="B18" s="7"/>
      <c r="C18" s="8"/>
      <c r="D18" s="8"/>
      <c r="E18" s="8"/>
      <c r="F18" s="8"/>
      <c r="G18" s="8"/>
      <c r="H18" s="8"/>
      <c r="I18" s="8"/>
      <c r="J18" s="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>
      <c r="A19" s="41" t="s">
        <v>25</v>
      </c>
      <c r="B19" s="29">
        <f>B26+B25</f>
        <v>22.027000022998386</v>
      </c>
      <c r="C19" s="19" t="s">
        <v>26</v>
      </c>
      <c r="D19" s="8"/>
      <c r="E19" s="8"/>
      <c r="F19" s="8"/>
      <c r="G19" s="8"/>
      <c r="H19" s="8"/>
      <c r="I19" s="8"/>
      <c r="J19" s="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>
      <c r="A20" s="41" t="s">
        <v>27</v>
      </c>
      <c r="B20" s="29">
        <f>((32*(SQRT(J2)))*(F3/100))*0.7072</f>
        <v>44.259647433209409</v>
      </c>
      <c r="C20" s="19" t="s">
        <v>28</v>
      </c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>
      <c r="A21" s="41" t="s">
        <v>29</v>
      </c>
      <c r="B21" s="29">
        <f>32*(SQRT(J2))</f>
        <v>83.445790786593903</v>
      </c>
      <c r="C21" s="19" t="s">
        <v>30</v>
      </c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80.25" customHeight="1">
      <c r="A23" s="32" t="s">
        <v>31</v>
      </c>
      <c r="B23" s="7"/>
      <c r="C23" s="8"/>
      <c r="D23" s="8"/>
      <c r="E23" s="8"/>
      <c r="F23" s="8"/>
      <c r="G23" s="8"/>
      <c r="H23" s="8"/>
      <c r="I23" s="8"/>
      <c r="J23" s="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>
      <c r="A24" s="33" t="s">
        <v>32</v>
      </c>
      <c r="B24" s="34"/>
      <c r="C24" s="8"/>
      <c r="D24" s="8"/>
      <c r="E24" s="8"/>
      <c r="F24" s="8"/>
      <c r="G24" s="8"/>
      <c r="H24" s="8"/>
      <c r="I24" s="8"/>
      <c r="J24" s="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>
      <c r="A25" s="47" t="s">
        <v>33</v>
      </c>
      <c r="B25" s="35">
        <f>B30*PI()*B28*B27*(G3/2)</f>
        <v>13.458582927978672</v>
      </c>
      <c r="C25" s="8"/>
      <c r="D25" s="8"/>
      <c r="E25" s="8"/>
      <c r="F25" s="8"/>
      <c r="G25" s="8"/>
      <c r="H25" s="8"/>
      <c r="I25" s="8"/>
      <c r="J25" s="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>
      <c r="A26" s="47" t="s">
        <v>34</v>
      </c>
      <c r="B26" s="35">
        <f>4.44288293815837*H2*(B30/I2)</f>
        <v>8.5684170950197132</v>
      </c>
      <c r="C26" s="8"/>
      <c r="D26" s="8"/>
      <c r="E26" s="8"/>
      <c r="F26" s="8"/>
      <c r="G26" s="8"/>
      <c r="H26" s="8"/>
      <c r="I26" s="8"/>
      <c r="J26" s="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>
      <c r="A27" s="48" t="s">
        <v>35</v>
      </c>
      <c r="B27" s="36">
        <f>J2/1000</f>
        <v>6.7999999999999996E-3</v>
      </c>
      <c r="C27" s="8"/>
      <c r="D27" s="8"/>
      <c r="E27" s="8"/>
      <c r="F27" s="8"/>
      <c r="G27" s="8"/>
      <c r="H27" s="8"/>
      <c r="I27" s="8"/>
      <c r="J27" s="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>
      <c r="A28" s="48" t="s">
        <v>36</v>
      </c>
      <c r="B28" s="36">
        <f>(F3/100)*I2</f>
        <v>1.0499999999999998</v>
      </c>
      <c r="C28" s="8"/>
      <c r="D28" s="8"/>
      <c r="E28" s="8"/>
      <c r="F28" s="8"/>
      <c r="G28" s="8"/>
      <c r="H28" s="8"/>
      <c r="I28" s="8"/>
      <c r="J28" s="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>
      <c r="A29" s="49"/>
      <c r="B29" s="36"/>
      <c r="C29" s="8"/>
      <c r="D29" s="8"/>
      <c r="E29" s="8"/>
      <c r="F29" s="8"/>
      <c r="G29" s="8"/>
      <c r="H29" s="8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>
      <c r="A30" s="48" t="s">
        <v>37</v>
      </c>
      <c r="B30" s="36">
        <f>B4/C4</f>
        <v>6</v>
      </c>
      <c r="C30" s="8"/>
      <c r="D30" s="8"/>
      <c r="E30" s="8"/>
      <c r="F30" s="8"/>
      <c r="G30" s="8"/>
      <c r="H30" s="8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>
      <c r="A31" s="48" t="s">
        <v>38</v>
      </c>
      <c r="B31" s="36">
        <f>(2*E3)/(G3*PI()*B27*B28)</f>
        <v>5.3497459862821977</v>
      </c>
      <c r="C31" s="8"/>
      <c r="D31" s="8"/>
      <c r="E31" s="8"/>
      <c r="F31" s="8"/>
      <c r="G31" s="8"/>
      <c r="H31" s="8"/>
      <c r="I31" s="8"/>
      <c r="J31" s="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9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9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9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9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9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9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9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9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9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9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9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9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9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9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9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9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9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9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9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9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9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9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9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9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9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9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9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9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9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9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9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9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9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calc</vt:lpstr>
      <vt:lpstr>calc_ref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Kannan Krishnamoorthy</cp:lastModifiedBy>
  <dcterms:modified xsi:type="dcterms:W3CDTF">2020-10-07T03:01:25Z</dcterms:modified>
</cp:coreProperties>
</file>