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367EC2F-4B98-4E0C-856C-83BFD84BB28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licer Speed and Width Calc" sheetId="1" r:id="rId1"/>
    <sheet name="Misc Setting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D4" i="2"/>
  <c r="D5" i="2" s="1"/>
  <c r="D3" i="2"/>
  <c r="B12" i="1"/>
  <c r="B11" i="1"/>
  <c r="B9" i="1"/>
  <c r="D2" i="1" s="1"/>
  <c r="J7" i="1"/>
  <c r="L5" i="1"/>
  <c r="K19" i="1" s="1"/>
  <c r="L4" i="1"/>
  <c r="K18" i="1" s="1"/>
  <c r="J4" i="1"/>
  <c r="L6" i="1" s="1"/>
  <c r="K20" i="1" s="1"/>
  <c r="L3" i="1"/>
  <c r="K17" i="1" s="1"/>
  <c r="J3" i="1"/>
  <c r="J5" i="1" s="1"/>
  <c r="L9" i="1" s="1"/>
  <c r="K23" i="1" s="1"/>
  <c r="F3" i="1"/>
  <c r="D3" i="1" l="1"/>
  <c r="D8" i="1"/>
  <c r="D11" i="1"/>
  <c r="F4" i="1" s="1"/>
  <c r="D5" i="1"/>
  <c r="J6" i="1"/>
  <c r="J9" i="1"/>
  <c r="D14" i="1"/>
  <c r="D18" i="1"/>
  <c r="D9" i="1"/>
  <c r="D17" i="1"/>
  <c r="D20" i="1"/>
  <c r="D7" i="1"/>
  <c r="J8" i="1"/>
  <c r="L10" i="1" s="1"/>
  <c r="K24" i="1" s="1"/>
  <c r="D10" i="1"/>
  <c r="D6" i="1"/>
  <c r="D13" i="1"/>
  <c r="D21" i="1"/>
  <c r="D4" i="1"/>
  <c r="D12" i="1"/>
  <c r="D15" i="1"/>
  <c r="D19" i="1"/>
  <c r="D16" i="1"/>
  <c r="L8" i="1" l="1"/>
  <c r="K22" i="1" s="1"/>
  <c r="L7" i="1"/>
  <c r="K21" i="1" s="1"/>
  <c r="F10" i="1"/>
  <c r="F14" i="1"/>
  <c r="H14" i="1" s="1"/>
  <c r="G28" i="1" s="1"/>
  <c r="F5" i="1"/>
  <c r="H5" i="1" s="1"/>
  <c r="F9" i="1"/>
  <c r="H9" i="1" s="1"/>
  <c r="G23" i="1" s="1"/>
  <c r="H3" i="1"/>
  <c r="G17" i="1" s="1"/>
  <c r="F6" i="1"/>
  <c r="F7" i="1" l="1"/>
  <c r="H8" i="1"/>
  <c r="F8" i="1"/>
  <c r="H6" i="1"/>
  <c r="G20" i="1" s="1"/>
  <c r="H10" i="1"/>
  <c r="G24" i="1" s="1"/>
  <c r="F11" i="1"/>
  <c r="H11" i="1" s="1"/>
  <c r="G25" i="1" s="1"/>
  <c r="G19" i="1"/>
  <c r="H4" i="1"/>
  <c r="G18" i="1" s="1"/>
  <c r="G22" i="1" l="1"/>
  <c r="H13" i="1"/>
  <c r="G27" i="1" s="1"/>
  <c r="F12" i="1"/>
  <c r="H12" i="1" s="1"/>
  <c r="G26" i="1" s="1"/>
  <c r="H7" i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BF9FC15E-7FD8-4F37-B63F-913186CA23C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Max. Speed = 11.5 mm3/s / (Extrusion Width X Layer Height)</t>
        </r>
      </text>
    </comment>
  </commentList>
</comments>
</file>

<file path=xl/sharedStrings.xml><?xml version="1.0" encoding="utf-8"?>
<sst xmlns="http://schemas.openxmlformats.org/spreadsheetml/2006/main" count="97" uniqueCount="79">
  <si>
    <t>Ender 3 Spec</t>
  </si>
  <si>
    <t>Layer Height</t>
  </si>
  <si>
    <t>Max Print Speed</t>
  </si>
  <si>
    <t>CURA Speed Values</t>
  </si>
  <si>
    <t>Slic3r Speed Values</t>
  </si>
  <si>
    <t>Line Width</t>
  </si>
  <si>
    <t>Max Travel Speed</t>
  </si>
  <si>
    <t>Type</t>
  </si>
  <si>
    <t>Speed</t>
  </si>
  <si>
    <t>CURA</t>
  </si>
  <si>
    <t>Slic3r</t>
  </si>
  <si>
    <t>Precision</t>
  </si>
  <si>
    <t>cool_min_speed</t>
  </si>
  <si>
    <t>max_print_speed</t>
  </si>
  <si>
    <t>line_width</t>
  </si>
  <si>
    <t>extrusion_width</t>
  </si>
  <si>
    <t>Max Temp</t>
  </si>
  <si>
    <t>speed_print</t>
  </si>
  <si>
    <t>solid_infill_speed</t>
  </si>
  <si>
    <t>wall_line_width</t>
  </si>
  <si>
    <t>first_layer_extrusion_width</t>
  </si>
  <si>
    <t>Max Bed Temp</t>
  </si>
  <si>
    <t>speed_infill</t>
  </si>
  <si>
    <t>infill_speed</t>
  </si>
  <si>
    <t>skin_line_width</t>
  </si>
  <si>
    <t>perimeter_extrusion_width</t>
  </si>
  <si>
    <t>Filament Size</t>
  </si>
  <si>
    <t>speed_wall</t>
  </si>
  <si>
    <t>perimeter_speed</t>
  </si>
  <si>
    <t>skirt_brim_line_width</t>
  </si>
  <si>
    <t>external_perimeter_extrusion_width</t>
  </si>
  <si>
    <t>Nozzle Size</t>
  </si>
  <si>
    <t>speed_wall_0</t>
  </si>
  <si>
    <t>external_perimeter_speed</t>
  </si>
  <si>
    <t>support_line_width</t>
  </si>
  <si>
    <t>infill_extrusion_width</t>
  </si>
  <si>
    <t>Filament Type</t>
  </si>
  <si>
    <t>PLA</t>
  </si>
  <si>
    <t>speed_wall_x</t>
  </si>
  <si>
    <t>small_perimeter_speed</t>
  </si>
  <si>
    <t>support_interface_line_width</t>
  </si>
  <si>
    <t>solid_infill_extrusion_width</t>
  </si>
  <si>
    <t>Volumetric Speed</t>
  </si>
  <si>
    <t>speed_topbottom</t>
  </si>
  <si>
    <t>top_solid_infill_speed</t>
  </si>
  <si>
    <t>infill_line_width</t>
  </si>
  <si>
    <t>top_infill_extrusion_width</t>
  </si>
  <si>
    <t>speed_support</t>
  </si>
  <si>
    <t>support_material_speed</t>
  </si>
  <si>
    <t>support_material_extrusion_width</t>
  </si>
  <si>
    <t>Min Layer Height</t>
  </si>
  <si>
    <t>speed_support_interface</t>
  </si>
  <si>
    <t>support_material_interface_speed</t>
  </si>
  <si>
    <t>Max Layer Height</t>
  </si>
  <si>
    <t>bridge_wall_speed</t>
  </si>
  <si>
    <t>bridge_speed</t>
  </si>
  <si>
    <t>gap_fill_speed</t>
  </si>
  <si>
    <t>speed_layer_0</t>
  </si>
  <si>
    <t>first_layer_speed</t>
  </si>
  <si>
    <t>Slic3r Settings For Copy</t>
  </si>
  <si>
    <t>Supported Meterial Info</t>
  </si>
  <si>
    <t>Meterial</t>
  </si>
  <si>
    <t>Max Speed</t>
  </si>
  <si>
    <t>Min Speed</t>
  </si>
  <si>
    <t>PETG</t>
  </si>
  <si>
    <t>TPU</t>
  </si>
  <si>
    <t>ABS</t>
  </si>
  <si>
    <t>NYLON</t>
  </si>
  <si>
    <t>Cura</t>
  </si>
  <si>
    <t>Slic3r PE</t>
  </si>
  <si>
    <t>Fusion 360</t>
  </si>
  <si>
    <t>Extra Prime Length</t>
  </si>
  <si>
    <t>mm</t>
  </si>
  <si>
    <t>retraction_extra_prime_amount</t>
  </si>
  <si>
    <t>mm3</t>
  </si>
  <si>
    <t>coasting_volume</t>
  </si>
  <si>
    <t>coasting_min_volume</t>
  </si>
  <si>
    <t>wall_thickness</t>
  </si>
  <si>
    <t>top_bottom_thickness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</si>
</sst>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5" borderId="1" xfId="0" applyFill="1" applyBorder="1"/>
    <xf numFmtId="0" fontId="0" fillId="6" borderId="2" xfId="0" applyFill="1" applyBorder="1"/>
    <xf numFmtId="0" fontId="1" fillId="4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/>
    <xf numFmtId="0" fontId="0" fillId="8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wrapText="1"/>
    </xf>
    <xf numFmtId="0" fontId="4" fillId="9" borderId="0" xfId="0" applyFont="1" applyFill="1"/>
    <xf numFmtId="0" fontId="5" fillId="9" borderId="0" xfId="0" applyFont="1" applyFill="1"/>
    <xf numFmtId="0" fontId="6" fillId="0" borderId="0" xfId="0" applyFont="1"/>
    <xf numFmtId="0" fontId="7" fillId="0" borderId="0" xfId="0" applyFont="1"/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8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activeCell="G38" sqref="G38"/>
    </sheetView>
  </sheetViews>
  <sheetFormatPr defaultRowHeight="15" x14ac:dyDescent="0.25"/>
  <cols>
    <col min="1" max="1" width="15.85546875" bestFit="1" customWidth="1"/>
    <col min="2" max="2" width="11.28515625" customWidth="1"/>
    <col min="3" max="3" width="13.28515625" bestFit="1" customWidth="1"/>
    <col min="4" max="4" width="15" bestFit="1" customWidth="1"/>
    <col min="5" max="5" width="20.42578125" customWidth="1"/>
    <col min="7" max="7" width="33.7109375" bestFit="1" customWidth="1"/>
    <col min="9" max="9" width="25.42578125" bestFit="1" customWidth="1"/>
    <col min="11" max="11" width="36.85546875" bestFit="1" customWidth="1"/>
  </cols>
  <sheetData>
    <row r="1" spans="1:12" x14ac:dyDescent="0.25">
      <c r="A1" s="1" t="s">
        <v>0</v>
      </c>
      <c r="B1" s="1"/>
      <c r="C1" s="2" t="s">
        <v>1</v>
      </c>
      <c r="D1" s="2" t="s">
        <v>2</v>
      </c>
      <c r="E1" s="3" t="s">
        <v>3</v>
      </c>
      <c r="F1" s="4"/>
      <c r="G1" s="3" t="s">
        <v>4</v>
      </c>
      <c r="H1" s="4"/>
      <c r="I1" s="5" t="s">
        <v>5</v>
      </c>
      <c r="J1" s="6"/>
      <c r="K1" s="6"/>
      <c r="L1" s="7"/>
    </row>
    <row r="2" spans="1:12" x14ac:dyDescent="0.25">
      <c r="A2" s="8" t="s">
        <v>6</v>
      </c>
      <c r="B2" s="8">
        <v>180</v>
      </c>
      <c r="C2" s="9">
        <v>0.04</v>
      </c>
      <c r="D2" s="10">
        <f>B9/((B7*1.2)*C2)</f>
        <v>479.16666666666663</v>
      </c>
      <c r="E2" s="11" t="s">
        <v>7</v>
      </c>
      <c r="F2" s="11" t="s">
        <v>8</v>
      </c>
      <c r="G2" s="11" t="s">
        <v>7</v>
      </c>
      <c r="H2" s="11" t="s">
        <v>8</v>
      </c>
      <c r="I2" s="12" t="s">
        <v>9</v>
      </c>
      <c r="J2" s="7"/>
      <c r="K2" s="12" t="s">
        <v>10</v>
      </c>
      <c r="L2" s="7"/>
    </row>
    <row r="3" spans="1:12" x14ac:dyDescent="0.25">
      <c r="A3" s="13" t="s">
        <v>11</v>
      </c>
      <c r="B3" s="8">
        <v>0.1</v>
      </c>
      <c r="C3" s="9">
        <v>0.08</v>
      </c>
      <c r="D3" s="10">
        <f>B9/((B7*1.2)*C3)</f>
        <v>239.58333333333331</v>
      </c>
      <c r="E3" t="s">
        <v>12</v>
      </c>
      <c r="F3" s="14">
        <f>D25</f>
        <v>15</v>
      </c>
      <c r="G3" t="s">
        <v>13</v>
      </c>
      <c r="H3" s="14">
        <f>F4</f>
        <v>47.916666666666671</v>
      </c>
      <c r="I3" t="s">
        <v>14</v>
      </c>
      <c r="J3" s="15">
        <f>B7</f>
        <v>0.5</v>
      </c>
      <c r="K3" t="s">
        <v>15</v>
      </c>
      <c r="L3" s="15">
        <f>B7</f>
        <v>0.5</v>
      </c>
    </row>
    <row r="4" spans="1:12" x14ac:dyDescent="0.25">
      <c r="A4" s="13" t="s">
        <v>16</v>
      </c>
      <c r="B4" s="8">
        <v>255</v>
      </c>
      <c r="C4" s="9">
        <v>0.12</v>
      </c>
      <c r="D4" s="10">
        <f>B9/((B7*1.2)*C4)</f>
        <v>159.72222222222223</v>
      </c>
      <c r="E4" t="s">
        <v>17</v>
      </c>
      <c r="F4" s="14">
        <f>MIN(VLOOKUP(B8,A25:D32,3,FALSE),VLOOKUP(B10,C2:D21,2,FALSE))</f>
        <v>47.916666666666671</v>
      </c>
      <c r="G4" t="s">
        <v>18</v>
      </c>
      <c r="H4" s="14">
        <f>H5*0.75</f>
        <v>35.9375</v>
      </c>
      <c r="I4" t="s">
        <v>19</v>
      </c>
      <c r="J4" s="15">
        <f>J3*0.98</f>
        <v>0.49</v>
      </c>
      <c r="K4" t="s">
        <v>20</v>
      </c>
      <c r="L4" s="15">
        <f>L3</f>
        <v>0.5</v>
      </c>
    </row>
    <row r="5" spans="1:12" x14ac:dyDescent="0.25">
      <c r="A5" s="13" t="s">
        <v>21</v>
      </c>
      <c r="B5" s="8">
        <v>110</v>
      </c>
      <c r="C5" s="9">
        <v>0.16</v>
      </c>
      <c r="D5" s="10">
        <f>B9/((B7*1.2)*C5)</f>
        <v>119.79166666666666</v>
      </c>
      <c r="E5" t="s">
        <v>22</v>
      </c>
      <c r="F5" s="14">
        <f>F4</f>
        <v>47.916666666666671</v>
      </c>
      <c r="G5" t="s">
        <v>23</v>
      </c>
      <c r="H5" s="14">
        <f>F5</f>
        <v>47.916666666666671</v>
      </c>
      <c r="I5" t="s">
        <v>24</v>
      </c>
      <c r="J5" s="15">
        <f>J3*0.98</f>
        <v>0.49</v>
      </c>
      <c r="K5" t="s">
        <v>25</v>
      </c>
      <c r="L5" s="15">
        <f>J4</f>
        <v>0.49</v>
      </c>
    </row>
    <row r="6" spans="1:12" x14ac:dyDescent="0.25">
      <c r="A6" s="13" t="s">
        <v>26</v>
      </c>
      <c r="B6" s="8">
        <v>1.75</v>
      </c>
      <c r="C6" s="9">
        <v>0.2</v>
      </c>
      <c r="D6" s="10">
        <f>B9/((B7*1.2)*C6)</f>
        <v>95.833333333333343</v>
      </c>
      <c r="E6" t="s">
        <v>27</v>
      </c>
      <c r="F6" s="14">
        <f>F4/2</f>
        <v>23.958333333333336</v>
      </c>
      <c r="G6" t="s">
        <v>28</v>
      </c>
      <c r="H6" s="14">
        <f>F6</f>
        <v>23.958333333333336</v>
      </c>
      <c r="I6" t="s">
        <v>29</v>
      </c>
      <c r="J6" s="15">
        <f>J3*1.125</f>
        <v>0.5625</v>
      </c>
      <c r="K6" t="s">
        <v>30</v>
      </c>
      <c r="L6" s="15">
        <f>J4</f>
        <v>0.49</v>
      </c>
    </row>
    <row r="7" spans="1:12" x14ac:dyDescent="0.25">
      <c r="A7" s="13" t="s">
        <v>31</v>
      </c>
      <c r="B7" s="16">
        <v>0.5</v>
      </c>
      <c r="C7" s="9">
        <v>0.24</v>
      </c>
      <c r="D7" s="10">
        <f>B9/((B7*1.2)*C7)</f>
        <v>79.861111111111114</v>
      </c>
      <c r="E7" t="s">
        <v>32</v>
      </c>
      <c r="F7" s="14">
        <f>F6</f>
        <v>23.958333333333336</v>
      </c>
      <c r="G7" t="s">
        <v>33</v>
      </c>
      <c r="H7" s="14">
        <f>F7</f>
        <v>23.958333333333336</v>
      </c>
      <c r="I7" t="s">
        <v>34</v>
      </c>
      <c r="J7" s="15">
        <f>J3*0.98</f>
        <v>0.49</v>
      </c>
      <c r="K7" t="s">
        <v>35</v>
      </c>
      <c r="L7" s="15">
        <f>J9</f>
        <v>0.5625</v>
      </c>
    </row>
    <row r="8" spans="1:12" x14ac:dyDescent="0.25">
      <c r="A8" s="13" t="s">
        <v>36</v>
      </c>
      <c r="B8" s="17" t="s">
        <v>37</v>
      </c>
      <c r="C8" s="9">
        <v>0.28000000000000003</v>
      </c>
      <c r="D8" s="10">
        <f>B9/((B7*1.2)*C8)</f>
        <v>68.452380952380949</v>
      </c>
      <c r="E8" t="s">
        <v>38</v>
      </c>
      <c r="F8" s="14">
        <f>F6*2</f>
        <v>47.916666666666671</v>
      </c>
      <c r="G8" t="s">
        <v>39</v>
      </c>
      <c r="H8" s="14">
        <f>F6*0.56</f>
        <v>13.41666666666667</v>
      </c>
      <c r="I8" t="s">
        <v>40</v>
      </c>
      <c r="J8" s="15">
        <f>J3*0.7</f>
        <v>0.35</v>
      </c>
      <c r="K8" t="s">
        <v>41</v>
      </c>
      <c r="L8" s="15">
        <f>J9</f>
        <v>0.5625</v>
      </c>
    </row>
    <row r="9" spans="1:12" x14ac:dyDescent="0.25">
      <c r="A9" s="13" t="s">
        <v>42</v>
      </c>
      <c r="B9" s="8">
        <f>VLOOKUP($B$8,$A$25:$B$32,2,FALSE)</f>
        <v>11.5</v>
      </c>
      <c r="C9" s="9">
        <v>0.32</v>
      </c>
      <c r="D9" s="10">
        <f>B9/((B7*1.2)*C9)</f>
        <v>59.895833333333329</v>
      </c>
      <c r="E9" t="s">
        <v>43</v>
      </c>
      <c r="F9" s="14">
        <f>F4/2</f>
        <v>23.958333333333336</v>
      </c>
      <c r="G9" t="s">
        <v>44</v>
      </c>
      <c r="H9" s="14">
        <f>F9</f>
        <v>23.958333333333336</v>
      </c>
      <c r="I9" t="s">
        <v>45</v>
      </c>
      <c r="J9" s="15">
        <f>J3*1.125</f>
        <v>0.5625</v>
      </c>
      <c r="K9" t="s">
        <v>46</v>
      </c>
      <c r="L9" s="15">
        <f>J5</f>
        <v>0.49</v>
      </c>
    </row>
    <row r="10" spans="1:12" x14ac:dyDescent="0.25">
      <c r="A10" s="13" t="s">
        <v>1</v>
      </c>
      <c r="B10" s="9">
        <v>0.4</v>
      </c>
      <c r="C10" s="9">
        <v>0.36</v>
      </c>
      <c r="D10" s="10">
        <f>B9/((B7*1.2)*C10)</f>
        <v>53.24074074074074</v>
      </c>
      <c r="E10" t="s">
        <v>47</v>
      </c>
      <c r="F10" s="14">
        <f>F4</f>
        <v>47.916666666666671</v>
      </c>
      <c r="G10" t="s">
        <v>48</v>
      </c>
      <c r="H10" s="14">
        <f>F10</f>
        <v>47.916666666666671</v>
      </c>
      <c r="J10" s="15"/>
      <c r="K10" t="s">
        <v>49</v>
      </c>
      <c r="L10" s="15">
        <f>J8</f>
        <v>0.35</v>
      </c>
    </row>
    <row r="11" spans="1:12" x14ac:dyDescent="0.25">
      <c r="A11" s="18" t="s">
        <v>50</v>
      </c>
      <c r="B11" s="19">
        <f>B7*0.2</f>
        <v>0.1</v>
      </c>
      <c r="C11" s="9">
        <v>0.4</v>
      </c>
      <c r="D11" s="10">
        <f>B9/((B7*1.2)*C11)</f>
        <v>47.916666666666671</v>
      </c>
      <c r="E11" t="s">
        <v>51</v>
      </c>
      <c r="F11" s="14">
        <f>F10/1.5</f>
        <v>31.944444444444446</v>
      </c>
      <c r="G11" t="s">
        <v>52</v>
      </c>
      <c r="H11" s="14">
        <f>F11</f>
        <v>31.944444444444446</v>
      </c>
      <c r="J11" s="15"/>
      <c r="L11" s="15"/>
    </row>
    <row r="12" spans="1:12" x14ac:dyDescent="0.25">
      <c r="A12" s="18" t="s">
        <v>53</v>
      </c>
      <c r="B12" s="19">
        <f>B7*0.8</f>
        <v>0.4</v>
      </c>
      <c r="C12" s="9">
        <v>0.44</v>
      </c>
      <c r="D12" s="10">
        <f>B9/((B7*1.2)*C12)</f>
        <v>43.560606060606055</v>
      </c>
      <c r="E12" t="s">
        <v>54</v>
      </c>
      <c r="F12" s="14">
        <f>MAX(F3, F7 / 2)</f>
        <v>15</v>
      </c>
      <c r="G12" t="s">
        <v>55</v>
      </c>
      <c r="H12" s="14">
        <f>F12</f>
        <v>15</v>
      </c>
      <c r="J12" s="15"/>
      <c r="L12" s="15"/>
    </row>
    <row r="13" spans="1:12" x14ac:dyDescent="0.25">
      <c r="C13" s="9">
        <v>0.48</v>
      </c>
      <c r="D13" s="10">
        <f>B9/((B7*1.2)*C13)</f>
        <v>39.930555555555557</v>
      </c>
      <c r="F13" s="14"/>
      <c r="G13" t="s">
        <v>56</v>
      </c>
      <c r="H13" s="14">
        <f>H8</f>
        <v>13.41666666666667</v>
      </c>
      <c r="J13" s="15"/>
    </row>
    <row r="14" spans="1:12" x14ac:dyDescent="0.25">
      <c r="C14" s="9">
        <v>0.52</v>
      </c>
      <c r="D14" s="10">
        <f>B9/((B7*1.2)*C14)</f>
        <v>36.858974358974358</v>
      </c>
      <c r="E14" t="s">
        <v>57</v>
      </c>
      <c r="F14" s="14">
        <f>F4 * 30 / 60</f>
        <v>23.958333333333336</v>
      </c>
      <c r="G14" t="s">
        <v>58</v>
      </c>
      <c r="H14" s="14">
        <f>F14</f>
        <v>23.958333333333336</v>
      </c>
      <c r="J14" s="15"/>
    </row>
    <row r="15" spans="1:12" x14ac:dyDescent="0.25">
      <c r="C15" s="9">
        <v>0.56000000000000005</v>
      </c>
      <c r="D15" s="10">
        <f>B9/((B7*1.2)*C15)</f>
        <v>34.226190476190474</v>
      </c>
    </row>
    <row r="16" spans="1:12" x14ac:dyDescent="0.25">
      <c r="C16" s="9">
        <v>0.6</v>
      </c>
      <c r="D16" s="10">
        <f>B9/((B7*1.2)*C16)</f>
        <v>31.944444444444446</v>
      </c>
      <c r="G16" s="20" t="s">
        <v>59</v>
      </c>
      <c r="K16" s="20" t="s">
        <v>59</v>
      </c>
    </row>
    <row r="17" spans="1:11" x14ac:dyDescent="0.25">
      <c r="C17" s="9">
        <v>0.64</v>
      </c>
      <c r="D17" s="10">
        <f>B9/((B7*1.2)*C17)</f>
        <v>29.947916666666664</v>
      </c>
      <c r="F17" s="14"/>
      <c r="G17" s="14" t="str">
        <f>G3 &amp; " = " &amp; ROUND(H3,0)</f>
        <v>max_print_speed = 48</v>
      </c>
      <c r="K17" t="str">
        <f>K3&amp;" = "&amp;ROUND(L3,2)</f>
        <v>extrusion_width = 0.5</v>
      </c>
    </row>
    <row r="18" spans="1:11" x14ac:dyDescent="0.25">
      <c r="C18" s="9">
        <v>0.68</v>
      </c>
      <c r="D18" s="10">
        <f>B9/((B7*1.2)*C18)</f>
        <v>28.186274509803919</v>
      </c>
      <c r="G18" s="14" t="str">
        <f t="shared" ref="G18:G28" si="0">G4 &amp; " = " &amp; ROUND(H4,0)</f>
        <v>solid_infill_speed = 36</v>
      </c>
      <c r="K18" t="str">
        <f t="shared" ref="K18:K24" si="1">K4&amp;" = "&amp;ROUND(L4,2)</f>
        <v>first_layer_extrusion_width = 0.5</v>
      </c>
    </row>
    <row r="19" spans="1:11" x14ac:dyDescent="0.25">
      <c r="C19" s="9">
        <v>0.72</v>
      </c>
      <c r="D19" s="10">
        <f>B9/((B7*1.2)*C19)</f>
        <v>26.62037037037037</v>
      </c>
      <c r="G19" s="14" t="str">
        <f t="shared" si="0"/>
        <v>infill_speed = 48</v>
      </c>
      <c r="K19" t="str">
        <f t="shared" si="1"/>
        <v>perimeter_extrusion_width = 0.49</v>
      </c>
    </row>
    <row r="20" spans="1:11" x14ac:dyDescent="0.25">
      <c r="C20" s="9">
        <v>0.76</v>
      </c>
      <c r="D20" s="10">
        <f>B9/((B7*1.2)*C20)</f>
        <v>25.219298245614038</v>
      </c>
      <c r="G20" s="14" t="str">
        <f t="shared" si="0"/>
        <v>perimeter_speed = 24</v>
      </c>
      <c r="K20" t="str">
        <f t="shared" si="1"/>
        <v>external_perimeter_extrusion_width = 0.49</v>
      </c>
    </row>
    <row r="21" spans="1:11" x14ac:dyDescent="0.25">
      <c r="C21" s="9">
        <v>0.8</v>
      </c>
      <c r="D21" s="10">
        <f>B9/((B7*1.2)*C21)</f>
        <v>23.958333333333336</v>
      </c>
      <c r="G21" s="14" t="str">
        <f t="shared" si="0"/>
        <v>external_perimeter_speed = 24</v>
      </c>
      <c r="K21" t="str">
        <f t="shared" si="1"/>
        <v>infill_extrusion_width = 0.56</v>
      </c>
    </row>
    <row r="22" spans="1:11" x14ac:dyDescent="0.25">
      <c r="G22" s="14" t="str">
        <f t="shared" si="0"/>
        <v>small_perimeter_speed = 13</v>
      </c>
      <c r="K22" t="str">
        <f t="shared" si="1"/>
        <v>solid_infill_extrusion_width = 0.56</v>
      </c>
    </row>
    <row r="23" spans="1:11" x14ac:dyDescent="0.25">
      <c r="A23" s="21" t="s">
        <v>60</v>
      </c>
      <c r="B23" s="22"/>
      <c r="C23" s="22"/>
      <c r="D23" s="22"/>
      <c r="G23" s="14" t="str">
        <f t="shared" si="0"/>
        <v>top_solid_infill_speed = 24</v>
      </c>
      <c r="K23" t="str">
        <f t="shared" si="1"/>
        <v>top_infill_extrusion_width = 0.49</v>
      </c>
    </row>
    <row r="24" spans="1:11" ht="26.25" x14ac:dyDescent="0.25">
      <c r="A24" s="2" t="s">
        <v>61</v>
      </c>
      <c r="B24" s="23" t="s">
        <v>42</v>
      </c>
      <c r="C24" s="2" t="s">
        <v>62</v>
      </c>
      <c r="D24" s="2" t="s">
        <v>63</v>
      </c>
      <c r="G24" s="14" t="str">
        <f t="shared" si="0"/>
        <v>support_material_speed = 48</v>
      </c>
      <c r="K24" t="str">
        <f t="shared" si="1"/>
        <v>support_material_extrusion_width = 0.35</v>
      </c>
    </row>
    <row r="25" spans="1:11" x14ac:dyDescent="0.25">
      <c r="A25" s="9" t="s">
        <v>37</v>
      </c>
      <c r="B25" s="9">
        <v>11.5</v>
      </c>
      <c r="C25" s="9">
        <v>90</v>
      </c>
      <c r="D25" s="9">
        <v>15</v>
      </c>
      <c r="G25" s="14" t="str">
        <f t="shared" si="0"/>
        <v>support_material_interface_speed = 32</v>
      </c>
    </row>
    <row r="26" spans="1:11" x14ac:dyDescent="0.25">
      <c r="A26" s="9" t="s">
        <v>64</v>
      </c>
      <c r="B26" s="9">
        <v>8</v>
      </c>
      <c r="C26" s="9">
        <v>60</v>
      </c>
      <c r="D26" s="9">
        <v>15</v>
      </c>
      <c r="G26" s="14" t="str">
        <f t="shared" si="0"/>
        <v>bridge_speed = 15</v>
      </c>
    </row>
    <row r="27" spans="1:11" x14ac:dyDescent="0.25">
      <c r="A27" s="9" t="s">
        <v>65</v>
      </c>
      <c r="B27" s="9">
        <v>6</v>
      </c>
      <c r="C27" s="9">
        <v>40</v>
      </c>
      <c r="D27" s="9">
        <v>15</v>
      </c>
      <c r="G27" s="14" t="str">
        <f t="shared" si="0"/>
        <v>gap_fill_speed = 13</v>
      </c>
    </row>
    <row r="28" spans="1:11" x14ac:dyDescent="0.25">
      <c r="A28" s="9" t="s">
        <v>66</v>
      </c>
      <c r="B28" s="9">
        <v>11.5</v>
      </c>
      <c r="C28" s="9">
        <v>90</v>
      </c>
      <c r="D28" s="9">
        <v>15</v>
      </c>
      <c r="G28" s="14" t="str">
        <f t="shared" si="0"/>
        <v>first_layer_speed = 24</v>
      </c>
    </row>
    <row r="29" spans="1:11" x14ac:dyDescent="0.25">
      <c r="A29" s="9" t="s">
        <v>67</v>
      </c>
      <c r="B29" s="9">
        <v>6</v>
      </c>
      <c r="C29" s="9">
        <v>50</v>
      </c>
      <c r="D29" s="9">
        <v>15</v>
      </c>
      <c r="G29" s="14"/>
    </row>
    <row r="30" spans="1:11" x14ac:dyDescent="0.25">
      <c r="A30" s="9"/>
      <c r="B30" s="9"/>
      <c r="C30" s="9"/>
      <c r="D30" s="9"/>
    </row>
    <row r="31" spans="1:11" x14ac:dyDescent="0.25">
      <c r="A31" s="9"/>
      <c r="B31" s="9"/>
      <c r="C31" s="9"/>
      <c r="D31" s="9"/>
    </row>
    <row r="32" spans="1:11" x14ac:dyDescent="0.25">
      <c r="A32" s="9"/>
      <c r="B32" s="9"/>
      <c r="C32" s="9"/>
      <c r="D32" s="9"/>
    </row>
  </sheetData>
  <mergeCells count="7">
    <mergeCell ref="A23:D23"/>
    <mergeCell ref="A1:B1"/>
    <mergeCell ref="E1:F1"/>
    <mergeCell ref="G1:H1"/>
    <mergeCell ref="I1:L1"/>
    <mergeCell ref="I2:J2"/>
    <mergeCell ref="K2:L2"/>
  </mergeCells>
  <conditionalFormatting sqref="C2:D21">
    <cfRule type="expression" dxfId="7" priority="1">
      <formula>NOT(AND($C2 &gt;= $B$11, $C2 &lt;= $B$12))</formula>
    </cfRule>
    <cfRule type="expression" dxfId="6" priority="2">
      <formula>AND($C2 &gt;= $B$11, $C2 &lt;= $B$12)</formula>
    </cfRule>
  </conditionalFormatting>
  <conditionalFormatting sqref="B10">
    <cfRule type="cellIs" dxfId="5" priority="3" operator="lessThan">
      <formula>$B$11</formula>
    </cfRule>
    <cfRule type="cellIs" dxfId="4" priority="4" operator="greaterThan">
      <formula>$B$12</formula>
    </cfRule>
    <cfRule type="cellIs" dxfId="3" priority="5" operator="between">
      <formula>$B$11</formula>
      <formula>$B$12</formula>
    </cfRule>
  </conditionalFormatting>
  <dataValidations count="3">
    <dataValidation type="list" allowBlank="1" showInputMessage="1" showErrorMessage="1" sqref="B7" xr:uid="{077B734C-B198-41DC-B849-F3DC8528F41C}">
      <formula1>"0.2,0.3,0.4,0.5,0.6,0.7,0.8,0.9,1.0"</formula1>
    </dataValidation>
    <dataValidation type="list" allowBlank="1" showInputMessage="1" showErrorMessage="1" sqref="B8" xr:uid="{D80DC956-0F45-46B0-8783-C40A9463E1AD}">
      <formula1>OFFSET($A$25:$A$32,0,0,COUNTA($A$25:$A$32),1)</formula1>
    </dataValidation>
    <dataValidation type="list" allowBlank="1" showInputMessage="1" showErrorMessage="1" sqref="B10" xr:uid="{A03717EB-EA85-472D-BC1A-3F873BE23440}">
      <formula1>$C$2:$C$21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D53D-3291-422C-9FDB-9FF6E434409C}">
  <dimension ref="A1:K16"/>
  <sheetViews>
    <sheetView tabSelected="1" workbookViewId="0">
      <selection activeCell="C26" sqref="C26"/>
    </sheetView>
  </sheetViews>
  <sheetFormatPr defaultColWidth="14.42578125" defaultRowHeight="15.75" customHeight="1" x14ac:dyDescent="0.25"/>
  <cols>
    <col min="1" max="1" width="15.85546875" bestFit="1" customWidth="1"/>
    <col min="2" max="2" width="28.42578125" customWidth="1"/>
    <col min="3" max="3" width="28.5703125" bestFit="1" customWidth="1"/>
  </cols>
  <sheetData>
    <row r="1" spans="1:11" ht="15" x14ac:dyDescent="0.25">
      <c r="A1" s="1" t="s">
        <v>0</v>
      </c>
      <c r="B1" s="1"/>
      <c r="C1" s="24" t="s">
        <v>68</v>
      </c>
      <c r="D1" s="24"/>
      <c r="E1" s="24"/>
      <c r="F1" s="24" t="s">
        <v>69</v>
      </c>
      <c r="G1" s="24"/>
      <c r="H1" s="24"/>
      <c r="I1" s="25" t="s">
        <v>70</v>
      </c>
      <c r="J1" s="24"/>
      <c r="K1" s="24"/>
    </row>
    <row r="2" spans="1:11" ht="15" x14ac:dyDescent="0.25">
      <c r="A2" s="8" t="s">
        <v>6</v>
      </c>
      <c r="B2" s="8">
        <v>180</v>
      </c>
      <c r="C2" s="26" t="s">
        <v>71</v>
      </c>
      <c r="D2" s="26">
        <v>1</v>
      </c>
      <c r="E2" s="26" t="s">
        <v>72</v>
      </c>
    </row>
    <row r="3" spans="1:11" ht="15" x14ac:dyDescent="0.25">
      <c r="A3" s="13" t="s">
        <v>11</v>
      </c>
      <c r="B3" s="8">
        <v>0.1</v>
      </c>
      <c r="C3" s="27" t="s">
        <v>73</v>
      </c>
      <c r="D3">
        <f>3.141 * (B7* B7) * D2</f>
        <v>3.141</v>
      </c>
      <c r="E3" s="26" t="s">
        <v>74</v>
      </c>
    </row>
    <row r="4" spans="1:11" ht="15" x14ac:dyDescent="0.25">
      <c r="A4" s="13" t="s">
        <v>16</v>
      </c>
      <c r="B4" s="8">
        <v>255</v>
      </c>
      <c r="C4" s="27" t="s">
        <v>75</v>
      </c>
      <c r="D4">
        <f>3.141 * (B7 * B7) * B7</f>
        <v>3.141</v>
      </c>
      <c r="E4" s="26" t="s">
        <v>74</v>
      </c>
    </row>
    <row r="5" spans="1:11" ht="15" x14ac:dyDescent="0.25">
      <c r="A5" s="13" t="s">
        <v>21</v>
      </c>
      <c r="B5" s="8">
        <v>110</v>
      </c>
      <c r="C5" s="27" t="s">
        <v>76</v>
      </c>
      <c r="D5">
        <f>ROUNDUP(D4,1)</f>
        <v>3.2</v>
      </c>
      <c r="E5" s="26" t="s">
        <v>74</v>
      </c>
    </row>
    <row r="6" spans="1:11" ht="15" x14ac:dyDescent="0.25">
      <c r="A6" s="13" t="s">
        <v>26</v>
      </c>
      <c r="B6" s="8">
        <v>1.75</v>
      </c>
      <c r="C6" s="27" t="s">
        <v>77</v>
      </c>
    </row>
    <row r="7" spans="1:11" ht="15" x14ac:dyDescent="0.25">
      <c r="A7" s="13" t="s">
        <v>31</v>
      </c>
      <c r="B7" s="16">
        <v>1</v>
      </c>
      <c r="C7" t="s">
        <v>78</v>
      </c>
    </row>
    <row r="8" spans="1:11" ht="15" x14ac:dyDescent="0.25">
      <c r="A8" s="13" t="s">
        <v>1</v>
      </c>
      <c r="B8" s="9">
        <v>0.36</v>
      </c>
    </row>
    <row r="9" spans="1:11" ht="15" x14ac:dyDescent="0.25">
      <c r="A9" s="28" t="s">
        <v>50</v>
      </c>
      <c r="B9" s="19">
        <f>B7*0.2</f>
        <v>0.2</v>
      </c>
    </row>
    <row r="10" spans="1:11" ht="15" x14ac:dyDescent="0.25">
      <c r="A10" s="28" t="s">
        <v>53</v>
      </c>
      <c r="B10" s="19">
        <f>B7*0.8</f>
        <v>0.8</v>
      </c>
    </row>
    <row r="15" spans="1:11" ht="15" x14ac:dyDescent="0.25">
      <c r="F15" s="26"/>
      <c r="G15" s="26"/>
    </row>
    <row r="16" spans="1:11" ht="15" x14ac:dyDescent="0.25">
      <c r="F16" s="26"/>
      <c r="G16" s="26"/>
    </row>
  </sheetData>
  <mergeCells count="1">
    <mergeCell ref="A1:B1"/>
  </mergeCells>
  <conditionalFormatting sqref="B8">
    <cfRule type="cellIs" dxfId="2" priority="1" operator="lessThan">
      <formula>$B$9</formula>
    </cfRule>
    <cfRule type="cellIs" dxfId="1" priority="2" operator="greaterThan">
      <formula>$B$10</formula>
    </cfRule>
    <cfRule type="cellIs" dxfId="0" priority="3" operator="between">
      <formula>$B$9</formula>
      <formula>$B$10</formula>
    </cfRule>
  </conditionalFormatting>
  <dataValidations count="1">
    <dataValidation type="list" allowBlank="1" showInputMessage="1" showErrorMessage="1" sqref="B7" xr:uid="{423CE047-7844-4DFF-9DD2-5697FBF1981F}">
      <formula1>"0.2,0.3,0.4,0.5,0.6,0.7,0.8,0.9,1.0"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943005-913F-448C-A2A9-B58C1ECB59E2}">
          <x14:formula1>
            <xm:f>'[Calibration.xlsm]Slicer Speed and Width Calc'!#REF!</xm:f>
          </x14:formula1>
          <xm:sqref>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Slicer Speed and Width Calc</vt:lpstr>
      <vt:lpstr>Misc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2019-04-21T15:54:20Z</dcterms:modified>
</cp:coreProperties>
</file>