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527_건축적합성_드론.등.리뷰/"/>
    </mc:Choice>
  </mc:AlternateContent>
  <xr:revisionPtr revIDLastSave="0" documentId="13_ncr:1_{C9723891-62A6-7841-BA98-C48E7801DF15}" xr6:coauthVersionLast="47" xr6:coauthVersionMax="47" xr10:uidLastSave="{00000000-0000-0000-0000-000000000000}"/>
  <bookViews>
    <workbookView xWindow="0" yWindow="500" windowWidth="33600" windowHeight="20500" xr2:uid="{6F7D21D4-3418-D14C-A90D-DC28276FDD30}"/>
  </bookViews>
  <sheets>
    <sheet name="일조권 사선제한 분석" sheetId="3" r:id="rId1"/>
    <sheet name="드론 비행경로 시뮬레이션" sheetId="8" r:id="rId2"/>
    <sheet name="하천 모니터링" sheetId="11" r:id="rId3"/>
    <sheet name="holiday" sheetId="4" r:id="rId4"/>
    <sheet name="holiday (2)" sheetId="5" r:id="rId5"/>
    <sheet name="공공시설 방문 현황 관리_원본" sheetId="10" r:id="rId6"/>
    <sheet name="공공시설 방문 현황 관리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1" l="1" a="1"/>
  <c r="K1" i="11" s="1"/>
  <c r="K1" i="8" a="1"/>
  <c r="K1" i="8" s="1"/>
  <c r="K1" i="3" a="1"/>
  <c r="K1" i="3" s="1"/>
  <c r="K1" i="10" a="1"/>
  <c r="K1" i="10" s="1"/>
  <c r="M3" i="11"/>
  <c r="O3" i="11" s="1"/>
  <c r="M37" i="8"/>
  <c r="N37" i="8"/>
  <c r="P37" i="8" s="1"/>
  <c r="O37" i="8"/>
  <c r="M38" i="8"/>
  <c r="M39" i="8" s="1"/>
  <c r="M4" i="8"/>
  <c r="O4" i="8" s="1"/>
  <c r="M3" i="8"/>
  <c r="O3" i="8" s="1"/>
  <c r="H3" i="8"/>
  <c r="M3" i="3"/>
  <c r="N3" i="3" s="1"/>
  <c r="P3" i="3" s="1"/>
  <c r="H5" i="10"/>
  <c r="I5" i="10" s="1"/>
  <c r="M5" i="10"/>
  <c r="N5" i="10" s="1"/>
  <c r="O3" i="10"/>
  <c r="I3" i="10"/>
  <c r="N4" i="10"/>
  <c r="M4" i="10"/>
  <c r="N3" i="10"/>
  <c r="M3" i="10"/>
  <c r="H3" i="11" l="1"/>
  <c r="I3" i="11" s="1"/>
  <c r="M4" i="11"/>
  <c r="N3" i="11"/>
  <c r="P3" i="11" s="1"/>
  <c r="N39" i="8"/>
  <c r="P39" i="8" s="1"/>
  <c r="O39" i="8"/>
  <c r="M40" i="8"/>
  <c r="N38" i="8"/>
  <c r="P38" i="8" s="1"/>
  <c r="O38" i="8"/>
  <c r="M5" i="8"/>
  <c r="N4" i="8"/>
  <c r="P4" i="8" s="1"/>
  <c r="N3" i="8"/>
  <c r="P3" i="8" s="1"/>
  <c r="I3" i="8"/>
  <c r="H3" i="3"/>
  <c r="M4" i="3"/>
  <c r="N4" i="3" s="1"/>
  <c r="P4" i="3" s="1"/>
  <c r="I3" i="3"/>
  <c r="O3" i="3"/>
  <c r="M6" i="10"/>
  <c r="P4" i="10"/>
  <c r="H3" i="10"/>
  <c r="P3" i="10"/>
  <c r="O4" i="10"/>
  <c r="N4" i="11" l="1"/>
  <c r="P4" i="11" s="1"/>
  <c r="O4" i="11"/>
  <c r="M5" i="11"/>
  <c r="N40" i="8"/>
  <c r="P40" i="8" s="1"/>
  <c r="O40" i="8"/>
  <c r="M41" i="8"/>
  <c r="O5" i="8"/>
  <c r="N5" i="8"/>
  <c r="P5" i="8" s="1"/>
  <c r="M6" i="8"/>
  <c r="O4" i="3"/>
  <c r="M5" i="3"/>
  <c r="O5" i="3" s="1"/>
  <c r="M7" i="10"/>
  <c r="N6" i="10"/>
  <c r="O5" i="10"/>
  <c r="P5" i="10"/>
  <c r="O5" i="11" l="1"/>
  <c r="N5" i="11"/>
  <c r="P5" i="11" s="1"/>
  <c r="M6" i="11"/>
  <c r="O41" i="8"/>
  <c r="M42" i="8"/>
  <c r="N41" i="8"/>
  <c r="P41" i="8" s="1"/>
  <c r="O6" i="8"/>
  <c r="N6" i="8"/>
  <c r="P6" i="8" s="1"/>
  <c r="M7" i="8"/>
  <c r="N5" i="3"/>
  <c r="P5" i="3" s="1"/>
  <c r="M6" i="3"/>
  <c r="O6" i="3"/>
  <c r="N6" i="3"/>
  <c r="P6" i="3" s="1"/>
  <c r="M7" i="3"/>
  <c r="N7" i="10"/>
  <c r="M8" i="10"/>
  <c r="O6" i="10"/>
  <c r="P6" i="10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M7" i="11" l="1"/>
  <c r="M8" i="11" s="1"/>
  <c r="O6" i="11"/>
  <c r="N6" i="11"/>
  <c r="P6" i="11" s="1"/>
  <c r="O42" i="8"/>
  <c r="M43" i="8"/>
  <c r="N42" i="8"/>
  <c r="P42" i="8" s="1"/>
  <c r="M8" i="8"/>
  <c r="O7" i="8"/>
  <c r="N7" i="8"/>
  <c r="P7" i="8" s="1"/>
  <c r="M8" i="3"/>
  <c r="O7" i="3"/>
  <c r="N7" i="3"/>
  <c r="P7" i="3" s="1"/>
  <c r="N8" i="10"/>
  <c r="M9" i="10"/>
  <c r="O7" i="10"/>
  <c r="P7" i="10"/>
  <c r="N8" i="11" l="1"/>
  <c r="P8" i="11" s="1"/>
  <c r="O8" i="11"/>
  <c r="M9" i="11"/>
  <c r="O7" i="11"/>
  <c r="N7" i="11"/>
  <c r="P7" i="11" s="1"/>
  <c r="M44" i="8"/>
  <c r="O43" i="8"/>
  <c r="N43" i="8"/>
  <c r="P43" i="8" s="1"/>
  <c r="M9" i="8"/>
  <c r="O8" i="8"/>
  <c r="N8" i="8"/>
  <c r="P8" i="8" s="1"/>
  <c r="M9" i="3"/>
  <c r="O8" i="3"/>
  <c r="N8" i="3"/>
  <c r="P8" i="3" s="1"/>
  <c r="N9" i="10"/>
  <c r="M10" i="10"/>
  <c r="O8" i="10"/>
  <c r="P8" i="10"/>
  <c r="O9" i="11" l="1"/>
  <c r="N9" i="11"/>
  <c r="P9" i="11" s="1"/>
  <c r="M10" i="11"/>
  <c r="N44" i="8"/>
  <c r="P44" i="8" s="1"/>
  <c r="O44" i="8"/>
  <c r="M45" i="8"/>
  <c r="N9" i="8"/>
  <c r="P9" i="8" s="1"/>
  <c r="M10" i="8"/>
  <c r="O9" i="8"/>
  <c r="N9" i="3"/>
  <c r="P9" i="3" s="1"/>
  <c r="M10" i="3"/>
  <c r="O9" i="3"/>
  <c r="M11" i="10"/>
  <c r="N10" i="10"/>
  <c r="P9" i="10"/>
  <c r="O9" i="10"/>
  <c r="M11" i="11" l="1"/>
  <c r="O10" i="11"/>
  <c r="N10" i="11"/>
  <c r="P10" i="11" s="1"/>
  <c r="M46" i="8"/>
  <c r="N45" i="8"/>
  <c r="P45" i="8" s="1"/>
  <c r="O45" i="8"/>
  <c r="O10" i="8"/>
  <c r="M11" i="8"/>
  <c r="N10" i="8"/>
  <c r="P10" i="8" s="1"/>
  <c r="O10" i="3"/>
  <c r="M11" i="3"/>
  <c r="N10" i="3"/>
  <c r="P10" i="3" s="1"/>
  <c r="N11" i="10"/>
  <c r="M12" i="10"/>
  <c r="O10" i="10"/>
  <c r="P10" i="10"/>
  <c r="N11" i="11" l="1"/>
  <c r="P11" i="11" s="1"/>
  <c r="O11" i="11"/>
  <c r="M12" i="11"/>
  <c r="M47" i="8"/>
  <c r="O46" i="8"/>
  <c r="N46" i="8"/>
  <c r="P46" i="8" s="1"/>
  <c r="M12" i="8"/>
  <c r="O11" i="8"/>
  <c r="N11" i="8"/>
  <c r="P11" i="8" s="1"/>
  <c r="N11" i="3"/>
  <c r="P11" i="3" s="1"/>
  <c r="O11" i="3"/>
  <c r="M12" i="3"/>
  <c r="M13" i="10"/>
  <c r="N12" i="10"/>
  <c r="O11" i="10"/>
  <c r="P11" i="10"/>
  <c r="O12" i="11" l="1"/>
  <c r="N12" i="11"/>
  <c r="P12" i="11" s="1"/>
  <c r="M13" i="11"/>
  <c r="N47" i="8"/>
  <c r="P47" i="8" s="1"/>
  <c r="O47" i="8"/>
  <c r="O12" i="8"/>
  <c r="N12" i="8"/>
  <c r="P12" i="8" s="1"/>
  <c r="M13" i="8"/>
  <c r="O12" i="3"/>
  <c r="N12" i="3"/>
  <c r="P12" i="3" s="1"/>
  <c r="M13" i="3"/>
  <c r="N13" i="10"/>
  <c r="M14" i="10"/>
  <c r="P12" i="10"/>
  <c r="O12" i="10"/>
  <c r="N13" i="11" l="1"/>
  <c r="P13" i="11" s="1"/>
  <c r="M14" i="11"/>
  <c r="O13" i="11"/>
  <c r="O13" i="8"/>
  <c r="N13" i="8"/>
  <c r="P13" i="8" s="1"/>
  <c r="M14" i="8"/>
  <c r="O13" i="3"/>
  <c r="N13" i="3"/>
  <c r="P13" i="3" s="1"/>
  <c r="M14" i="3"/>
  <c r="N14" i="10"/>
  <c r="M15" i="10"/>
  <c r="O13" i="10"/>
  <c r="P13" i="10"/>
  <c r="M15" i="11" l="1"/>
  <c r="O14" i="11"/>
  <c r="N14" i="11"/>
  <c r="P14" i="11" s="1"/>
  <c r="O14" i="8"/>
  <c r="N14" i="8"/>
  <c r="P14" i="8" s="1"/>
  <c r="M15" i="8"/>
  <c r="O14" i="3"/>
  <c r="N14" i="3"/>
  <c r="P14" i="3" s="1"/>
  <c r="M15" i="3"/>
  <c r="N15" i="10"/>
  <c r="M16" i="10"/>
  <c r="O14" i="10"/>
  <c r="P14" i="10"/>
  <c r="M16" i="11" l="1"/>
  <c r="N15" i="11"/>
  <c r="P15" i="11" s="1"/>
  <c r="O15" i="11"/>
  <c r="M16" i="8"/>
  <c r="O15" i="8"/>
  <c r="N15" i="8"/>
  <c r="P15" i="8" s="1"/>
  <c r="M16" i="3"/>
  <c r="O15" i="3"/>
  <c r="N15" i="3"/>
  <c r="P15" i="3" s="1"/>
  <c r="M17" i="10"/>
  <c r="N16" i="10"/>
  <c r="O15" i="10"/>
  <c r="P15" i="10"/>
  <c r="N16" i="11" l="1"/>
  <c r="P16" i="11" s="1"/>
  <c r="M17" i="11"/>
  <c r="O16" i="11"/>
  <c r="M17" i="8"/>
  <c r="O16" i="8"/>
  <c r="N16" i="8"/>
  <c r="P16" i="8" s="1"/>
  <c r="M17" i="3"/>
  <c r="O16" i="3"/>
  <c r="N16" i="3"/>
  <c r="P16" i="3" s="1"/>
  <c r="N17" i="10"/>
  <c r="M18" i="10"/>
  <c r="O16" i="10"/>
  <c r="P16" i="10"/>
  <c r="O17" i="11" l="1"/>
  <c r="M18" i="11"/>
  <c r="N17" i="11"/>
  <c r="P17" i="11" s="1"/>
  <c r="N17" i="8"/>
  <c r="P17" i="8" s="1"/>
  <c r="M18" i="8"/>
  <c r="O17" i="8"/>
  <c r="N17" i="3"/>
  <c r="P17" i="3" s="1"/>
  <c r="M18" i="3"/>
  <c r="O17" i="3"/>
  <c r="M19" i="10"/>
  <c r="N18" i="10"/>
  <c r="P17" i="10"/>
  <c r="O17" i="10"/>
  <c r="O18" i="11" l="1"/>
  <c r="N18" i="11"/>
  <c r="P18" i="11" s="1"/>
  <c r="M19" i="11"/>
  <c r="O18" i="8"/>
  <c r="N18" i="8"/>
  <c r="P18" i="8" s="1"/>
  <c r="M19" i="8"/>
  <c r="O18" i="3"/>
  <c r="M19" i="3"/>
  <c r="N18" i="3"/>
  <c r="P18" i="3" s="1"/>
  <c r="N19" i="10"/>
  <c r="M20" i="10"/>
  <c r="O18" i="10"/>
  <c r="P18" i="10"/>
  <c r="M20" i="11" l="1"/>
  <c r="N19" i="11"/>
  <c r="P19" i="11" s="1"/>
  <c r="O19" i="11"/>
  <c r="M20" i="8"/>
  <c r="O19" i="8"/>
  <c r="N19" i="8"/>
  <c r="P19" i="8" s="1"/>
  <c r="N19" i="3"/>
  <c r="P19" i="3" s="1"/>
  <c r="O19" i="3"/>
  <c r="M20" i="3"/>
  <c r="N20" i="10"/>
  <c r="M21" i="10"/>
  <c r="O19" i="10"/>
  <c r="P19" i="10"/>
  <c r="O20" i="11" l="1"/>
  <c r="N20" i="11"/>
  <c r="P20" i="11" s="1"/>
  <c r="M21" i="11"/>
  <c r="N20" i="8"/>
  <c r="P20" i="8" s="1"/>
  <c r="O20" i="8"/>
  <c r="M21" i="8"/>
  <c r="O20" i="3"/>
  <c r="N20" i="3"/>
  <c r="P20" i="3" s="1"/>
  <c r="M21" i="3"/>
  <c r="N21" i="10"/>
  <c r="M22" i="10"/>
  <c r="P20" i="10"/>
  <c r="O20" i="10"/>
  <c r="M22" i="11" l="1"/>
  <c r="O21" i="11"/>
  <c r="N21" i="11"/>
  <c r="P21" i="11" s="1"/>
  <c r="N21" i="8"/>
  <c r="P21" i="8" s="1"/>
  <c r="O21" i="8"/>
  <c r="M22" i="8"/>
  <c r="O21" i="3"/>
  <c r="N21" i="3"/>
  <c r="P21" i="3" s="1"/>
  <c r="M22" i="3"/>
  <c r="N22" i="10"/>
  <c r="M23" i="10"/>
  <c r="O21" i="10"/>
  <c r="P21" i="10"/>
  <c r="M23" i="11" l="1"/>
  <c r="N22" i="11"/>
  <c r="P22" i="11" s="1"/>
  <c r="O22" i="11"/>
  <c r="O22" i="8"/>
  <c r="N22" i="8"/>
  <c r="P22" i="8" s="1"/>
  <c r="M23" i="8"/>
  <c r="O22" i="3"/>
  <c r="N22" i="3"/>
  <c r="P22" i="3" s="1"/>
  <c r="M23" i="3"/>
  <c r="N23" i="10"/>
  <c r="M24" i="10"/>
  <c r="O22" i="10"/>
  <c r="P22" i="10"/>
  <c r="M24" i="11" l="1"/>
  <c r="N23" i="11"/>
  <c r="P23" i="11" s="1"/>
  <c r="O23" i="11"/>
  <c r="M24" i="8"/>
  <c r="O23" i="8"/>
  <c r="N23" i="8"/>
  <c r="P23" i="8" s="1"/>
  <c r="M24" i="3"/>
  <c r="O23" i="3"/>
  <c r="N23" i="3"/>
  <c r="P23" i="3" s="1"/>
  <c r="M25" i="10"/>
  <c r="N24" i="10"/>
  <c r="O23" i="10"/>
  <c r="P23" i="10"/>
  <c r="M25" i="11" l="1"/>
  <c r="O24" i="11"/>
  <c r="N24" i="11"/>
  <c r="P24" i="11" s="1"/>
  <c r="M25" i="8"/>
  <c r="O24" i="8"/>
  <c r="N24" i="8"/>
  <c r="P24" i="8" s="1"/>
  <c r="M25" i="3"/>
  <c r="O24" i="3"/>
  <c r="N24" i="3"/>
  <c r="P24" i="3" s="1"/>
  <c r="N25" i="10"/>
  <c r="M26" i="10"/>
  <c r="O24" i="10"/>
  <c r="P24" i="10"/>
  <c r="O25" i="11" l="1"/>
  <c r="N25" i="11"/>
  <c r="P25" i="11" s="1"/>
  <c r="M26" i="11"/>
  <c r="N25" i="8"/>
  <c r="P25" i="8" s="1"/>
  <c r="M26" i="8"/>
  <c r="O25" i="8"/>
  <c r="N25" i="3"/>
  <c r="P25" i="3" s="1"/>
  <c r="M26" i="3"/>
  <c r="O25" i="3"/>
  <c r="N26" i="10"/>
  <c r="M27" i="10"/>
  <c r="P25" i="10"/>
  <c r="O25" i="10"/>
  <c r="O26" i="11" l="1"/>
  <c r="M27" i="11"/>
  <c r="N26" i="11"/>
  <c r="P26" i="11" s="1"/>
  <c r="O26" i="8"/>
  <c r="M27" i="8"/>
  <c r="N26" i="8"/>
  <c r="P26" i="8" s="1"/>
  <c r="O26" i="3"/>
  <c r="N26" i="3"/>
  <c r="P26" i="3" s="1"/>
  <c r="M27" i="3"/>
  <c r="N27" i="10"/>
  <c r="M28" i="10"/>
  <c r="O26" i="10"/>
  <c r="P26" i="10"/>
  <c r="M28" i="11" l="1"/>
  <c r="O27" i="11"/>
  <c r="N27" i="11"/>
  <c r="P27" i="11" s="1"/>
  <c r="M28" i="8"/>
  <c r="O27" i="8"/>
  <c r="N27" i="8"/>
  <c r="P27" i="8" s="1"/>
  <c r="N27" i="3"/>
  <c r="P27" i="3" s="1"/>
  <c r="O27" i="3"/>
  <c r="M28" i="3"/>
  <c r="M29" i="10"/>
  <c r="N28" i="10"/>
  <c r="O27" i="10"/>
  <c r="P27" i="10"/>
  <c r="O28" i="11" l="1"/>
  <c r="M29" i="11"/>
  <c r="N28" i="11"/>
  <c r="P28" i="11" s="1"/>
  <c r="M29" i="8"/>
  <c r="O28" i="8"/>
  <c r="N28" i="8"/>
  <c r="P28" i="8" s="1"/>
  <c r="N28" i="3"/>
  <c r="P28" i="3" s="1"/>
  <c r="O28" i="3"/>
  <c r="M29" i="3"/>
  <c r="N29" i="10"/>
  <c r="M30" i="10"/>
  <c r="O28" i="10"/>
  <c r="P28" i="10"/>
  <c r="M30" i="11" l="1"/>
  <c r="O29" i="11"/>
  <c r="N29" i="11"/>
  <c r="P29" i="11" s="1"/>
  <c r="O29" i="8"/>
  <c r="N29" i="8"/>
  <c r="P29" i="8" s="1"/>
  <c r="M30" i="8"/>
  <c r="O29" i="3"/>
  <c r="N29" i="3"/>
  <c r="P29" i="3" s="1"/>
  <c r="M30" i="3"/>
  <c r="N30" i="10"/>
  <c r="M31" i="10"/>
  <c r="O29" i="10"/>
  <c r="P29" i="10"/>
  <c r="O30" i="11" l="1"/>
  <c r="N30" i="11"/>
  <c r="P30" i="11" s="1"/>
  <c r="M31" i="11"/>
  <c r="O30" i="8"/>
  <c r="N30" i="8"/>
  <c r="P30" i="8" s="1"/>
  <c r="M31" i="8"/>
  <c r="O30" i="3"/>
  <c r="N30" i="3"/>
  <c r="P30" i="3" s="1"/>
  <c r="M31" i="3"/>
  <c r="N31" i="10"/>
  <c r="M32" i="10"/>
  <c r="O30" i="10"/>
  <c r="P30" i="10"/>
  <c r="N31" i="11" l="1"/>
  <c r="P31" i="11" s="1"/>
  <c r="M32" i="11"/>
  <c r="O31" i="11"/>
  <c r="M32" i="8"/>
  <c r="O31" i="8"/>
  <c r="N31" i="8"/>
  <c r="P31" i="8" s="1"/>
  <c r="M32" i="3"/>
  <c r="O31" i="3"/>
  <c r="N31" i="3"/>
  <c r="P31" i="3" s="1"/>
  <c r="N32" i="10"/>
  <c r="M33" i="10"/>
  <c r="O31" i="10"/>
  <c r="P31" i="10"/>
  <c r="N32" i="11" l="1"/>
  <c r="P32" i="11" s="1"/>
  <c r="M33" i="11"/>
  <c r="O32" i="11"/>
  <c r="M33" i="8"/>
  <c r="O32" i="8"/>
  <c r="N32" i="8"/>
  <c r="P32" i="8" s="1"/>
  <c r="M33" i="3"/>
  <c r="O32" i="3"/>
  <c r="N32" i="3"/>
  <c r="P32" i="3" s="1"/>
  <c r="N33" i="10"/>
  <c r="M34" i="10"/>
  <c r="O32" i="10"/>
  <c r="P32" i="10"/>
  <c r="O33" i="11" l="1"/>
  <c r="M34" i="11"/>
  <c r="N33" i="11"/>
  <c r="P33" i="11" s="1"/>
  <c r="N33" i="8"/>
  <c r="P33" i="8" s="1"/>
  <c r="M34" i="8"/>
  <c r="O33" i="8"/>
  <c r="N33" i="3"/>
  <c r="P33" i="3" s="1"/>
  <c r="M34" i="3"/>
  <c r="O33" i="3"/>
  <c r="N34" i="10"/>
  <c r="M35" i="10"/>
  <c r="P33" i="10"/>
  <c r="O33" i="10"/>
  <c r="M35" i="11" l="1"/>
  <c r="O34" i="11"/>
  <c r="N34" i="11"/>
  <c r="P34" i="11" s="1"/>
  <c r="O34" i="8"/>
  <c r="N34" i="8"/>
  <c r="P34" i="8" s="1"/>
  <c r="M35" i="8"/>
  <c r="O34" i="3"/>
  <c r="N34" i="3"/>
  <c r="P34" i="3" s="1"/>
  <c r="N35" i="10"/>
  <c r="M36" i="10"/>
  <c r="N36" i="10" s="1"/>
  <c r="O34" i="10"/>
  <c r="P34" i="10"/>
  <c r="O35" i="11" l="1"/>
  <c r="N35" i="11"/>
  <c r="P35" i="11" s="1"/>
  <c r="M36" i="11"/>
  <c r="O35" i="8"/>
  <c r="N35" i="8"/>
  <c r="P35" i="8" s="1"/>
  <c r="M36" i="8"/>
  <c r="L1" i="8" a="1"/>
  <c r="L1" i="8" s="1"/>
  <c r="O35" i="10"/>
  <c r="P35" i="10"/>
  <c r="L1" i="10" a="1"/>
  <c r="L1" i="10" s="1"/>
  <c r="O36" i="11" l="1"/>
  <c r="M37" i="11"/>
  <c r="N36" i="11"/>
  <c r="P36" i="11" s="1"/>
  <c r="O36" i="8"/>
  <c r="N36" i="8"/>
  <c r="P36" i="8" s="1"/>
  <c r="L1" i="3" a="1"/>
  <c r="L1" i="3" s="1"/>
  <c r="O36" i="10"/>
  <c r="P36" i="10"/>
  <c r="O37" i="11" l="1"/>
  <c r="N37" i="11"/>
  <c r="P37" i="11" s="1"/>
  <c r="M38" i="11"/>
  <c r="S4" i="8"/>
  <c r="H4" i="8" s="1"/>
  <c r="S3" i="8"/>
  <c r="S4" i="3"/>
  <c r="H4" i="3" s="1"/>
  <c r="S3" i="3"/>
  <c r="S4" i="10"/>
  <c r="H4" i="10" s="1"/>
  <c r="I4" i="10" s="1"/>
  <c r="S3" i="10"/>
  <c r="M39" i="11" l="1"/>
  <c r="O38" i="11"/>
  <c r="N38" i="11"/>
  <c r="P38" i="11" s="1"/>
  <c r="S5" i="8"/>
  <c r="H5" i="8" s="1"/>
  <c r="I4" i="8"/>
  <c r="S5" i="3"/>
  <c r="H5" i="3" s="1"/>
  <c r="I4" i="3"/>
  <c r="S5" i="10"/>
  <c r="M40" i="11" l="1"/>
  <c r="N39" i="11"/>
  <c r="P39" i="11" s="1"/>
  <c r="O39" i="11"/>
  <c r="S6" i="8"/>
  <c r="H6" i="8" s="1"/>
  <c r="I5" i="8"/>
  <c r="S6" i="3"/>
  <c r="H6" i="3" s="1"/>
  <c r="I5" i="3"/>
  <c r="S6" i="10"/>
  <c r="H6" i="10" s="1"/>
  <c r="I6" i="10" s="1"/>
  <c r="N40" i="11" l="1"/>
  <c r="P40" i="11" s="1"/>
  <c r="O40" i="11"/>
  <c r="M41" i="11"/>
  <c r="S7" i="8"/>
  <c r="H7" i="8" s="1"/>
  <c r="I6" i="8"/>
  <c r="S7" i="3"/>
  <c r="H7" i="3" s="1"/>
  <c r="I6" i="3"/>
  <c r="S7" i="10"/>
  <c r="H7" i="10" s="1"/>
  <c r="I7" i="10" s="1"/>
  <c r="M42" i="11" l="1"/>
  <c r="O41" i="11"/>
  <c r="N41" i="11"/>
  <c r="P41" i="11" s="1"/>
  <c r="I7" i="8"/>
  <c r="S8" i="8"/>
  <c r="H8" i="8" s="1"/>
  <c r="I7" i="3"/>
  <c r="S8" i="3"/>
  <c r="H8" i="3" s="1"/>
  <c r="S8" i="10"/>
  <c r="H8" i="10" s="1"/>
  <c r="I8" i="10" s="1"/>
  <c r="M43" i="11" l="1"/>
  <c r="O42" i="11"/>
  <c r="N42" i="11"/>
  <c r="P42" i="11" s="1"/>
  <c r="I8" i="8"/>
  <c r="S9" i="8"/>
  <c r="H9" i="8" s="1"/>
  <c r="I8" i="3"/>
  <c r="S9" i="3"/>
  <c r="H9" i="3" s="1"/>
  <c r="S9" i="10"/>
  <c r="H9" i="10" s="1"/>
  <c r="I9" i="10" s="1"/>
  <c r="O43" i="11" l="1"/>
  <c r="N43" i="11"/>
  <c r="P43" i="11" s="1"/>
  <c r="M44" i="11"/>
  <c r="I9" i="8"/>
  <c r="S10" i="8"/>
  <c r="H10" i="8" s="1"/>
  <c r="I9" i="3"/>
  <c r="S10" i="3"/>
  <c r="H10" i="3" s="1"/>
  <c r="S10" i="10"/>
  <c r="H10" i="10" s="1"/>
  <c r="I10" i="10" s="1"/>
  <c r="O44" i="11" l="1"/>
  <c r="M45" i="11"/>
  <c r="N44" i="11"/>
  <c r="P44" i="11" s="1"/>
  <c r="I10" i="8"/>
  <c r="S11" i="8"/>
  <c r="H11" i="8" s="1"/>
  <c r="I10" i="3"/>
  <c r="S11" i="3"/>
  <c r="H11" i="3" s="1"/>
  <c r="S11" i="10"/>
  <c r="H11" i="10" s="1"/>
  <c r="I11" i="10" s="1"/>
  <c r="O45" i="11" l="1"/>
  <c r="M46" i="11"/>
  <c r="N45" i="11"/>
  <c r="P45" i="11" s="1"/>
  <c r="S12" i="8"/>
  <c r="H12" i="8" s="1"/>
  <c r="I11" i="8"/>
  <c r="S12" i="3"/>
  <c r="H12" i="3" s="1"/>
  <c r="I11" i="3"/>
  <c r="S12" i="10"/>
  <c r="H12" i="10" s="1"/>
  <c r="I12" i="10" s="1"/>
  <c r="O46" i="11" l="1"/>
  <c r="N46" i="11"/>
  <c r="P46" i="11" s="1"/>
  <c r="M47" i="11"/>
  <c r="S13" i="8"/>
  <c r="H13" i="8" s="1"/>
  <c r="I12" i="8"/>
  <c r="S13" i="3"/>
  <c r="H13" i="3" s="1"/>
  <c r="I12" i="3"/>
  <c r="S13" i="10"/>
  <c r="H13" i="10" s="1"/>
  <c r="I13" i="10" s="1"/>
  <c r="M48" i="11" l="1"/>
  <c r="N47" i="11"/>
  <c r="P47" i="11" s="1"/>
  <c r="O47" i="11"/>
  <c r="S14" i="8"/>
  <c r="H14" i="8" s="1"/>
  <c r="I13" i="8"/>
  <c r="S14" i="3"/>
  <c r="H14" i="3" s="1"/>
  <c r="I13" i="3"/>
  <c r="S14" i="10"/>
  <c r="H14" i="10" s="1"/>
  <c r="I14" i="10" s="1"/>
  <c r="N48" i="11" l="1"/>
  <c r="P48" i="11" s="1"/>
  <c r="O48" i="11"/>
  <c r="M49" i="11"/>
  <c r="S15" i="8"/>
  <c r="H15" i="8" s="1"/>
  <c r="I14" i="8"/>
  <c r="S15" i="3"/>
  <c r="H15" i="3" s="1"/>
  <c r="I14" i="3"/>
  <c r="S15" i="10"/>
  <c r="H15" i="10" s="1"/>
  <c r="I15" i="10" s="1"/>
  <c r="N49" i="11" l="1"/>
  <c r="P49" i="11" s="1"/>
  <c r="M50" i="11"/>
  <c r="O49" i="11"/>
  <c r="I15" i="8"/>
  <c r="S16" i="8"/>
  <c r="H16" i="8" s="1"/>
  <c r="I15" i="3"/>
  <c r="S16" i="3"/>
  <c r="H16" i="3" s="1"/>
  <c r="S16" i="10"/>
  <c r="H16" i="10" s="1"/>
  <c r="I16" i="10" s="1"/>
  <c r="M51" i="11" l="1"/>
  <c r="O50" i="11"/>
  <c r="N50" i="11"/>
  <c r="P50" i="11" s="1"/>
  <c r="L1" i="11" a="1"/>
  <c r="L1" i="11" s="1"/>
  <c r="I16" i="8"/>
  <c r="S17" i="8"/>
  <c r="H17" i="8" s="1"/>
  <c r="I16" i="3"/>
  <c r="S17" i="3"/>
  <c r="H17" i="3" s="1"/>
  <c r="S17" i="10"/>
  <c r="H17" i="10" s="1"/>
  <c r="I17" i="10" s="1"/>
  <c r="O51" i="11" l="1"/>
  <c r="N51" i="11"/>
  <c r="P51" i="11" s="1"/>
  <c r="I17" i="8"/>
  <c r="S18" i="8"/>
  <c r="H18" i="8" s="1"/>
  <c r="I17" i="3"/>
  <c r="S18" i="3"/>
  <c r="H18" i="3" s="1"/>
  <c r="S18" i="10"/>
  <c r="H18" i="10" s="1"/>
  <c r="I18" i="10" s="1"/>
  <c r="S3" i="11" l="1"/>
  <c r="S4" i="11"/>
  <c r="H4" i="11" s="1"/>
  <c r="I18" i="8"/>
  <c r="S19" i="8"/>
  <c r="H19" i="8" s="1"/>
  <c r="I18" i="3"/>
  <c r="S19" i="3"/>
  <c r="H19" i="3" s="1"/>
  <c r="S19" i="10"/>
  <c r="H19" i="10" s="1"/>
  <c r="I19" i="10" s="1"/>
  <c r="S5" i="11" l="1"/>
  <c r="H5" i="11" s="1"/>
  <c r="I4" i="11"/>
  <c r="S20" i="8"/>
  <c r="H20" i="8" s="1"/>
  <c r="I19" i="8"/>
  <c r="S20" i="3"/>
  <c r="H20" i="3" s="1"/>
  <c r="I19" i="3"/>
  <c r="S20" i="10"/>
  <c r="H20" i="10" s="1"/>
  <c r="I20" i="10" s="1"/>
  <c r="S6" i="11" l="1"/>
  <c r="H6" i="11" s="1"/>
  <c r="I5" i="11"/>
  <c r="S21" i="8"/>
  <c r="H21" i="8" s="1"/>
  <c r="I20" i="8"/>
  <c r="S21" i="3"/>
  <c r="H21" i="3" s="1"/>
  <c r="I20" i="3"/>
  <c r="S21" i="10"/>
  <c r="H21" i="10" s="1"/>
  <c r="I21" i="10" s="1"/>
  <c r="I6" i="11" l="1"/>
  <c r="S7" i="11"/>
  <c r="H7" i="11" s="1"/>
  <c r="S8" i="11" s="1"/>
  <c r="H8" i="11" s="1"/>
  <c r="S22" i="8"/>
  <c r="H22" i="8" s="1"/>
  <c r="I21" i="8"/>
  <c r="S22" i="3"/>
  <c r="H22" i="3" s="1"/>
  <c r="I21" i="3"/>
  <c r="S22" i="10"/>
  <c r="H22" i="10" s="1"/>
  <c r="I22" i="10" s="1"/>
  <c r="I8" i="11" l="1"/>
  <c r="S9" i="11"/>
  <c r="H9" i="11" s="1"/>
  <c r="I7" i="11"/>
  <c r="S23" i="8"/>
  <c r="H23" i="8" s="1"/>
  <c r="I22" i="8"/>
  <c r="S23" i="3"/>
  <c r="H23" i="3" s="1"/>
  <c r="I22" i="3"/>
  <c r="S23" i="10"/>
  <c r="H23" i="10" s="1"/>
  <c r="I23" i="10" s="1"/>
  <c r="I9" i="11" l="1"/>
  <c r="S10" i="11"/>
  <c r="H10" i="11" s="1"/>
  <c r="I23" i="8"/>
  <c r="S24" i="8"/>
  <c r="H24" i="8" s="1"/>
  <c r="I23" i="3"/>
  <c r="S24" i="3"/>
  <c r="H24" i="3" s="1"/>
  <c r="S24" i="10"/>
  <c r="H24" i="10" s="1"/>
  <c r="I24" i="10" s="1"/>
  <c r="S11" i="11" l="1"/>
  <c r="H11" i="11" s="1"/>
  <c r="I10" i="11"/>
  <c r="I24" i="8"/>
  <c r="S25" i="8"/>
  <c r="H25" i="8" s="1"/>
  <c r="I24" i="3"/>
  <c r="S25" i="3"/>
  <c r="H25" i="3" s="1"/>
  <c r="S25" i="10"/>
  <c r="H25" i="10" s="1"/>
  <c r="I25" i="10" s="1"/>
  <c r="S12" i="11" l="1"/>
  <c r="H12" i="11" s="1"/>
  <c r="I11" i="11"/>
  <c r="I25" i="8"/>
  <c r="S26" i="8"/>
  <c r="H26" i="8" s="1"/>
  <c r="I25" i="3"/>
  <c r="S26" i="3"/>
  <c r="H26" i="3" s="1"/>
  <c r="S26" i="10"/>
  <c r="H26" i="10" s="1"/>
  <c r="I26" i="10" s="1"/>
  <c r="S13" i="11" l="1"/>
  <c r="H13" i="11" s="1"/>
  <c r="I12" i="11"/>
  <c r="I26" i="8"/>
  <c r="S27" i="8"/>
  <c r="H27" i="8" s="1"/>
  <c r="I26" i="3"/>
  <c r="S27" i="3"/>
  <c r="H27" i="3" s="1"/>
  <c r="S27" i="10"/>
  <c r="H27" i="10" s="1"/>
  <c r="I27" i="10" s="1"/>
  <c r="S14" i="11" l="1"/>
  <c r="H14" i="11" s="1"/>
  <c r="I13" i="11"/>
  <c r="S28" i="8"/>
  <c r="H28" i="8" s="1"/>
  <c r="I27" i="8"/>
  <c r="S28" i="3"/>
  <c r="H28" i="3" s="1"/>
  <c r="I27" i="3"/>
  <c r="S28" i="10"/>
  <c r="H28" i="10" s="1"/>
  <c r="I28" i="10" s="1"/>
  <c r="I14" i="11" l="1"/>
  <c r="S15" i="11"/>
  <c r="H15" i="11" s="1"/>
  <c r="I28" i="8"/>
  <c r="S29" i="8"/>
  <c r="H29" i="8" s="1"/>
  <c r="S29" i="3"/>
  <c r="H29" i="3" s="1"/>
  <c r="I28" i="3"/>
  <c r="S29" i="10"/>
  <c r="H29" i="10" s="1"/>
  <c r="I29" i="10" s="1"/>
  <c r="I15" i="11" l="1"/>
  <c r="S16" i="11"/>
  <c r="H16" i="11" s="1"/>
  <c r="S30" i="8"/>
  <c r="H30" i="8" s="1"/>
  <c r="I29" i="8"/>
  <c r="S30" i="3"/>
  <c r="H30" i="3" s="1"/>
  <c r="I29" i="3"/>
  <c r="S30" i="10"/>
  <c r="H30" i="10" s="1"/>
  <c r="I30" i="10" s="1"/>
  <c r="I16" i="11" l="1"/>
  <c r="S17" i="11"/>
  <c r="H17" i="11" s="1"/>
  <c r="S31" i="8"/>
  <c r="H31" i="8" s="1"/>
  <c r="I30" i="8"/>
  <c r="S31" i="3"/>
  <c r="H31" i="3" s="1"/>
  <c r="I30" i="3"/>
  <c r="S31" i="10"/>
  <c r="H31" i="10" s="1"/>
  <c r="I31" i="10" s="1"/>
  <c r="I17" i="11" l="1"/>
  <c r="S18" i="11"/>
  <c r="H18" i="11" s="1"/>
  <c r="I31" i="8"/>
  <c r="S32" i="8"/>
  <c r="H32" i="8" s="1"/>
  <c r="I31" i="3"/>
  <c r="S32" i="3"/>
  <c r="H32" i="3" s="1"/>
  <c r="S32" i="10"/>
  <c r="H32" i="10" s="1"/>
  <c r="I32" i="10" s="1"/>
  <c r="S19" i="11" l="1"/>
  <c r="H19" i="11" s="1"/>
  <c r="I18" i="11"/>
  <c r="S33" i="8"/>
  <c r="H33" i="8" s="1"/>
  <c r="I32" i="8"/>
  <c r="I32" i="3"/>
  <c r="S33" i="3"/>
  <c r="H33" i="3" s="1"/>
  <c r="S33" i="10"/>
  <c r="H33" i="10" s="1"/>
  <c r="I33" i="10" s="1"/>
  <c r="S20" i="11" l="1"/>
  <c r="H20" i="11" s="1"/>
  <c r="I19" i="11"/>
  <c r="I33" i="8"/>
  <c r="S34" i="8"/>
  <c r="H34" i="8" s="1"/>
  <c r="I33" i="3"/>
  <c r="S34" i="3"/>
  <c r="H34" i="3" s="1"/>
  <c r="S34" i="10"/>
  <c r="H34" i="10" s="1"/>
  <c r="I34" i="10" s="1"/>
  <c r="S21" i="11" l="1"/>
  <c r="H21" i="11" s="1"/>
  <c r="I20" i="11"/>
  <c r="I34" i="8"/>
  <c r="S35" i="8"/>
  <c r="H35" i="8" s="1"/>
  <c r="I34" i="3"/>
  <c r="S35" i="10"/>
  <c r="H35" i="10" s="1"/>
  <c r="I35" i="10" s="1"/>
  <c r="S22" i="11" l="1"/>
  <c r="H22" i="11" s="1"/>
  <c r="I21" i="11"/>
  <c r="S36" i="8"/>
  <c r="H36" i="8" s="1"/>
  <c r="I35" i="8"/>
  <c r="S36" i="10"/>
  <c r="H36" i="10" s="1"/>
  <c r="I36" i="10" s="1"/>
  <c r="I22" i="11" l="1"/>
  <c r="S23" i="11"/>
  <c r="H23" i="11" s="1"/>
  <c r="I36" i="8"/>
  <c r="S37" i="8"/>
  <c r="H37" i="8" s="1"/>
  <c r="I1" i="3" a="1"/>
  <c r="I1" i="3" s="1"/>
  <c r="J1" i="3" s="1" a="1"/>
  <c r="J1" i="3" s="1"/>
  <c r="I1" i="10" a="1"/>
  <c r="I1" i="10" s="1"/>
  <c r="J1" i="10" s="1" a="1"/>
  <c r="J1" i="10" s="1"/>
  <c r="I23" i="11" l="1"/>
  <c r="S24" i="11"/>
  <c r="H24" i="11" s="1"/>
  <c r="I37" i="8"/>
  <c r="S38" i="8"/>
  <c r="H38" i="8" s="1"/>
  <c r="I24" i="11" l="1"/>
  <c r="S25" i="11"/>
  <c r="H25" i="11" s="1"/>
  <c r="I38" i="8"/>
  <c r="S39" i="8"/>
  <c r="H39" i="8" s="1"/>
  <c r="I25" i="11" l="1"/>
  <c r="S26" i="11"/>
  <c r="H26" i="11" s="1"/>
  <c r="S40" i="8"/>
  <c r="H40" i="8" s="1"/>
  <c r="I39" i="8"/>
  <c r="S27" i="11" l="1"/>
  <c r="H27" i="11" s="1"/>
  <c r="I26" i="11"/>
  <c r="S41" i="8"/>
  <c r="H41" i="8" s="1"/>
  <c r="I40" i="8"/>
  <c r="I27" i="11" l="1"/>
  <c r="S28" i="11"/>
  <c r="H28" i="11" s="1"/>
  <c r="S42" i="8"/>
  <c r="H42" i="8" s="1"/>
  <c r="I41" i="8"/>
  <c r="S29" i="11" l="1"/>
  <c r="H29" i="11" s="1"/>
  <c r="I28" i="11"/>
  <c r="S43" i="8"/>
  <c r="H43" i="8" s="1"/>
  <c r="I42" i="8"/>
  <c r="S30" i="11" l="1"/>
  <c r="H30" i="11" s="1"/>
  <c r="I29" i="11"/>
  <c r="I43" i="8"/>
  <c r="S44" i="8"/>
  <c r="H44" i="8" s="1"/>
  <c r="I30" i="11" l="1"/>
  <c r="S31" i="11"/>
  <c r="H31" i="11" s="1"/>
  <c r="S45" i="8"/>
  <c r="H45" i="8" s="1"/>
  <c r="I44" i="8"/>
  <c r="I31" i="11" l="1"/>
  <c r="S32" i="11"/>
  <c r="H32" i="11" s="1"/>
  <c r="I45" i="8"/>
  <c r="S46" i="8"/>
  <c r="H46" i="8" s="1"/>
  <c r="I32" i="11" l="1"/>
  <c r="S33" i="11"/>
  <c r="H33" i="11" s="1"/>
  <c r="I46" i="8"/>
  <c r="S47" i="8"/>
  <c r="H47" i="8" s="1"/>
  <c r="I47" i="8" s="1"/>
  <c r="I33" i="11" l="1"/>
  <c r="S34" i="11"/>
  <c r="H34" i="11" s="1"/>
  <c r="I1" i="8" a="1"/>
  <c r="I1" i="8" s="1"/>
  <c r="J1" i="8" s="1" a="1"/>
  <c r="J1" i="8" s="1"/>
  <c r="S35" i="11" l="1"/>
  <c r="H35" i="11" s="1"/>
  <c r="I34" i="11"/>
  <c r="I35" i="11" l="1"/>
  <c r="S36" i="11"/>
  <c r="H36" i="11" s="1"/>
  <c r="S37" i="11" l="1"/>
  <c r="H37" i="11" s="1"/>
  <c r="I36" i="11"/>
  <c r="S38" i="11" l="1"/>
  <c r="H38" i="11" s="1"/>
  <c r="I37" i="11"/>
  <c r="I38" i="11" l="1"/>
  <c r="S39" i="11"/>
  <c r="H39" i="11" s="1"/>
  <c r="S40" i="11" l="1"/>
  <c r="H40" i="11" s="1"/>
  <c r="I39" i="11"/>
  <c r="I40" i="11" l="1"/>
  <c r="S41" i="11"/>
  <c r="H41" i="11" s="1"/>
  <c r="I41" i="11" l="1"/>
  <c r="S42" i="11"/>
  <c r="H42" i="11" s="1"/>
  <c r="S43" i="11" l="1"/>
  <c r="H43" i="11" s="1"/>
  <c r="I42" i="11"/>
  <c r="S44" i="11" l="1"/>
  <c r="H44" i="11" s="1"/>
  <c r="I43" i="11"/>
  <c r="S45" i="11" l="1"/>
  <c r="H45" i="11" s="1"/>
  <c r="I44" i="11"/>
  <c r="S46" i="11" l="1"/>
  <c r="H46" i="11" s="1"/>
  <c r="I45" i="11"/>
  <c r="I46" i="11" l="1"/>
  <c r="S47" i="11"/>
  <c r="H47" i="11" s="1"/>
  <c r="I47" i="11" l="1"/>
  <c r="S48" i="11"/>
  <c r="H48" i="11" s="1"/>
  <c r="I48" i="11" l="1"/>
  <c r="S49" i="11"/>
  <c r="H49" i="11" s="1"/>
  <c r="I49" i="11" l="1"/>
  <c r="S50" i="11"/>
  <c r="H50" i="11" s="1"/>
  <c r="S51" i="11" l="1"/>
  <c r="H51" i="11" s="1"/>
  <c r="I51" i="11" s="1"/>
  <c r="I50" i="11"/>
  <c r="I1" i="11" l="1" a="1"/>
  <c r="I1" i="11" s="1"/>
  <c r="J1" i="11" s="1" a="1"/>
  <c r="J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<sst xmlns="http://schemas.openxmlformats.org/spreadsheetml/2006/main" count="367" uniqueCount="182">
  <si>
    <t>1Depth</t>
  </si>
  <si>
    <t>2Depth</t>
  </si>
  <si>
    <t>3Depth</t>
  </si>
  <si>
    <t>특화서비스</t>
    <phoneticPr fontId="1" type="noConversion"/>
  </si>
  <si>
    <t>주기능</t>
    <phoneticPr fontId="1" type="noConversion"/>
  </si>
  <si>
    <t>팝업 - 화면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</si>
  <si>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</si>
  <si>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</si>
  <si>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메인메뉴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</si>
  <si>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</si>
  <si>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</si>
  <si>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</si>
  <si>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</si>
  <si>
    <t>전북 완주군</t>
    <phoneticPr fontId="1" type="noConversion"/>
  </si>
  <si>
    <t>공공시설 방문 현황 관리</t>
    <phoneticPr fontId="1" type="noConversion"/>
  </si>
  <si>
    <t>방문자 통계</t>
    <phoneticPr fontId="1" type="noConversion"/>
  </si>
  <si>
    <t>층별 LOD4</t>
    <phoneticPr fontId="1" type="noConversion"/>
  </si>
  <si>
    <t>센서 POI</t>
    <phoneticPr fontId="1" type="noConversion"/>
  </si>
  <si>
    <t>3D Tile 텍스쳐 로드</t>
    <phoneticPr fontId="1" type="noConversion"/>
  </si>
  <si>
    <t>전체 LOD4</t>
    <phoneticPr fontId="1" type="noConversion"/>
  </si>
  <si>
    <t>조회기간 기준 통계</t>
    <phoneticPr fontId="1" type="noConversion"/>
  </si>
  <si>
    <t>누적 통계</t>
    <phoneticPr fontId="1" type="noConversion"/>
  </si>
  <si>
    <t>시간별 방문 현황(명)</t>
    <phoneticPr fontId="1" type="noConversion"/>
  </si>
  <si>
    <t>연도별 방문자수(명)</t>
    <phoneticPr fontId="1" type="noConversion"/>
  </si>
  <si>
    <t>요일별 방문자수(명)</t>
    <phoneticPr fontId="1" type="noConversion"/>
  </si>
  <si>
    <t>월별 방문자수(명)</t>
    <phoneticPr fontId="1" type="noConversion"/>
  </si>
  <si>
    <t>건물명 목록</t>
    <phoneticPr fontId="1" type="noConversion"/>
  </si>
  <si>
    <t>방문자 통계 - 시간별 방문 현황(명)</t>
    <phoneticPr fontId="1" type="noConversion"/>
  </si>
  <si>
    <t>방문자 통계 - 월별 방문자수(명)</t>
    <phoneticPr fontId="1" type="noConversion"/>
  </si>
  <si>
    <t>방문자 통계 - 요일별 방문자수(명)</t>
    <phoneticPr fontId="1" type="noConversion"/>
  </si>
  <si>
    <t>방문자 통계 - 연도별 방문자수(명)</t>
    <phoneticPr fontId="1" type="noConversion"/>
  </si>
  <si>
    <t>꺽은선 그래프 - 연도별 방문자 표시</t>
    <phoneticPr fontId="1" type="noConversion"/>
  </si>
  <si>
    <t>공공시설 스마트관리 서비스</t>
    <phoneticPr fontId="1" type="noConversion"/>
  </si>
  <si>
    <t>건물 방문자 목록 조회</t>
    <phoneticPr fontId="1" type="noConversion"/>
  </si>
  <si>
    <t>방문자 누적통계 - 시간별 방문 현황(명)</t>
    <phoneticPr fontId="1" type="noConversion"/>
  </si>
  <si>
    <t>방문자 누적통계 - 월별 방문자수(명)</t>
    <phoneticPr fontId="1" type="noConversion"/>
  </si>
  <si>
    <t>방문자 누적통계 - 요일별 방문자수(명)</t>
    <phoneticPr fontId="1" type="noConversion"/>
  </si>
  <si>
    <t>방문자 누적통계 - 연도별 방문자수(명)</t>
    <phoneticPr fontId="1" type="noConversion"/>
  </si>
  <si>
    <t>건물 방문자 정보 조회</t>
    <phoneticPr fontId="1" type="noConversion"/>
  </si>
  <si>
    <t>층별 방문자 목록 조회</t>
    <phoneticPr fontId="1" type="noConversion"/>
  </si>
  <si>
    <t>층별 방문자 정보 조회</t>
    <phoneticPr fontId="1" type="noConversion"/>
  </si>
  <si>
    <t>센서별 방문자 정보 조회</t>
    <phoneticPr fontId="1" type="noConversion"/>
  </si>
  <si>
    <t>센서 상세 정보</t>
    <phoneticPr fontId="1" type="noConversion"/>
  </si>
  <si>
    <t>그래프 R1~R10 시간대별</t>
    <phoneticPr fontId="1" type="noConversion"/>
  </si>
  <si>
    <t>시작일</t>
    <phoneticPr fontId="1" type="noConversion"/>
  </si>
  <si>
    <t>종료일</t>
    <phoneticPr fontId="1" type="noConversion"/>
  </si>
  <si>
    <t>연속</t>
    <phoneticPr fontId="1" type="noConversion"/>
  </si>
  <si>
    <t>일수</t>
    <phoneticPr fontId="1" type="noConversion"/>
  </si>
  <si>
    <t>분석 및 준비</t>
    <phoneticPr fontId="1" type="noConversion"/>
  </si>
  <si>
    <t>Y</t>
    <phoneticPr fontId="1" type="noConversion"/>
  </si>
  <si>
    <t>화면 퍼블리싱</t>
    <phoneticPr fontId="1" type="noConversion"/>
  </si>
  <si>
    <t>REST API</t>
    <phoneticPr fontId="1" type="noConversion"/>
  </si>
  <si>
    <t>센서 상세 정보 팝업 - 화면 퍼블리싱</t>
    <phoneticPr fontId="1" type="noConversion"/>
  </si>
  <si>
    <t>서비스</t>
    <phoneticPr fontId="1" type="noConversion"/>
  </si>
  <si>
    <t>건축인허가 시뮬레이션</t>
    <phoneticPr fontId="1" type="noConversion"/>
  </si>
  <si>
    <t>-</t>
    <phoneticPr fontId="1" type="noConversion"/>
  </si>
  <si>
    <t>건축물 정보</t>
    <phoneticPr fontId="1" type="noConversion"/>
  </si>
  <si>
    <t>필지 선택</t>
    <phoneticPr fontId="1" type="noConversion"/>
  </si>
  <si>
    <t>연속지적도 on /off</t>
    <phoneticPr fontId="1" type="noConversion"/>
  </si>
  <si>
    <t>목록</t>
    <phoneticPr fontId="1" type="noConversion"/>
  </si>
  <si>
    <t>선택 삭제</t>
    <phoneticPr fontId="1" type="noConversion"/>
  </si>
  <si>
    <t>직접지정</t>
    <phoneticPr fontId="1" type="noConversion"/>
  </si>
  <si>
    <t>필지 적용</t>
    <phoneticPr fontId="1" type="noConversion"/>
  </si>
  <si>
    <t>건축선 업로드(shp, dxf)</t>
    <phoneticPr fontId="1" type="noConversion"/>
  </si>
  <si>
    <t>건축선 초기화</t>
    <phoneticPr fontId="1" type="noConversion"/>
  </si>
  <si>
    <t>건축선 수동 생성 - 안내 팝업</t>
    <phoneticPr fontId="1" type="noConversion"/>
  </si>
  <si>
    <t>건축선 생성</t>
    <phoneticPr fontId="1" type="noConversion"/>
  </si>
  <si>
    <t>건축선 생성 목록</t>
    <phoneticPr fontId="1" type="noConversion"/>
  </si>
  <si>
    <t>삭제</t>
    <phoneticPr fontId="1" type="noConversion"/>
  </si>
  <si>
    <t>정북방향 지정</t>
    <phoneticPr fontId="1" type="noConversion"/>
  </si>
  <si>
    <t>이격거리 변경</t>
    <phoneticPr fontId="1" type="noConversion"/>
  </si>
  <si>
    <t>건축선 수동 생성 - 영역 지정 및 편집</t>
    <phoneticPr fontId="1" type="noConversion"/>
  </si>
  <si>
    <t>건축선 업로드(shp, dxf) - 영역지정 및 편집</t>
    <phoneticPr fontId="1" type="noConversion"/>
  </si>
  <si>
    <t>토지이음 바로가기 - 팝업</t>
    <phoneticPr fontId="1" type="noConversion"/>
  </si>
  <si>
    <t>건축선 수동 생성 - 선택 선 활성화 및 색변경</t>
    <phoneticPr fontId="1" type="noConversion"/>
  </si>
  <si>
    <t>일조권 사선제한 분석</t>
    <phoneticPr fontId="1" type="noConversion"/>
  </si>
  <si>
    <t>건축 인허가 정보 입력</t>
    <phoneticPr fontId="1" type="noConversion"/>
  </si>
  <si>
    <t>주용도 ( 건축물 용도 ) 선택</t>
    <phoneticPr fontId="1" type="noConversion"/>
  </si>
  <si>
    <t>주용도 ( 건축물 용도 ) 팝업</t>
    <phoneticPr fontId="1" type="noConversion"/>
  </si>
  <si>
    <t>시뮬레이션 분석 - 건물 레이어 그리기</t>
    <phoneticPr fontId="1" type="noConversion"/>
  </si>
  <si>
    <t>시뮬레이션 분석 - 사전제한 레이어 그리기</t>
    <phoneticPr fontId="1" type="noConversion"/>
  </si>
  <si>
    <t>시뮬레이션 분석 - 사전제한 레이어 On /Off</t>
    <phoneticPr fontId="1" type="noConversion"/>
  </si>
  <si>
    <t>시뮬레이션 분석 - 필수입력 체크</t>
    <phoneticPr fontId="1" type="noConversion"/>
  </si>
  <si>
    <t>결과보고서 - 화면 퍼블리싱</t>
    <phoneticPr fontId="1" type="noConversion"/>
  </si>
  <si>
    <t>결과보고서 - 저장</t>
    <phoneticPr fontId="1" type="noConversion"/>
  </si>
  <si>
    <t>결과보고서 - 스크린샷 촬영</t>
    <phoneticPr fontId="1" type="noConversion"/>
  </si>
  <si>
    <t>결과보고서 - 보고서 다운로드</t>
    <phoneticPr fontId="1" type="noConversion"/>
  </si>
  <si>
    <t>결과보고서 - 건물 배치 ( 3D 자동화 연결 )</t>
    <phoneticPr fontId="1" type="noConversion"/>
  </si>
  <si>
    <t>조회</t>
    <phoneticPr fontId="1" type="noConversion"/>
  </si>
  <si>
    <t>주소검색 - 시도/구군/읍면동 리스트박스 조회</t>
    <phoneticPr fontId="1" type="noConversion"/>
  </si>
  <si>
    <t>결과보고서</t>
    <phoneticPr fontId="1" type="noConversion"/>
  </si>
  <si>
    <t>드론 비행경로 시뮬레이션</t>
    <phoneticPr fontId="1" type="noConversion"/>
  </si>
  <si>
    <t>비행경로 시뮬레이션</t>
    <phoneticPr fontId="1" type="noConversion"/>
  </si>
  <si>
    <t>드론 모델 선택</t>
    <phoneticPr fontId="1" type="noConversion"/>
  </si>
  <si>
    <t>드론 모델 상세 정보 - 화면 퍼블리싱</t>
    <phoneticPr fontId="1" type="noConversion"/>
  </si>
  <si>
    <t>자유경로 지정</t>
  </si>
  <si>
    <t>자유경로 지정</t>
    <phoneticPr fontId="1" type="noConversion"/>
  </si>
  <si>
    <t>비행 포인트 목록</t>
    <phoneticPr fontId="1" type="noConversion"/>
  </si>
  <si>
    <t>드론 모델 선택 - 화면 퍼블리싱</t>
    <phoneticPr fontId="1" type="noConversion"/>
  </si>
  <si>
    <t>관련 API 설계</t>
    <phoneticPr fontId="1" type="noConversion"/>
  </si>
  <si>
    <t>비행 포인트 목록 -선택삭제</t>
    <phoneticPr fontId="1" type="noConversion"/>
  </si>
  <si>
    <t>비행 포인트 그리기 - 포인트 삭제</t>
    <phoneticPr fontId="1" type="noConversion"/>
  </si>
  <si>
    <t>비행 포인트 그리기 - 이착륙 조작</t>
    <phoneticPr fontId="1" type="noConversion"/>
  </si>
  <si>
    <t>비행 포인트 목록 - 초기화</t>
    <phoneticPr fontId="1" type="noConversion"/>
  </si>
  <si>
    <t>비행 포인트 목록 - 일괄적용</t>
    <phoneticPr fontId="1" type="noConversion"/>
  </si>
  <si>
    <t>비행 포인트 그리기 - 초기화</t>
    <phoneticPr fontId="1" type="noConversion"/>
  </si>
  <si>
    <t>비행 포인트 그리기 - 일괄적용</t>
    <phoneticPr fontId="1" type="noConversion"/>
  </si>
  <si>
    <t>비행 포인트 그리기</t>
    <phoneticPr fontId="1" type="noConversion"/>
  </si>
  <si>
    <t>비행시작</t>
    <phoneticPr fontId="1" type="noConversion"/>
  </si>
  <si>
    <t>비행 포인트 그리기 - 체크시 하이라이트</t>
    <phoneticPr fontId="1" type="noConversion"/>
  </si>
  <si>
    <t>비행 정보 구역</t>
    <phoneticPr fontId="1" type="noConversion"/>
  </si>
  <si>
    <t>목록 - 레이어 추가</t>
    <phoneticPr fontId="1" type="noConversion"/>
  </si>
  <si>
    <t>목록 - 선택삭제</t>
    <phoneticPr fontId="1" type="noConversion"/>
  </si>
  <si>
    <t>목록 - 전체삭제</t>
    <phoneticPr fontId="1" type="noConversion"/>
  </si>
  <si>
    <t>그리기 - 레이어 추가</t>
    <phoneticPr fontId="1" type="noConversion"/>
  </si>
  <si>
    <t>그리기 - 선택삭제</t>
    <phoneticPr fontId="1" type="noConversion"/>
  </si>
  <si>
    <t>그리기 - 전체삭제</t>
    <phoneticPr fontId="1" type="noConversion"/>
  </si>
  <si>
    <t>비행금지구역 그리기</t>
    <phoneticPr fontId="1" type="noConversion"/>
  </si>
  <si>
    <t>비행제한구역 그리기</t>
    <phoneticPr fontId="1" type="noConversion"/>
  </si>
  <si>
    <t>드론 그리기</t>
    <phoneticPr fontId="1" type="noConversion"/>
  </si>
  <si>
    <t>드론 그리기 - 사각형 촬용 범위 레이어 표출</t>
    <phoneticPr fontId="1" type="noConversion"/>
  </si>
  <si>
    <t>드론 그리기 - 3D 모델 비행 모드</t>
    <phoneticPr fontId="1" type="noConversion"/>
  </si>
  <si>
    <t>드론 그리기 - 비행 괴적 하이라이트 그리기</t>
    <phoneticPr fontId="1" type="noConversion"/>
  </si>
  <si>
    <t>비행중  위험 지역 진입시 경고 팝업 - Message</t>
    <phoneticPr fontId="1" type="noConversion"/>
  </si>
  <si>
    <t>결과보고서 - 팝업 화면 퍼블리싱</t>
    <phoneticPr fontId="1" type="noConversion"/>
  </si>
  <si>
    <t>레이어 추가 - 리스트 조회 - 팝업 화면 퍼블리싱</t>
    <phoneticPr fontId="1" type="noConversion"/>
  </si>
  <si>
    <t>비행 포인트 그리기 - 삭제 안내 - 팝업 화면 퍼블리싱</t>
    <phoneticPr fontId="1" type="noConversion"/>
  </si>
  <si>
    <t>비행 포인트 그리기 - 초기화 안내 - 팝업 화면 퍼블리싱</t>
    <phoneticPr fontId="1" type="noConversion"/>
  </si>
  <si>
    <t>자유경로 지정 안내 - 팝업 화면 퍼블리싱</t>
    <phoneticPr fontId="1" type="noConversion"/>
  </si>
  <si>
    <t>드론 촬영 범위 계산이 불가능한 경우 - 안내 - 팝업 화면 퍼블리싱</t>
    <phoneticPr fontId="1" type="noConversion"/>
  </si>
  <si>
    <t>비행속도 입력 - 안내 - 팝업 화면 퍼블리싱</t>
    <phoneticPr fontId="1" type="noConversion"/>
  </si>
  <si>
    <t>비행 시뮬레이션 정보(드론 모의비행 정보) - 팝업 화면 퍼블리싱</t>
    <phoneticPr fontId="1" type="noConversion"/>
  </si>
  <si>
    <t>드론 비행 경로 내 위험 지역 중첩 경고 - 팝업 화면 퍼블리싱</t>
    <phoneticPr fontId="1" type="noConversion"/>
  </si>
  <si>
    <t>결과보고서 - 드론정보 상세</t>
    <phoneticPr fontId="1" type="noConversion"/>
  </si>
  <si>
    <t>결과보고서 - 드론모의비행 결과</t>
    <phoneticPr fontId="1" type="noConversion"/>
  </si>
  <si>
    <t>결과보고서 - 비행경로 생성결과 다시보기</t>
    <phoneticPr fontId="1" type="noConversion"/>
  </si>
  <si>
    <t>비행장교통구역 그리기</t>
    <phoneticPr fontId="1" type="noConversion"/>
  </si>
  <si>
    <t>TEXT
시작일</t>
    <phoneticPr fontId="1" type="noConversion"/>
  </si>
  <si>
    <t>TEXT
종료일</t>
    <phoneticPr fontId="1" type="noConversion"/>
  </si>
  <si>
    <t>보정일수</t>
    <phoneticPr fontId="1" type="noConversion"/>
  </si>
  <si>
    <t>하천 모니터링</t>
    <phoneticPr fontId="1" type="noConversion"/>
  </si>
  <si>
    <t>실시간 하천 모니터링</t>
    <phoneticPr fontId="1" type="noConversion"/>
  </si>
  <si>
    <t>하천 관측소 조회</t>
    <phoneticPr fontId="1" type="noConversion"/>
  </si>
  <si>
    <t>하천 권역 목록</t>
    <phoneticPr fontId="1" type="noConversion"/>
  </si>
  <si>
    <t>관할 기관</t>
    <phoneticPr fontId="1" type="noConversion"/>
  </si>
  <si>
    <t>관측소명</t>
    <phoneticPr fontId="1" type="noConversion"/>
  </si>
  <si>
    <t>전체 관측소 목록 조회</t>
    <phoneticPr fontId="1" type="noConversion"/>
  </si>
  <si>
    <t>하천 권역, 관할기관, 관측소명 조회</t>
    <phoneticPr fontId="1" type="noConversion"/>
  </si>
  <si>
    <t>하천 관측소 정보</t>
    <phoneticPr fontId="1" type="noConversion"/>
  </si>
  <si>
    <t>초기화</t>
    <phoneticPr fontId="1" type="noConversion"/>
  </si>
  <si>
    <t>관측소 위치 이동</t>
    <phoneticPr fontId="1" type="noConversion"/>
  </si>
  <si>
    <t>팝업 화면 퍼블리싱</t>
    <phoneticPr fontId="1" type="noConversion"/>
  </si>
  <si>
    <t>POI 관측소 그리기</t>
    <phoneticPr fontId="1" type="noConversion"/>
  </si>
  <si>
    <t>수위설정</t>
    <phoneticPr fontId="1" type="noConversion"/>
  </si>
  <si>
    <t>수위예측</t>
    <phoneticPr fontId="1" type="noConversion"/>
  </si>
  <si>
    <t>관측소 정보 조회</t>
    <phoneticPr fontId="1" type="noConversion"/>
  </si>
  <si>
    <t>실시간 CCTV 조회</t>
    <phoneticPr fontId="1" type="noConversion"/>
  </si>
  <si>
    <t>현재경보 수위 단계</t>
    <phoneticPr fontId="1" type="noConversion"/>
  </si>
  <si>
    <t>기능 구현</t>
    <phoneticPr fontId="1" type="noConversion"/>
  </si>
  <si>
    <t>경보 수위 설정</t>
    <phoneticPr fontId="1" type="noConversion"/>
  </si>
  <si>
    <t>주소, 기상, 온도정보, 바람, 습도</t>
    <phoneticPr fontId="1" type="noConversion"/>
  </si>
  <si>
    <t>하천 모니터링 메인 - 상단</t>
    <phoneticPr fontId="1" type="noConversion"/>
  </si>
  <si>
    <t>저장</t>
    <phoneticPr fontId="1" type="noConversion"/>
  </si>
  <si>
    <t xml:space="preserve">시뮬레이션 결과 </t>
    <phoneticPr fontId="1" type="noConversion"/>
  </si>
  <si>
    <t>리포트 다운로드</t>
    <phoneticPr fontId="1" type="noConversion"/>
  </si>
  <si>
    <t>실시간 하천정보</t>
    <phoneticPr fontId="1" type="noConversion"/>
  </si>
  <si>
    <t xml:space="preserve">수위 데이터 상세 조회 </t>
    <phoneticPr fontId="1" type="noConversion"/>
  </si>
  <si>
    <t>차트</t>
    <phoneticPr fontId="1" type="noConversion"/>
  </si>
  <si>
    <t>지도 WMS 로드</t>
    <phoneticPr fontId="1" type="noConversion"/>
  </si>
  <si>
    <t>관측소 목록 돌아가기</t>
    <phoneticPr fontId="1" type="noConversion"/>
  </si>
  <si>
    <t>기본정보</t>
    <phoneticPr fontId="1" type="noConversion"/>
  </si>
  <si>
    <t>실시간 계측 수위 차트</t>
    <phoneticPr fontId="1" type="noConversion"/>
  </si>
  <si>
    <t>센서위치</t>
    <phoneticPr fontId="1" type="noConversion"/>
  </si>
  <si>
    <t xml:space="preserve">유량 데이터 상세 조회 </t>
    <phoneticPr fontId="1" type="noConversion"/>
  </si>
  <si>
    <t>리포트 생성</t>
    <phoneticPr fontId="1" type="noConversion"/>
  </si>
  <si>
    <t>수위 조회 리포트</t>
    <phoneticPr fontId="1" type="noConversion"/>
  </si>
  <si>
    <t>유량 조회 리포트</t>
    <phoneticPr fontId="1" type="noConversion"/>
  </si>
  <si>
    <t>유량 조회 리포트 다운로드</t>
    <phoneticPr fontId="1" type="noConversion"/>
  </si>
  <si>
    <t>시뮬레이션 결과 리포트 다운로드</t>
    <phoneticPr fontId="1" type="noConversion"/>
  </si>
  <si>
    <t>경보 수위 설정 조회</t>
    <phoneticPr fontId="1" type="noConversion"/>
  </si>
  <si>
    <t>경보 수위 설정 저장</t>
    <phoneticPr fontId="1" type="noConversion"/>
  </si>
  <si>
    <t>수위 조회 리포트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</si>
</sst>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"/>
      <family val="3"/>
      <charset val="129"/>
    </font>
    <font>
      <sz val="14"/>
      <name val="나눔명조"/>
      <family val="3"/>
      <charset val="129"/>
    </font>
    <font>
      <sz val="12"/>
      <color rgb="FF000000"/>
      <name val="맑은 고딕"/>
      <family val="2"/>
      <charset val="129"/>
      <scheme val="minor"/>
    </font>
    <font>
      <b/>
      <sz val="14"/>
      <color rgb="FF000000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DD7E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 applyProtection="1">
      <alignment horizontal="center" vertical="center"/>
      <protection locked="0"/>
    </xf>
    <xf numFmtId="14" fontId="4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>
      <alignment vertical="center"/>
    </xf>
    <xf numFmtId="14" fontId="5" fillId="0" borderId="0" xfId="0" applyNumberFormat="1" applyFont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B238-AC2D-414B-9383-4072CEE21F10}">
  <dimension ref="A1:W57"/>
  <sheetViews>
    <sheetView tabSelected="1" zoomScale="90" workbookViewId="0">
      <selection activeCell="K1" sqref="K1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8.42578125" bestFit="1" customWidth="1"/>
    <col min="5" max="5" width="24.5703125" style="1" bestFit="1" customWidth="1"/>
    <col min="6" max="6" width="35.85546875" bestFit="1" customWidth="1"/>
    <col min="7" max="7" width="44" bestFit="1" customWidth="1"/>
    <col min="8" max="8" width="9.85546875" bestFit="1" customWidth="1"/>
    <col min="9" max="9" width="11" bestFit="1" customWidth="1"/>
    <col min="10" max="12" width="6" bestFit="1" customWidth="1"/>
    <col min="13" max="13" width="11" hidden="1" customWidth="1"/>
    <col min="14" max="14" width="10.7109375" hidden="1" customWidth="1"/>
    <col min="15" max="15" width="11" hidden="1" customWidth="1"/>
    <col min="16" max="16" width="9.5703125" hidden="1" customWidth="1"/>
    <col min="17" max="17" width="5.85546875" bestFit="1" customWidth="1"/>
    <col min="18" max="18" width="10.85546875" style="3" bestFit="1" customWidth="1"/>
    <col min="19" max="19" width="9.7109375" style="3" bestFit="1" customWidth="1"/>
  </cols>
  <sheetData>
    <row r="1" spans="1:23" ht="29" customHeight="1">
      <c r="A1" s="6"/>
      <c r="B1" s="6"/>
      <c r="C1" s="6"/>
      <c r="D1" s="6"/>
      <c r="E1" s="7"/>
      <c r="F1" s="6"/>
      <c r="G1" s="6"/>
      <c r="H1" s="8">
        <v>45446</v>
      </c>
      <c r="I1" s="8" cm="1">
        <f t="array" ref="I1">INDEX(H:H,MAX(IF(H:H&lt;&gt;"",ROW(H:H),0)))</f>
        <v>45482</v>
      </c>
      <c r="J1" s="8" t="str" cm="1">
        <f t="array" ref="J1">TEXT(INDEX(I:I,MAX(IF(I:I&lt;&gt;"",ROW(I:I),0)))- H1,"#,###")&amp;"일"</f>
        <v>36일</v>
      </c>
      <c r="K1" s="30" t="str" cm="1">
        <f t="array" ref="K1">NETWORKDAYS(H1,INDEX(I:I,MAX(IF(I:I&lt;&gt;"",ROW(I:I),0))),holiday!A:A) &amp; "일"</f>
        <v>26일</v>
      </c>
      <c r="L1" s="4" t="str" cm="1">
        <f t="array" ref="L1">MAX(IF(M:M&lt;&gt;"",ROW(M:M),0)) &amp; "건"</f>
        <v>34건</v>
      </c>
      <c r="M1" s="4"/>
      <c r="N1" s="8"/>
      <c r="O1" s="8"/>
      <c r="P1" s="8"/>
      <c r="Q1" s="8"/>
      <c r="R1" s="8"/>
      <c r="S1" s="8"/>
    </row>
    <row r="2" spans="1:23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31" t="s">
        <v>137</v>
      </c>
      <c r="P2" s="32" t="s">
        <v>138</v>
      </c>
      <c r="Q2" s="4" t="s">
        <v>46</v>
      </c>
      <c r="R2" s="4" t="s">
        <v>47</v>
      </c>
      <c r="S2" s="4" t="s">
        <v>139</v>
      </c>
    </row>
    <row r="3" spans="1:23" ht="23" customHeight="1">
      <c r="A3" s="20" t="s">
        <v>53</v>
      </c>
      <c r="B3" s="20" t="s">
        <v>54</v>
      </c>
      <c r="C3" s="20" t="s">
        <v>75</v>
      </c>
      <c r="D3" s="20" t="s">
        <v>55</v>
      </c>
      <c r="E3" s="23" t="s">
        <v>56</v>
      </c>
      <c r="F3" s="19" t="s">
        <v>48</v>
      </c>
      <c r="G3" s="2"/>
      <c r="H3" s="29">
        <f>M3</f>
        <v>45446</v>
      </c>
      <c r="I3" s="29">
        <f>IF(Q3="Y",H3,IF(R3&gt;=1,WORKDAY(H3, R3-1,holiday!A:A),H3+R3))</f>
        <v>45447</v>
      </c>
      <c r="J3" s="29"/>
      <c r="K3" s="29"/>
      <c r="L3" s="29"/>
      <c r="M3" s="29">
        <f>WORKDAY(H1,0,holiday!A:A)</f>
        <v>45446</v>
      </c>
      <c r="N3" s="29">
        <f>IF(Q3="Y",M3,IF(R3&gt;1,WORKDAY(M3, R3-1,holiday!A:A),M3+R3))</f>
        <v>45447</v>
      </c>
      <c r="O3" s="29" t="str">
        <f>TEXT(M3,"YYYY-MM-DD")</f>
        <v>2024-06-03</v>
      </c>
      <c r="P3" s="29" t="str">
        <f>TEXT(N3,"YYYY-MM-DD")</f>
        <v>2024-06-04</v>
      </c>
      <c r="Q3" s="9"/>
      <c r="R3" s="9">
        <v>2</v>
      </c>
      <c r="S3" s="35">
        <f>SUMIFS(R:R,O:O,""&amp;H2,Q:Q,"&lt;&gt;Y")-R3</f>
        <v>-2</v>
      </c>
    </row>
    <row r="4" spans="1:23" ht="23" customHeight="1">
      <c r="A4" s="21"/>
      <c r="B4" s="21"/>
      <c r="C4" s="21"/>
      <c r="D4" s="21"/>
      <c r="E4" s="24"/>
      <c r="F4" s="19" t="s">
        <v>50</v>
      </c>
      <c r="G4" s="2"/>
      <c r="H4" s="29">
        <f>WORKDAY(M4,IF(S4=0,R4,S4))</f>
        <v>45450</v>
      </c>
      <c r="I4" s="29">
        <f>IF(Q4="Y",H4,IF(R4&gt;=1,WORKDAY(H4, R4-1,holiday!A:A),H4+R4))</f>
        <v>45453</v>
      </c>
      <c r="J4" s="29"/>
      <c r="K4" s="29"/>
      <c r="L4" s="29"/>
      <c r="M4" s="29">
        <f>IF(Q3="Y",M3,IF(R3&gt;1,WORKDAY(M3, R3,holiday!A:A),M3+R3))</f>
        <v>45448</v>
      </c>
      <c r="N4" s="29">
        <f>IF(Q4="Y",M4,IF(R4&gt;=1,WORKDAY(M4, R4,holiday!A:A),M4+R4))</f>
        <v>45453</v>
      </c>
      <c r="O4" s="29" t="str">
        <f t="shared" ref="O4:P34" si="0">TEXT(M4,"YYYY-MM-DD")</f>
        <v>2024-06-05</v>
      </c>
      <c r="P4" s="29" t="str">
        <f t="shared" si="0"/>
        <v>2024-06-10</v>
      </c>
      <c r="Q4" s="9"/>
      <c r="R4" s="9">
        <v>2</v>
      </c>
      <c r="S4" s="35">
        <f>SUMIFS(R:R,O:O,""&amp;H3,Q:Q,"&lt;&gt;Y")-R4</f>
        <v>0</v>
      </c>
    </row>
    <row r="5" spans="1:23" ht="26" customHeight="1">
      <c r="A5" s="21"/>
      <c r="B5" s="21"/>
      <c r="C5" s="21"/>
      <c r="D5" s="21"/>
      <c r="E5" s="24"/>
      <c r="F5" s="23" t="s">
        <v>57</v>
      </c>
      <c r="G5" s="2" t="s">
        <v>89</v>
      </c>
      <c r="H5" s="29">
        <f t="shared" ref="H5:H34" si="1">WORKDAY(M5,IF(S5=0,R5,S5))</f>
        <v>45453</v>
      </c>
      <c r="I5" s="29">
        <f>IF(Q5="Y",H5,IF(R5&gt;=1,WORKDAY(H5, R5-1,holiday!A:A),H5+R5))</f>
        <v>45453.5</v>
      </c>
      <c r="J5" s="29"/>
      <c r="K5" s="29"/>
      <c r="L5" s="29"/>
      <c r="M5" s="29">
        <f>IF(Q4="Y",M4,IF(R4&gt;1,WORKDAY(M4, R4,holiday!A:A),M4+R4))</f>
        <v>45453</v>
      </c>
      <c r="N5" s="29">
        <f>IF(Q5="Y",M5,IF(R5&gt;=1,WORKDAY(M5, R5,holiday!A:A),M5+R5))</f>
        <v>45453.5</v>
      </c>
      <c r="O5" s="29" t="str">
        <f t="shared" si="0"/>
        <v>2024-06-10</v>
      </c>
      <c r="P5" s="29" t="str">
        <f t="shared" si="0"/>
        <v>2024-06-10</v>
      </c>
      <c r="Q5" s="9"/>
      <c r="R5" s="9">
        <v>0.5</v>
      </c>
      <c r="S5" s="35">
        <f>SUMIFS(R:R,O:O,""&amp;H4,Q:Q,"&lt;&gt;Y")</f>
        <v>0</v>
      </c>
    </row>
    <row r="6" spans="1:23" ht="26" customHeight="1">
      <c r="A6" s="21"/>
      <c r="B6" s="21"/>
      <c r="C6" s="21"/>
      <c r="D6" s="21"/>
      <c r="E6" s="24"/>
      <c r="F6" s="24"/>
      <c r="G6" s="2" t="s">
        <v>58</v>
      </c>
      <c r="H6" s="29">
        <f t="shared" si="1"/>
        <v>45453</v>
      </c>
      <c r="I6" s="29">
        <f>IF(Q6="Y",H6,IF(R6&gt;=1,WORKDAY(H6, R6-1,holiday!A:A),H6+R6))</f>
        <v>45453.5</v>
      </c>
      <c r="J6" s="29"/>
      <c r="K6" s="29"/>
      <c r="L6" s="29"/>
      <c r="M6" s="29">
        <f>IF(Q5="Y",M5,IF(R5&gt;1,WORKDAY(M5, R5,holiday!A:A),M5+R5))</f>
        <v>45453.5</v>
      </c>
      <c r="N6" s="29">
        <f>IF(Q6="Y",M6,IF(R6&gt;=1,WORKDAY(M6, R6,holiday!A:A),M6+R6))</f>
        <v>45454</v>
      </c>
      <c r="O6" s="29" t="str">
        <f t="shared" si="0"/>
        <v>2024-06-10</v>
      </c>
      <c r="P6" s="29" t="str">
        <f t="shared" si="0"/>
        <v>2024-06-11</v>
      </c>
      <c r="Q6" s="9"/>
      <c r="R6" s="9">
        <v>0.5</v>
      </c>
      <c r="S6" s="35">
        <f>SUMIFS(R:R,O:O,""&amp;H5,Q:Q,"&lt;&gt;Y")-R6</f>
        <v>0.5</v>
      </c>
    </row>
    <row r="7" spans="1:23" ht="26" customHeight="1">
      <c r="A7" s="21"/>
      <c r="B7" s="21"/>
      <c r="C7" s="21"/>
      <c r="D7" s="21"/>
      <c r="E7" s="24"/>
      <c r="F7" s="24"/>
      <c r="G7" s="2" t="s">
        <v>61</v>
      </c>
      <c r="H7" s="29">
        <f t="shared" si="1"/>
        <v>45454</v>
      </c>
      <c r="I7" s="29">
        <f>IF(Q7="Y",H7,IF(R7&gt;=1,WORKDAY(H7, R7-1,holiday!A:A),H7+R7))</f>
        <v>45454.5</v>
      </c>
      <c r="J7" s="29"/>
      <c r="K7" s="29"/>
      <c r="L7" s="29"/>
      <c r="M7" s="29">
        <f>IF(Q6="Y",M6,IF(R6&gt;1,WORKDAY(M6, R6,holiday!A:A),M6+R6))</f>
        <v>45454</v>
      </c>
      <c r="N7" s="29">
        <f>IF(Q7="Y",M7,IF(R7&gt;=1,WORKDAY(M7, R7,holiday!A:A),M7+R7))</f>
        <v>45454.5</v>
      </c>
      <c r="O7" s="29" t="str">
        <f t="shared" si="0"/>
        <v>2024-06-11</v>
      </c>
      <c r="P7" s="29" t="str">
        <f t="shared" si="0"/>
        <v>2024-06-11</v>
      </c>
      <c r="Q7" s="9"/>
      <c r="R7" s="9">
        <v>0.5</v>
      </c>
      <c r="S7" s="35">
        <f>SUMIFS(R:R,O:O,""&amp;H6,Q:Q,"&lt;&gt;Y")-R7</f>
        <v>0.5</v>
      </c>
    </row>
    <row r="8" spans="1:23" ht="26" customHeight="1">
      <c r="A8" s="21"/>
      <c r="B8" s="21"/>
      <c r="C8" s="21"/>
      <c r="D8" s="21"/>
      <c r="E8" s="24"/>
      <c r="F8" s="24"/>
      <c r="G8" s="2" t="s">
        <v>59</v>
      </c>
      <c r="H8" s="29">
        <f t="shared" si="1"/>
        <v>45454</v>
      </c>
      <c r="I8" s="29">
        <f>IF(Q8="Y",H8,IF(R8&gt;=1,WORKDAY(H8, R8-1,holiday!A:A),H8+R8))</f>
        <v>45454.5</v>
      </c>
      <c r="J8" s="29"/>
      <c r="K8" s="29"/>
      <c r="L8" s="29"/>
      <c r="M8" s="29">
        <f>IF(Q7="Y",M7,IF(R7&gt;1,WORKDAY(M7, R7,holiday!A:A),M7+R7))</f>
        <v>45454.5</v>
      </c>
      <c r="N8" s="29">
        <f>IF(Q8="Y",M8,IF(R8&gt;=1,WORKDAY(M8, R8,holiday!A:A),M8+R8))</f>
        <v>45455</v>
      </c>
      <c r="O8" s="29" t="str">
        <f t="shared" si="0"/>
        <v>2024-06-11</v>
      </c>
      <c r="P8" s="29" t="str">
        <f t="shared" si="0"/>
        <v>2024-06-12</v>
      </c>
      <c r="Q8" s="9"/>
      <c r="R8" s="9">
        <v>0.5</v>
      </c>
      <c r="S8" s="35">
        <f>SUMIFS(R:R,O:O,""&amp;H7,Q:Q,"&lt;&gt;Y")-R8</f>
        <v>0.5</v>
      </c>
    </row>
    <row r="9" spans="1:23" ht="26" customHeight="1">
      <c r="A9" s="21"/>
      <c r="B9" s="21"/>
      <c r="C9" s="21"/>
      <c r="D9" s="21"/>
      <c r="E9" s="24"/>
      <c r="F9" s="24"/>
      <c r="G9" s="2" t="s">
        <v>60</v>
      </c>
      <c r="H9" s="29">
        <f t="shared" si="1"/>
        <v>45455</v>
      </c>
      <c r="I9" s="29">
        <f>IF(Q9="Y",H9,IF(R9&gt;=1,WORKDAY(H9, R9-1,holiday!A:A),H9+R9))</f>
        <v>45455.5</v>
      </c>
      <c r="J9" s="29"/>
      <c r="K9" s="29"/>
      <c r="L9" s="29"/>
      <c r="M9" s="29">
        <f>IF(Q8="Y",M8,IF(R8&gt;1,WORKDAY(M8, R8,holiday!A:A),M8+R8))</f>
        <v>45455</v>
      </c>
      <c r="N9" s="29">
        <f>IF(Q9="Y",M9,IF(R9&gt;=1,WORKDAY(M9, R9,holiday!A:A),M9+R9))</f>
        <v>45455.5</v>
      </c>
      <c r="O9" s="29" t="str">
        <f t="shared" si="0"/>
        <v>2024-06-12</v>
      </c>
      <c r="P9" s="29" t="str">
        <f t="shared" si="0"/>
        <v>2024-06-12</v>
      </c>
      <c r="Q9" s="9"/>
      <c r="R9" s="9">
        <v>0.5</v>
      </c>
      <c r="S9" s="35">
        <f>SUMIFS(R:R,O:O,""&amp;H8,Q:Q,"&lt;&gt;Y")-R9</f>
        <v>0.5</v>
      </c>
      <c r="W9" s="14"/>
    </row>
    <row r="10" spans="1:23" ht="26" customHeight="1">
      <c r="A10" s="21"/>
      <c r="B10" s="21"/>
      <c r="C10" s="21"/>
      <c r="D10" s="21"/>
      <c r="E10" s="24"/>
      <c r="F10" s="25"/>
      <c r="G10" s="2" t="s">
        <v>62</v>
      </c>
      <c r="H10" s="29">
        <f t="shared" si="1"/>
        <v>45455</v>
      </c>
      <c r="I10" s="29">
        <f>IF(Q10="Y",H10,IF(R10&gt;=1,WORKDAY(H10, R10-1,holiday!A:A),H10+R10))</f>
        <v>45455.5</v>
      </c>
      <c r="J10" s="29"/>
      <c r="K10" s="29"/>
      <c r="L10" s="29"/>
      <c r="M10" s="29">
        <f>IF(Q9="Y",M9,IF(R9&gt;1,WORKDAY(M9, R9,holiday!A:A),M9+R9))</f>
        <v>45455.5</v>
      </c>
      <c r="N10" s="29">
        <f>IF(Q10="Y",M10,IF(R10&gt;=1,WORKDAY(M10, R10,holiday!A:A),M10+R10))</f>
        <v>45456</v>
      </c>
      <c r="O10" s="29" t="str">
        <f t="shared" si="0"/>
        <v>2024-06-12</v>
      </c>
      <c r="P10" s="29" t="str">
        <f t="shared" si="0"/>
        <v>2024-06-13</v>
      </c>
      <c r="Q10" s="9"/>
      <c r="R10" s="9">
        <v>0.5</v>
      </c>
      <c r="S10" s="35">
        <f>SUMIFS(R:R,O:O,""&amp;H9,Q:Q,"&lt;&gt;Y")-R10</f>
        <v>0.5</v>
      </c>
    </row>
    <row r="11" spans="1:23" ht="26" customHeight="1">
      <c r="A11" s="21"/>
      <c r="B11" s="21"/>
      <c r="C11" s="21"/>
      <c r="D11" s="21"/>
      <c r="E11" s="24"/>
      <c r="F11" s="23" t="s">
        <v>66</v>
      </c>
      <c r="G11" s="2" t="s">
        <v>71</v>
      </c>
      <c r="H11" s="29">
        <f t="shared" si="1"/>
        <v>45456</v>
      </c>
      <c r="I11" s="29">
        <f>IF(Q11="Y",H11,IF(R11&gt;=1,WORKDAY(H11, R11-1,holiday!A:A),H11+R11))</f>
        <v>45456.5</v>
      </c>
      <c r="J11" s="29"/>
      <c r="K11" s="29"/>
      <c r="L11" s="29"/>
      <c r="M11" s="29">
        <f>IF(Q10="Y",M10,IF(R10&gt;1,WORKDAY(M10, R10,holiday!A:A),M10+R10))</f>
        <v>45456</v>
      </c>
      <c r="N11" s="29">
        <f>IF(Q11="Y",M11,IF(R11&gt;=1,WORKDAY(M11, R11,holiday!A:A),M11+R11))</f>
        <v>45456.5</v>
      </c>
      <c r="O11" s="29" t="str">
        <f t="shared" si="0"/>
        <v>2024-06-13</v>
      </c>
      <c r="P11" s="29" t="str">
        <f t="shared" si="0"/>
        <v>2024-06-13</v>
      </c>
      <c r="Q11" s="9"/>
      <c r="R11" s="9">
        <v>0.5</v>
      </c>
      <c r="S11" s="35">
        <f>SUMIFS(R:R,O:O,""&amp;H10,Q:Q,"&lt;&gt;Y")-R11</f>
        <v>0.5</v>
      </c>
    </row>
    <row r="12" spans="1:23" ht="26" customHeight="1">
      <c r="A12" s="21"/>
      <c r="B12" s="21"/>
      <c r="C12" s="21"/>
      <c r="D12" s="21"/>
      <c r="E12" s="24"/>
      <c r="F12" s="24"/>
      <c r="G12" s="2" t="s">
        <v>74</v>
      </c>
      <c r="H12" s="29">
        <f t="shared" si="1"/>
        <v>45456</v>
      </c>
      <c r="I12" s="29">
        <f>IF(Q12="Y",H12,IF(R12&gt;=1,WORKDAY(H12, R12-1,holiday!A:A),H12+R12))</f>
        <v>45456.5</v>
      </c>
      <c r="J12" s="29"/>
      <c r="K12" s="29"/>
      <c r="L12" s="29"/>
      <c r="M12" s="29">
        <f>IF(Q11="Y",M11,IF(R11&gt;1,WORKDAY(M11, R11,holiday!A:A),M11+R11))</f>
        <v>45456.5</v>
      </c>
      <c r="N12" s="29">
        <f>IF(Q12="Y",M12,IF(R12&gt;=1,WORKDAY(M12, R12,holiday!A:A),M12+R12))</f>
        <v>45457</v>
      </c>
      <c r="O12" s="29" t="str">
        <f t="shared" si="0"/>
        <v>2024-06-13</v>
      </c>
      <c r="P12" s="29" t="str">
        <f t="shared" si="0"/>
        <v>2024-06-14</v>
      </c>
      <c r="Q12" s="9"/>
      <c r="R12" s="9">
        <v>0.5</v>
      </c>
      <c r="S12" s="35">
        <f>SUMIFS(R:R,O:O,""&amp;H11,Q:Q,"&lt;&gt;Y")-R12</f>
        <v>0.5</v>
      </c>
    </row>
    <row r="13" spans="1:23" ht="26" customHeight="1">
      <c r="A13" s="21"/>
      <c r="B13" s="21"/>
      <c r="C13" s="21"/>
      <c r="D13" s="21"/>
      <c r="E13" s="24"/>
      <c r="F13" s="24"/>
      <c r="G13" s="2" t="s">
        <v>65</v>
      </c>
      <c r="H13" s="29">
        <f t="shared" si="1"/>
        <v>45457</v>
      </c>
      <c r="I13" s="29">
        <f>IF(Q13="Y",H13,IF(R13&gt;=1,WORKDAY(H13, R13-1,holiday!A:A),H13+R13))</f>
        <v>45457.5</v>
      </c>
      <c r="J13" s="29"/>
      <c r="K13" s="29"/>
      <c r="L13" s="29"/>
      <c r="M13" s="29">
        <f>IF(Q12="Y",M12,IF(R12&gt;1,WORKDAY(M12, R12,holiday!A:A),M12+R12))</f>
        <v>45457</v>
      </c>
      <c r="N13" s="29">
        <f>IF(Q13="Y",M13,IF(R13&gt;=1,WORKDAY(M13, R13,holiday!A:A),M13+R13))</f>
        <v>45457.5</v>
      </c>
      <c r="O13" s="29" t="str">
        <f t="shared" si="0"/>
        <v>2024-06-14</v>
      </c>
      <c r="P13" s="29" t="str">
        <f t="shared" si="0"/>
        <v>2024-06-14</v>
      </c>
      <c r="Q13" s="9"/>
      <c r="R13" s="9">
        <v>0.5</v>
      </c>
      <c r="S13" s="35">
        <f>SUMIFS(R:R,O:O,""&amp;H12,Q:Q,"&lt;&gt;Y")-R13</f>
        <v>0.5</v>
      </c>
    </row>
    <row r="14" spans="1:23" ht="26" customHeight="1">
      <c r="A14" s="21"/>
      <c r="B14" s="21"/>
      <c r="C14" s="21"/>
      <c r="D14" s="21"/>
      <c r="E14" s="24"/>
      <c r="F14" s="25"/>
      <c r="G14" s="2" t="s">
        <v>64</v>
      </c>
      <c r="H14" s="29">
        <f t="shared" si="1"/>
        <v>45457</v>
      </c>
      <c r="I14" s="29">
        <f>IF(Q14="Y",H14,IF(R14&gt;=1,WORKDAY(H14, R14-1,holiday!A:A),H14+R14))</f>
        <v>45457.5</v>
      </c>
      <c r="J14" s="29"/>
      <c r="K14" s="29"/>
      <c r="L14" s="29"/>
      <c r="M14" s="29">
        <f>IF(Q13="Y",M13,IF(R13&gt;1,WORKDAY(M13, R13,holiday!A:A),M13+R13))</f>
        <v>45457.5</v>
      </c>
      <c r="N14" s="29">
        <f>IF(Q14="Y",M14,IF(R14&gt;=1,WORKDAY(M14, R14,holiday!A:A),M14+R14))</f>
        <v>45458</v>
      </c>
      <c r="O14" s="29" t="str">
        <f t="shared" si="0"/>
        <v>2024-06-14</v>
      </c>
      <c r="P14" s="29" t="str">
        <f t="shared" si="0"/>
        <v>2024-06-15</v>
      </c>
      <c r="Q14" s="9"/>
      <c r="R14" s="9">
        <v>0.5</v>
      </c>
      <c r="S14" s="35">
        <f>SUMIFS(R:R,O:O,""&amp;H13,Q:Q,"&lt;&gt;Y")-R14</f>
        <v>0.5</v>
      </c>
    </row>
    <row r="15" spans="1:23" ht="26" customHeight="1">
      <c r="A15" s="21"/>
      <c r="B15" s="21"/>
      <c r="C15" s="21"/>
      <c r="D15" s="21"/>
      <c r="E15" s="24"/>
      <c r="F15" s="23" t="s">
        <v>67</v>
      </c>
      <c r="G15" s="2" t="s">
        <v>88</v>
      </c>
      <c r="H15" s="29">
        <f t="shared" si="1"/>
        <v>45458</v>
      </c>
      <c r="I15" s="29">
        <f>IF(Q15="Y",H15,IF(R15&gt;=1,WORKDAY(H15, R15-1,holiday!A:A),H15+R15))</f>
        <v>45458.5</v>
      </c>
      <c r="J15" s="29"/>
      <c r="K15" s="29"/>
      <c r="L15" s="29"/>
      <c r="M15" s="29">
        <f>IF(Q14="Y",M14,IF(R14&gt;1,WORKDAY(M14, R14,holiday!A:A),M14+R14))</f>
        <v>45458</v>
      </c>
      <c r="N15" s="29">
        <f>IF(Q15="Y",M15,IF(R15&gt;=1,WORKDAY(M15, R15,holiday!A:A),M15+R15))</f>
        <v>45458.5</v>
      </c>
      <c r="O15" s="29" t="str">
        <f t="shared" si="0"/>
        <v>2024-06-15</v>
      </c>
      <c r="P15" s="29" t="str">
        <f t="shared" si="0"/>
        <v>2024-06-15</v>
      </c>
      <c r="Q15" s="9"/>
      <c r="R15" s="9">
        <v>0.5</v>
      </c>
      <c r="S15" s="35">
        <f>SUMIFS(R:R,O:O,""&amp;H14,Q:Q,"&lt;&gt;Y")-R15</f>
        <v>0.5</v>
      </c>
    </row>
    <row r="16" spans="1:23" ht="26" customHeight="1">
      <c r="A16" s="21"/>
      <c r="B16" s="21"/>
      <c r="C16" s="21"/>
      <c r="D16" s="21"/>
      <c r="E16" s="24"/>
      <c r="F16" s="24"/>
      <c r="G16" s="2" t="s">
        <v>68</v>
      </c>
      <c r="H16" s="29">
        <f t="shared" si="1"/>
        <v>45458</v>
      </c>
      <c r="I16" s="29">
        <f>IF(Q16="Y",H16,IF(R16&gt;=1,WORKDAY(H16, R16-1,holiday!A:A),H16+R16))</f>
        <v>45458.5</v>
      </c>
      <c r="J16" s="29"/>
      <c r="K16" s="29"/>
      <c r="L16" s="29"/>
      <c r="M16" s="29">
        <f>IF(Q15="Y",M15,IF(R15&gt;1,WORKDAY(M15, R15,holiday!A:A),M15+R15))</f>
        <v>45458.5</v>
      </c>
      <c r="N16" s="29">
        <f>IF(Q16="Y",M16,IF(R16&gt;=1,WORKDAY(M16, R16,holiday!A:A),M16+R16))</f>
        <v>45459</v>
      </c>
      <c r="O16" s="29" t="str">
        <f t="shared" si="0"/>
        <v>2024-06-15</v>
      </c>
      <c r="P16" s="29" t="str">
        <f t="shared" si="0"/>
        <v>2024-06-16</v>
      </c>
      <c r="Q16" s="9"/>
      <c r="R16" s="9">
        <v>0.5</v>
      </c>
      <c r="S16" s="35">
        <f>SUMIFS(R:R,O:O,""&amp;H15,Q:Q,"&lt;&gt;Y")-R16</f>
        <v>0.5</v>
      </c>
    </row>
    <row r="17" spans="1:19" ht="26" customHeight="1">
      <c r="A17" s="21"/>
      <c r="B17" s="21"/>
      <c r="C17" s="21"/>
      <c r="D17" s="21"/>
      <c r="E17" s="24"/>
      <c r="F17" s="24"/>
      <c r="G17" s="2" t="s">
        <v>69</v>
      </c>
      <c r="H17" s="29">
        <f t="shared" si="1"/>
        <v>45459</v>
      </c>
      <c r="I17" s="29">
        <f>IF(Q17="Y",H17,IF(R17&gt;=1,WORKDAY(H17, R17-1,holiday!A:A),H17+R17))</f>
        <v>45459.5</v>
      </c>
      <c r="J17" s="29"/>
      <c r="K17" s="29"/>
      <c r="L17" s="29"/>
      <c r="M17" s="29">
        <f>IF(Q16="Y",M16,IF(R16&gt;1,WORKDAY(M16, R16,holiday!A:A),M16+R16))</f>
        <v>45459</v>
      </c>
      <c r="N17" s="29">
        <f>IF(Q17="Y",M17,IF(R17&gt;=1,WORKDAY(M17, R17,holiday!A:A),M17+R17))</f>
        <v>45459.5</v>
      </c>
      <c r="O17" s="29" t="str">
        <f t="shared" si="0"/>
        <v>2024-06-16</v>
      </c>
      <c r="P17" s="29" t="str">
        <f t="shared" si="0"/>
        <v>2024-06-16</v>
      </c>
      <c r="Q17" s="9"/>
      <c r="R17" s="9">
        <v>0.5</v>
      </c>
      <c r="S17" s="35">
        <f>SUMIFS(R:R,O:O,""&amp;H16,Q:Q,"&lt;&gt;Y")-R17</f>
        <v>0.5</v>
      </c>
    </row>
    <row r="18" spans="1:19" ht="26" customHeight="1">
      <c r="A18" s="21"/>
      <c r="B18" s="21"/>
      <c r="C18" s="21"/>
      <c r="D18" s="21"/>
      <c r="E18" s="24"/>
      <c r="F18" s="25"/>
      <c r="G18" s="2" t="s">
        <v>70</v>
      </c>
      <c r="H18" s="29">
        <f t="shared" si="1"/>
        <v>45459</v>
      </c>
      <c r="I18" s="29">
        <f>IF(Q18="Y",H18,IF(R18&gt;=1,WORKDAY(H18, R18-1,holiday!A:A),H18+R18))</f>
        <v>45459.5</v>
      </c>
      <c r="J18" s="29"/>
      <c r="K18" s="29"/>
      <c r="L18" s="29"/>
      <c r="M18" s="29">
        <f>IF(Q17="Y",M17,IF(R17&gt;1,WORKDAY(M17, R17,holiday!A:A),M17+R17))</f>
        <v>45459.5</v>
      </c>
      <c r="N18" s="29">
        <f>IF(Q18="Y",M18,IF(R18&gt;=1,WORKDAY(M18, R18,holiday!A:A),M18+R18))</f>
        <v>45460</v>
      </c>
      <c r="O18" s="29" t="str">
        <f t="shared" si="0"/>
        <v>2024-06-16</v>
      </c>
      <c r="P18" s="29" t="str">
        <f t="shared" si="0"/>
        <v>2024-06-17</v>
      </c>
      <c r="Q18" s="9"/>
      <c r="R18" s="9">
        <v>0.5</v>
      </c>
      <c r="S18" s="35">
        <f>SUMIFS(R:R,O:O,""&amp;H17,Q:Q,"&lt;&gt;Y")-R18</f>
        <v>0.5</v>
      </c>
    </row>
    <row r="19" spans="1:19" ht="26" customHeight="1">
      <c r="A19" s="21"/>
      <c r="B19" s="21"/>
      <c r="C19" s="21"/>
      <c r="D19" s="21"/>
      <c r="E19" s="24"/>
      <c r="F19" s="23" t="s">
        <v>66</v>
      </c>
      <c r="G19" s="2" t="s">
        <v>63</v>
      </c>
      <c r="H19" s="29">
        <f t="shared" si="1"/>
        <v>45460</v>
      </c>
      <c r="I19" s="29">
        <f>IF(Q19="Y",H19,IF(R19&gt;=1,WORKDAY(H19, R19-1,holiday!A:A),H19+R19))</f>
        <v>45460.5</v>
      </c>
      <c r="J19" s="29"/>
      <c r="K19" s="29"/>
      <c r="L19" s="29"/>
      <c r="M19" s="29">
        <f>IF(Q18="Y",M18,IF(R18&gt;1,WORKDAY(M18, R18,holiday!A:A),M18+R18))</f>
        <v>45460</v>
      </c>
      <c r="N19" s="29">
        <f>IF(Q19="Y",M19,IF(R19&gt;=1,WORKDAY(M19, R19,holiday!A:A),M19+R19))</f>
        <v>45460.5</v>
      </c>
      <c r="O19" s="29" t="str">
        <f t="shared" si="0"/>
        <v>2024-06-17</v>
      </c>
      <c r="P19" s="29" t="str">
        <f t="shared" si="0"/>
        <v>2024-06-17</v>
      </c>
      <c r="Q19" s="9"/>
      <c r="R19" s="9">
        <v>0.5</v>
      </c>
      <c r="S19" s="35">
        <f>SUMIFS(R:R,O:O,""&amp;H18,Q:Q,"&lt;&gt;Y")-R19</f>
        <v>0.5</v>
      </c>
    </row>
    <row r="20" spans="1:19" ht="26" customHeight="1">
      <c r="A20" s="21"/>
      <c r="B20" s="21"/>
      <c r="C20" s="21"/>
      <c r="D20" s="21"/>
      <c r="E20" s="24"/>
      <c r="F20" s="24"/>
      <c r="G20" s="2" t="s">
        <v>72</v>
      </c>
      <c r="H20" s="29">
        <f t="shared" si="1"/>
        <v>45460</v>
      </c>
      <c r="I20" s="29">
        <f>IF(Q20="Y",H20,IF(R20&gt;=1,WORKDAY(H20, R20-1,holiday!A:A),H20+R20))</f>
        <v>45460</v>
      </c>
      <c r="J20" s="29"/>
      <c r="K20" s="29"/>
      <c r="L20" s="29"/>
      <c r="M20" s="29">
        <f>IF(Q19="Y",M19,IF(R19&gt;1,WORKDAY(M19, R19,holiday!A:A),M19+R19))</f>
        <v>45460.5</v>
      </c>
      <c r="N20" s="29">
        <f>IF(Q20="Y",M20,IF(R20&gt;=1,WORKDAY(M20, R20,holiday!A:A),M20+R20))</f>
        <v>45461</v>
      </c>
      <c r="O20" s="29" t="str">
        <f t="shared" si="0"/>
        <v>2024-06-17</v>
      </c>
      <c r="P20" s="29" t="str">
        <f t="shared" si="0"/>
        <v>2024-06-18</v>
      </c>
      <c r="Q20" s="9"/>
      <c r="R20" s="9">
        <v>1</v>
      </c>
      <c r="S20" s="35">
        <f>SUMIFS(R:R,O:O,""&amp;H19,Q:Q,"&lt;&gt;Y")-R20</f>
        <v>0.5</v>
      </c>
    </row>
    <row r="21" spans="1:19" ht="26" customHeight="1">
      <c r="A21" s="21"/>
      <c r="B21" s="21"/>
      <c r="C21" s="21"/>
      <c r="D21" s="21"/>
      <c r="E21" s="24"/>
      <c r="F21" s="24"/>
      <c r="G21" s="2" t="s">
        <v>64</v>
      </c>
      <c r="H21" s="29">
        <f t="shared" si="1"/>
        <v>45461</v>
      </c>
      <c r="I21" s="29">
        <f>IF(Q21="Y",H21,IF(R21&gt;=1,WORKDAY(H21, R21-1,holiday!A:A),H21+R21))</f>
        <v>45461</v>
      </c>
      <c r="J21" s="29"/>
      <c r="K21" s="29"/>
      <c r="L21" s="29"/>
      <c r="M21" s="29">
        <f>IF(Q20="Y",M20,IF(R20&gt;1,WORKDAY(M20, R20,holiday!A:A),M20+R20))</f>
        <v>45461.5</v>
      </c>
      <c r="N21" s="29">
        <f>IF(Q21="Y",M21,IF(R21&gt;=1,WORKDAY(M21, R21,holiday!A:A),M21+R21))</f>
        <v>45462</v>
      </c>
      <c r="O21" s="29" t="str">
        <f t="shared" si="0"/>
        <v>2024-06-18</v>
      </c>
      <c r="P21" s="29" t="str">
        <f t="shared" si="0"/>
        <v>2024-06-19</v>
      </c>
      <c r="Q21" s="9"/>
      <c r="R21" s="9">
        <v>1</v>
      </c>
      <c r="S21" s="35">
        <f>SUMIFS(R:R,O:O,""&amp;H20,Q:Q,"&lt;&gt;Y")-R21</f>
        <v>0.5</v>
      </c>
    </row>
    <row r="22" spans="1:19" ht="26" customHeight="1">
      <c r="A22" s="21"/>
      <c r="B22" s="21"/>
      <c r="C22" s="21"/>
      <c r="D22" s="21"/>
      <c r="E22" s="24"/>
      <c r="F22" s="25"/>
      <c r="G22" s="2" t="s">
        <v>73</v>
      </c>
      <c r="H22" s="29">
        <f t="shared" si="1"/>
        <v>45461</v>
      </c>
      <c r="I22" s="29">
        <f>IF(Q22="Y",H22,IF(R22&gt;=1,WORKDAY(H22, R22-1,holiday!A:A),H22+R22))</f>
        <v>45462</v>
      </c>
      <c r="J22" s="29"/>
      <c r="K22" s="29"/>
      <c r="L22" s="29"/>
      <c r="M22" s="29">
        <f>IF(Q21="Y",M21,IF(R21&gt;1,WORKDAY(M21, R21,holiday!A:A),M21+R21))</f>
        <v>45462.5</v>
      </c>
      <c r="N22" s="29">
        <f>IF(Q22="Y",M22,IF(R22&gt;=1,WORKDAY(M22, R22,holiday!A:A),M22+R22))</f>
        <v>45464</v>
      </c>
      <c r="O22" s="29" t="str">
        <f t="shared" si="0"/>
        <v>2024-06-19</v>
      </c>
      <c r="P22" s="29" t="str">
        <f t="shared" si="0"/>
        <v>2024-06-21</v>
      </c>
      <c r="Q22" s="9"/>
      <c r="R22" s="9">
        <v>2</v>
      </c>
      <c r="S22" s="35">
        <f>SUMIFS(R:R,O:O,""&amp;H21,Q:Q,"&lt;&gt;Y")-R22</f>
        <v>-1</v>
      </c>
    </row>
    <row r="23" spans="1:19" ht="26" customHeight="1">
      <c r="A23" s="21"/>
      <c r="B23" s="21"/>
      <c r="C23" s="21"/>
      <c r="D23" s="21"/>
      <c r="E23" s="24"/>
      <c r="F23" s="23" t="s">
        <v>76</v>
      </c>
      <c r="G23" s="2" t="s">
        <v>77</v>
      </c>
      <c r="H23" s="29">
        <f t="shared" si="1"/>
        <v>45463</v>
      </c>
      <c r="I23" s="29">
        <f>IF(Q23="Y",H23,IF(R23&gt;=1,WORKDAY(H23, R23-1,holiday!A:A),H23+R23))</f>
        <v>45464</v>
      </c>
      <c r="J23" s="29"/>
      <c r="K23" s="29"/>
      <c r="L23" s="29"/>
      <c r="M23" s="29">
        <f>IF(Q22="Y",M22,IF(R22&gt;1,WORKDAY(M22, R22,holiday!A:A),M22+R22))</f>
        <v>45464</v>
      </c>
      <c r="N23" s="29">
        <f>IF(Q23="Y",M23,IF(R23&gt;=1,WORKDAY(M23, R23,holiday!A:A),M23+R23))</f>
        <v>45468</v>
      </c>
      <c r="O23" s="29" t="str">
        <f t="shared" si="0"/>
        <v>2024-06-21</v>
      </c>
      <c r="P23" s="29" t="str">
        <f t="shared" si="0"/>
        <v>2024-06-25</v>
      </c>
      <c r="Q23" s="9"/>
      <c r="R23" s="9">
        <v>2</v>
      </c>
      <c r="S23" s="35">
        <f>SUMIFS(R:R,O:O,""&amp;H22,Q:Q,"&lt;&gt;Y")-R23</f>
        <v>-1</v>
      </c>
    </row>
    <row r="24" spans="1:19" ht="26" customHeight="1">
      <c r="A24" s="21"/>
      <c r="B24" s="21"/>
      <c r="C24" s="21"/>
      <c r="D24" s="21"/>
      <c r="E24" s="24"/>
      <c r="F24" s="24"/>
      <c r="G24" s="2" t="s">
        <v>78</v>
      </c>
      <c r="H24" s="29">
        <f t="shared" si="1"/>
        <v>45464</v>
      </c>
      <c r="I24" s="29">
        <f>IF(Q24="Y",H24,IF(R24&gt;=1,WORKDAY(H24, R24-1,holiday!A:A),H24+R24))</f>
        <v>45467</v>
      </c>
      <c r="J24" s="29"/>
      <c r="K24" s="29"/>
      <c r="L24" s="29"/>
      <c r="M24" s="29">
        <f>IF(Q23="Y",M23,IF(R23&gt;1,WORKDAY(M23, R23,holiday!A:A),M23+R23))</f>
        <v>45468</v>
      </c>
      <c r="N24" s="29">
        <f>IF(Q24="Y",M24,IF(R24&gt;=1,WORKDAY(M24, R24,holiday!A:A),M24+R24))</f>
        <v>45470</v>
      </c>
      <c r="O24" s="29" t="str">
        <f t="shared" si="0"/>
        <v>2024-06-25</v>
      </c>
      <c r="P24" s="29" t="str">
        <f t="shared" si="0"/>
        <v>2024-06-27</v>
      </c>
      <c r="Q24" s="9"/>
      <c r="R24" s="9">
        <v>2</v>
      </c>
      <c r="S24" s="35">
        <f>SUMIFS(R:R,O:O,""&amp;H23,Q:Q,"&lt;&gt;Y")-R24</f>
        <v>-2</v>
      </c>
    </row>
    <row r="25" spans="1:19" ht="26" customHeight="1">
      <c r="A25" s="21"/>
      <c r="B25" s="21"/>
      <c r="C25" s="21"/>
      <c r="D25" s="21"/>
      <c r="E25" s="24"/>
      <c r="F25" s="24"/>
      <c r="G25" s="2" t="s">
        <v>82</v>
      </c>
      <c r="H25" s="29">
        <f t="shared" si="1"/>
        <v>45471</v>
      </c>
      <c r="I25" s="29">
        <f>IF(Q25="Y",H25,IF(R25&gt;=1,WORKDAY(H25, R25-1,holiday!A:A),H25+R25))</f>
        <v>45471</v>
      </c>
      <c r="J25" s="29"/>
      <c r="K25" s="29"/>
      <c r="L25" s="29"/>
      <c r="M25" s="29">
        <f>IF(Q24="Y",M24,IF(R24&gt;1,WORKDAY(M24, R24,holiday!A:A),M24+R24))</f>
        <v>45470</v>
      </c>
      <c r="N25" s="29">
        <f>IF(Q25="Y",M25,IF(R25&gt;=1,WORKDAY(M25, R25,holiday!A:A),M25+R25))</f>
        <v>45471</v>
      </c>
      <c r="O25" s="29" t="str">
        <f t="shared" si="0"/>
        <v>2024-06-27</v>
      </c>
      <c r="P25" s="29" t="str">
        <f t="shared" si="0"/>
        <v>2024-06-28</v>
      </c>
      <c r="Q25" s="9"/>
      <c r="R25" s="9">
        <v>1</v>
      </c>
      <c r="S25" s="35">
        <f>SUMIFS(R:R,O:O,""&amp;H24,Q:Q,"&lt;&gt;Y")-R25</f>
        <v>1</v>
      </c>
    </row>
    <row r="26" spans="1:19" ht="26" customHeight="1">
      <c r="A26" s="21"/>
      <c r="B26" s="21"/>
      <c r="C26" s="21"/>
      <c r="D26" s="21"/>
      <c r="E26" s="24"/>
      <c r="F26" s="24"/>
      <c r="G26" s="2" t="s">
        <v>79</v>
      </c>
      <c r="H26" s="29">
        <f t="shared" si="1"/>
        <v>45474</v>
      </c>
      <c r="I26" s="29">
        <f>IF(Q26="Y",H26,IF(R26&gt;=1,WORKDAY(H26, R26-1,holiday!A:A),H26+R26))</f>
        <v>45474</v>
      </c>
      <c r="J26" s="29"/>
      <c r="K26" s="29"/>
      <c r="L26" s="29"/>
      <c r="M26" s="29">
        <f>IF(Q25="Y",M25,IF(R25&gt;1,WORKDAY(M25, R25,holiday!A:A),M25+R25))</f>
        <v>45471</v>
      </c>
      <c r="N26" s="29">
        <f>IF(Q26="Y",M26,IF(R26&gt;=1,WORKDAY(M26, R26,holiday!A:A),M26+R26))</f>
        <v>45474</v>
      </c>
      <c r="O26" s="29" t="str">
        <f t="shared" si="0"/>
        <v>2024-06-28</v>
      </c>
      <c r="P26" s="29" t="str">
        <f t="shared" si="0"/>
        <v>2024-07-01</v>
      </c>
      <c r="Q26" s="9"/>
      <c r="R26" s="9">
        <v>1</v>
      </c>
      <c r="S26" s="35">
        <f>SUMIFS(R:R,O:O,""&amp;H25,Q:Q,"&lt;&gt;Y")-R26</f>
        <v>0</v>
      </c>
    </row>
    <row r="27" spans="1:19" ht="26" customHeight="1">
      <c r="A27" s="21"/>
      <c r="B27" s="21"/>
      <c r="C27" s="21"/>
      <c r="D27" s="21"/>
      <c r="E27" s="24"/>
      <c r="F27" s="24"/>
      <c r="G27" s="2" t="s">
        <v>80</v>
      </c>
      <c r="H27" s="29">
        <f t="shared" si="1"/>
        <v>45470</v>
      </c>
      <c r="I27" s="29">
        <f>IF(Q27="Y",H27,IF(R27&gt;=1,WORKDAY(H27, R27-1,holiday!A:A),H27+R27))</f>
        <v>45471</v>
      </c>
      <c r="J27" s="29"/>
      <c r="K27" s="29"/>
      <c r="L27" s="29"/>
      <c r="M27" s="29">
        <f>IF(Q26="Y",M26,IF(R26&gt;1,WORKDAY(M26, R26,holiday!A:A),M26+R26))</f>
        <v>45472</v>
      </c>
      <c r="N27" s="29">
        <f>IF(Q27="Y",M27,IF(R27&gt;=1,WORKDAY(M27, R27,holiday!A:A),M27+R27))</f>
        <v>45475</v>
      </c>
      <c r="O27" s="29" t="str">
        <f t="shared" si="0"/>
        <v>2024-06-29</v>
      </c>
      <c r="P27" s="29" t="str">
        <f t="shared" si="0"/>
        <v>2024-07-02</v>
      </c>
      <c r="Q27" s="9"/>
      <c r="R27" s="9">
        <v>2</v>
      </c>
      <c r="S27" s="35">
        <f>SUMIFS(R:R,O:O,""&amp;H26,Q:Q,"&lt;&gt;Y")-R27</f>
        <v>-2</v>
      </c>
    </row>
    <row r="28" spans="1:19" ht="26" customHeight="1">
      <c r="A28" s="21"/>
      <c r="B28" s="21"/>
      <c r="C28" s="21"/>
      <c r="D28" s="21"/>
      <c r="E28" s="24"/>
      <c r="F28" s="24"/>
      <c r="G28" s="2" t="s">
        <v>81</v>
      </c>
      <c r="H28" s="29">
        <f t="shared" si="1"/>
        <v>45476</v>
      </c>
      <c r="I28" s="29">
        <f>IF(Q28="Y",H28,IF(R28&gt;=1,WORKDAY(H28, R28-1,holiday!A:A),H28+R28))</f>
        <v>45476</v>
      </c>
      <c r="J28" s="29"/>
      <c r="K28" s="29"/>
      <c r="L28" s="29"/>
      <c r="M28" s="29">
        <f>IF(Q27="Y",M27,IF(R27&gt;1,WORKDAY(M27, R27,holiday!A:A),M27+R27))</f>
        <v>45475</v>
      </c>
      <c r="N28" s="29">
        <f>IF(Q28="Y",M28,IF(R28&gt;=1,WORKDAY(M28, R28,holiday!A:A),M28+R28))</f>
        <v>45476</v>
      </c>
      <c r="O28" s="29" t="str">
        <f t="shared" si="0"/>
        <v>2024-07-02</v>
      </c>
      <c r="P28" s="29" t="str">
        <f t="shared" si="0"/>
        <v>2024-07-03</v>
      </c>
      <c r="Q28" s="9"/>
      <c r="R28" s="9">
        <v>1</v>
      </c>
      <c r="S28" s="35">
        <f>SUMIFS(R:R,O:O,""&amp;H27,Q:Q,"&lt;&gt;Y")-R28</f>
        <v>0</v>
      </c>
    </row>
    <row r="29" spans="1:19" ht="26" customHeight="1">
      <c r="A29" s="21"/>
      <c r="B29" s="21"/>
      <c r="C29" s="21"/>
      <c r="D29" s="21"/>
      <c r="E29" s="24"/>
      <c r="F29" s="24"/>
      <c r="G29" s="2" t="s">
        <v>83</v>
      </c>
      <c r="H29" s="29">
        <f t="shared" si="1"/>
        <v>45478</v>
      </c>
      <c r="I29" s="29">
        <f>IF(Q29="Y",H29,IF(R29&gt;=1,WORKDAY(H29, R29-1,holiday!A:A),H29+R29))</f>
        <v>45478.5</v>
      </c>
      <c r="J29" s="29"/>
      <c r="K29" s="29"/>
      <c r="L29" s="29"/>
      <c r="M29" s="29">
        <f>IF(Q28="Y",M28,IF(R28&gt;1,WORKDAY(M28, R28,holiday!A:A),M28+R28))</f>
        <v>45476</v>
      </c>
      <c r="N29" s="29">
        <f>IF(Q29="Y",M29,IF(R29&gt;=1,WORKDAY(M29, R29,holiday!A:A),M29+R29))</f>
        <v>45476.5</v>
      </c>
      <c r="O29" s="29" t="str">
        <f t="shared" si="0"/>
        <v>2024-07-03</v>
      </c>
      <c r="P29" s="29" t="str">
        <f t="shared" si="0"/>
        <v>2024-07-03</v>
      </c>
      <c r="Q29" s="9"/>
      <c r="R29" s="9">
        <v>0.5</v>
      </c>
      <c r="S29" s="35">
        <f>SUMIFS(R:R,O:O,""&amp;H28,Q:Q,"&lt;&gt;Y")-R29</f>
        <v>2</v>
      </c>
    </row>
    <row r="30" spans="1:19" ht="26" customHeight="1">
      <c r="A30" s="21"/>
      <c r="B30" s="21"/>
      <c r="C30" s="21"/>
      <c r="D30" s="21"/>
      <c r="E30" s="24"/>
      <c r="F30" s="24"/>
      <c r="G30" s="2" t="s">
        <v>84</v>
      </c>
      <c r="H30" s="29">
        <f t="shared" si="1"/>
        <v>45475</v>
      </c>
      <c r="I30" s="29">
        <f>IF(Q30="Y",H30,IF(R30&gt;=1,WORKDAY(H30, R30-1,holiday!A:A),H30+R30))</f>
        <v>45476</v>
      </c>
      <c r="J30" s="29"/>
      <c r="K30" s="29"/>
      <c r="L30" s="29"/>
      <c r="M30" s="29">
        <f>IF(Q29="Y",M29,IF(R29&gt;1,WORKDAY(M29, R29,holiday!A:A),M29+R29))</f>
        <v>45476.5</v>
      </c>
      <c r="N30" s="29">
        <f>IF(Q30="Y",M30,IF(R30&gt;=1,WORKDAY(M30, R30,holiday!A:A),M30+R30))</f>
        <v>45478</v>
      </c>
      <c r="O30" s="29" t="str">
        <f t="shared" si="0"/>
        <v>2024-07-03</v>
      </c>
      <c r="P30" s="29" t="str">
        <f t="shared" si="0"/>
        <v>2024-07-05</v>
      </c>
      <c r="Q30" s="9"/>
      <c r="R30" s="9">
        <v>2</v>
      </c>
      <c r="S30" s="35">
        <f>SUMIFS(R:R,O:O,""&amp;H29,Q:Q,"&lt;&gt;Y")-R30</f>
        <v>-1</v>
      </c>
    </row>
    <row r="31" spans="1:19" ht="26" customHeight="1">
      <c r="A31" s="21"/>
      <c r="B31" s="21"/>
      <c r="C31" s="21"/>
      <c r="D31" s="21"/>
      <c r="E31" s="24"/>
      <c r="F31" s="24"/>
      <c r="G31" s="2" t="s">
        <v>85</v>
      </c>
      <c r="H31" s="29">
        <f t="shared" si="1"/>
        <v>45481</v>
      </c>
      <c r="I31" s="29">
        <f>IF(Q31="Y",H31,IF(R31&gt;=1,WORKDAY(H31, R31-1,holiday!A:A),H31+R31))</f>
        <v>45481</v>
      </c>
      <c r="J31" s="29"/>
      <c r="K31" s="29"/>
      <c r="L31" s="29"/>
      <c r="M31" s="29">
        <f>IF(Q30="Y",M30,IF(R30&gt;1,WORKDAY(M30, R30,holiday!A:A),M30+R30))</f>
        <v>45478</v>
      </c>
      <c r="N31" s="29">
        <f>IF(Q31="Y",M31,IF(R31&gt;=1,WORKDAY(M31, R31,holiday!A:A),M31+R31))</f>
        <v>45481</v>
      </c>
      <c r="O31" s="29" t="str">
        <f t="shared" si="0"/>
        <v>2024-07-05</v>
      </c>
      <c r="P31" s="29" t="str">
        <f t="shared" si="0"/>
        <v>2024-07-08</v>
      </c>
      <c r="Q31" s="9"/>
      <c r="R31" s="9">
        <v>1</v>
      </c>
      <c r="S31" s="35">
        <f>SUMIFS(R:R,O:O,""&amp;H30,Q:Q,"&lt;&gt;Y")-R31</f>
        <v>0</v>
      </c>
    </row>
    <row r="32" spans="1:19" ht="26" customHeight="1">
      <c r="A32" s="21"/>
      <c r="B32" s="21"/>
      <c r="C32" s="21"/>
      <c r="D32" s="21"/>
      <c r="E32" s="24"/>
      <c r="F32" s="24"/>
      <c r="G32" s="2" t="s">
        <v>86</v>
      </c>
      <c r="H32" s="29">
        <f t="shared" si="1"/>
        <v>45481</v>
      </c>
      <c r="I32" s="29">
        <f>IF(Q32="Y",H32,IF(R32&gt;=1,WORKDAY(H32, R32-1,holiday!A:A),H32+R32))</f>
        <v>45481</v>
      </c>
      <c r="J32" s="29"/>
      <c r="K32" s="29"/>
      <c r="L32" s="29"/>
      <c r="M32" s="29">
        <f>IF(Q31="Y",M31,IF(R31&gt;1,WORKDAY(M31, R31,holiday!A:A),M31+R31))</f>
        <v>45479</v>
      </c>
      <c r="N32" s="29">
        <f>IF(Q32="Y",M32,IF(R32&gt;=1,WORKDAY(M32, R32,holiday!A:A),M32+R32))</f>
        <v>45481</v>
      </c>
      <c r="O32" s="29" t="str">
        <f t="shared" si="0"/>
        <v>2024-07-06</v>
      </c>
      <c r="P32" s="29" t="str">
        <f t="shared" si="0"/>
        <v>2024-07-08</v>
      </c>
      <c r="Q32" s="9"/>
      <c r="R32" s="9">
        <v>1</v>
      </c>
      <c r="S32" s="35">
        <f>SUMIFS(R:R,O:O,""&amp;H31,Q:Q,"&lt;&gt;Y")-R32</f>
        <v>0</v>
      </c>
    </row>
    <row r="33" spans="1:19" ht="26" customHeight="1">
      <c r="A33" s="21"/>
      <c r="B33" s="21"/>
      <c r="C33" s="21"/>
      <c r="D33" s="21"/>
      <c r="E33" s="25"/>
      <c r="F33" s="25"/>
      <c r="G33" s="2" t="s">
        <v>87</v>
      </c>
      <c r="H33" s="29">
        <f t="shared" si="1"/>
        <v>45481</v>
      </c>
      <c r="I33" s="29">
        <f>IF(Q33="Y",H33,IF(R33&gt;=1,WORKDAY(H33, R33-1,holiday!A:A),H33+R33))</f>
        <v>45481</v>
      </c>
      <c r="J33" s="29"/>
      <c r="K33" s="29"/>
      <c r="L33" s="29"/>
      <c r="M33" s="29">
        <f>IF(Q32="Y",M32,IF(R32&gt;1,WORKDAY(M32, R32,holiday!A:A),M32+R32))</f>
        <v>45480</v>
      </c>
      <c r="N33" s="29">
        <f>IF(Q33="Y",M33,IF(R33&gt;=1,WORKDAY(M33, R33,holiday!A:A),M33+R33))</f>
        <v>45481</v>
      </c>
      <c r="O33" s="29" t="str">
        <f t="shared" si="0"/>
        <v>2024-07-07</v>
      </c>
      <c r="P33" s="29" t="str">
        <f t="shared" si="0"/>
        <v>2024-07-08</v>
      </c>
      <c r="Q33" s="9"/>
      <c r="R33" s="9">
        <v>1</v>
      </c>
      <c r="S33" s="35">
        <f>SUMIFS(R:R,O:O,""&amp;H32,Q:Q,"&lt;&gt;Y")-R33</f>
        <v>0</v>
      </c>
    </row>
    <row r="34" spans="1:19" ht="26" customHeight="1">
      <c r="A34" s="22"/>
      <c r="B34" s="22"/>
      <c r="C34" s="22"/>
      <c r="D34" s="22"/>
      <c r="E34" s="18" t="s">
        <v>51</v>
      </c>
      <c r="F34" s="2" t="s">
        <v>76</v>
      </c>
      <c r="G34" s="2" t="s">
        <v>90</v>
      </c>
      <c r="H34" s="29">
        <f t="shared" si="1"/>
        <v>45482</v>
      </c>
      <c r="I34" s="29">
        <f>IF(Q34="Y",H34,IF(R34&gt;=1,WORKDAY(H34, R34-1,holiday!A:A),H34+R34))</f>
        <v>45482</v>
      </c>
      <c r="J34" s="29"/>
      <c r="K34" s="29"/>
      <c r="L34" s="29"/>
      <c r="M34" s="29">
        <f>IF(Q33="Y",M33,IF(R33&gt;1,WORKDAY(M33, R33,holiday!A:A),M33+R33))</f>
        <v>45481</v>
      </c>
      <c r="N34" s="29">
        <f>IF(Q34="Y",M34,IF(R34&gt;=1,WORKDAY(M34, R34,holiday!A:A),M34+R34))</f>
        <v>45482</v>
      </c>
      <c r="O34" s="29" t="str">
        <f t="shared" si="0"/>
        <v>2024-07-08</v>
      </c>
      <c r="P34" s="29" t="str">
        <f t="shared" si="0"/>
        <v>2024-07-09</v>
      </c>
      <c r="Q34" s="9"/>
      <c r="R34" s="9">
        <v>1</v>
      </c>
      <c r="S34" s="35">
        <f>SUMIFS(R:R,O:O,""&amp;H33,Q:Q,"&lt;&gt;Y")-R34</f>
        <v>0</v>
      </c>
    </row>
    <row r="35" spans="1:19">
      <c r="H35" s="14"/>
      <c r="I35" s="14"/>
      <c r="J35" s="14"/>
      <c r="K35" s="14"/>
      <c r="L35" s="14"/>
      <c r="M35" s="14"/>
      <c r="N35" s="14"/>
      <c r="O35" s="14"/>
      <c r="P35" s="14"/>
    </row>
    <row r="36" spans="1:19">
      <c r="H36" s="14"/>
      <c r="I36" s="14"/>
      <c r="J36" s="14"/>
      <c r="K36" s="14"/>
      <c r="L36" s="14"/>
      <c r="M36" s="14"/>
      <c r="N36" s="14"/>
      <c r="O36" s="14"/>
      <c r="P36" s="14"/>
    </row>
    <row r="37" spans="1:19">
      <c r="H37" s="14"/>
      <c r="I37" s="14"/>
      <c r="J37" s="14"/>
      <c r="K37" s="14"/>
      <c r="L37" s="14"/>
      <c r="M37" s="14"/>
      <c r="N37" s="14"/>
      <c r="O37" s="14"/>
      <c r="P37" s="14"/>
    </row>
    <row r="38" spans="1:19">
      <c r="H38" s="14"/>
      <c r="I38" s="14"/>
      <c r="J38" s="14"/>
      <c r="K38" s="14"/>
      <c r="L38" s="14"/>
      <c r="M38" s="14"/>
      <c r="N38" s="14"/>
      <c r="O38" s="14"/>
      <c r="P38" s="14"/>
    </row>
    <row r="39" spans="1:19">
      <c r="H39" s="14"/>
      <c r="I39" s="14"/>
      <c r="J39" s="14"/>
      <c r="K39" s="14"/>
      <c r="L39" s="14"/>
      <c r="M39" s="14"/>
      <c r="N39" s="14"/>
      <c r="O39" s="14"/>
      <c r="P39" s="14"/>
    </row>
    <row r="40" spans="1:19">
      <c r="H40" s="14"/>
      <c r="I40" s="14"/>
      <c r="J40" s="14"/>
      <c r="K40" s="14"/>
      <c r="L40" s="14"/>
      <c r="M40" s="14"/>
      <c r="N40" s="14"/>
      <c r="O40" s="14"/>
      <c r="P40" s="14"/>
    </row>
    <row r="41" spans="1:19">
      <c r="H41" s="14"/>
      <c r="I41" s="14"/>
      <c r="J41" s="14"/>
      <c r="K41" s="14"/>
      <c r="L41" s="14"/>
      <c r="M41" s="14"/>
      <c r="N41" s="14"/>
      <c r="O41" s="14"/>
      <c r="P41" s="14"/>
    </row>
    <row r="42" spans="1:19">
      <c r="H42" s="14"/>
      <c r="I42" s="14"/>
      <c r="J42" s="14"/>
      <c r="K42" s="14"/>
      <c r="L42" s="14"/>
      <c r="M42" s="14"/>
      <c r="N42" s="14"/>
      <c r="O42" s="14"/>
      <c r="P42" s="14"/>
    </row>
    <row r="43" spans="1:19">
      <c r="H43" s="14"/>
      <c r="I43" s="14"/>
      <c r="J43" s="14"/>
      <c r="K43" s="14"/>
      <c r="L43" s="14"/>
      <c r="M43" s="14"/>
      <c r="N43" s="14"/>
      <c r="O43" s="14"/>
      <c r="P43" s="14"/>
    </row>
    <row r="44" spans="1:19">
      <c r="H44" s="14"/>
      <c r="I44" s="14"/>
      <c r="J44" s="14"/>
      <c r="K44" s="14"/>
      <c r="L44" s="14"/>
      <c r="M44" s="14"/>
      <c r="N44" s="14"/>
      <c r="O44" s="14"/>
      <c r="P44" s="14"/>
    </row>
    <row r="45" spans="1:19">
      <c r="H45" s="14"/>
      <c r="I45" s="14"/>
      <c r="J45" s="14"/>
      <c r="K45" s="14"/>
      <c r="L45" s="14"/>
      <c r="M45" s="14"/>
      <c r="N45" s="14"/>
      <c r="O45" s="14"/>
      <c r="P45" s="14"/>
    </row>
    <row r="46" spans="1:19">
      <c r="H46" s="14"/>
      <c r="I46" s="14"/>
      <c r="J46" s="14"/>
      <c r="K46" s="14"/>
      <c r="L46" s="14"/>
      <c r="M46" s="14"/>
      <c r="N46" s="14"/>
      <c r="O46" s="14"/>
      <c r="P46" s="14"/>
    </row>
    <row r="47" spans="1:19">
      <c r="H47" s="14"/>
      <c r="I47" s="14"/>
      <c r="J47" s="14"/>
      <c r="K47" s="14"/>
      <c r="L47" s="14"/>
      <c r="M47" s="14"/>
      <c r="N47" s="14"/>
      <c r="O47" s="14"/>
      <c r="P47" s="14"/>
    </row>
    <row r="48" spans="1:19">
      <c r="H48" s="14"/>
      <c r="I48" s="14"/>
      <c r="J48" s="14"/>
      <c r="K48" s="14"/>
      <c r="L48" s="14"/>
      <c r="M48" s="14"/>
      <c r="N48" s="14"/>
      <c r="O48" s="14"/>
      <c r="P48" s="14"/>
    </row>
    <row r="49" spans="8:16">
      <c r="H49" s="14"/>
      <c r="I49" s="14"/>
      <c r="J49" s="14"/>
      <c r="K49" s="14"/>
      <c r="L49" s="14"/>
      <c r="M49" s="14"/>
      <c r="N49" s="14"/>
      <c r="O49" s="14"/>
      <c r="P49" s="14"/>
    </row>
    <row r="50" spans="8:16">
      <c r="H50" s="14"/>
      <c r="I50" s="14"/>
      <c r="J50" s="14"/>
      <c r="K50" s="14"/>
      <c r="L50" s="14"/>
      <c r="M50" s="14"/>
      <c r="N50" s="14"/>
      <c r="O50" s="14"/>
      <c r="P50" s="14"/>
    </row>
    <row r="51" spans="8:16">
      <c r="H51" s="14"/>
      <c r="I51" s="14"/>
      <c r="J51" s="14"/>
      <c r="K51" s="14"/>
      <c r="L51" s="14"/>
      <c r="M51" s="14"/>
      <c r="N51" s="14"/>
      <c r="O51" s="14"/>
      <c r="P51" s="14"/>
    </row>
    <row r="52" spans="8:16">
      <c r="H52" s="14"/>
      <c r="I52" s="14"/>
      <c r="J52" s="14"/>
      <c r="K52" s="14"/>
      <c r="L52" s="14"/>
      <c r="M52" s="14"/>
      <c r="N52" s="14"/>
      <c r="O52" s="14"/>
      <c r="P52" s="14"/>
    </row>
    <row r="53" spans="8:16">
      <c r="H53" s="14"/>
      <c r="I53" s="14"/>
      <c r="J53" s="14"/>
      <c r="K53" s="14"/>
      <c r="L53" s="14"/>
      <c r="M53" s="14"/>
      <c r="N53" s="14"/>
      <c r="O53" s="14"/>
      <c r="P53" s="14"/>
    </row>
    <row r="54" spans="8:16">
      <c r="H54" s="14"/>
      <c r="I54" s="14"/>
      <c r="J54" s="14"/>
      <c r="K54" s="14"/>
      <c r="L54" s="14"/>
      <c r="M54" s="14"/>
      <c r="N54" s="14"/>
      <c r="O54" s="14"/>
      <c r="P54" s="14"/>
    </row>
    <row r="55" spans="8:16">
      <c r="H55" s="14"/>
      <c r="I55" s="14"/>
      <c r="J55" s="14"/>
      <c r="K55" s="14"/>
      <c r="L55" s="14"/>
      <c r="M55" s="14"/>
      <c r="N55" s="14"/>
      <c r="O55" s="14"/>
      <c r="P55" s="14"/>
    </row>
    <row r="56" spans="8:16">
      <c r="H56" s="14"/>
      <c r="I56" s="14"/>
      <c r="J56" s="14"/>
      <c r="K56" s="14"/>
      <c r="L56" s="14"/>
      <c r="M56" s="14"/>
      <c r="N56" s="14"/>
      <c r="O56" s="14"/>
      <c r="P56" s="14"/>
    </row>
    <row r="57" spans="8:16">
      <c r="H57" s="14"/>
      <c r="I57" s="14"/>
      <c r="J57" s="14"/>
      <c r="K57" s="14"/>
      <c r="L57" s="14"/>
      <c r="M57" s="14"/>
      <c r="N57" s="14"/>
      <c r="O57" s="14"/>
      <c r="P57" s="14"/>
    </row>
  </sheetData>
  <mergeCells count="10">
    <mergeCell ref="A3:A34"/>
    <mergeCell ref="B3:B34"/>
    <mergeCell ref="C3:C34"/>
    <mergeCell ref="D3:D34"/>
    <mergeCell ref="E3:E33"/>
    <mergeCell ref="F5:F10"/>
    <mergeCell ref="F11:F14"/>
    <mergeCell ref="F15:F18"/>
    <mergeCell ref="F19:F22"/>
    <mergeCell ref="F23:F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B2F3-937A-6C41-AD6B-8DC125915F0C}">
  <dimension ref="A1:S59"/>
  <sheetViews>
    <sheetView zoomScale="86" zoomScaleNormal="90" workbookViewId="0">
      <selection activeCell="K2" sqref="K2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8.28515625" bestFit="1" customWidth="1"/>
    <col min="5" max="5" width="25.42578125" style="1" bestFit="1" customWidth="1"/>
    <col min="6" max="6" width="35.85546875" bestFit="1" customWidth="1"/>
    <col min="7" max="7" width="55.85546875" bestFit="1" customWidth="1"/>
    <col min="8" max="8" width="9.85546875" bestFit="1" customWidth="1"/>
    <col min="9" max="9" width="11" bestFit="1" customWidth="1"/>
    <col min="10" max="12" width="6" bestFit="1" customWidth="1"/>
    <col min="13" max="13" width="11" hidden="1" customWidth="1"/>
    <col min="14" max="14" width="0" hidden="1" customWidth="1"/>
    <col min="15" max="15" width="11" hidden="1" customWidth="1"/>
    <col min="16" max="16" width="11.140625" hidden="1" customWidth="1"/>
    <col min="17" max="17" width="5.85546875" bestFit="1" customWidth="1"/>
    <col min="18" max="18" width="5.85546875" style="3" bestFit="1" customWidth="1"/>
    <col min="19" max="19" width="9.7109375" style="3" bestFit="1" customWidth="1"/>
  </cols>
  <sheetData>
    <row r="1" spans="1:19" ht="29" customHeight="1">
      <c r="A1" s="6"/>
      <c r="B1" s="6"/>
      <c r="C1" s="6"/>
      <c r="D1" s="6"/>
      <c r="E1" s="7"/>
      <c r="F1" s="6"/>
      <c r="G1" s="6"/>
      <c r="H1" s="8">
        <v>45446</v>
      </c>
      <c r="I1" s="8" cm="1">
        <f t="array" ref="I1">INDEX(H:H,MAX(IF(H:H&lt;&gt;"",ROW(H:H),0)))</f>
        <v>45495</v>
      </c>
      <c r="J1" s="8" t="str" cm="1">
        <f t="array" ref="J1">TEXT(INDEX(I:I,MAX(IF(I:I&lt;&gt;"",ROW(I:I),0)))- H1,"#,###")&amp;"일"</f>
        <v>49일</v>
      </c>
      <c r="K1" s="30" t="str" cm="1">
        <f t="array" ref="K1">NETWORKDAYS(H1,INDEX(I:I,MAX(IF(I:I&lt;&gt;"",ROW(I:I),0))),holiday!A:A) &amp; "일"</f>
        <v>35일</v>
      </c>
      <c r="L1" s="4" t="str" cm="1">
        <f t="array" ref="L1">MAX(IF(M:M&lt;&gt;"",ROW(M:M),0)) &amp; "건"</f>
        <v>47건</v>
      </c>
      <c r="M1" s="4"/>
      <c r="N1" s="8"/>
      <c r="O1" s="8"/>
      <c r="P1" s="8"/>
      <c r="Q1" s="8"/>
      <c r="R1" s="8"/>
      <c r="S1" s="8"/>
    </row>
    <row r="2" spans="1:19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31" t="s">
        <v>137</v>
      </c>
      <c r="P2" s="32" t="s">
        <v>138</v>
      </c>
      <c r="Q2" s="4" t="s">
        <v>46</v>
      </c>
      <c r="R2" s="4" t="s">
        <v>47</v>
      </c>
      <c r="S2" s="4" t="s">
        <v>139</v>
      </c>
    </row>
    <row r="3" spans="1:19" ht="23" customHeight="1">
      <c r="A3" s="20" t="s">
        <v>53</v>
      </c>
      <c r="B3" s="20" t="s">
        <v>92</v>
      </c>
      <c r="C3" s="20" t="s">
        <v>91</v>
      </c>
      <c r="D3" s="20" t="s">
        <v>55</v>
      </c>
      <c r="E3" s="23" t="s">
        <v>91</v>
      </c>
      <c r="F3" s="19" t="s">
        <v>48</v>
      </c>
      <c r="G3" s="2"/>
      <c r="H3" s="29">
        <f>M3</f>
        <v>45446</v>
      </c>
      <c r="I3" s="29">
        <f>IF(Q3="Y",H3,IF(R3&gt;=1,WORKDAY(H3, R3-1,holiday!A:A),H3+R3))</f>
        <v>45447</v>
      </c>
      <c r="J3" s="29"/>
      <c r="K3" s="29"/>
      <c r="L3" s="29"/>
      <c r="M3" s="29">
        <f>WORKDAY(H1,0,holiday!A:A)</f>
        <v>45446</v>
      </c>
      <c r="N3" s="29">
        <f>IF(Q3="Y",M3,IF(R3&gt;1,WORKDAY(M3, R3-1,holiday!A:A),M3+R3))</f>
        <v>45447</v>
      </c>
      <c r="O3" s="29" t="str">
        <f>TEXT(M3,"YYYY-MM-DD")</f>
        <v>2024-06-03</v>
      </c>
      <c r="P3" s="29" t="str">
        <f>TEXT(N3,"YYYY-MM-DD")</f>
        <v>2024-06-04</v>
      </c>
      <c r="Q3" s="9"/>
      <c r="R3" s="9">
        <v>2</v>
      </c>
      <c r="S3" s="35">
        <f>SUMIFS(R:R,O:O,""&amp;H2,Q:Q,"&lt;&gt;Y")-R3</f>
        <v>-2</v>
      </c>
    </row>
    <row r="4" spans="1:19" ht="23" customHeight="1">
      <c r="A4" s="21"/>
      <c r="B4" s="21"/>
      <c r="C4" s="21"/>
      <c r="D4" s="21"/>
      <c r="E4" s="24"/>
      <c r="F4" s="19" t="s">
        <v>50</v>
      </c>
      <c r="G4" s="2"/>
      <c r="H4" s="29">
        <f>WORKDAY(M4,IF(S4=0,R4,S4))</f>
        <v>45450</v>
      </c>
      <c r="I4" s="29">
        <f>IF(Q4="Y",H4,IF(R4&gt;=1,WORKDAY(H4, R4-1,holiday!A:A),H4+R4))</f>
        <v>45453</v>
      </c>
      <c r="J4" s="29"/>
      <c r="K4" s="29"/>
      <c r="L4" s="29"/>
      <c r="M4" s="29">
        <f>IF(Q3="Y",M3,IF(R3&gt;1,WORKDAY(M3, R3,holiday!A:A),M3+R3))</f>
        <v>45448</v>
      </c>
      <c r="N4" s="29">
        <f>IF(Q4="Y",M4,IF(R4&gt;=1,WORKDAY(M4, R4,holiday!A:A),M4+R4))</f>
        <v>45453</v>
      </c>
      <c r="O4" s="29" t="str">
        <f t="shared" ref="O4:P36" si="0">TEXT(M4,"YYYY-MM-DD")</f>
        <v>2024-06-05</v>
      </c>
      <c r="P4" s="29" t="str">
        <f t="shared" si="0"/>
        <v>2024-06-10</v>
      </c>
      <c r="Q4" s="9"/>
      <c r="R4" s="9">
        <v>2</v>
      </c>
      <c r="S4" s="35">
        <f>SUMIFS(R:R,O:O,""&amp;H3,Q:Q,"&lt;&gt;Y")-R4</f>
        <v>0</v>
      </c>
    </row>
    <row r="5" spans="1:19" ht="26" customHeight="1">
      <c r="A5" s="21"/>
      <c r="B5" s="21"/>
      <c r="C5" s="21"/>
      <c r="D5" s="21"/>
      <c r="E5" s="24"/>
      <c r="F5" s="16" t="s">
        <v>9</v>
      </c>
      <c r="G5" s="2"/>
      <c r="H5" s="29">
        <f t="shared" ref="H5:H36" si="1">WORKDAY(M5,IF(S5=0,R5,S5))</f>
        <v>45453</v>
      </c>
      <c r="I5" s="29">
        <f>IF(Q5="Y",H5,IF(R5&gt;=1,WORKDAY(H5, R5-1,holiday!A:A),H5+R5))</f>
        <v>45453.5</v>
      </c>
      <c r="J5" s="29"/>
      <c r="K5" s="29"/>
      <c r="L5" s="29"/>
      <c r="M5" s="29">
        <f>IF(Q4="Y",M4,IF(R4&gt;1,WORKDAY(M4, R4,holiday!A:A),M4+R4))</f>
        <v>45453</v>
      </c>
      <c r="N5" s="29">
        <f>IF(Q5="Y",M5,IF(R5&gt;=1,WORKDAY(M5, R5,holiday!A:A),M5+R5))</f>
        <v>45453.5</v>
      </c>
      <c r="O5" s="29" t="str">
        <f t="shared" si="0"/>
        <v>2024-06-10</v>
      </c>
      <c r="P5" s="29" t="str">
        <f t="shared" si="0"/>
        <v>2024-06-10</v>
      </c>
      <c r="Q5" s="9"/>
      <c r="R5" s="9">
        <v>0.5</v>
      </c>
      <c r="S5" s="35">
        <f>SUMIFS(R:R,O:O,""&amp;H4,Q:Q,"&lt;&gt;Y")</f>
        <v>0</v>
      </c>
    </row>
    <row r="6" spans="1:19" ht="26" customHeight="1">
      <c r="A6" s="21"/>
      <c r="B6" s="21"/>
      <c r="C6" s="21"/>
      <c r="D6" s="21"/>
      <c r="E6" s="24"/>
      <c r="F6" s="16" t="s">
        <v>98</v>
      </c>
      <c r="G6" s="2"/>
      <c r="H6" s="29">
        <f t="shared" si="1"/>
        <v>45453</v>
      </c>
      <c r="I6" s="29">
        <f>IF(Q6="Y",H6,IF(R6&gt;=1,WORKDAY(H6, R6-1,holiday!A:A),H6+R6))</f>
        <v>45453.5</v>
      </c>
      <c r="J6" s="29"/>
      <c r="K6" s="29"/>
      <c r="L6" s="29"/>
      <c r="M6" s="29">
        <f>IF(Q5="Y",M5,IF(R5&gt;1,WORKDAY(M5, R5,holiday!A:A),M5+R5))</f>
        <v>45453.5</v>
      </c>
      <c r="N6" s="29">
        <f>IF(Q6="Y",M6,IF(R6&gt;=1,WORKDAY(M6, R6,holiday!A:A),M6+R6))</f>
        <v>45454</v>
      </c>
      <c r="O6" s="29" t="str">
        <f t="shared" si="0"/>
        <v>2024-06-10</v>
      </c>
      <c r="P6" s="29" t="str">
        <f t="shared" si="0"/>
        <v>2024-06-11</v>
      </c>
      <c r="Q6" s="9"/>
      <c r="R6" s="9">
        <v>0.5</v>
      </c>
      <c r="S6" s="35">
        <f>SUMIFS(R:R,O:O,""&amp;H5,Q:Q,"&lt;&gt;Y")-R6</f>
        <v>0.5</v>
      </c>
    </row>
    <row r="7" spans="1:19" ht="26" customHeight="1">
      <c r="A7" s="21"/>
      <c r="B7" s="21"/>
      <c r="C7" s="21"/>
      <c r="D7" s="21"/>
      <c r="E7" s="24"/>
      <c r="F7" s="16" t="s">
        <v>94</v>
      </c>
      <c r="G7" s="2"/>
      <c r="H7" s="29">
        <f t="shared" si="1"/>
        <v>45454</v>
      </c>
      <c r="I7" s="29">
        <f>IF(Q7="Y",H7,IF(R7&gt;=1,WORKDAY(H7, R7-1,holiday!A:A),H7+R7))</f>
        <v>45454.5</v>
      </c>
      <c r="J7" s="29"/>
      <c r="K7" s="29"/>
      <c r="L7" s="29"/>
      <c r="M7" s="29">
        <f>IF(Q6="Y",M6,IF(R6&gt;1,WORKDAY(M6, R6,holiday!A:A),M6+R6))</f>
        <v>45454</v>
      </c>
      <c r="N7" s="29">
        <f>IF(Q7="Y",M7,IF(R7&gt;=1,WORKDAY(M7, R7,holiday!A:A),M7+R7))</f>
        <v>45454.5</v>
      </c>
      <c r="O7" s="29" t="str">
        <f t="shared" si="0"/>
        <v>2024-06-11</v>
      </c>
      <c r="P7" s="29" t="str">
        <f t="shared" si="0"/>
        <v>2024-06-11</v>
      </c>
      <c r="Q7" s="9"/>
      <c r="R7" s="9">
        <v>0.5</v>
      </c>
      <c r="S7" s="35">
        <f>SUMIFS(R:R,O:O,""&amp;H6,Q:Q,"&lt;&gt;Y")-R7</f>
        <v>0.5</v>
      </c>
    </row>
    <row r="8" spans="1:19" ht="26" customHeight="1">
      <c r="A8" s="21"/>
      <c r="B8" s="21"/>
      <c r="C8" s="21"/>
      <c r="D8" s="21"/>
      <c r="E8" s="24"/>
      <c r="F8" s="16" t="s">
        <v>93</v>
      </c>
      <c r="G8" s="2"/>
      <c r="H8" s="29">
        <f t="shared" si="1"/>
        <v>45454</v>
      </c>
      <c r="I8" s="29">
        <f>IF(Q8="Y",H8,IF(R8&gt;=1,WORKDAY(H8, R8-1,holiday!A:A),H8+R8))</f>
        <v>45454.5</v>
      </c>
      <c r="J8" s="29"/>
      <c r="K8" s="29"/>
      <c r="L8" s="29"/>
      <c r="M8" s="29">
        <f>IF(Q7="Y",M7,IF(R7&gt;1,WORKDAY(M7, R7,holiday!A:A),M7+R7))</f>
        <v>45454.5</v>
      </c>
      <c r="N8" s="29">
        <f>IF(Q8="Y",M8,IF(R8&gt;=1,WORKDAY(M8, R8,holiday!A:A),M8+R8))</f>
        <v>45455</v>
      </c>
      <c r="O8" s="29" t="str">
        <f t="shared" si="0"/>
        <v>2024-06-11</v>
      </c>
      <c r="P8" s="29" t="str">
        <f t="shared" si="0"/>
        <v>2024-06-12</v>
      </c>
      <c r="Q8" s="9"/>
      <c r="R8" s="9">
        <v>0.5</v>
      </c>
      <c r="S8" s="35">
        <f>SUMIFS(R:R,O:O,""&amp;H7,Q:Q,"&lt;&gt;Y")-R8</f>
        <v>0.5</v>
      </c>
    </row>
    <row r="9" spans="1:19" ht="26" customHeight="1">
      <c r="A9" s="21"/>
      <c r="B9" s="21"/>
      <c r="C9" s="21"/>
      <c r="D9" s="21"/>
      <c r="E9" s="24"/>
      <c r="F9" s="16" t="s">
        <v>95</v>
      </c>
      <c r="G9" s="2" t="s">
        <v>128</v>
      </c>
      <c r="H9" s="29">
        <f t="shared" si="1"/>
        <v>45455</v>
      </c>
      <c r="I9" s="29">
        <f>IF(Q9="Y",H9,IF(R9&gt;=1,WORKDAY(H9, R9-1,holiday!A:A),H9+R9))</f>
        <v>45455.5</v>
      </c>
      <c r="J9" s="29"/>
      <c r="K9" s="29"/>
      <c r="L9" s="29"/>
      <c r="M9" s="29">
        <f>IF(Q8="Y",M8,IF(R8&gt;1,WORKDAY(M8, R8,holiday!A:A),M8+R8))</f>
        <v>45455</v>
      </c>
      <c r="N9" s="29">
        <f>IF(Q9="Y",M9,IF(R9&gt;=1,WORKDAY(M9, R9,holiday!A:A),M9+R9))</f>
        <v>45455.5</v>
      </c>
      <c r="O9" s="29" t="str">
        <f t="shared" si="0"/>
        <v>2024-06-12</v>
      </c>
      <c r="P9" s="29" t="str">
        <f t="shared" si="0"/>
        <v>2024-06-12</v>
      </c>
      <c r="Q9" s="9"/>
      <c r="R9" s="9">
        <v>0.5</v>
      </c>
      <c r="S9" s="35">
        <f>SUMIFS(R:R,O:O,""&amp;H8,Q:Q,"&lt;&gt;Y")-R9</f>
        <v>0.5</v>
      </c>
    </row>
    <row r="10" spans="1:19" ht="26" customHeight="1">
      <c r="A10" s="21"/>
      <c r="B10" s="21"/>
      <c r="C10" s="21"/>
      <c r="D10" s="21"/>
      <c r="E10" s="24"/>
      <c r="F10" s="23" t="s">
        <v>96</v>
      </c>
      <c r="G10" s="2" t="s">
        <v>107</v>
      </c>
      <c r="H10" s="29">
        <f t="shared" si="1"/>
        <v>45455</v>
      </c>
      <c r="I10" s="29">
        <f>IF(Q10="Y",H10,IF(R10&gt;=1,WORKDAY(H10, R10-1,holiday!A:A),H10+R10))</f>
        <v>45455.5</v>
      </c>
      <c r="J10" s="29"/>
      <c r="K10" s="29"/>
      <c r="L10" s="29"/>
      <c r="M10" s="29">
        <f>IF(Q9="Y",M9,IF(R9&gt;1,WORKDAY(M9, R9,holiday!A:A),M9+R9))</f>
        <v>45455.5</v>
      </c>
      <c r="N10" s="29">
        <f>IF(Q10="Y",M10,IF(R10&gt;=1,WORKDAY(M10, R10,holiday!A:A),M10+R10))</f>
        <v>45456</v>
      </c>
      <c r="O10" s="29" t="str">
        <f t="shared" si="0"/>
        <v>2024-06-12</v>
      </c>
      <c r="P10" s="29" t="str">
        <f t="shared" si="0"/>
        <v>2024-06-13</v>
      </c>
      <c r="Q10" s="9"/>
      <c r="R10" s="9">
        <v>0.5</v>
      </c>
      <c r="S10" s="35">
        <f>SUMIFS(R:R,O:O,""&amp;H9,Q:Q,"&lt;&gt;Y")-R10</f>
        <v>0.5</v>
      </c>
    </row>
    <row r="11" spans="1:19" ht="26" customHeight="1">
      <c r="A11" s="21"/>
      <c r="B11" s="21"/>
      <c r="C11" s="21"/>
      <c r="D11" s="21"/>
      <c r="E11" s="24"/>
      <c r="F11" s="24"/>
      <c r="G11" s="2" t="s">
        <v>97</v>
      </c>
      <c r="H11" s="29">
        <f t="shared" si="1"/>
        <v>45456</v>
      </c>
      <c r="I11" s="29">
        <f>IF(Q11="Y",H11,IF(R11&gt;=1,WORKDAY(H11, R11-1,holiday!A:A),H11+R11))</f>
        <v>45456.5</v>
      </c>
      <c r="J11" s="29"/>
      <c r="K11" s="29"/>
      <c r="L11" s="29"/>
      <c r="M11" s="29">
        <f>IF(Q10="Y",M10,IF(R10&gt;1,WORKDAY(M10, R10,holiday!A:A),M10+R10))</f>
        <v>45456</v>
      </c>
      <c r="N11" s="29">
        <f>IF(Q11="Y",M11,IF(R11&gt;=1,WORKDAY(M11, R11,holiday!A:A),M11+R11))</f>
        <v>45456.5</v>
      </c>
      <c r="O11" s="29" t="str">
        <f t="shared" si="0"/>
        <v>2024-06-13</v>
      </c>
      <c r="P11" s="29" t="str">
        <f t="shared" si="0"/>
        <v>2024-06-13</v>
      </c>
      <c r="Q11" s="9"/>
      <c r="R11" s="9">
        <v>0.5</v>
      </c>
      <c r="S11" s="35">
        <f>SUMIFS(R:R,O:O,""&amp;H10,Q:Q,"&lt;&gt;Y")-R11</f>
        <v>0.5</v>
      </c>
    </row>
    <row r="12" spans="1:19" ht="26" customHeight="1">
      <c r="A12" s="21"/>
      <c r="B12" s="21"/>
      <c r="C12" s="21"/>
      <c r="D12" s="21"/>
      <c r="E12" s="24"/>
      <c r="F12" s="24"/>
      <c r="G12" s="2" t="s">
        <v>126</v>
      </c>
      <c r="H12" s="29">
        <f t="shared" si="1"/>
        <v>45456</v>
      </c>
      <c r="I12" s="29">
        <f>IF(Q12="Y",H12,IF(R12&gt;=1,WORKDAY(H12, R12-1,holiday!A:A),H12+R12))</f>
        <v>45456.5</v>
      </c>
      <c r="J12" s="29"/>
      <c r="K12" s="29"/>
      <c r="L12" s="29"/>
      <c r="M12" s="29">
        <f>IF(Q11="Y",M11,IF(R11&gt;1,WORKDAY(M11, R11,holiday!A:A),M11+R11))</f>
        <v>45456.5</v>
      </c>
      <c r="N12" s="29">
        <f>IF(Q12="Y",M12,IF(R12&gt;=1,WORKDAY(M12, R12,holiday!A:A),M12+R12))</f>
        <v>45457</v>
      </c>
      <c r="O12" s="29" t="str">
        <f t="shared" si="0"/>
        <v>2024-06-13</v>
      </c>
      <c r="P12" s="29" t="str">
        <f t="shared" si="0"/>
        <v>2024-06-14</v>
      </c>
      <c r="Q12" s="9"/>
      <c r="R12" s="9">
        <v>0.5</v>
      </c>
      <c r="S12" s="35">
        <f>SUMIFS(R:R,O:O,""&amp;H11,Q:Q,"&lt;&gt;Y")-R12</f>
        <v>0.5</v>
      </c>
    </row>
    <row r="13" spans="1:19" ht="26" customHeight="1">
      <c r="A13" s="21"/>
      <c r="B13" s="21"/>
      <c r="C13" s="21"/>
      <c r="D13" s="21"/>
      <c r="E13" s="24"/>
      <c r="F13" s="24"/>
      <c r="G13" s="2" t="s">
        <v>100</v>
      </c>
      <c r="H13" s="29">
        <f t="shared" si="1"/>
        <v>45457</v>
      </c>
      <c r="I13" s="29">
        <f>IF(Q13="Y",H13,IF(R13&gt;=1,WORKDAY(H13, R13-1,holiday!A:A),H13+R13))</f>
        <v>45457.5</v>
      </c>
      <c r="J13" s="29"/>
      <c r="K13" s="29"/>
      <c r="L13" s="29"/>
      <c r="M13" s="29">
        <f>IF(Q12="Y",M12,IF(R12&gt;1,WORKDAY(M12, R12,holiday!A:A),M12+R12))</f>
        <v>45457</v>
      </c>
      <c r="N13" s="29">
        <f>IF(Q13="Y",M13,IF(R13&gt;=1,WORKDAY(M13, R13,holiday!A:A),M13+R13))</f>
        <v>45457.5</v>
      </c>
      <c r="O13" s="29" t="str">
        <f t="shared" si="0"/>
        <v>2024-06-14</v>
      </c>
      <c r="P13" s="29" t="str">
        <f t="shared" si="0"/>
        <v>2024-06-14</v>
      </c>
      <c r="Q13" s="9"/>
      <c r="R13" s="9">
        <v>0.5</v>
      </c>
      <c r="S13" s="35">
        <f>SUMIFS(R:R,O:O,""&amp;H12,Q:Q,"&lt;&gt;Y")-R13</f>
        <v>0.5</v>
      </c>
    </row>
    <row r="14" spans="1:19" ht="26" customHeight="1">
      <c r="A14" s="21"/>
      <c r="B14" s="21"/>
      <c r="C14" s="21"/>
      <c r="D14" s="21"/>
      <c r="E14" s="24"/>
      <c r="F14" s="24"/>
      <c r="G14" s="2" t="s">
        <v>127</v>
      </c>
      <c r="H14" s="29">
        <f t="shared" si="1"/>
        <v>45457</v>
      </c>
      <c r="I14" s="29">
        <f>IF(Q14="Y",H14,IF(R14&gt;=1,WORKDAY(H14, R14-1,holiday!A:A),H14+R14))</f>
        <v>45457.5</v>
      </c>
      <c r="J14" s="29"/>
      <c r="K14" s="29"/>
      <c r="L14" s="29"/>
      <c r="M14" s="29">
        <f>IF(Q13="Y",M13,IF(R13&gt;1,WORKDAY(M13, R13,holiday!A:A),M13+R13))</f>
        <v>45457.5</v>
      </c>
      <c r="N14" s="29">
        <f>IF(Q14="Y",M14,IF(R14&gt;=1,WORKDAY(M14, R14,holiday!A:A),M14+R14))</f>
        <v>45458</v>
      </c>
      <c r="O14" s="29" t="str">
        <f t="shared" si="0"/>
        <v>2024-06-14</v>
      </c>
      <c r="P14" s="29" t="str">
        <f t="shared" si="0"/>
        <v>2024-06-15</v>
      </c>
      <c r="Q14" s="9"/>
      <c r="R14" s="9">
        <v>0.5</v>
      </c>
      <c r="S14" s="35">
        <f>SUMIFS(R:R,O:O,""&amp;H13,Q:Q,"&lt;&gt;Y")-R14</f>
        <v>0.5</v>
      </c>
    </row>
    <row r="15" spans="1:19" ht="26" customHeight="1">
      <c r="A15" s="21"/>
      <c r="B15" s="21"/>
      <c r="C15" s="21"/>
      <c r="D15" s="21"/>
      <c r="E15" s="24"/>
      <c r="F15" s="24"/>
      <c r="G15" s="2" t="s">
        <v>103</v>
      </c>
      <c r="H15" s="29">
        <f t="shared" si="1"/>
        <v>45458</v>
      </c>
      <c r="I15" s="29">
        <f>IF(Q15="Y",H15,IF(R15&gt;=1,WORKDAY(H15, R15-1,holiday!A:A),H15+R15))</f>
        <v>45458.5</v>
      </c>
      <c r="J15" s="29"/>
      <c r="K15" s="29"/>
      <c r="L15" s="29"/>
      <c r="M15" s="29">
        <f>IF(Q14="Y",M14,IF(R14&gt;1,WORKDAY(M14, R14,holiday!A:A),M14+R14))</f>
        <v>45458</v>
      </c>
      <c r="N15" s="29">
        <f>IF(Q15="Y",M15,IF(R15&gt;=1,WORKDAY(M15, R15,holiday!A:A),M15+R15))</f>
        <v>45458.5</v>
      </c>
      <c r="O15" s="29" t="str">
        <f t="shared" si="0"/>
        <v>2024-06-15</v>
      </c>
      <c r="P15" s="29" t="str">
        <f t="shared" si="0"/>
        <v>2024-06-15</v>
      </c>
      <c r="Q15" s="9"/>
      <c r="R15" s="9">
        <v>0.5</v>
      </c>
      <c r="S15" s="35">
        <f>SUMIFS(R:R,O:O,""&amp;H14,Q:Q,"&lt;&gt;Y")-R15</f>
        <v>0.5</v>
      </c>
    </row>
    <row r="16" spans="1:19" ht="26" customHeight="1">
      <c r="A16" s="21"/>
      <c r="B16" s="21"/>
      <c r="C16" s="21"/>
      <c r="D16" s="21"/>
      <c r="E16" s="24"/>
      <c r="F16" s="24"/>
      <c r="G16" s="17" t="s">
        <v>104</v>
      </c>
      <c r="H16" s="29">
        <f t="shared" si="1"/>
        <v>45458</v>
      </c>
      <c r="I16" s="29">
        <f>IF(Q16="Y",H16,IF(R16&gt;=1,WORKDAY(H16, R16-1,holiday!A:A),H16+R16))</f>
        <v>45458.5</v>
      </c>
      <c r="J16" s="29"/>
      <c r="K16" s="29"/>
      <c r="L16" s="29"/>
      <c r="M16" s="29">
        <f>IF(Q15="Y",M15,IF(R15&gt;1,WORKDAY(M15, R15,holiday!A:A),M15+R15))</f>
        <v>45458.5</v>
      </c>
      <c r="N16" s="29">
        <f>IF(Q16="Y",M16,IF(R16&gt;=1,WORKDAY(M16, R16,holiday!A:A),M16+R16))</f>
        <v>45459</v>
      </c>
      <c r="O16" s="29" t="str">
        <f t="shared" si="0"/>
        <v>2024-06-15</v>
      </c>
      <c r="P16" s="29" t="str">
        <f t="shared" si="0"/>
        <v>2024-06-16</v>
      </c>
      <c r="Q16" s="9"/>
      <c r="R16" s="9">
        <v>0.5</v>
      </c>
      <c r="S16" s="35">
        <f>SUMIFS(R:R,O:O,""&amp;H15,Q:Q,"&lt;&gt;Y")-R16</f>
        <v>0.5</v>
      </c>
    </row>
    <row r="17" spans="1:19" ht="26" customHeight="1">
      <c r="A17" s="21"/>
      <c r="B17" s="21"/>
      <c r="C17" s="21"/>
      <c r="D17" s="21"/>
      <c r="E17" s="24"/>
      <c r="F17" s="24"/>
      <c r="G17" s="2" t="s">
        <v>109</v>
      </c>
      <c r="H17" s="29">
        <f t="shared" si="1"/>
        <v>45459</v>
      </c>
      <c r="I17" s="29">
        <f>IF(Q17="Y",H17,IF(R17&gt;=1,WORKDAY(H17, R17-1,holiday!A:A),H17+R17))</f>
        <v>45459.5</v>
      </c>
      <c r="J17" s="29"/>
      <c r="K17" s="29"/>
      <c r="L17" s="29"/>
      <c r="M17" s="29">
        <f>IF(Q16="Y",M16,IF(R16&gt;1,WORKDAY(M16, R16,holiday!A:A),M16+R16))</f>
        <v>45459</v>
      </c>
      <c r="N17" s="29">
        <f>IF(Q17="Y",M17,IF(R17&gt;=1,WORKDAY(M17, R17,holiday!A:A),M17+R17))</f>
        <v>45459.5</v>
      </c>
      <c r="O17" s="29" t="str">
        <f t="shared" si="0"/>
        <v>2024-06-16</v>
      </c>
      <c r="P17" s="29" t="str">
        <f t="shared" si="0"/>
        <v>2024-06-16</v>
      </c>
      <c r="Q17" s="9"/>
      <c r="R17" s="9">
        <v>0.5</v>
      </c>
      <c r="S17" s="35">
        <f>SUMIFS(R:R,O:O,""&amp;H16,Q:Q,"&lt;&gt;Y")-R17</f>
        <v>0.5</v>
      </c>
    </row>
    <row r="18" spans="1:19" ht="26" customHeight="1">
      <c r="A18" s="21"/>
      <c r="B18" s="21"/>
      <c r="C18" s="21"/>
      <c r="D18" s="21"/>
      <c r="E18" s="24"/>
      <c r="F18" s="24"/>
      <c r="G18" s="2" t="s">
        <v>102</v>
      </c>
      <c r="H18" s="29">
        <f t="shared" si="1"/>
        <v>45459</v>
      </c>
      <c r="I18" s="29">
        <f>IF(Q18="Y",H18,IF(R18&gt;=1,WORKDAY(H18, R18-1,holiday!A:A),H18+R18))</f>
        <v>45459.5</v>
      </c>
      <c r="J18" s="29"/>
      <c r="K18" s="29"/>
      <c r="L18" s="29"/>
      <c r="M18" s="29">
        <f>IF(Q17="Y",M17,IF(R17&gt;1,WORKDAY(M17, R17,holiday!A:A),M17+R17))</f>
        <v>45459.5</v>
      </c>
      <c r="N18" s="29">
        <f>IF(Q18="Y",M18,IF(R18&gt;=1,WORKDAY(M18, R18,holiday!A:A),M18+R18))</f>
        <v>45460</v>
      </c>
      <c r="O18" s="29" t="str">
        <f t="shared" si="0"/>
        <v>2024-06-16</v>
      </c>
      <c r="P18" s="29" t="str">
        <f t="shared" si="0"/>
        <v>2024-06-17</v>
      </c>
      <c r="Q18" s="9"/>
      <c r="R18" s="9">
        <v>0.5</v>
      </c>
      <c r="S18" s="35">
        <f>SUMIFS(R:R,O:O,""&amp;H17,Q:Q,"&lt;&gt;Y")-R18</f>
        <v>0.5</v>
      </c>
    </row>
    <row r="19" spans="1:19" ht="26" customHeight="1">
      <c r="A19" s="21"/>
      <c r="B19" s="21"/>
      <c r="C19" s="21"/>
      <c r="D19" s="21"/>
      <c r="E19" s="24"/>
      <c r="F19" s="24"/>
      <c r="G19" s="2" t="s">
        <v>101</v>
      </c>
      <c r="H19" s="29">
        <f t="shared" si="1"/>
        <v>45460</v>
      </c>
      <c r="I19" s="29">
        <f>IF(Q19="Y",H19,IF(R19&gt;=1,WORKDAY(H19, R19-1,holiday!A:A),H19+R19))</f>
        <v>45460.5</v>
      </c>
      <c r="J19" s="29"/>
      <c r="K19" s="29"/>
      <c r="L19" s="29"/>
      <c r="M19" s="29">
        <f>IF(Q18="Y",M18,IF(R18&gt;1,WORKDAY(M18, R18,holiday!A:A),M18+R18))</f>
        <v>45460</v>
      </c>
      <c r="N19" s="29">
        <f>IF(Q19="Y",M19,IF(R19&gt;=1,WORKDAY(M19, R19,holiday!A:A),M19+R19))</f>
        <v>45460.5</v>
      </c>
      <c r="O19" s="29" t="str">
        <f t="shared" si="0"/>
        <v>2024-06-17</v>
      </c>
      <c r="P19" s="29" t="str">
        <f t="shared" si="0"/>
        <v>2024-06-17</v>
      </c>
      <c r="Q19" s="9"/>
      <c r="R19" s="9">
        <v>0.5</v>
      </c>
      <c r="S19" s="35">
        <f>SUMIFS(R:R,O:O,""&amp;H18,Q:Q,"&lt;&gt;Y")-R19</f>
        <v>0.5</v>
      </c>
    </row>
    <row r="20" spans="1:19" ht="26" customHeight="1">
      <c r="A20" s="21"/>
      <c r="B20" s="21"/>
      <c r="C20" s="21"/>
      <c r="D20" s="21"/>
      <c r="E20" s="24"/>
      <c r="F20" s="24"/>
      <c r="G20" s="2" t="s">
        <v>105</v>
      </c>
      <c r="H20" s="29">
        <f t="shared" si="1"/>
        <v>45460</v>
      </c>
      <c r="I20" s="29">
        <f>IF(Q20="Y",H20,IF(R20&gt;=1,WORKDAY(H20, R20-1,holiday!A:A),H20+R20))</f>
        <v>45460</v>
      </c>
      <c r="J20" s="29"/>
      <c r="K20" s="29"/>
      <c r="L20" s="29"/>
      <c r="M20" s="29">
        <f>IF(Q19="Y",M19,IF(R19&gt;1,WORKDAY(M19, R19,holiday!A:A),M19+R19))</f>
        <v>45460.5</v>
      </c>
      <c r="N20" s="29">
        <f>IF(Q20="Y",M20,IF(R20&gt;=1,WORKDAY(M20, R20,holiday!A:A),M20+R20))</f>
        <v>45461</v>
      </c>
      <c r="O20" s="29" t="str">
        <f t="shared" si="0"/>
        <v>2024-06-17</v>
      </c>
      <c r="P20" s="29" t="str">
        <f t="shared" si="0"/>
        <v>2024-06-18</v>
      </c>
      <c r="Q20" s="9"/>
      <c r="R20" s="9">
        <v>1</v>
      </c>
      <c r="S20" s="35">
        <f>SUMIFS(R:R,O:O,""&amp;H19,Q:Q,"&lt;&gt;Y")-R20</f>
        <v>0.5</v>
      </c>
    </row>
    <row r="21" spans="1:19" ht="26" customHeight="1">
      <c r="A21" s="21"/>
      <c r="B21" s="21"/>
      <c r="C21" s="21"/>
      <c r="D21" s="21"/>
      <c r="E21" s="24"/>
      <c r="F21" s="24"/>
      <c r="G21" s="2" t="s">
        <v>106</v>
      </c>
      <c r="H21" s="29">
        <f t="shared" si="1"/>
        <v>45461</v>
      </c>
      <c r="I21" s="29">
        <f>IF(Q21="Y",H21,IF(R21&gt;=1,WORKDAY(H21, R21-1,holiday!A:A),H21+R21))</f>
        <v>45461</v>
      </c>
      <c r="J21" s="29"/>
      <c r="K21" s="29"/>
      <c r="L21" s="29"/>
      <c r="M21" s="29">
        <f>IF(Q20="Y",M20,IF(R20&gt;1,WORKDAY(M20, R20,holiday!A:A),M20+R20))</f>
        <v>45461.5</v>
      </c>
      <c r="N21" s="29">
        <f>IF(Q21="Y",M21,IF(R21&gt;=1,WORKDAY(M21, R21,holiday!A:A),M21+R21))</f>
        <v>45462</v>
      </c>
      <c r="O21" s="29" t="str">
        <f t="shared" si="0"/>
        <v>2024-06-18</v>
      </c>
      <c r="P21" s="29" t="str">
        <f t="shared" si="0"/>
        <v>2024-06-19</v>
      </c>
      <c r="Q21" s="9"/>
      <c r="R21" s="9">
        <v>1</v>
      </c>
      <c r="S21" s="35">
        <f>SUMIFS(R:R,O:O,""&amp;H20,Q:Q,"&lt;&gt;Y")-R21</f>
        <v>0.5</v>
      </c>
    </row>
    <row r="22" spans="1:19" ht="26" customHeight="1">
      <c r="A22" s="21"/>
      <c r="B22" s="21"/>
      <c r="C22" s="21"/>
      <c r="D22" s="21"/>
      <c r="E22" s="24"/>
      <c r="F22" s="24"/>
      <c r="G22" s="2" t="s">
        <v>117</v>
      </c>
      <c r="H22" s="29">
        <f t="shared" si="1"/>
        <v>45461</v>
      </c>
      <c r="I22" s="29">
        <f>IF(Q22="Y",H22,IF(R22&gt;=1,WORKDAY(H22, R22-1,holiday!A:A),H22+R22))</f>
        <v>45462</v>
      </c>
      <c r="J22" s="29"/>
      <c r="K22" s="29"/>
      <c r="L22" s="29"/>
      <c r="M22" s="29">
        <f>IF(Q21="Y",M21,IF(R21&gt;1,WORKDAY(M21, R21,holiday!A:A),M21+R21))</f>
        <v>45462.5</v>
      </c>
      <c r="N22" s="29">
        <f>IF(Q22="Y",M22,IF(R22&gt;=1,WORKDAY(M22, R22,holiday!A:A),M22+R22))</f>
        <v>45464</v>
      </c>
      <c r="O22" s="29" t="str">
        <f t="shared" si="0"/>
        <v>2024-06-19</v>
      </c>
      <c r="P22" s="29" t="str">
        <f t="shared" si="0"/>
        <v>2024-06-21</v>
      </c>
      <c r="Q22" s="9"/>
      <c r="R22" s="9">
        <v>2</v>
      </c>
      <c r="S22" s="35">
        <f>SUMIFS(R:R,O:O,""&amp;H21,Q:Q,"&lt;&gt;Y")-R22</f>
        <v>-1</v>
      </c>
    </row>
    <row r="23" spans="1:19" ht="26" customHeight="1">
      <c r="A23" s="21"/>
      <c r="B23" s="21"/>
      <c r="C23" s="21"/>
      <c r="D23" s="21"/>
      <c r="E23" s="24"/>
      <c r="F23" s="24"/>
      <c r="G23" s="2" t="s">
        <v>118</v>
      </c>
      <c r="H23" s="29">
        <f t="shared" si="1"/>
        <v>45463</v>
      </c>
      <c r="I23" s="29">
        <f>IF(Q23="Y",H23,IF(R23&gt;=1,WORKDAY(H23, R23-1,holiday!A:A),H23+R23))</f>
        <v>45464</v>
      </c>
      <c r="J23" s="29"/>
      <c r="K23" s="29"/>
      <c r="L23" s="29"/>
      <c r="M23" s="29">
        <f>IF(Q22="Y",M22,IF(R22&gt;1,WORKDAY(M22, R22,holiday!A:A),M22+R22))</f>
        <v>45464</v>
      </c>
      <c r="N23" s="29">
        <f>IF(Q23="Y",M23,IF(R23&gt;=1,WORKDAY(M23, R23,holiday!A:A),M23+R23))</f>
        <v>45468</v>
      </c>
      <c r="O23" s="29" t="str">
        <f t="shared" si="0"/>
        <v>2024-06-21</v>
      </c>
      <c r="P23" s="29" t="str">
        <f t="shared" si="0"/>
        <v>2024-06-25</v>
      </c>
      <c r="Q23" s="9"/>
      <c r="R23" s="9">
        <v>2</v>
      </c>
      <c r="S23" s="35">
        <f>SUMIFS(R:R,O:O,""&amp;H22,Q:Q,"&lt;&gt;Y")-R23</f>
        <v>-1</v>
      </c>
    </row>
    <row r="24" spans="1:19" ht="26" customHeight="1">
      <c r="A24" s="21"/>
      <c r="B24" s="21"/>
      <c r="C24" s="21"/>
      <c r="D24" s="21"/>
      <c r="E24" s="24"/>
      <c r="F24" s="24"/>
      <c r="G24" s="2" t="s">
        <v>136</v>
      </c>
      <c r="H24" s="29">
        <f t="shared" si="1"/>
        <v>45464</v>
      </c>
      <c r="I24" s="29">
        <f>IF(Q24="Y",H24,IF(R24&gt;=1,WORKDAY(H24, R24-1,holiday!A:A),H24+R24))</f>
        <v>45467</v>
      </c>
      <c r="J24" s="29"/>
      <c r="K24" s="29"/>
      <c r="L24" s="29"/>
      <c r="M24" s="29">
        <f>IF(Q23="Y",M23,IF(R23&gt;1,WORKDAY(M23, R23,holiday!A:A),M23+R23))</f>
        <v>45468</v>
      </c>
      <c r="N24" s="29">
        <f>IF(Q24="Y",M24,IF(R24&gt;=1,WORKDAY(M24, R24,holiday!A:A),M24+R24))</f>
        <v>45470</v>
      </c>
      <c r="O24" s="29" t="str">
        <f t="shared" si="0"/>
        <v>2024-06-25</v>
      </c>
      <c r="P24" s="29" t="str">
        <f t="shared" si="0"/>
        <v>2024-06-27</v>
      </c>
      <c r="Q24" s="9"/>
      <c r="R24" s="9">
        <v>2</v>
      </c>
      <c r="S24" s="35">
        <f>SUMIFS(R:R,O:O,""&amp;H23,Q:Q,"&lt;&gt;Y")-R24</f>
        <v>-2</v>
      </c>
    </row>
    <row r="25" spans="1:19" ht="26" customHeight="1">
      <c r="A25" s="21"/>
      <c r="B25" s="21"/>
      <c r="C25" s="21"/>
      <c r="D25" s="21"/>
      <c r="E25" s="24"/>
      <c r="F25" s="23" t="s">
        <v>110</v>
      </c>
      <c r="G25" s="2" t="s">
        <v>125</v>
      </c>
      <c r="H25" s="29">
        <f t="shared" si="1"/>
        <v>45471</v>
      </c>
      <c r="I25" s="29">
        <f>IF(Q25="Y",H25,IF(R25&gt;=1,WORKDAY(H25, R25-1,holiday!A:A),H25+R25))</f>
        <v>45471</v>
      </c>
      <c r="J25" s="29"/>
      <c r="K25" s="29"/>
      <c r="L25" s="29"/>
      <c r="M25" s="29">
        <f>IF(Q24="Y",M24,IF(R24&gt;1,WORKDAY(M24, R24,holiday!A:A),M24+R24))</f>
        <v>45470</v>
      </c>
      <c r="N25" s="29">
        <f>IF(Q25="Y",M25,IF(R25&gt;=1,WORKDAY(M25, R25,holiday!A:A),M25+R25))</f>
        <v>45471</v>
      </c>
      <c r="O25" s="29" t="str">
        <f t="shared" si="0"/>
        <v>2024-06-27</v>
      </c>
      <c r="P25" s="29" t="str">
        <f t="shared" si="0"/>
        <v>2024-06-28</v>
      </c>
      <c r="Q25" s="9"/>
      <c r="R25" s="9">
        <v>1</v>
      </c>
      <c r="S25" s="35">
        <f>SUMIFS(R:R,O:O,""&amp;H24,Q:Q,"&lt;&gt;Y")-R25</f>
        <v>1</v>
      </c>
    </row>
    <row r="26" spans="1:19" ht="26" customHeight="1">
      <c r="A26" s="21"/>
      <c r="B26" s="21"/>
      <c r="C26" s="21"/>
      <c r="D26" s="21"/>
      <c r="E26" s="24"/>
      <c r="F26" s="24"/>
      <c r="G26" s="2" t="s">
        <v>114</v>
      </c>
      <c r="H26" s="29">
        <f t="shared" si="1"/>
        <v>45474</v>
      </c>
      <c r="I26" s="29">
        <f>IF(Q26="Y",H26,IF(R26&gt;=1,WORKDAY(H26, R26-1,holiday!A:A),H26+R26))</f>
        <v>45474</v>
      </c>
      <c r="J26" s="29"/>
      <c r="K26" s="29"/>
      <c r="L26" s="29"/>
      <c r="M26" s="29">
        <f>IF(Q25="Y",M25,IF(R25&gt;1,WORKDAY(M25, R25,holiday!A:A),M25+R25))</f>
        <v>45471</v>
      </c>
      <c r="N26" s="29">
        <f>IF(Q26="Y",M26,IF(R26&gt;=1,WORKDAY(M26, R26,holiday!A:A),M26+R26))</f>
        <v>45474</v>
      </c>
      <c r="O26" s="29" t="str">
        <f t="shared" si="0"/>
        <v>2024-06-28</v>
      </c>
      <c r="P26" s="29" t="str">
        <f t="shared" si="0"/>
        <v>2024-07-01</v>
      </c>
      <c r="Q26" s="9"/>
      <c r="R26" s="9">
        <v>1</v>
      </c>
      <c r="S26" s="35">
        <f>SUMIFS(R:R,O:O,""&amp;H25,Q:Q,"&lt;&gt;Y")-R26</f>
        <v>0</v>
      </c>
    </row>
    <row r="27" spans="1:19" ht="26" customHeight="1">
      <c r="A27" s="21"/>
      <c r="B27" s="21"/>
      <c r="C27" s="21"/>
      <c r="D27" s="21"/>
      <c r="E27" s="24"/>
      <c r="F27" s="24"/>
      <c r="G27" s="2" t="s">
        <v>115</v>
      </c>
      <c r="H27" s="29">
        <f t="shared" si="1"/>
        <v>45470</v>
      </c>
      <c r="I27" s="29">
        <f>IF(Q27="Y",H27,IF(R27&gt;=1,WORKDAY(H27, R27-1,holiday!A:A),H27+R27))</f>
        <v>45471</v>
      </c>
      <c r="J27" s="29"/>
      <c r="K27" s="29"/>
      <c r="L27" s="29"/>
      <c r="M27" s="29">
        <f>IF(Q26="Y",M26,IF(R26&gt;1,WORKDAY(M26, R26,holiday!A:A),M26+R26))</f>
        <v>45472</v>
      </c>
      <c r="N27" s="29">
        <f>IF(Q27="Y",M27,IF(R27&gt;=1,WORKDAY(M27, R27,holiday!A:A),M27+R27))</f>
        <v>45475</v>
      </c>
      <c r="O27" s="29" t="str">
        <f t="shared" si="0"/>
        <v>2024-06-29</v>
      </c>
      <c r="P27" s="29" t="str">
        <f t="shared" si="0"/>
        <v>2024-07-02</v>
      </c>
      <c r="Q27" s="9"/>
      <c r="R27" s="9">
        <v>2</v>
      </c>
      <c r="S27" s="35">
        <f>SUMIFS(R:R,O:O,""&amp;H26,Q:Q,"&lt;&gt;Y")-R27</f>
        <v>-2</v>
      </c>
    </row>
    <row r="28" spans="1:19" ht="26" customHeight="1">
      <c r="A28" s="21"/>
      <c r="B28" s="21"/>
      <c r="C28" s="21"/>
      <c r="D28" s="21"/>
      <c r="E28" s="24"/>
      <c r="F28" s="24"/>
      <c r="G28" s="2" t="s">
        <v>116</v>
      </c>
      <c r="H28" s="29">
        <f t="shared" si="1"/>
        <v>45476</v>
      </c>
      <c r="I28" s="29">
        <f>IF(Q28="Y",H28,IF(R28&gt;=1,WORKDAY(H28, R28-1,holiday!A:A),H28+R28))</f>
        <v>45476</v>
      </c>
      <c r="J28" s="29"/>
      <c r="K28" s="29"/>
      <c r="L28" s="29"/>
      <c r="M28" s="29">
        <f>IF(Q27="Y",M27,IF(R27&gt;1,WORKDAY(M27, R27,holiday!A:A),M27+R27))</f>
        <v>45475</v>
      </c>
      <c r="N28" s="29">
        <f>IF(Q28="Y",M28,IF(R28&gt;=1,WORKDAY(M28, R28,holiday!A:A),M28+R28))</f>
        <v>45476</v>
      </c>
      <c r="O28" s="29" t="str">
        <f t="shared" si="0"/>
        <v>2024-07-02</v>
      </c>
      <c r="P28" s="29" t="str">
        <f t="shared" si="0"/>
        <v>2024-07-03</v>
      </c>
      <c r="Q28" s="9"/>
      <c r="R28" s="9">
        <v>1</v>
      </c>
      <c r="S28" s="35">
        <f>SUMIFS(R:R,O:O,""&amp;H27,Q:Q,"&lt;&gt;Y")-R28</f>
        <v>0</v>
      </c>
    </row>
    <row r="29" spans="1:19" ht="26" customHeight="1">
      <c r="A29" s="21"/>
      <c r="B29" s="21"/>
      <c r="C29" s="21"/>
      <c r="D29" s="21"/>
      <c r="E29" s="24"/>
      <c r="F29" s="24"/>
      <c r="G29" s="2" t="s">
        <v>111</v>
      </c>
      <c r="H29" s="29">
        <f t="shared" si="1"/>
        <v>45478</v>
      </c>
      <c r="I29" s="29">
        <f>IF(Q29="Y",H29,IF(R29&gt;=1,WORKDAY(H29, R29-1,holiday!A:A),H29+R29))</f>
        <v>45478.5</v>
      </c>
      <c r="J29" s="29"/>
      <c r="K29" s="29"/>
      <c r="L29" s="29"/>
      <c r="M29" s="29">
        <f>IF(Q28="Y",M28,IF(R28&gt;1,WORKDAY(M28, R28,holiday!A:A),M28+R28))</f>
        <v>45476</v>
      </c>
      <c r="N29" s="29">
        <f>IF(Q29="Y",M29,IF(R29&gt;=1,WORKDAY(M29, R29,holiday!A:A),M29+R29))</f>
        <v>45476.5</v>
      </c>
      <c r="O29" s="29" t="str">
        <f t="shared" si="0"/>
        <v>2024-07-03</v>
      </c>
      <c r="P29" s="29" t="str">
        <f t="shared" si="0"/>
        <v>2024-07-03</v>
      </c>
      <c r="Q29" s="9"/>
      <c r="R29" s="9">
        <v>0.5</v>
      </c>
      <c r="S29" s="35">
        <f>SUMIFS(R:R,O:O,""&amp;H28,Q:Q,"&lt;&gt;Y")-R29</f>
        <v>2</v>
      </c>
    </row>
    <row r="30" spans="1:19" ht="26" customHeight="1">
      <c r="A30" s="21"/>
      <c r="B30" s="21"/>
      <c r="C30" s="21"/>
      <c r="D30" s="21"/>
      <c r="E30" s="24"/>
      <c r="F30" s="24"/>
      <c r="G30" s="2" t="s">
        <v>112</v>
      </c>
      <c r="H30" s="29">
        <f t="shared" si="1"/>
        <v>45475</v>
      </c>
      <c r="I30" s="29">
        <f>IF(Q30="Y",H30,IF(R30&gt;=1,WORKDAY(H30, R30-1,holiday!A:A),H30+R30))</f>
        <v>45476</v>
      </c>
      <c r="J30" s="29"/>
      <c r="K30" s="29"/>
      <c r="L30" s="29"/>
      <c r="M30" s="29">
        <f>IF(Q29="Y",M29,IF(R29&gt;1,WORKDAY(M29, R29,holiday!A:A),M29+R29))</f>
        <v>45476.5</v>
      </c>
      <c r="N30" s="29">
        <f>IF(Q30="Y",M30,IF(R30&gt;=1,WORKDAY(M30, R30,holiday!A:A),M30+R30))</f>
        <v>45478</v>
      </c>
      <c r="O30" s="29" t="str">
        <f t="shared" si="0"/>
        <v>2024-07-03</v>
      </c>
      <c r="P30" s="29" t="str">
        <f t="shared" si="0"/>
        <v>2024-07-05</v>
      </c>
      <c r="Q30" s="9"/>
      <c r="R30" s="9">
        <v>2</v>
      </c>
      <c r="S30" s="35">
        <f>SUMIFS(R:R,O:O,""&amp;H29,Q:Q,"&lt;&gt;Y")-R30</f>
        <v>-1</v>
      </c>
    </row>
    <row r="31" spans="1:19" ht="26" customHeight="1">
      <c r="A31" s="21"/>
      <c r="B31" s="21"/>
      <c r="C31" s="21"/>
      <c r="D31" s="21"/>
      <c r="E31" s="24"/>
      <c r="F31" s="24"/>
      <c r="G31" s="2" t="s">
        <v>113</v>
      </c>
      <c r="H31" s="29">
        <f t="shared" si="1"/>
        <v>45481</v>
      </c>
      <c r="I31" s="29">
        <f>IF(Q31="Y",H31,IF(R31&gt;=1,WORKDAY(H31, R31-1,holiday!A:A),H31+R31))</f>
        <v>45481</v>
      </c>
      <c r="J31" s="29"/>
      <c r="K31" s="29"/>
      <c r="L31" s="29"/>
      <c r="M31" s="29">
        <f>IF(Q30="Y",M30,IF(R30&gt;1,WORKDAY(M30, R30,holiday!A:A),M30+R30))</f>
        <v>45478</v>
      </c>
      <c r="N31" s="29">
        <f>IF(Q31="Y",M31,IF(R31&gt;=1,WORKDAY(M31, R31,holiday!A:A),M31+R31))</f>
        <v>45481</v>
      </c>
      <c r="O31" s="29" t="str">
        <f t="shared" si="0"/>
        <v>2024-07-05</v>
      </c>
      <c r="P31" s="29" t="str">
        <f t="shared" si="0"/>
        <v>2024-07-08</v>
      </c>
      <c r="Q31" s="9"/>
      <c r="R31" s="9">
        <v>1</v>
      </c>
      <c r="S31" s="35">
        <f>SUMIFS(R:R,O:O,""&amp;H30,Q:Q,"&lt;&gt;Y")-R31</f>
        <v>0</v>
      </c>
    </row>
    <row r="32" spans="1:19" ht="26" customHeight="1">
      <c r="A32" s="21"/>
      <c r="B32" s="21"/>
      <c r="C32" s="21"/>
      <c r="D32" s="21"/>
      <c r="E32" s="24"/>
      <c r="F32" s="23" t="s">
        <v>108</v>
      </c>
      <c r="G32" s="2" t="s">
        <v>129</v>
      </c>
      <c r="H32" s="29">
        <f t="shared" si="1"/>
        <v>45481</v>
      </c>
      <c r="I32" s="29">
        <f>IF(Q32="Y",H32,IF(R32&gt;=1,WORKDAY(H32, R32-1,holiday!A:A),H32+R32))</f>
        <v>45481</v>
      </c>
      <c r="J32" s="29"/>
      <c r="K32" s="29"/>
      <c r="L32" s="29"/>
      <c r="M32" s="29">
        <f>IF(Q31="Y",M31,IF(R31&gt;1,WORKDAY(M31, R31,holiday!A:A),M31+R31))</f>
        <v>45479</v>
      </c>
      <c r="N32" s="29">
        <f>IF(Q32="Y",M32,IF(R32&gt;=1,WORKDAY(M32, R32,holiday!A:A),M32+R32))</f>
        <v>45481</v>
      </c>
      <c r="O32" s="29" t="str">
        <f t="shared" si="0"/>
        <v>2024-07-06</v>
      </c>
      <c r="P32" s="29" t="str">
        <f t="shared" si="0"/>
        <v>2024-07-08</v>
      </c>
      <c r="Q32" s="9"/>
      <c r="R32" s="9">
        <v>1</v>
      </c>
      <c r="S32" s="35">
        <f>SUMIFS(R:R,O:O,""&amp;H31,Q:Q,"&lt;&gt;Y")-R32</f>
        <v>0</v>
      </c>
    </row>
    <row r="33" spans="1:19" ht="26" customHeight="1">
      <c r="A33" s="21"/>
      <c r="B33" s="21"/>
      <c r="C33" s="21"/>
      <c r="D33" s="21"/>
      <c r="E33" s="24"/>
      <c r="F33" s="24"/>
      <c r="G33" s="2" t="s">
        <v>130</v>
      </c>
      <c r="H33" s="29">
        <f t="shared" si="1"/>
        <v>45481</v>
      </c>
      <c r="I33" s="29">
        <f>IF(Q33="Y",H33,IF(R33&gt;=1,WORKDAY(H33, R33-1,holiday!A:A),H33+R33))</f>
        <v>45481</v>
      </c>
      <c r="J33" s="29"/>
      <c r="K33" s="29"/>
      <c r="L33" s="29"/>
      <c r="M33" s="29">
        <f>IF(Q32="Y",M32,IF(R32&gt;1,WORKDAY(M32, R32,holiday!A:A),M32+R32))</f>
        <v>45480</v>
      </c>
      <c r="N33" s="29">
        <f>IF(Q33="Y",M33,IF(R33&gt;=1,WORKDAY(M33, R33,holiday!A:A),M33+R33))</f>
        <v>45481</v>
      </c>
      <c r="O33" s="29" t="str">
        <f t="shared" si="0"/>
        <v>2024-07-07</v>
      </c>
      <c r="P33" s="29" t="str">
        <f t="shared" si="0"/>
        <v>2024-07-08</v>
      </c>
      <c r="Q33" s="9"/>
      <c r="R33" s="9">
        <v>1</v>
      </c>
      <c r="S33" s="35">
        <f>SUMIFS(R:R,O:O,""&amp;H32,Q:Q,"&lt;&gt;Y")-R33</f>
        <v>0</v>
      </c>
    </row>
    <row r="34" spans="1:19" ht="26" customHeight="1">
      <c r="A34" s="21"/>
      <c r="B34" s="21"/>
      <c r="C34" s="21"/>
      <c r="D34" s="21"/>
      <c r="E34" s="24"/>
      <c r="F34" s="24"/>
      <c r="G34" s="2" t="s">
        <v>119</v>
      </c>
      <c r="H34" s="29">
        <f t="shared" si="1"/>
        <v>45482</v>
      </c>
      <c r="I34" s="29">
        <f>IF(Q34="Y",H34,IF(R34&gt;=1,WORKDAY(H34, R34-1,holiday!A:A),H34+R34))</f>
        <v>45482</v>
      </c>
      <c r="J34" s="29"/>
      <c r="K34" s="29"/>
      <c r="L34" s="29"/>
      <c r="M34" s="29">
        <f>IF(Q33="Y",M33,IF(R33&gt;1,WORKDAY(M33, R33,holiday!A:A),M33+R33))</f>
        <v>45481</v>
      </c>
      <c r="N34" s="29">
        <f>IF(Q34="Y",M34,IF(R34&gt;=1,WORKDAY(M34, R34,holiday!A:A),M34+R34))</f>
        <v>45482</v>
      </c>
      <c r="O34" s="29" t="str">
        <f t="shared" si="0"/>
        <v>2024-07-08</v>
      </c>
      <c r="P34" s="29" t="str">
        <f t="shared" si="0"/>
        <v>2024-07-09</v>
      </c>
      <c r="Q34" s="9"/>
      <c r="R34" s="9">
        <v>1</v>
      </c>
      <c r="S34" s="35">
        <f>SUMIFS(R:R,O:O,""&amp;H33,Q:Q,"&lt;&gt;Y")-R34</f>
        <v>0</v>
      </c>
    </row>
    <row r="35" spans="1:19" ht="26" customHeight="1">
      <c r="A35" s="21"/>
      <c r="B35" s="21"/>
      <c r="C35" s="21"/>
      <c r="D35" s="21"/>
      <c r="E35" s="24"/>
      <c r="F35" s="24"/>
      <c r="G35" s="2" t="s">
        <v>131</v>
      </c>
      <c r="H35" s="29">
        <f t="shared" si="1"/>
        <v>45483</v>
      </c>
      <c r="I35" s="29">
        <f>IF(Q35="Y",H35,IF(R35&gt;=1,WORKDAY(H35, R35-1,holiday!A:A),H35+R35))</f>
        <v>45483</v>
      </c>
      <c r="J35" s="29"/>
      <c r="K35" s="29"/>
      <c r="L35" s="29"/>
      <c r="M35" s="29">
        <f>IF(Q34="Y",M34,IF(R34&gt;1,WORKDAY(M34, R34,holiday!A:A),M34+R34))</f>
        <v>45482</v>
      </c>
      <c r="N35" s="29">
        <f>IF(Q35="Y",M35,IF(R35&gt;=1,WORKDAY(M35, R35,holiday!A:A),M35+R35))</f>
        <v>45483</v>
      </c>
      <c r="O35" s="29" t="str">
        <f t="shared" si="0"/>
        <v>2024-07-09</v>
      </c>
      <c r="P35" s="29" t="str">
        <f t="shared" si="0"/>
        <v>2024-07-10</v>
      </c>
      <c r="Q35" s="9"/>
      <c r="R35" s="9">
        <v>1</v>
      </c>
      <c r="S35" s="35">
        <f>SUMIFS(R:R,O:O,""&amp;H34,Q:Q,"&lt;&gt;Y")-R35</f>
        <v>0</v>
      </c>
    </row>
    <row r="36" spans="1:19" ht="26" customHeight="1">
      <c r="A36" s="21"/>
      <c r="B36" s="21"/>
      <c r="C36" s="21"/>
      <c r="D36" s="21"/>
      <c r="E36" s="24"/>
      <c r="F36" s="24"/>
      <c r="G36" s="2" t="s">
        <v>121</v>
      </c>
      <c r="H36" s="29">
        <f t="shared" si="1"/>
        <v>45484</v>
      </c>
      <c r="I36" s="29">
        <f>IF(Q36="Y",H36,IF(R36&gt;=1,WORKDAY(H36, R36-1,holiday!A:A),H36+R36))</f>
        <v>45484</v>
      </c>
      <c r="J36" s="29"/>
      <c r="K36" s="29"/>
      <c r="L36" s="29"/>
      <c r="M36" s="29">
        <f>IF(Q35="Y",M35,IF(R35&gt;1,WORKDAY(M35, R35,holiday!A:A),M35+R35))</f>
        <v>45483</v>
      </c>
      <c r="N36" s="29">
        <f>IF(Q36="Y",M36,IF(R36&gt;=1,WORKDAY(M36, R36,holiday!A:A),M36+R36))</f>
        <v>45484</v>
      </c>
      <c r="O36" s="29" t="str">
        <f t="shared" si="0"/>
        <v>2024-07-10</v>
      </c>
      <c r="P36" s="29" t="str">
        <f t="shared" si="0"/>
        <v>2024-07-11</v>
      </c>
      <c r="Q36" s="9"/>
      <c r="R36" s="9">
        <v>1</v>
      </c>
      <c r="S36" s="35">
        <f>SUMIFS(R:R,O:O,""&amp;H35,Q:Q,"&lt;&gt;Y")-R36</f>
        <v>0</v>
      </c>
    </row>
    <row r="37" spans="1:19" ht="26" customHeight="1">
      <c r="A37" s="21"/>
      <c r="B37" s="21"/>
      <c r="C37" s="21"/>
      <c r="D37" s="21"/>
      <c r="E37" s="24"/>
      <c r="F37" s="24"/>
      <c r="G37" s="2" t="s">
        <v>120</v>
      </c>
      <c r="H37" s="29">
        <f t="shared" ref="H37:H47" si="2">WORKDAY(M37,IF(S37=0,R37,S37))</f>
        <v>45485</v>
      </c>
      <c r="I37" s="29">
        <f>IF(Q37="Y",H37,IF(R37&gt;=1,WORKDAY(H37, R37-1,holiday!A:A),H37+R37))</f>
        <v>45485</v>
      </c>
      <c r="J37" s="29"/>
      <c r="K37" s="29"/>
      <c r="L37" s="29"/>
      <c r="M37" s="29">
        <f>IF(Q36="Y",M36,IF(R36&gt;1,WORKDAY(M36, R36,holiday!A:A),M36+R36))</f>
        <v>45484</v>
      </c>
      <c r="N37" s="29">
        <f>IF(Q37="Y",M37,IF(R37&gt;=1,WORKDAY(M37, R37,holiday!A:A),M37+R37))</f>
        <v>45485</v>
      </c>
      <c r="O37" s="29" t="str">
        <f t="shared" ref="O37:O47" si="3">TEXT(M37,"YYYY-MM-DD")</f>
        <v>2024-07-11</v>
      </c>
      <c r="P37" s="29" t="str">
        <f t="shared" ref="P37:P47" si="4">TEXT(N37,"YYYY-MM-DD")</f>
        <v>2024-07-12</v>
      </c>
      <c r="Q37" s="9"/>
      <c r="R37" s="9">
        <v>1</v>
      </c>
      <c r="S37" s="35">
        <f t="shared" ref="S37:S47" si="5">SUMIFS(R:R,O:O,""&amp;H36,Q:Q,"&lt;&gt;Y")-R37</f>
        <v>0</v>
      </c>
    </row>
    <row r="38" spans="1:19" ht="26" customHeight="1">
      <c r="A38" s="21"/>
      <c r="B38" s="21"/>
      <c r="C38" s="21"/>
      <c r="D38" s="21"/>
      <c r="E38" s="24"/>
      <c r="F38" s="24"/>
      <c r="G38" s="2" t="s">
        <v>122</v>
      </c>
      <c r="H38" s="29">
        <f t="shared" si="2"/>
        <v>45488</v>
      </c>
      <c r="I38" s="29">
        <f>IF(Q38="Y",H38,IF(R38&gt;=1,WORKDAY(H38, R38-1,holiday!A:A),H38+R38))</f>
        <v>45488</v>
      </c>
      <c r="J38" s="29"/>
      <c r="K38" s="29"/>
      <c r="L38" s="29"/>
      <c r="M38" s="29">
        <f>IF(Q37="Y",M37,IF(R37&gt;1,WORKDAY(M37, R37,holiday!A:A),M37+R37))</f>
        <v>45485</v>
      </c>
      <c r="N38" s="29">
        <f>IF(Q38="Y",M38,IF(R38&gt;=1,WORKDAY(M38, R38,holiday!A:A),M38+R38))</f>
        <v>45488</v>
      </c>
      <c r="O38" s="29" t="str">
        <f t="shared" si="3"/>
        <v>2024-07-12</v>
      </c>
      <c r="P38" s="29" t="str">
        <f t="shared" si="4"/>
        <v>2024-07-15</v>
      </c>
      <c r="Q38" s="9"/>
      <c r="R38" s="9">
        <v>1</v>
      </c>
      <c r="S38" s="35">
        <f t="shared" si="5"/>
        <v>0</v>
      </c>
    </row>
    <row r="39" spans="1:19" ht="26" customHeight="1">
      <c r="A39" s="21"/>
      <c r="B39" s="21"/>
      <c r="C39" s="21"/>
      <c r="D39" s="21"/>
      <c r="E39" s="24"/>
      <c r="F39" s="24"/>
      <c r="G39" s="2" t="s">
        <v>132</v>
      </c>
      <c r="H39" s="29">
        <f t="shared" si="2"/>
        <v>45488</v>
      </c>
      <c r="I39" s="29">
        <f>IF(Q39="Y",H39,IF(R39&gt;=1,WORKDAY(H39, R39-1,holiday!A:A),H39+R39))</f>
        <v>45488</v>
      </c>
      <c r="J39" s="29"/>
      <c r="K39" s="29"/>
      <c r="L39" s="29"/>
      <c r="M39" s="29">
        <f>IF(Q38="Y",M38,IF(R38&gt;1,WORKDAY(M38, R38,holiday!A:A),M38+R38))</f>
        <v>45486</v>
      </c>
      <c r="N39" s="29">
        <f>IF(Q39="Y",M39,IF(R39&gt;=1,WORKDAY(M39, R39,holiday!A:A),M39+R39))</f>
        <v>45488</v>
      </c>
      <c r="O39" s="29" t="str">
        <f t="shared" si="3"/>
        <v>2024-07-13</v>
      </c>
      <c r="P39" s="29" t="str">
        <f t="shared" si="4"/>
        <v>2024-07-15</v>
      </c>
      <c r="Q39" s="9"/>
      <c r="R39" s="9">
        <v>1</v>
      </c>
      <c r="S39" s="35">
        <f t="shared" si="5"/>
        <v>0</v>
      </c>
    </row>
    <row r="40" spans="1:19" ht="26" customHeight="1">
      <c r="A40" s="21"/>
      <c r="B40" s="21"/>
      <c r="C40" s="21"/>
      <c r="D40" s="21"/>
      <c r="E40" s="24"/>
      <c r="F40" s="24"/>
      <c r="G40" s="2" t="s">
        <v>123</v>
      </c>
      <c r="H40" s="29">
        <f t="shared" si="2"/>
        <v>45488</v>
      </c>
      <c r="I40" s="29">
        <f>IF(Q40="Y",H40,IF(R40&gt;=1,WORKDAY(H40, R40-1,holiday!A:A),H40+R40))</f>
        <v>45488</v>
      </c>
      <c r="J40" s="29"/>
      <c r="K40" s="29"/>
      <c r="L40" s="29"/>
      <c r="M40" s="29">
        <f>IF(Q39="Y",M39,IF(R39&gt;1,WORKDAY(M39, R39,holiday!A:A),M39+R39))</f>
        <v>45487</v>
      </c>
      <c r="N40" s="29">
        <f>IF(Q40="Y",M40,IF(R40&gt;=1,WORKDAY(M40, R40,holiday!A:A),M40+R40))</f>
        <v>45488</v>
      </c>
      <c r="O40" s="29" t="str">
        <f t="shared" si="3"/>
        <v>2024-07-14</v>
      </c>
      <c r="P40" s="29" t="str">
        <f t="shared" si="4"/>
        <v>2024-07-15</v>
      </c>
      <c r="Q40" s="9"/>
      <c r="R40" s="9">
        <v>1</v>
      </c>
      <c r="S40" s="35">
        <f t="shared" si="5"/>
        <v>0</v>
      </c>
    </row>
    <row r="41" spans="1:19" ht="26" customHeight="1">
      <c r="A41" s="21"/>
      <c r="B41" s="21"/>
      <c r="C41" s="21"/>
      <c r="D41" s="21"/>
      <c r="E41" s="24"/>
      <c r="F41" s="24" t="s">
        <v>90</v>
      </c>
      <c r="G41" s="2" t="s">
        <v>124</v>
      </c>
      <c r="H41" s="29">
        <f t="shared" si="2"/>
        <v>45489</v>
      </c>
      <c r="I41" s="29">
        <f>IF(Q41="Y",H41,IF(R41&gt;=1,WORKDAY(H41, R41-1,holiday!A:A),H41+R41))</f>
        <v>45489</v>
      </c>
      <c r="J41" s="29"/>
      <c r="K41" s="29"/>
      <c r="L41" s="29"/>
      <c r="M41" s="29">
        <f>IF(Q40="Y",M40,IF(R40&gt;1,WORKDAY(M40, R40,holiday!A:A),M40+R40))</f>
        <v>45488</v>
      </c>
      <c r="N41" s="29">
        <f>IF(Q41="Y",M41,IF(R41&gt;=1,WORKDAY(M41, R41,holiday!A:A),M41+R41))</f>
        <v>45489</v>
      </c>
      <c r="O41" s="29" t="str">
        <f t="shared" si="3"/>
        <v>2024-07-15</v>
      </c>
      <c r="P41" s="29" t="str">
        <f t="shared" si="4"/>
        <v>2024-07-16</v>
      </c>
      <c r="Q41" s="9"/>
      <c r="R41" s="9">
        <v>1</v>
      </c>
      <c r="S41" s="35">
        <f t="shared" si="5"/>
        <v>0</v>
      </c>
    </row>
    <row r="42" spans="1:19" ht="26" customHeight="1">
      <c r="A42" s="21"/>
      <c r="B42" s="21"/>
      <c r="C42" s="21"/>
      <c r="D42" s="21"/>
      <c r="E42" s="24"/>
      <c r="F42" s="24"/>
      <c r="G42" s="2" t="s">
        <v>85</v>
      </c>
      <c r="H42" s="29">
        <f t="shared" si="2"/>
        <v>45490</v>
      </c>
      <c r="I42" s="29">
        <f>IF(Q42="Y",H42,IF(R42&gt;=1,WORKDAY(H42, R42-1,holiday!A:A),H42+R42))</f>
        <v>45490</v>
      </c>
      <c r="J42" s="29"/>
      <c r="K42" s="29"/>
      <c r="L42" s="29"/>
      <c r="M42" s="29">
        <f>IF(Q41="Y",M41,IF(R41&gt;1,WORKDAY(M41, R41,holiday!A:A),M41+R41))</f>
        <v>45489</v>
      </c>
      <c r="N42" s="29">
        <f>IF(Q42="Y",M42,IF(R42&gt;=1,WORKDAY(M42, R42,holiday!A:A),M42+R42))</f>
        <v>45490</v>
      </c>
      <c r="O42" s="29" t="str">
        <f t="shared" si="3"/>
        <v>2024-07-16</v>
      </c>
      <c r="P42" s="29" t="str">
        <f t="shared" si="4"/>
        <v>2024-07-17</v>
      </c>
      <c r="Q42" s="9"/>
      <c r="R42" s="9">
        <v>1</v>
      </c>
      <c r="S42" s="35">
        <f t="shared" si="5"/>
        <v>0</v>
      </c>
    </row>
    <row r="43" spans="1:19" ht="26" customHeight="1">
      <c r="A43" s="21"/>
      <c r="B43" s="21"/>
      <c r="C43" s="21"/>
      <c r="D43" s="21"/>
      <c r="E43" s="24"/>
      <c r="F43" s="24"/>
      <c r="G43" s="2" t="s">
        <v>133</v>
      </c>
      <c r="H43" s="29">
        <f t="shared" si="2"/>
        <v>45491</v>
      </c>
      <c r="I43" s="29">
        <f>IF(Q43="Y",H43,IF(R43&gt;=1,WORKDAY(H43, R43-1,holiday!A:A),H43+R43))</f>
        <v>45491</v>
      </c>
      <c r="J43" s="29"/>
      <c r="K43" s="29"/>
      <c r="L43" s="29"/>
      <c r="M43" s="29">
        <f>IF(Q42="Y",M42,IF(R42&gt;1,WORKDAY(M42, R42,holiday!A:A),M42+R42))</f>
        <v>45490</v>
      </c>
      <c r="N43" s="29">
        <f>IF(Q43="Y",M43,IF(R43&gt;=1,WORKDAY(M43, R43,holiday!A:A),M43+R43))</f>
        <v>45491</v>
      </c>
      <c r="O43" s="29" t="str">
        <f t="shared" si="3"/>
        <v>2024-07-17</v>
      </c>
      <c r="P43" s="29" t="str">
        <f t="shared" si="4"/>
        <v>2024-07-18</v>
      </c>
      <c r="Q43" s="9"/>
      <c r="R43" s="9">
        <v>1</v>
      </c>
      <c r="S43" s="35">
        <f t="shared" si="5"/>
        <v>0</v>
      </c>
    </row>
    <row r="44" spans="1:19" ht="26" customHeight="1">
      <c r="A44" s="21"/>
      <c r="B44" s="21"/>
      <c r="C44" s="21"/>
      <c r="D44" s="21"/>
      <c r="E44" s="24"/>
      <c r="F44" s="24"/>
      <c r="G44" s="2" t="s">
        <v>134</v>
      </c>
      <c r="H44" s="29">
        <f t="shared" si="2"/>
        <v>45492</v>
      </c>
      <c r="I44" s="29">
        <f>IF(Q44="Y",H44,IF(R44&gt;=1,WORKDAY(H44, R44-1,holiday!A:A),H44+R44))</f>
        <v>45492</v>
      </c>
      <c r="J44" s="29"/>
      <c r="K44" s="29"/>
      <c r="L44" s="29"/>
      <c r="M44" s="29">
        <f>IF(Q43="Y",M43,IF(R43&gt;1,WORKDAY(M43, R43,holiday!A:A),M43+R43))</f>
        <v>45491</v>
      </c>
      <c r="N44" s="29">
        <f>IF(Q44="Y",M44,IF(R44&gt;=1,WORKDAY(M44, R44,holiday!A:A),M44+R44))</f>
        <v>45492</v>
      </c>
      <c r="O44" s="29" t="str">
        <f t="shared" si="3"/>
        <v>2024-07-18</v>
      </c>
      <c r="P44" s="29" t="str">
        <f t="shared" si="4"/>
        <v>2024-07-19</v>
      </c>
      <c r="Q44" s="9"/>
      <c r="R44" s="9">
        <v>1</v>
      </c>
      <c r="S44" s="35">
        <f t="shared" si="5"/>
        <v>0</v>
      </c>
    </row>
    <row r="45" spans="1:19" ht="26" customHeight="1">
      <c r="A45" s="21"/>
      <c r="B45" s="21"/>
      <c r="C45" s="21"/>
      <c r="D45" s="21"/>
      <c r="E45" s="24"/>
      <c r="F45" s="24"/>
      <c r="G45" s="2" t="s">
        <v>86</v>
      </c>
      <c r="H45" s="29">
        <f t="shared" si="2"/>
        <v>45495</v>
      </c>
      <c r="I45" s="29">
        <f>IF(Q45="Y",H45,IF(R45&gt;=1,WORKDAY(H45, R45-1,holiday!A:A),H45+R45))</f>
        <v>45495</v>
      </c>
      <c r="J45" s="29"/>
      <c r="K45" s="29"/>
      <c r="L45" s="29"/>
      <c r="M45" s="29">
        <f>IF(Q44="Y",M44,IF(R44&gt;1,WORKDAY(M44, R44,holiday!A:A),M44+R44))</f>
        <v>45492</v>
      </c>
      <c r="N45" s="29">
        <f>IF(Q45="Y",M45,IF(R45&gt;=1,WORKDAY(M45, R45,holiday!A:A),M45+R45))</f>
        <v>45495</v>
      </c>
      <c r="O45" s="29" t="str">
        <f t="shared" si="3"/>
        <v>2024-07-19</v>
      </c>
      <c r="P45" s="29" t="str">
        <f t="shared" si="4"/>
        <v>2024-07-22</v>
      </c>
      <c r="Q45" s="9"/>
      <c r="R45" s="9">
        <v>1</v>
      </c>
      <c r="S45" s="35">
        <f t="shared" si="5"/>
        <v>0</v>
      </c>
    </row>
    <row r="46" spans="1:19" ht="26" customHeight="1">
      <c r="A46" s="21"/>
      <c r="B46" s="21"/>
      <c r="C46" s="21"/>
      <c r="D46" s="21"/>
      <c r="E46" s="25"/>
      <c r="F46" s="25"/>
      <c r="G46" s="2" t="s">
        <v>135</v>
      </c>
      <c r="H46" s="29">
        <f t="shared" si="2"/>
        <v>45492</v>
      </c>
      <c r="I46" s="29">
        <f>IF(Q46="Y",H46,IF(R46&gt;=1,WORKDAY(H46, R46-1,holiday!A:A),H46+R46))</f>
        <v>45492</v>
      </c>
      <c r="J46" s="29"/>
      <c r="K46" s="29"/>
      <c r="L46" s="29"/>
      <c r="M46" s="29">
        <f>IF(Q45="Y",M45,IF(R45&gt;1,WORKDAY(M45, R45,holiday!A:A),M45+R45))</f>
        <v>45493</v>
      </c>
      <c r="N46" s="29">
        <f>IF(Q46="Y",M46,IF(R46&gt;=1,WORKDAY(M46, R46,holiday!A:A),M46+R46))</f>
        <v>45495</v>
      </c>
      <c r="O46" s="29" t="str">
        <f t="shared" si="3"/>
        <v>2024-07-20</v>
      </c>
      <c r="P46" s="29" t="str">
        <f t="shared" si="4"/>
        <v>2024-07-22</v>
      </c>
      <c r="Q46" s="9"/>
      <c r="R46" s="9">
        <v>1</v>
      </c>
      <c r="S46" s="35">
        <f t="shared" si="5"/>
        <v>-1</v>
      </c>
    </row>
    <row r="47" spans="1:19" ht="26" customHeight="1">
      <c r="A47" s="22"/>
      <c r="B47" s="22"/>
      <c r="C47" s="22"/>
      <c r="D47" s="22"/>
      <c r="E47" s="18" t="s">
        <v>51</v>
      </c>
      <c r="F47" s="2" t="s">
        <v>99</v>
      </c>
      <c r="G47" s="2" t="s">
        <v>90</v>
      </c>
      <c r="H47" s="29">
        <f t="shared" si="2"/>
        <v>45495</v>
      </c>
      <c r="I47" s="29">
        <f>IF(Q47="Y",H47,IF(R47&gt;=1,WORKDAY(H47, R47-1,holiday!A:A),H47+R47))</f>
        <v>45495</v>
      </c>
      <c r="J47" s="29"/>
      <c r="K47" s="29"/>
      <c r="L47" s="29"/>
      <c r="M47" s="29">
        <f>IF(Q46="Y",M46,IF(R46&gt;1,WORKDAY(M46, R46,holiday!A:A),M46+R46))</f>
        <v>45494</v>
      </c>
      <c r="N47" s="29">
        <f>IF(Q47="Y",M47,IF(R47&gt;=1,WORKDAY(M47, R47,holiday!A:A),M47+R47))</f>
        <v>45495</v>
      </c>
      <c r="O47" s="29" t="str">
        <f t="shared" si="3"/>
        <v>2024-07-21</v>
      </c>
      <c r="P47" s="29" t="str">
        <f t="shared" si="4"/>
        <v>2024-07-22</v>
      </c>
      <c r="Q47" s="9"/>
      <c r="R47" s="9">
        <v>1</v>
      </c>
      <c r="S47" s="35">
        <f t="shared" si="5"/>
        <v>0</v>
      </c>
    </row>
    <row r="48" spans="1:19">
      <c r="H48" s="14"/>
      <c r="I48" s="14"/>
      <c r="J48" s="14"/>
      <c r="K48" s="14"/>
      <c r="L48" s="14"/>
      <c r="M48" s="14"/>
      <c r="N48" s="14"/>
      <c r="O48" s="14"/>
      <c r="P48" s="14"/>
    </row>
    <row r="49" spans="8:16">
      <c r="H49" s="14"/>
      <c r="I49" s="14"/>
      <c r="J49" s="14"/>
      <c r="K49" s="14"/>
      <c r="L49" s="14"/>
      <c r="M49" s="14"/>
      <c r="N49" s="14"/>
      <c r="O49" s="14"/>
      <c r="P49" s="14"/>
    </row>
    <row r="50" spans="8:16">
      <c r="H50" s="14"/>
      <c r="I50" s="14"/>
      <c r="J50" s="14"/>
      <c r="K50" s="14"/>
      <c r="L50" s="14"/>
      <c r="M50" s="14"/>
      <c r="N50" s="14"/>
      <c r="O50" s="14"/>
      <c r="P50" s="14"/>
    </row>
    <row r="51" spans="8:16">
      <c r="H51" s="14"/>
      <c r="I51" s="14"/>
      <c r="J51" s="14"/>
      <c r="K51" s="14"/>
      <c r="L51" s="14"/>
      <c r="M51" s="14"/>
      <c r="N51" s="14"/>
      <c r="O51" s="14"/>
      <c r="P51" s="14"/>
    </row>
    <row r="52" spans="8:16">
      <c r="H52" s="14"/>
      <c r="I52" s="14"/>
      <c r="J52" s="14"/>
      <c r="K52" s="14"/>
      <c r="L52" s="14"/>
      <c r="M52" s="14"/>
      <c r="N52" s="14"/>
      <c r="O52" s="14"/>
      <c r="P52" s="14"/>
    </row>
    <row r="53" spans="8:16">
      <c r="H53" s="14"/>
      <c r="I53" s="14"/>
      <c r="J53" s="14"/>
      <c r="K53" s="14"/>
      <c r="L53" s="14"/>
      <c r="M53" s="14"/>
      <c r="N53" s="14"/>
      <c r="O53" s="14"/>
      <c r="P53" s="14"/>
    </row>
    <row r="54" spans="8:16">
      <c r="H54" s="14"/>
      <c r="I54" s="14"/>
      <c r="J54" s="14"/>
      <c r="K54" s="14"/>
      <c r="L54" s="14"/>
      <c r="M54" s="14"/>
      <c r="N54" s="14"/>
      <c r="O54" s="14"/>
      <c r="P54" s="14"/>
    </row>
    <row r="55" spans="8:16">
      <c r="H55" s="14"/>
      <c r="I55" s="14"/>
      <c r="J55" s="14"/>
      <c r="K55" s="14"/>
      <c r="L55" s="14"/>
      <c r="M55" s="14"/>
      <c r="N55" s="14"/>
      <c r="O55" s="14"/>
      <c r="P55" s="14"/>
    </row>
    <row r="56" spans="8:16">
      <c r="H56" s="14"/>
      <c r="I56" s="14"/>
      <c r="J56" s="14"/>
      <c r="K56" s="14"/>
      <c r="L56" s="14"/>
      <c r="M56" s="14"/>
      <c r="N56" s="14"/>
      <c r="O56" s="14"/>
      <c r="P56" s="14"/>
    </row>
    <row r="57" spans="8:16">
      <c r="H57" s="14"/>
      <c r="I57" s="14"/>
      <c r="J57" s="14"/>
      <c r="K57" s="14"/>
      <c r="L57" s="14"/>
      <c r="M57" s="14"/>
      <c r="N57" s="14"/>
      <c r="O57" s="14"/>
      <c r="P57" s="14"/>
    </row>
    <row r="58" spans="8:16">
      <c r="H58" s="14"/>
      <c r="I58" s="14"/>
      <c r="J58" s="14"/>
      <c r="K58" s="14"/>
      <c r="L58" s="14"/>
      <c r="M58" s="14"/>
      <c r="N58" s="14"/>
      <c r="O58" s="14"/>
      <c r="P58" s="14"/>
    </row>
    <row r="59" spans="8:16">
      <c r="H59" s="14"/>
      <c r="I59" s="14"/>
      <c r="J59" s="14"/>
      <c r="K59" s="14"/>
      <c r="L59" s="14"/>
      <c r="M59" s="14"/>
      <c r="N59" s="14"/>
      <c r="O59" s="14"/>
      <c r="P59" s="14"/>
    </row>
  </sheetData>
  <mergeCells count="9">
    <mergeCell ref="F10:F24"/>
    <mergeCell ref="F25:F31"/>
    <mergeCell ref="F41:F46"/>
    <mergeCell ref="F32:F40"/>
    <mergeCell ref="A3:A47"/>
    <mergeCell ref="B3:B47"/>
    <mergeCell ref="C3:C47"/>
    <mergeCell ref="D3:D47"/>
    <mergeCell ref="E3:E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7AF7-FB62-3E40-A193-54A30DA2D2D3}">
  <dimension ref="A1:S63"/>
  <sheetViews>
    <sheetView topLeftCell="C9" zoomScale="90" zoomScaleNormal="90" workbookViewId="0">
      <selection activeCell="K2" sqref="K2"/>
    </sheetView>
  </sheetViews>
  <sheetFormatPr baseColWidth="10" defaultRowHeight="18"/>
  <cols>
    <col min="1" max="1" width="11.7109375" bestFit="1" customWidth="1"/>
    <col min="2" max="2" width="23.140625" bestFit="1" customWidth="1"/>
    <col min="3" max="3" width="25.85546875" customWidth="1"/>
    <col min="4" max="4" width="21.7109375" bestFit="1" customWidth="1"/>
    <col min="5" max="5" width="24.5703125" style="44" bestFit="1" customWidth="1"/>
    <col min="6" max="6" width="35.85546875" bestFit="1" customWidth="1"/>
    <col min="7" max="7" width="55.85546875" bestFit="1" customWidth="1"/>
    <col min="8" max="8" width="9.85546875" bestFit="1" customWidth="1"/>
    <col min="9" max="9" width="11" bestFit="1" customWidth="1"/>
    <col min="10" max="12" width="6" bestFit="1" customWidth="1"/>
    <col min="13" max="13" width="11" customWidth="1"/>
    <col min="14" max="14" width="10.7109375" customWidth="1"/>
    <col min="15" max="15" width="11" customWidth="1"/>
    <col min="16" max="16" width="11.140625" customWidth="1"/>
    <col min="17" max="17" width="5.85546875" bestFit="1" customWidth="1"/>
    <col min="18" max="18" width="5.85546875" style="3" bestFit="1" customWidth="1"/>
    <col min="19" max="19" width="9.7109375" style="3" bestFit="1" customWidth="1"/>
  </cols>
  <sheetData>
    <row r="1" spans="1:19" ht="29" customHeight="1">
      <c r="A1" s="6"/>
      <c r="B1" s="6"/>
      <c r="C1" s="6"/>
      <c r="D1" s="6"/>
      <c r="E1" s="37"/>
      <c r="F1" s="6"/>
      <c r="G1" s="6"/>
      <c r="H1" s="8">
        <v>45446</v>
      </c>
      <c r="I1" s="8" cm="1">
        <f t="array" ref="I1">INDEX(H:H,MAX(IF(H:H&lt;&gt;"",ROW(H:H),0)))</f>
        <v>45472</v>
      </c>
      <c r="J1" s="8" t="str" cm="1">
        <f t="array" ref="J1">TEXT(INDEX(I:I,MAX(IF(I:I&lt;&gt;"",ROW(I:I),0)))- H1,"#,###")&amp;"일"</f>
        <v>26일</v>
      </c>
      <c r="K1" s="30" t="str" cm="1">
        <f t="array" ref="K1">NETWORKDAYS(H1,INDEX(I:I,MAX(IF(I:I&lt;&gt;"",ROW(I:I),0))),holiday!A:A) &amp; "일"</f>
        <v>19일</v>
      </c>
      <c r="L1" s="4" t="str" cm="1">
        <f t="array" ref="L1">MAX(IF(M:M&lt;&gt;"",ROW(M:M),0)) &amp; "건"</f>
        <v>51건</v>
      </c>
      <c r="M1" s="4"/>
      <c r="N1" s="8"/>
      <c r="O1" s="8"/>
      <c r="P1" s="8"/>
      <c r="Q1" s="8"/>
      <c r="R1" s="8"/>
      <c r="S1" s="8"/>
    </row>
    <row r="2" spans="1:19" ht="43" customHeight="1">
      <c r="A2" s="4" t="s">
        <v>8</v>
      </c>
      <c r="B2" s="4" t="s">
        <v>0</v>
      </c>
      <c r="C2" s="4" t="s">
        <v>1</v>
      </c>
      <c r="D2" s="4" t="s">
        <v>2</v>
      </c>
      <c r="E2" s="34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31" t="s">
        <v>137</v>
      </c>
      <c r="P2" s="32" t="s">
        <v>138</v>
      </c>
      <c r="Q2" s="4" t="s">
        <v>46</v>
      </c>
      <c r="R2" s="4" t="s">
        <v>47</v>
      </c>
      <c r="S2" s="4" t="s">
        <v>139</v>
      </c>
    </row>
    <row r="3" spans="1:19" ht="23" customHeight="1">
      <c r="A3" s="20" t="s">
        <v>53</v>
      </c>
      <c r="B3" s="20" t="s">
        <v>140</v>
      </c>
      <c r="C3" s="20" t="s">
        <v>141</v>
      </c>
      <c r="D3" s="20" t="s">
        <v>141</v>
      </c>
      <c r="E3" s="38" t="s">
        <v>161</v>
      </c>
      <c r="F3" s="19" t="s">
        <v>48</v>
      </c>
      <c r="G3" s="2"/>
      <c r="H3" s="29">
        <f>M3</f>
        <v>45446</v>
      </c>
      <c r="I3" s="29">
        <f>IF(Q3="Y",H3,IF(R3&gt;=1,WORKDAY(H3, R3-1,holiday!A:A),H3+R3))</f>
        <v>45447</v>
      </c>
      <c r="J3" s="29"/>
      <c r="K3" s="29"/>
      <c r="L3" s="29"/>
      <c r="M3" s="29">
        <f>WORKDAY(H1,0,holiday!A:A)</f>
        <v>45446</v>
      </c>
      <c r="N3" s="29">
        <f>IF(Q3="Y",M3,IF(R3&gt;1,WORKDAY(M3, R3-1,holiday!A:A),M3+R3))</f>
        <v>45447</v>
      </c>
      <c r="O3" s="29" t="str">
        <f>TEXT(M3,"YYYY-MM-DD")</f>
        <v>2024-06-03</v>
      </c>
      <c r="P3" s="29" t="str">
        <f>TEXT(N3,"YYYY-MM-DD")</f>
        <v>2024-06-04</v>
      </c>
      <c r="Q3" s="9"/>
      <c r="R3" s="9">
        <v>2</v>
      </c>
      <c r="S3" s="35">
        <f>SUMIFS(R:R,O:O,""&amp;H2,Q:Q,"&lt;&gt;Y")-R3</f>
        <v>-2</v>
      </c>
    </row>
    <row r="4" spans="1:19" ht="23" customHeight="1">
      <c r="A4" s="21"/>
      <c r="B4" s="21"/>
      <c r="C4" s="21"/>
      <c r="D4" s="21"/>
      <c r="E4" s="39"/>
      <c r="F4" s="19" t="s">
        <v>160</v>
      </c>
      <c r="G4" s="2" t="s">
        <v>50</v>
      </c>
      <c r="H4" s="29">
        <f>WORKDAY(M4,IF(S4=0,R4,S4))</f>
        <v>45450</v>
      </c>
      <c r="I4" s="29">
        <f>IF(Q4="Y",H4,IF(R4&gt;=1,WORKDAY(H4, R4-1,holiday!A:A),H4+R4))</f>
        <v>45453</v>
      </c>
      <c r="J4" s="29"/>
      <c r="K4" s="29"/>
      <c r="L4" s="29"/>
      <c r="M4" s="29">
        <f>IF(Q3="Y",M3,IF(R3&gt;1,WORKDAY(M3, R3,holiday!A:A),M3+R3))</f>
        <v>45448</v>
      </c>
      <c r="N4" s="29">
        <f>IF(Q4="Y",M4,IF(R4&gt;=1,WORKDAY(M4, R4,holiday!A:A),M4+R4))</f>
        <v>45453</v>
      </c>
      <c r="O4" s="29" t="str">
        <f t="shared" ref="O4:P7" si="0">TEXT(M4,"YYYY-MM-DD")</f>
        <v>2024-06-05</v>
      </c>
      <c r="P4" s="29" t="str">
        <f t="shared" si="0"/>
        <v>2024-06-10</v>
      </c>
      <c r="Q4" s="9"/>
      <c r="R4" s="9">
        <v>2</v>
      </c>
      <c r="S4" s="35">
        <f>SUMIFS(R:R,O:O,""&amp;H3,Q:Q,"&lt;&gt;Y")-R4</f>
        <v>0</v>
      </c>
    </row>
    <row r="5" spans="1:19" ht="23" customHeight="1">
      <c r="A5" s="21"/>
      <c r="B5" s="21"/>
      <c r="C5" s="21"/>
      <c r="D5" s="21"/>
      <c r="E5" s="39"/>
      <c r="F5" s="19" t="s">
        <v>160</v>
      </c>
      <c r="G5" s="2" t="s">
        <v>158</v>
      </c>
      <c r="H5" s="29">
        <f t="shared" ref="H5:H7" si="1">WORKDAY(M5,IF(S5=0,R5,S5))</f>
        <v>45453</v>
      </c>
      <c r="I5" s="29">
        <f>IF(Q5="Y",H5,IF(R5&gt;=1,WORKDAY(H5, R5-1,holiday!A:A),H5+R5))</f>
        <v>45453.5</v>
      </c>
      <c r="J5" s="29"/>
      <c r="K5" s="29"/>
      <c r="L5" s="29"/>
      <c r="M5" s="29">
        <f>IF(Q4="Y",M4,IF(R4&gt;1,WORKDAY(M4, R4,holiday!A:A),M4+R4))</f>
        <v>45453</v>
      </c>
      <c r="N5" s="29">
        <f>IF(Q5="Y",M5,IF(R5&gt;=1,WORKDAY(M5, R5,holiday!A:A),M5+R5))</f>
        <v>45453.5</v>
      </c>
      <c r="O5" s="29" t="str">
        <f t="shared" si="0"/>
        <v>2024-06-10</v>
      </c>
      <c r="P5" s="29" t="str">
        <f t="shared" si="0"/>
        <v>2024-06-10</v>
      </c>
      <c r="Q5" s="9"/>
      <c r="R5" s="9">
        <v>0.5</v>
      </c>
      <c r="S5" s="35">
        <f>SUMIFS(R:R,O:O,""&amp;H4,Q:Q,"&lt;&gt;Y")</f>
        <v>0</v>
      </c>
    </row>
    <row r="6" spans="1:19" ht="23" customHeight="1">
      <c r="A6" s="21"/>
      <c r="B6" s="21"/>
      <c r="C6" s="21"/>
      <c r="D6" s="21"/>
      <c r="E6" s="39"/>
      <c r="F6" s="19" t="s">
        <v>168</v>
      </c>
      <c r="G6" s="2"/>
      <c r="H6" s="29">
        <f t="shared" si="1"/>
        <v>45453</v>
      </c>
      <c r="I6" s="29">
        <f>IF(Q6="Y",H6,IF(R6&gt;=1,WORKDAY(H6, R6-1,holiday!A:A),H6+R6))</f>
        <v>45453.5</v>
      </c>
      <c r="J6" s="29"/>
      <c r="K6" s="29"/>
      <c r="L6" s="29"/>
      <c r="M6" s="29">
        <f>IF(Q5="Y",M5,IF(R5&gt;1,WORKDAY(M5, R5,holiday!A:A),M5+R5))</f>
        <v>45453.5</v>
      </c>
      <c r="N6" s="29">
        <f>IF(Q6="Y",M6,IF(R6&gt;=1,WORKDAY(M6, R6,holiday!A:A),M6+R6))</f>
        <v>45454</v>
      </c>
      <c r="O6" s="29" t="str">
        <f t="shared" si="0"/>
        <v>2024-06-10</v>
      </c>
      <c r="P6" s="29" t="str">
        <f t="shared" si="0"/>
        <v>2024-06-11</v>
      </c>
      <c r="Q6" s="9"/>
      <c r="R6" s="9">
        <v>0.5</v>
      </c>
      <c r="S6" s="35">
        <f>SUMIFS(R:R,O:O,""&amp;H5,Q:Q,"&lt;&gt;Y")-R6</f>
        <v>0.5</v>
      </c>
    </row>
    <row r="7" spans="1:19" ht="23" customHeight="1">
      <c r="A7" s="21"/>
      <c r="B7" s="21"/>
      <c r="C7" s="21"/>
      <c r="D7" s="21"/>
      <c r="E7" s="40"/>
      <c r="F7" s="19" t="s">
        <v>169</v>
      </c>
      <c r="G7" s="2"/>
      <c r="H7" s="29">
        <f t="shared" si="1"/>
        <v>45454</v>
      </c>
      <c r="I7" s="29">
        <f>IF(Q7="Y",H7,IF(R7&gt;=1,WORKDAY(H7, R7-1,holiday!A:A),H7+R7))</f>
        <v>45454.5</v>
      </c>
      <c r="J7" s="29"/>
      <c r="K7" s="29"/>
      <c r="L7" s="29"/>
      <c r="M7" s="29">
        <f>IF(Q6="Y",M6,IF(R6&gt;1,WORKDAY(M6, R6,holiday!A:A),M6+R6))</f>
        <v>45454</v>
      </c>
      <c r="N7" s="29">
        <f>IF(Q7="Y",M7,IF(R7&gt;=1,WORKDAY(M7, R7,holiday!A:A),M7+R7))</f>
        <v>45454.5</v>
      </c>
      <c r="O7" s="29" t="str">
        <f t="shared" si="0"/>
        <v>2024-06-11</v>
      </c>
      <c r="P7" s="29" t="str">
        <f t="shared" si="0"/>
        <v>2024-06-11</v>
      </c>
      <c r="Q7" s="9"/>
      <c r="R7" s="9">
        <v>0.5</v>
      </c>
      <c r="S7" s="35">
        <f>SUMIFS(R:R,O:O,""&amp;H6,Q:Q,"&lt;&gt;Y")-R7</f>
        <v>0.5</v>
      </c>
    </row>
    <row r="8" spans="1:19" ht="26" customHeight="1">
      <c r="A8" s="21"/>
      <c r="B8" s="21"/>
      <c r="C8" s="21"/>
      <c r="D8" s="21"/>
      <c r="E8" s="16" t="s">
        <v>142</v>
      </c>
      <c r="F8" s="19" t="s">
        <v>50</v>
      </c>
      <c r="G8" s="2"/>
      <c r="H8" s="29">
        <f t="shared" ref="H8:H51" si="2">WORKDAY(M8,IF(S8=0,R8,S8))</f>
        <v>45454</v>
      </c>
      <c r="I8" s="29">
        <f>IF(Q8="Y",H8,IF(R8&gt;=1,WORKDAY(H8, R8-1,holiday!A:A),H8+R8))</f>
        <v>45454.5</v>
      </c>
      <c r="J8" s="29"/>
      <c r="K8" s="29"/>
      <c r="L8" s="29"/>
      <c r="M8" s="29">
        <f>IF(Q7="Y",M7,IF(R7&gt;1,WORKDAY(M7, R7,holiday!A:A),M7+R7))</f>
        <v>45454.5</v>
      </c>
      <c r="N8" s="29">
        <f>IF(Q8="Y",M8,IF(R8&gt;=1,WORKDAY(M8, R8,holiday!A:A),M8+R8))</f>
        <v>45455</v>
      </c>
      <c r="O8" s="29" t="str">
        <f t="shared" ref="O8:O51" si="3">TEXT(M8,"YYYY-MM-DD")</f>
        <v>2024-06-11</v>
      </c>
      <c r="P8" s="29" t="str">
        <f t="shared" ref="P8:P51" si="4">TEXT(N8,"YYYY-MM-DD")</f>
        <v>2024-06-12</v>
      </c>
      <c r="Q8" s="9"/>
      <c r="R8" s="9">
        <v>0.5</v>
      </c>
      <c r="S8" s="35">
        <f t="shared" ref="S8:S51" si="5">SUMIFS(R:R,O:O,""&amp;H7,Q:Q,"&lt;&gt;Y")-R8</f>
        <v>0.5</v>
      </c>
    </row>
    <row r="9" spans="1:19" ht="26" customHeight="1">
      <c r="A9" s="21"/>
      <c r="B9" s="21"/>
      <c r="C9" s="21"/>
      <c r="D9" s="21"/>
      <c r="E9" s="17"/>
      <c r="F9" s="16" t="s">
        <v>149</v>
      </c>
      <c r="G9" s="2"/>
      <c r="H9" s="29">
        <f t="shared" si="2"/>
        <v>45455</v>
      </c>
      <c r="I9" s="29">
        <f>IF(Q9="Y",H9,IF(R9&gt;=1,WORKDAY(H9, R9-1,holiday!A:A),H9+R9))</f>
        <v>45455.5</v>
      </c>
      <c r="J9" s="29"/>
      <c r="K9" s="29"/>
      <c r="L9" s="29"/>
      <c r="M9" s="29">
        <f>IF(Q8="Y",M8,IF(R8&gt;1,WORKDAY(M8, R8,holiday!A:A),M8+R8))</f>
        <v>45455</v>
      </c>
      <c r="N9" s="29">
        <f>IF(Q9="Y",M9,IF(R9&gt;=1,WORKDAY(M9, R9,holiday!A:A),M9+R9))</f>
        <v>45455.5</v>
      </c>
      <c r="O9" s="29" t="str">
        <f t="shared" si="3"/>
        <v>2024-06-12</v>
      </c>
      <c r="P9" s="29" t="str">
        <f t="shared" si="4"/>
        <v>2024-06-12</v>
      </c>
      <c r="Q9" s="9"/>
      <c r="R9" s="9">
        <v>0.5</v>
      </c>
      <c r="S9" s="35">
        <f t="shared" si="5"/>
        <v>0.5</v>
      </c>
    </row>
    <row r="10" spans="1:19" ht="26" customHeight="1">
      <c r="A10" s="21"/>
      <c r="B10" s="21"/>
      <c r="C10" s="21"/>
      <c r="D10" s="21"/>
      <c r="E10" s="17"/>
      <c r="F10" s="16" t="s">
        <v>147</v>
      </c>
      <c r="G10" s="2"/>
      <c r="H10" s="29">
        <f t="shared" si="2"/>
        <v>45455</v>
      </c>
      <c r="I10" s="29">
        <f>IF(Q10="Y",H10,IF(R10&gt;=1,WORKDAY(H10, R10-1,holiday!A:A),H10+R10))</f>
        <v>45455.5</v>
      </c>
      <c r="J10" s="29"/>
      <c r="K10" s="29"/>
      <c r="L10" s="29"/>
      <c r="M10" s="29">
        <f>IF(Q9="Y",M9,IF(R9&gt;1,WORKDAY(M9, R9,holiday!A:A),M9+R9))</f>
        <v>45455.5</v>
      </c>
      <c r="N10" s="29">
        <f>IF(Q10="Y",M10,IF(R10&gt;=1,WORKDAY(M10, R10,holiday!A:A),M10+R10))</f>
        <v>45456</v>
      </c>
      <c r="O10" s="29" t="str">
        <f t="shared" si="3"/>
        <v>2024-06-12</v>
      </c>
      <c r="P10" s="29" t="str">
        <f t="shared" si="4"/>
        <v>2024-06-13</v>
      </c>
      <c r="Q10" s="9"/>
      <c r="R10" s="9">
        <v>0.5</v>
      </c>
      <c r="S10" s="35">
        <f t="shared" si="5"/>
        <v>0.5</v>
      </c>
    </row>
    <row r="11" spans="1:19" ht="26" customHeight="1">
      <c r="A11" s="21"/>
      <c r="B11" s="21"/>
      <c r="C11" s="21"/>
      <c r="D11" s="21"/>
      <c r="E11" s="17"/>
      <c r="F11" s="16" t="s">
        <v>146</v>
      </c>
      <c r="G11" s="2"/>
      <c r="H11" s="29">
        <f t="shared" si="2"/>
        <v>45456</v>
      </c>
      <c r="I11" s="29">
        <f>IF(Q11="Y",H11,IF(R11&gt;=1,WORKDAY(H11, R11-1,holiday!A:A),H11+R11))</f>
        <v>45456.5</v>
      </c>
      <c r="J11" s="29"/>
      <c r="K11" s="29"/>
      <c r="L11" s="29"/>
      <c r="M11" s="29">
        <f>IF(Q10="Y",M10,IF(R10&gt;1,WORKDAY(M10, R10,holiday!A:A),M10+R10))</f>
        <v>45456</v>
      </c>
      <c r="N11" s="29">
        <f>IF(Q11="Y",M11,IF(R11&gt;=1,WORKDAY(M11, R11,holiday!A:A),M11+R11))</f>
        <v>45456.5</v>
      </c>
      <c r="O11" s="29" t="str">
        <f t="shared" si="3"/>
        <v>2024-06-13</v>
      </c>
      <c r="P11" s="29" t="str">
        <f t="shared" si="4"/>
        <v>2024-06-13</v>
      </c>
      <c r="Q11" s="9"/>
      <c r="R11" s="9">
        <v>0.5</v>
      </c>
      <c r="S11" s="35">
        <f t="shared" si="5"/>
        <v>0.5</v>
      </c>
    </row>
    <row r="12" spans="1:19" ht="26" customHeight="1">
      <c r="A12" s="21"/>
      <c r="B12" s="21"/>
      <c r="C12" s="21"/>
      <c r="D12" s="21"/>
      <c r="E12" s="17"/>
      <c r="F12" s="16" t="s">
        <v>148</v>
      </c>
      <c r="G12" s="2" t="s">
        <v>151</v>
      </c>
      <c r="H12" s="29">
        <f t="shared" si="2"/>
        <v>45456</v>
      </c>
      <c r="I12" s="29">
        <f>IF(Q12="Y",H12,IF(R12&gt;=1,WORKDAY(H12, R12-1,holiday!A:A),H12+R12))</f>
        <v>45456.5</v>
      </c>
      <c r="J12" s="29"/>
      <c r="K12" s="29"/>
      <c r="L12" s="29"/>
      <c r="M12" s="29">
        <f>IF(Q11="Y",M11,IF(R11&gt;1,WORKDAY(M11, R11,holiday!A:A),M11+R11))</f>
        <v>45456.5</v>
      </c>
      <c r="N12" s="29">
        <f>IF(Q12="Y",M12,IF(R12&gt;=1,WORKDAY(M12, R12,holiday!A:A),M12+R12))</f>
        <v>45457</v>
      </c>
      <c r="O12" s="29" t="str">
        <f t="shared" si="3"/>
        <v>2024-06-13</v>
      </c>
      <c r="P12" s="29" t="str">
        <f t="shared" si="4"/>
        <v>2024-06-14</v>
      </c>
      <c r="Q12" s="9"/>
      <c r="R12" s="9">
        <v>0.5</v>
      </c>
      <c r="S12" s="35">
        <f t="shared" si="5"/>
        <v>0.5</v>
      </c>
    </row>
    <row r="13" spans="1:19" ht="26" customHeight="1">
      <c r="A13" s="21"/>
      <c r="B13" s="21"/>
      <c r="C13" s="21"/>
      <c r="D13" s="21"/>
      <c r="E13" s="17"/>
      <c r="F13" s="16" t="s">
        <v>152</v>
      </c>
      <c r="G13" s="16"/>
      <c r="H13" s="29">
        <f t="shared" si="2"/>
        <v>45457</v>
      </c>
      <c r="I13" s="29">
        <f>IF(Q13="Y",H13,IF(R13&gt;=1,WORKDAY(H13, R13-1,holiday!A:A),H13+R13))</f>
        <v>45457.5</v>
      </c>
      <c r="J13" s="29"/>
      <c r="K13" s="29"/>
      <c r="L13" s="29"/>
      <c r="M13" s="29">
        <f>IF(Q12="Y",M12,IF(R12&gt;1,WORKDAY(M12, R12,holiday!A:A),M12+R12))</f>
        <v>45457</v>
      </c>
      <c r="N13" s="29">
        <f>IF(Q13="Y",M13,IF(R13&gt;=1,WORKDAY(M13, R13,holiday!A:A),M13+R13))</f>
        <v>45457.5</v>
      </c>
      <c r="O13" s="29" t="str">
        <f t="shared" si="3"/>
        <v>2024-06-14</v>
      </c>
      <c r="P13" s="29" t="str">
        <f t="shared" si="4"/>
        <v>2024-06-14</v>
      </c>
      <c r="Q13" s="9"/>
      <c r="R13" s="9">
        <v>0.5</v>
      </c>
      <c r="S13" s="35">
        <f t="shared" si="5"/>
        <v>0.5</v>
      </c>
    </row>
    <row r="14" spans="1:19" ht="26" customHeight="1">
      <c r="A14" s="21"/>
      <c r="B14" s="21"/>
      <c r="C14" s="21"/>
      <c r="D14" s="21"/>
      <c r="E14" s="39" t="s">
        <v>148</v>
      </c>
      <c r="F14" s="16" t="s">
        <v>150</v>
      </c>
      <c r="G14" s="2" t="s">
        <v>50</v>
      </c>
      <c r="H14" s="29">
        <f t="shared" si="2"/>
        <v>45457</v>
      </c>
      <c r="I14" s="29">
        <f>IF(Q14="Y",H14,IF(R14&gt;=1,WORKDAY(H14, R14-1,holiday!A:A),H14+R14))</f>
        <v>45457.5</v>
      </c>
      <c r="J14" s="29"/>
      <c r="K14" s="29"/>
      <c r="L14" s="29"/>
      <c r="M14" s="29">
        <f>IF(Q13="Y",M13,IF(R13&gt;1,WORKDAY(M13, R13,holiday!A:A),M13+R13))</f>
        <v>45457.5</v>
      </c>
      <c r="N14" s="29">
        <f>IF(Q14="Y",M14,IF(R14&gt;=1,WORKDAY(M14, R14,holiday!A:A),M14+R14))</f>
        <v>45458</v>
      </c>
      <c r="O14" s="29" t="str">
        <f t="shared" si="3"/>
        <v>2024-06-14</v>
      </c>
      <c r="P14" s="29" t="str">
        <f t="shared" si="4"/>
        <v>2024-06-15</v>
      </c>
      <c r="Q14" s="9"/>
      <c r="R14" s="9">
        <v>0.5</v>
      </c>
      <c r="S14" s="35">
        <f t="shared" si="5"/>
        <v>0.5</v>
      </c>
    </row>
    <row r="15" spans="1:19" ht="26" customHeight="1">
      <c r="A15" s="21"/>
      <c r="B15" s="21"/>
      <c r="C15" s="21"/>
      <c r="D15" s="21"/>
      <c r="E15" s="39"/>
      <c r="F15" s="16" t="s">
        <v>155</v>
      </c>
      <c r="G15" s="2"/>
      <c r="H15" s="29">
        <f t="shared" si="2"/>
        <v>45458</v>
      </c>
      <c r="I15" s="29">
        <f>IF(Q15="Y",H15,IF(R15&gt;=1,WORKDAY(H15, R15-1,holiday!A:A),H15+R15))</f>
        <v>45458.5</v>
      </c>
      <c r="J15" s="29"/>
      <c r="K15" s="29"/>
      <c r="L15" s="29"/>
      <c r="M15" s="29">
        <f>IF(Q14="Y",M14,IF(R14&gt;1,WORKDAY(M14, R14,holiday!A:A),M14+R14))</f>
        <v>45458</v>
      </c>
      <c r="N15" s="29">
        <f>IF(Q15="Y",M15,IF(R15&gt;=1,WORKDAY(M15, R15,holiday!A:A),M15+R15))</f>
        <v>45458.5</v>
      </c>
      <c r="O15" s="29" t="str">
        <f t="shared" si="3"/>
        <v>2024-06-15</v>
      </c>
      <c r="P15" s="29" t="str">
        <f t="shared" si="4"/>
        <v>2024-06-15</v>
      </c>
      <c r="Q15" s="9"/>
      <c r="R15" s="9">
        <v>0.5</v>
      </c>
      <c r="S15" s="35">
        <f t="shared" si="5"/>
        <v>0.5</v>
      </c>
    </row>
    <row r="16" spans="1:19" ht="26" customHeight="1">
      <c r="A16" s="21"/>
      <c r="B16" s="21"/>
      <c r="C16" s="21"/>
      <c r="D16" s="21"/>
      <c r="E16" s="39"/>
      <c r="F16" s="36" t="s">
        <v>156</v>
      </c>
      <c r="G16" s="2" t="s">
        <v>151</v>
      </c>
      <c r="H16" s="29">
        <f t="shared" si="2"/>
        <v>45458</v>
      </c>
      <c r="I16" s="29">
        <f>IF(Q16="Y",H16,IF(R16&gt;=1,WORKDAY(H16, R16-1,holiday!A:A),H16+R16))</f>
        <v>45458.5</v>
      </c>
      <c r="J16" s="29"/>
      <c r="K16" s="29"/>
      <c r="L16" s="29"/>
      <c r="M16" s="29">
        <f>IF(Q15="Y",M15,IF(R15&gt;1,WORKDAY(M15, R15,holiday!A:A),M15+R15))</f>
        <v>45458.5</v>
      </c>
      <c r="N16" s="29">
        <f>IF(Q16="Y",M16,IF(R16&gt;=1,WORKDAY(M16, R16,holiday!A:A),M16+R16))</f>
        <v>45459</v>
      </c>
      <c r="O16" s="29" t="str">
        <f t="shared" si="3"/>
        <v>2024-06-15</v>
      </c>
      <c r="P16" s="29" t="str">
        <f t="shared" si="4"/>
        <v>2024-06-16</v>
      </c>
      <c r="Q16" s="9"/>
      <c r="R16" s="9">
        <v>0.5</v>
      </c>
      <c r="S16" s="35">
        <f t="shared" si="5"/>
        <v>0.5</v>
      </c>
    </row>
    <row r="17" spans="1:19" ht="26" customHeight="1">
      <c r="A17" s="21"/>
      <c r="B17" s="21"/>
      <c r="C17" s="21"/>
      <c r="D17" s="21"/>
      <c r="E17" s="39"/>
      <c r="F17" s="36" t="s">
        <v>156</v>
      </c>
      <c r="G17" s="2" t="s">
        <v>158</v>
      </c>
      <c r="H17" s="29">
        <f t="shared" si="2"/>
        <v>45459</v>
      </c>
      <c r="I17" s="29">
        <f>IF(Q17="Y",H17,IF(R17&gt;=1,WORKDAY(H17, R17-1,holiday!A:A),H17+R17))</f>
        <v>45459.5</v>
      </c>
      <c r="J17" s="29"/>
      <c r="K17" s="29"/>
      <c r="L17" s="29"/>
      <c r="M17" s="29">
        <f>IF(Q16="Y",M16,IF(R16&gt;1,WORKDAY(M16, R16,holiday!A:A),M16+R16))</f>
        <v>45459</v>
      </c>
      <c r="N17" s="29">
        <f>IF(Q17="Y",M17,IF(R17&gt;=1,WORKDAY(M17, R17,holiday!A:A),M17+R17))</f>
        <v>45459.5</v>
      </c>
      <c r="O17" s="29" t="str">
        <f t="shared" si="3"/>
        <v>2024-06-16</v>
      </c>
      <c r="P17" s="29" t="str">
        <f t="shared" si="4"/>
        <v>2024-06-16</v>
      </c>
      <c r="Q17" s="9"/>
      <c r="R17" s="9">
        <v>0.5</v>
      </c>
      <c r="S17" s="35">
        <f t="shared" si="5"/>
        <v>0.5</v>
      </c>
    </row>
    <row r="18" spans="1:19" ht="26" customHeight="1">
      <c r="A18" s="21"/>
      <c r="B18" s="21"/>
      <c r="C18" s="21"/>
      <c r="D18" s="21"/>
      <c r="E18" s="39"/>
      <c r="F18" s="16" t="s">
        <v>157</v>
      </c>
      <c r="G18" s="2" t="s">
        <v>151</v>
      </c>
      <c r="H18" s="29">
        <f t="shared" si="2"/>
        <v>45459</v>
      </c>
      <c r="I18" s="29">
        <f>IF(Q18="Y",H18,IF(R18&gt;=1,WORKDAY(H18, R18-1,holiday!A:A),H18+R18))</f>
        <v>45459.5</v>
      </c>
      <c r="J18" s="29"/>
      <c r="K18" s="29"/>
      <c r="L18" s="29"/>
      <c r="M18" s="29">
        <f>IF(Q17="Y",M17,IF(R17&gt;1,WORKDAY(M17, R17,holiday!A:A),M17+R17))</f>
        <v>45459.5</v>
      </c>
      <c r="N18" s="29">
        <f>IF(Q18="Y",M18,IF(R18&gt;=1,WORKDAY(M18, R18,holiday!A:A),M18+R18))</f>
        <v>45460</v>
      </c>
      <c r="O18" s="29" t="str">
        <f t="shared" si="3"/>
        <v>2024-06-16</v>
      </c>
      <c r="P18" s="29" t="str">
        <f t="shared" si="4"/>
        <v>2024-06-17</v>
      </c>
      <c r="Q18" s="9"/>
      <c r="R18" s="9">
        <v>0.5</v>
      </c>
      <c r="S18" s="35">
        <f t="shared" si="5"/>
        <v>0.5</v>
      </c>
    </row>
    <row r="19" spans="1:19" ht="26" customHeight="1">
      <c r="A19" s="21"/>
      <c r="B19" s="21"/>
      <c r="C19" s="21"/>
      <c r="D19" s="21"/>
      <c r="E19" s="40"/>
      <c r="F19" s="16" t="s">
        <v>157</v>
      </c>
      <c r="G19" s="2" t="s">
        <v>158</v>
      </c>
      <c r="H19" s="29">
        <f t="shared" si="2"/>
        <v>45460</v>
      </c>
      <c r="I19" s="29">
        <f>IF(Q19="Y",H19,IF(R19&gt;=1,WORKDAY(H19, R19-1,holiday!A:A),H19+R19))</f>
        <v>45460.5</v>
      </c>
      <c r="J19" s="29"/>
      <c r="K19" s="29"/>
      <c r="L19" s="29"/>
      <c r="M19" s="29">
        <f>IF(Q18="Y",M18,IF(R18&gt;1,WORKDAY(M18, R18,holiday!A:A),M18+R18))</f>
        <v>45460</v>
      </c>
      <c r="N19" s="29">
        <f>IF(Q19="Y",M19,IF(R19&gt;=1,WORKDAY(M19, R19,holiday!A:A),M19+R19))</f>
        <v>45460.5</v>
      </c>
      <c r="O19" s="29" t="str">
        <f t="shared" si="3"/>
        <v>2024-06-17</v>
      </c>
      <c r="P19" s="29" t="str">
        <f t="shared" si="4"/>
        <v>2024-06-17</v>
      </c>
      <c r="Q19" s="9"/>
      <c r="R19" s="9">
        <v>0.5</v>
      </c>
      <c r="S19" s="35">
        <f t="shared" si="5"/>
        <v>0.5</v>
      </c>
    </row>
    <row r="20" spans="1:19" ht="26" customHeight="1">
      <c r="A20" s="21"/>
      <c r="B20" s="21"/>
      <c r="C20" s="21"/>
      <c r="D20" s="21"/>
      <c r="E20" s="38" t="s">
        <v>165</v>
      </c>
      <c r="F20" s="2" t="s">
        <v>170</v>
      </c>
      <c r="G20" s="2"/>
      <c r="H20" s="29">
        <f t="shared" si="2"/>
        <v>45460</v>
      </c>
      <c r="I20" s="29">
        <f>IF(Q20="Y",H20,IF(R20&gt;=1,WORKDAY(H20, R20-1,holiday!A:A),H20+R20))</f>
        <v>45460.5</v>
      </c>
      <c r="J20" s="29"/>
      <c r="K20" s="29"/>
      <c r="L20" s="29"/>
      <c r="M20" s="29">
        <f>IF(Q19="Y",M19,IF(R19&gt;1,WORKDAY(M19, R19,holiday!A:A),M19+R19))</f>
        <v>45460.5</v>
      </c>
      <c r="N20" s="29">
        <f>IF(Q20="Y",M20,IF(R20&gt;=1,WORKDAY(M20, R20,holiday!A:A),M20+R20))</f>
        <v>45461</v>
      </c>
      <c r="O20" s="29" t="str">
        <f t="shared" si="3"/>
        <v>2024-06-17</v>
      </c>
      <c r="P20" s="29" t="str">
        <f t="shared" si="4"/>
        <v>2024-06-18</v>
      </c>
      <c r="Q20" s="9"/>
      <c r="R20" s="9">
        <v>0.5</v>
      </c>
      <c r="S20" s="35">
        <f t="shared" si="5"/>
        <v>0.5</v>
      </c>
    </row>
    <row r="21" spans="1:19" ht="26" customHeight="1">
      <c r="A21" s="21"/>
      <c r="B21" s="21"/>
      <c r="C21" s="21"/>
      <c r="D21" s="21"/>
      <c r="E21" s="39"/>
      <c r="F21" s="2" t="s">
        <v>172</v>
      </c>
      <c r="G21" s="2"/>
      <c r="H21" s="29">
        <f t="shared" si="2"/>
        <v>45461</v>
      </c>
      <c r="I21" s="29">
        <f>IF(Q21="Y",H21,IF(R21&gt;=1,WORKDAY(H21, R21-1,holiday!A:A),H21+R21))</f>
        <v>45461.5</v>
      </c>
      <c r="J21" s="29"/>
      <c r="K21" s="29"/>
      <c r="L21" s="29"/>
      <c r="M21" s="29">
        <f>IF(Q20="Y",M20,IF(R20&gt;1,WORKDAY(M20, R20,holiday!A:A),M20+R20))</f>
        <v>45461</v>
      </c>
      <c r="N21" s="29">
        <f>IF(Q21="Y",M21,IF(R21&gt;=1,WORKDAY(M21, R21,holiday!A:A),M21+R21))</f>
        <v>45461.5</v>
      </c>
      <c r="O21" s="29" t="str">
        <f t="shared" si="3"/>
        <v>2024-06-18</v>
      </c>
      <c r="P21" s="29" t="str">
        <f t="shared" si="4"/>
        <v>2024-06-18</v>
      </c>
      <c r="Q21" s="9"/>
      <c r="R21" s="9">
        <v>0.5</v>
      </c>
      <c r="S21" s="35">
        <f t="shared" si="5"/>
        <v>0.5</v>
      </c>
    </row>
    <row r="22" spans="1:19" ht="26" customHeight="1">
      <c r="A22" s="21"/>
      <c r="B22" s="21"/>
      <c r="C22" s="21"/>
      <c r="D22" s="21"/>
      <c r="E22" s="40"/>
      <c r="F22" s="2" t="s">
        <v>171</v>
      </c>
      <c r="G22" s="2"/>
      <c r="H22" s="29">
        <f t="shared" si="2"/>
        <v>45461</v>
      </c>
      <c r="I22" s="29">
        <f>IF(Q22="Y",H22,IF(R22&gt;=1,WORKDAY(H22, R22-1,holiday!A:A),H22+R22))</f>
        <v>45461.5</v>
      </c>
      <c r="J22" s="29"/>
      <c r="K22" s="29"/>
      <c r="L22" s="29"/>
      <c r="M22" s="29">
        <f>IF(Q21="Y",M21,IF(R21&gt;1,WORKDAY(M21, R21,holiday!A:A),M21+R21))</f>
        <v>45461.5</v>
      </c>
      <c r="N22" s="29">
        <f>IF(Q22="Y",M22,IF(R22&gt;=1,WORKDAY(M22, R22,holiday!A:A),M22+R22))</f>
        <v>45462</v>
      </c>
      <c r="O22" s="29" t="str">
        <f t="shared" si="3"/>
        <v>2024-06-18</v>
      </c>
      <c r="P22" s="29" t="str">
        <f t="shared" si="4"/>
        <v>2024-06-19</v>
      </c>
      <c r="Q22" s="9"/>
      <c r="R22" s="9">
        <v>0.5</v>
      </c>
      <c r="S22" s="35">
        <f t="shared" si="5"/>
        <v>0.5</v>
      </c>
    </row>
    <row r="23" spans="1:19" ht="26" customHeight="1">
      <c r="A23" s="21"/>
      <c r="B23" s="21"/>
      <c r="C23" s="21"/>
      <c r="D23" s="21"/>
      <c r="E23" s="41" t="s">
        <v>153</v>
      </c>
      <c r="F23" s="2" t="s">
        <v>159</v>
      </c>
      <c r="G23" s="2" t="s">
        <v>151</v>
      </c>
      <c r="H23" s="29">
        <f t="shared" si="2"/>
        <v>45462</v>
      </c>
      <c r="I23" s="29">
        <f>IF(Q23="Y",H23,IF(R23&gt;=1,WORKDAY(H23, R23-1,holiday!A:A),H23+R23))</f>
        <v>45462.5</v>
      </c>
      <c r="J23" s="29"/>
      <c r="K23" s="29"/>
      <c r="L23" s="29"/>
      <c r="M23" s="29">
        <f>IF(Q22="Y",M22,IF(R22&gt;1,WORKDAY(M22, R22,holiday!A:A),M22+R22))</f>
        <v>45462</v>
      </c>
      <c r="N23" s="29">
        <f>IF(Q23="Y",M23,IF(R23&gt;=1,WORKDAY(M23, R23,holiday!A:A),M23+R23))</f>
        <v>45462.5</v>
      </c>
      <c r="O23" s="29" t="str">
        <f t="shared" si="3"/>
        <v>2024-06-19</v>
      </c>
      <c r="P23" s="29" t="str">
        <f t="shared" si="4"/>
        <v>2024-06-19</v>
      </c>
      <c r="Q23" s="9"/>
      <c r="R23" s="9">
        <v>0.5</v>
      </c>
      <c r="S23" s="35">
        <f t="shared" si="5"/>
        <v>0.5</v>
      </c>
    </row>
    <row r="24" spans="1:19" ht="26" customHeight="1">
      <c r="A24" s="21"/>
      <c r="B24" s="21"/>
      <c r="C24" s="21"/>
      <c r="D24" s="21"/>
      <c r="E24" s="42"/>
      <c r="F24" s="2" t="s">
        <v>159</v>
      </c>
      <c r="G24" s="2" t="s">
        <v>162</v>
      </c>
      <c r="H24" s="29">
        <f t="shared" si="2"/>
        <v>45462</v>
      </c>
      <c r="I24" s="29">
        <f>IF(Q24="Y",H24,IF(R24&gt;=1,WORKDAY(H24, R24-1,holiday!A:A),H24+R24))</f>
        <v>45462.5</v>
      </c>
      <c r="J24" s="29"/>
      <c r="K24" s="29"/>
      <c r="L24" s="29"/>
      <c r="M24" s="29">
        <f>IF(Q23="Y",M23,IF(R23&gt;1,WORKDAY(M23, R23,holiday!A:A),M23+R23))</f>
        <v>45462.5</v>
      </c>
      <c r="N24" s="29">
        <f>IF(Q24="Y",M24,IF(R24&gt;=1,WORKDAY(M24, R24,holiday!A:A),M24+R24))</f>
        <v>45463</v>
      </c>
      <c r="O24" s="29" t="str">
        <f t="shared" si="3"/>
        <v>2024-06-19</v>
      </c>
      <c r="P24" s="29" t="str">
        <f t="shared" si="4"/>
        <v>2024-06-20</v>
      </c>
      <c r="Q24" s="9"/>
      <c r="R24" s="9">
        <v>0.5</v>
      </c>
      <c r="S24" s="35">
        <f t="shared" si="5"/>
        <v>0.5</v>
      </c>
    </row>
    <row r="25" spans="1:19" ht="26" customHeight="1">
      <c r="A25" s="21"/>
      <c r="B25" s="21"/>
      <c r="C25" s="21"/>
      <c r="D25" s="21"/>
      <c r="E25" s="43"/>
      <c r="F25" s="2" t="s">
        <v>159</v>
      </c>
      <c r="G25" s="2" t="s">
        <v>88</v>
      </c>
      <c r="H25" s="29">
        <f t="shared" si="2"/>
        <v>45463</v>
      </c>
      <c r="I25" s="29">
        <f>IF(Q25="Y",H25,IF(R25&gt;=1,WORKDAY(H25, R25-1,holiday!A:A),H25+R25))</f>
        <v>45463.5</v>
      </c>
      <c r="J25" s="29"/>
      <c r="K25" s="29"/>
      <c r="L25" s="29"/>
      <c r="M25" s="29">
        <f>IF(Q24="Y",M24,IF(R24&gt;1,WORKDAY(M24, R24,holiday!A:A),M24+R24))</f>
        <v>45463</v>
      </c>
      <c r="N25" s="29">
        <f>IF(Q25="Y",M25,IF(R25&gt;=1,WORKDAY(M25, R25,holiday!A:A),M25+R25))</f>
        <v>45463.5</v>
      </c>
      <c r="O25" s="29" t="str">
        <f t="shared" si="3"/>
        <v>2024-06-20</v>
      </c>
      <c r="P25" s="29" t="str">
        <f t="shared" si="4"/>
        <v>2024-06-20</v>
      </c>
      <c r="Q25" s="9"/>
      <c r="R25" s="9">
        <v>0.5</v>
      </c>
      <c r="S25" s="35">
        <f t="shared" si="5"/>
        <v>0.5</v>
      </c>
    </row>
    <row r="26" spans="1:19" ht="26" customHeight="1">
      <c r="A26" s="21"/>
      <c r="B26" s="21"/>
      <c r="C26" s="21"/>
      <c r="D26" s="21"/>
      <c r="E26" s="38" t="s">
        <v>154</v>
      </c>
      <c r="F26" s="2" t="s">
        <v>151</v>
      </c>
      <c r="G26" s="2"/>
      <c r="H26" s="29">
        <f t="shared" si="2"/>
        <v>45463</v>
      </c>
      <c r="I26" s="29">
        <f>IF(Q26="Y",H26,IF(R26&gt;=1,WORKDAY(H26, R26-1,holiday!A:A),H26+R26))</f>
        <v>45463.5</v>
      </c>
      <c r="J26" s="29"/>
      <c r="K26" s="29"/>
      <c r="L26" s="29"/>
      <c r="M26" s="29">
        <f>IF(Q25="Y",M25,IF(R25&gt;1,WORKDAY(M25, R25,holiday!A:A),M25+R25))</f>
        <v>45463.5</v>
      </c>
      <c r="N26" s="29">
        <f>IF(Q26="Y",M26,IF(R26&gt;=1,WORKDAY(M26, R26,holiday!A:A),M26+R26))</f>
        <v>45464</v>
      </c>
      <c r="O26" s="29" t="str">
        <f t="shared" si="3"/>
        <v>2024-06-20</v>
      </c>
      <c r="P26" s="29" t="str">
        <f t="shared" si="4"/>
        <v>2024-06-21</v>
      </c>
      <c r="Q26" s="9"/>
      <c r="R26" s="9">
        <v>0.5</v>
      </c>
      <c r="S26" s="35">
        <f t="shared" si="5"/>
        <v>0.5</v>
      </c>
    </row>
    <row r="27" spans="1:19" ht="26" customHeight="1">
      <c r="A27" s="21"/>
      <c r="B27" s="21"/>
      <c r="C27" s="21"/>
      <c r="D27" s="21"/>
      <c r="E27" s="39"/>
      <c r="F27" s="36" t="s">
        <v>163</v>
      </c>
      <c r="G27" s="2" t="s">
        <v>151</v>
      </c>
      <c r="H27" s="29">
        <f t="shared" si="2"/>
        <v>45464</v>
      </c>
      <c r="I27" s="29">
        <f>IF(Q27="Y",H27,IF(R27&gt;=1,WORKDAY(H27, R27-1,holiday!A:A),H27+R27))</f>
        <v>45464.5</v>
      </c>
      <c r="J27" s="29"/>
      <c r="K27" s="29"/>
      <c r="L27" s="29"/>
      <c r="M27" s="29">
        <f>IF(Q26="Y",M26,IF(R26&gt;1,WORKDAY(M26, R26,holiday!A:A),M26+R26))</f>
        <v>45464</v>
      </c>
      <c r="N27" s="29">
        <f>IF(Q27="Y",M27,IF(R27&gt;=1,WORKDAY(M27, R27,holiday!A:A),M27+R27))</f>
        <v>45464.5</v>
      </c>
      <c r="O27" s="29" t="str">
        <f t="shared" si="3"/>
        <v>2024-06-21</v>
      </c>
      <c r="P27" s="29" t="str">
        <f t="shared" si="4"/>
        <v>2024-06-21</v>
      </c>
      <c r="Q27" s="9"/>
      <c r="R27" s="9">
        <v>0.5</v>
      </c>
      <c r="S27" s="35">
        <f t="shared" si="5"/>
        <v>0.5</v>
      </c>
    </row>
    <row r="28" spans="1:19" ht="26" customHeight="1">
      <c r="A28" s="21"/>
      <c r="B28" s="21"/>
      <c r="C28" s="21"/>
      <c r="D28" s="21"/>
      <c r="E28" s="39"/>
      <c r="F28" s="36" t="s">
        <v>163</v>
      </c>
      <c r="G28" s="2" t="s">
        <v>158</v>
      </c>
      <c r="H28" s="29">
        <f t="shared" si="2"/>
        <v>45464</v>
      </c>
      <c r="I28" s="29">
        <f>IF(Q28="Y",H28,IF(R28&gt;=1,WORKDAY(H28, R28-1,holiday!A:A),H28+R28))</f>
        <v>45464.5</v>
      </c>
      <c r="J28" s="29"/>
      <c r="K28" s="29"/>
      <c r="L28" s="29"/>
      <c r="M28" s="29">
        <f>IF(Q27="Y",M27,IF(R27&gt;1,WORKDAY(M27, R27,holiday!A:A),M27+R27))</f>
        <v>45464.5</v>
      </c>
      <c r="N28" s="29">
        <f>IF(Q28="Y",M28,IF(R28&gt;=1,WORKDAY(M28, R28,holiday!A:A),M28+R28))</f>
        <v>45465</v>
      </c>
      <c r="O28" s="29" t="str">
        <f t="shared" si="3"/>
        <v>2024-06-21</v>
      </c>
      <c r="P28" s="29" t="str">
        <f t="shared" si="4"/>
        <v>2024-06-22</v>
      </c>
      <c r="Q28" s="9"/>
      <c r="R28" s="9">
        <v>0.5</v>
      </c>
      <c r="S28" s="35">
        <f t="shared" si="5"/>
        <v>0.5</v>
      </c>
    </row>
    <row r="29" spans="1:19" ht="26" customHeight="1">
      <c r="A29" s="21"/>
      <c r="B29" s="21"/>
      <c r="C29" s="21"/>
      <c r="D29" s="21"/>
      <c r="E29" s="39"/>
      <c r="F29" s="36" t="s">
        <v>163</v>
      </c>
      <c r="G29" s="2" t="s">
        <v>167</v>
      </c>
      <c r="H29" s="29">
        <f t="shared" si="2"/>
        <v>45465</v>
      </c>
      <c r="I29" s="29">
        <f>IF(Q29="Y",H29,IF(R29&gt;=1,WORKDAY(H29, R29-1,holiday!A:A),H29+R29))</f>
        <v>45465.5</v>
      </c>
      <c r="J29" s="29"/>
      <c r="K29" s="29"/>
      <c r="L29" s="29"/>
      <c r="M29" s="29">
        <f>IF(Q28="Y",M28,IF(R28&gt;1,WORKDAY(M28, R28,holiday!A:A),M28+R28))</f>
        <v>45465</v>
      </c>
      <c r="N29" s="29">
        <f>IF(Q29="Y",M29,IF(R29&gt;=1,WORKDAY(M29, R29,holiday!A:A),M29+R29))</f>
        <v>45465.5</v>
      </c>
      <c r="O29" s="29" t="str">
        <f t="shared" si="3"/>
        <v>2024-06-22</v>
      </c>
      <c r="P29" s="29" t="str">
        <f t="shared" si="4"/>
        <v>2024-06-22</v>
      </c>
      <c r="Q29" s="9"/>
      <c r="R29" s="9">
        <v>0.5</v>
      </c>
      <c r="S29" s="35">
        <f t="shared" si="5"/>
        <v>0.5</v>
      </c>
    </row>
    <row r="30" spans="1:19" ht="26" customHeight="1">
      <c r="A30" s="21"/>
      <c r="B30" s="21"/>
      <c r="C30" s="21"/>
      <c r="D30" s="21"/>
      <c r="E30" s="40"/>
      <c r="F30" s="36" t="s">
        <v>163</v>
      </c>
      <c r="G30" s="2" t="s">
        <v>164</v>
      </c>
      <c r="H30" s="29">
        <f t="shared" si="2"/>
        <v>45465</v>
      </c>
      <c r="I30" s="29">
        <f>IF(Q30="Y",H30,IF(R30&gt;=1,WORKDAY(H30, R30-1,holiday!A:A),H30+R30))</f>
        <v>45465.5</v>
      </c>
      <c r="J30" s="29"/>
      <c r="K30" s="29"/>
      <c r="L30" s="29"/>
      <c r="M30" s="29">
        <f>IF(Q29="Y",M29,IF(R29&gt;1,WORKDAY(M29, R29,holiday!A:A),M29+R29))</f>
        <v>45465.5</v>
      </c>
      <c r="N30" s="29">
        <f>IF(Q30="Y",M30,IF(R30&gt;=1,WORKDAY(M30, R30,holiday!A:A),M30+R30))</f>
        <v>45466</v>
      </c>
      <c r="O30" s="29" t="str">
        <f t="shared" si="3"/>
        <v>2024-06-22</v>
      </c>
      <c r="P30" s="29" t="str">
        <f t="shared" si="4"/>
        <v>2024-06-23</v>
      </c>
      <c r="Q30" s="9"/>
      <c r="R30" s="9">
        <v>0.5</v>
      </c>
      <c r="S30" s="35">
        <f t="shared" si="5"/>
        <v>0.5</v>
      </c>
    </row>
    <row r="31" spans="1:19" ht="26" customHeight="1">
      <c r="A31" s="21"/>
      <c r="B31" s="21"/>
      <c r="C31" s="21"/>
      <c r="D31" s="21"/>
      <c r="E31" s="38" t="s">
        <v>165</v>
      </c>
      <c r="F31" s="2" t="s">
        <v>166</v>
      </c>
      <c r="G31" s="2" t="s">
        <v>151</v>
      </c>
      <c r="H31" s="29">
        <f t="shared" si="2"/>
        <v>45466</v>
      </c>
      <c r="I31" s="29">
        <f>IF(Q31="Y",H31,IF(R31&gt;=1,WORKDAY(H31, R31-1,holiday!A:A),H31+R31))</f>
        <v>45466.5</v>
      </c>
      <c r="J31" s="29"/>
      <c r="K31" s="29"/>
      <c r="L31" s="29"/>
      <c r="M31" s="29">
        <f>IF(Q30="Y",M30,IF(R30&gt;1,WORKDAY(M30, R30,holiday!A:A),M30+R30))</f>
        <v>45466</v>
      </c>
      <c r="N31" s="29">
        <f>IF(Q31="Y",M31,IF(R31&gt;=1,WORKDAY(M31, R31,holiday!A:A),M31+R31))</f>
        <v>45466.5</v>
      </c>
      <c r="O31" s="29" t="str">
        <f t="shared" si="3"/>
        <v>2024-06-23</v>
      </c>
      <c r="P31" s="29" t="str">
        <f t="shared" si="4"/>
        <v>2024-06-23</v>
      </c>
      <c r="Q31" s="9"/>
      <c r="R31" s="9">
        <v>0.5</v>
      </c>
      <c r="S31" s="35">
        <f t="shared" si="5"/>
        <v>0.5</v>
      </c>
    </row>
    <row r="32" spans="1:19" ht="26" customHeight="1">
      <c r="A32" s="21"/>
      <c r="B32" s="21"/>
      <c r="C32" s="21"/>
      <c r="D32" s="21"/>
      <c r="E32" s="39"/>
      <c r="F32" s="2" t="s">
        <v>166</v>
      </c>
      <c r="G32" s="2" t="s">
        <v>158</v>
      </c>
      <c r="H32" s="29">
        <f t="shared" si="2"/>
        <v>45466</v>
      </c>
      <c r="I32" s="29">
        <f>IF(Q32="Y",H32,IF(R32&gt;=1,WORKDAY(H32, R32-1,holiday!A:A),H32+R32))</f>
        <v>45466.5</v>
      </c>
      <c r="J32" s="29"/>
      <c r="K32" s="29"/>
      <c r="L32" s="29"/>
      <c r="M32" s="29">
        <f>IF(Q31="Y",M31,IF(R31&gt;1,WORKDAY(M31, R31,holiday!A:A),M31+R31))</f>
        <v>45466.5</v>
      </c>
      <c r="N32" s="29">
        <f>IF(Q32="Y",M32,IF(R32&gt;=1,WORKDAY(M32, R32,holiday!A:A),M32+R32))</f>
        <v>45467</v>
      </c>
      <c r="O32" s="29" t="str">
        <f t="shared" si="3"/>
        <v>2024-06-23</v>
      </c>
      <c r="P32" s="29" t="str">
        <f t="shared" si="4"/>
        <v>2024-06-24</v>
      </c>
      <c r="Q32" s="9"/>
      <c r="R32" s="9">
        <v>0.5</v>
      </c>
      <c r="S32" s="35">
        <f t="shared" si="5"/>
        <v>0.5</v>
      </c>
    </row>
    <row r="33" spans="1:19" ht="26" customHeight="1">
      <c r="A33" s="21"/>
      <c r="B33" s="21"/>
      <c r="C33" s="21"/>
      <c r="D33" s="21"/>
      <c r="E33" s="39"/>
      <c r="F33" s="2" t="s">
        <v>166</v>
      </c>
      <c r="G33" s="2" t="s">
        <v>167</v>
      </c>
      <c r="H33" s="29">
        <f t="shared" si="2"/>
        <v>45467</v>
      </c>
      <c r="I33" s="29">
        <f>IF(Q33="Y",H33,IF(R33&gt;=1,WORKDAY(H33, R33-1,holiday!A:A),H33+R33))</f>
        <v>45467.5</v>
      </c>
      <c r="J33" s="29"/>
      <c r="K33" s="29"/>
      <c r="L33" s="29"/>
      <c r="M33" s="29">
        <f>IF(Q32="Y",M32,IF(R32&gt;1,WORKDAY(M32, R32,holiday!A:A),M32+R32))</f>
        <v>45467</v>
      </c>
      <c r="N33" s="29">
        <f>IF(Q33="Y",M33,IF(R33&gt;=1,WORKDAY(M33, R33,holiday!A:A),M33+R33))</f>
        <v>45467.5</v>
      </c>
      <c r="O33" s="29" t="str">
        <f t="shared" si="3"/>
        <v>2024-06-24</v>
      </c>
      <c r="P33" s="29" t="str">
        <f t="shared" si="4"/>
        <v>2024-06-24</v>
      </c>
      <c r="Q33" s="9"/>
      <c r="R33" s="9">
        <v>0.5</v>
      </c>
      <c r="S33" s="35">
        <f t="shared" si="5"/>
        <v>0.5</v>
      </c>
    </row>
    <row r="34" spans="1:19" ht="26" customHeight="1">
      <c r="A34" s="21"/>
      <c r="B34" s="21"/>
      <c r="C34" s="21"/>
      <c r="D34" s="21"/>
      <c r="E34" s="39"/>
      <c r="F34" s="2" t="s">
        <v>166</v>
      </c>
      <c r="G34" s="2" t="s">
        <v>174</v>
      </c>
      <c r="H34" s="29">
        <f t="shared" si="2"/>
        <v>45467</v>
      </c>
      <c r="I34" s="29">
        <f>IF(Q34="Y",H34,IF(R34&gt;=1,WORKDAY(H34, R34-1,holiday!A:A),H34+R34))</f>
        <v>45467.5</v>
      </c>
      <c r="J34" s="29"/>
      <c r="K34" s="29"/>
      <c r="L34" s="29"/>
      <c r="M34" s="29">
        <f>IF(Q33="Y",M33,IF(R33&gt;1,WORKDAY(M33, R33,holiday!A:A),M33+R33))</f>
        <v>45467.5</v>
      </c>
      <c r="N34" s="29">
        <f>IF(Q34="Y",M34,IF(R34&gt;=1,WORKDAY(M34, R34,holiday!A:A),M34+R34))</f>
        <v>45468</v>
      </c>
      <c r="O34" s="29" t="str">
        <f t="shared" si="3"/>
        <v>2024-06-24</v>
      </c>
      <c r="P34" s="29" t="str">
        <f t="shared" si="4"/>
        <v>2024-06-25</v>
      </c>
      <c r="Q34" s="9"/>
      <c r="R34" s="9">
        <v>0.5</v>
      </c>
      <c r="S34" s="35">
        <f t="shared" si="5"/>
        <v>0.5</v>
      </c>
    </row>
    <row r="35" spans="1:19" ht="26" customHeight="1">
      <c r="A35" s="21"/>
      <c r="B35" s="21"/>
      <c r="C35" s="21"/>
      <c r="D35" s="21"/>
      <c r="E35" s="39"/>
      <c r="F35" s="2" t="s">
        <v>175</v>
      </c>
      <c r="G35" s="2" t="s">
        <v>151</v>
      </c>
      <c r="H35" s="29">
        <f t="shared" si="2"/>
        <v>45468</v>
      </c>
      <c r="I35" s="29">
        <f>IF(Q35="Y",H35,IF(R35&gt;=1,WORKDAY(H35, R35-1,holiday!A:A),H35+R35))</f>
        <v>45468.5</v>
      </c>
      <c r="J35" s="29"/>
      <c r="K35" s="29"/>
      <c r="L35" s="29"/>
      <c r="M35" s="29">
        <f>IF(Q34="Y",M34,IF(R34&gt;1,WORKDAY(M34, R34,holiday!A:A),M34+R34))</f>
        <v>45468</v>
      </c>
      <c r="N35" s="29">
        <f>IF(Q35="Y",M35,IF(R35&gt;=1,WORKDAY(M35, R35,holiday!A:A),M35+R35))</f>
        <v>45468.5</v>
      </c>
      <c r="O35" s="29" t="str">
        <f t="shared" si="3"/>
        <v>2024-06-25</v>
      </c>
      <c r="P35" s="29" t="str">
        <f t="shared" si="4"/>
        <v>2024-06-25</v>
      </c>
      <c r="Q35" s="9"/>
      <c r="R35" s="9">
        <v>0.5</v>
      </c>
      <c r="S35" s="35">
        <f t="shared" si="5"/>
        <v>0.5</v>
      </c>
    </row>
    <row r="36" spans="1:19" ht="26" customHeight="1">
      <c r="A36" s="21"/>
      <c r="B36" s="21"/>
      <c r="C36" s="21"/>
      <c r="D36" s="21"/>
      <c r="E36" s="39"/>
      <c r="F36" s="2" t="s">
        <v>175</v>
      </c>
      <c r="G36" s="2" t="s">
        <v>174</v>
      </c>
      <c r="H36" s="29">
        <f t="shared" si="2"/>
        <v>45468</v>
      </c>
      <c r="I36" s="29">
        <f>IF(Q36="Y",H36,IF(R36&gt;=1,WORKDAY(H36, R36-1,holiday!A:A),H36+R36))</f>
        <v>45468.5</v>
      </c>
      <c r="J36" s="29"/>
      <c r="K36" s="29"/>
      <c r="L36" s="29"/>
      <c r="M36" s="29">
        <f>IF(Q35="Y",M35,IF(R35&gt;1,WORKDAY(M35, R35,holiday!A:A),M35+R35))</f>
        <v>45468.5</v>
      </c>
      <c r="N36" s="29">
        <f>IF(Q36="Y",M36,IF(R36&gt;=1,WORKDAY(M36, R36,holiday!A:A),M36+R36))</f>
        <v>45469</v>
      </c>
      <c r="O36" s="29" t="str">
        <f t="shared" si="3"/>
        <v>2024-06-25</v>
      </c>
      <c r="P36" s="29" t="str">
        <f t="shared" si="4"/>
        <v>2024-06-26</v>
      </c>
      <c r="Q36" s="9"/>
      <c r="R36" s="9">
        <v>0.5</v>
      </c>
      <c r="S36" s="35">
        <f t="shared" si="5"/>
        <v>0.5</v>
      </c>
    </row>
    <row r="37" spans="1:19" ht="26" customHeight="1">
      <c r="A37" s="21"/>
      <c r="B37" s="21"/>
      <c r="C37" s="21"/>
      <c r="D37" s="21"/>
      <c r="E37" s="39"/>
      <c r="F37" s="2" t="s">
        <v>173</v>
      </c>
      <c r="G37" s="2" t="s">
        <v>151</v>
      </c>
      <c r="H37" s="29">
        <f t="shared" si="2"/>
        <v>45469</v>
      </c>
      <c r="I37" s="29">
        <f>IF(Q37="Y",H37,IF(R37&gt;=1,WORKDAY(H37, R37-1,holiday!A:A),H37+R37))</f>
        <v>45469.5</v>
      </c>
      <c r="J37" s="29"/>
      <c r="K37" s="29"/>
      <c r="L37" s="29"/>
      <c r="M37" s="29">
        <f>IF(Q36="Y",M36,IF(R36&gt;1,WORKDAY(M36, R36,holiday!A:A),M36+R36))</f>
        <v>45469</v>
      </c>
      <c r="N37" s="29">
        <f>IF(Q37="Y",M37,IF(R37&gt;=1,WORKDAY(M37, R37,holiday!A:A),M37+R37))</f>
        <v>45469.5</v>
      </c>
      <c r="O37" s="29" t="str">
        <f t="shared" si="3"/>
        <v>2024-06-26</v>
      </c>
      <c r="P37" s="29" t="str">
        <f t="shared" si="4"/>
        <v>2024-06-26</v>
      </c>
      <c r="Q37" s="9"/>
      <c r="R37" s="9">
        <v>0.5</v>
      </c>
      <c r="S37" s="35">
        <f t="shared" si="5"/>
        <v>0.5</v>
      </c>
    </row>
    <row r="38" spans="1:19" ht="26" customHeight="1">
      <c r="A38" s="21"/>
      <c r="B38" s="21"/>
      <c r="C38" s="21"/>
      <c r="D38" s="21"/>
      <c r="E38" s="39"/>
      <c r="F38" s="2" t="s">
        <v>173</v>
      </c>
      <c r="G38" s="2" t="s">
        <v>158</v>
      </c>
      <c r="H38" s="29">
        <f t="shared" si="2"/>
        <v>45469</v>
      </c>
      <c r="I38" s="29">
        <f>IF(Q38="Y",H38,IF(R38&gt;=1,WORKDAY(H38, R38-1,holiday!A:A),H38+R38))</f>
        <v>45469.5</v>
      </c>
      <c r="J38" s="29"/>
      <c r="K38" s="29"/>
      <c r="L38" s="29"/>
      <c r="M38" s="29">
        <f>IF(Q37="Y",M37,IF(R37&gt;1,WORKDAY(M37, R37,holiday!A:A),M37+R37))</f>
        <v>45469.5</v>
      </c>
      <c r="N38" s="29">
        <f>IF(Q38="Y",M38,IF(R38&gt;=1,WORKDAY(M38, R38,holiday!A:A),M38+R38))</f>
        <v>45470</v>
      </c>
      <c r="O38" s="29" t="str">
        <f t="shared" si="3"/>
        <v>2024-06-26</v>
      </c>
      <c r="P38" s="29" t="str">
        <f t="shared" si="4"/>
        <v>2024-06-27</v>
      </c>
      <c r="Q38" s="9"/>
      <c r="R38" s="9">
        <v>0.5</v>
      </c>
      <c r="S38" s="35">
        <f t="shared" si="5"/>
        <v>0.5</v>
      </c>
    </row>
    <row r="39" spans="1:19" ht="26" customHeight="1">
      <c r="A39" s="21"/>
      <c r="B39" s="21"/>
      <c r="C39" s="21"/>
      <c r="D39" s="21"/>
      <c r="E39" s="39"/>
      <c r="F39" s="2" t="s">
        <v>173</v>
      </c>
      <c r="G39" s="2" t="s">
        <v>167</v>
      </c>
      <c r="H39" s="29">
        <f t="shared" si="2"/>
        <v>45470</v>
      </c>
      <c r="I39" s="29">
        <f>IF(Q39="Y",H39,IF(R39&gt;=1,WORKDAY(H39, R39-1,holiday!A:A),H39+R39))</f>
        <v>45470.5</v>
      </c>
      <c r="J39" s="29"/>
      <c r="K39" s="29"/>
      <c r="L39" s="29"/>
      <c r="M39" s="29">
        <f>IF(Q38="Y",M38,IF(R38&gt;1,WORKDAY(M38, R38,holiday!A:A),M38+R38))</f>
        <v>45470</v>
      </c>
      <c r="N39" s="29">
        <f>IF(Q39="Y",M39,IF(R39&gt;=1,WORKDAY(M39, R39,holiday!A:A),M39+R39))</f>
        <v>45470.5</v>
      </c>
      <c r="O39" s="29" t="str">
        <f t="shared" si="3"/>
        <v>2024-06-27</v>
      </c>
      <c r="P39" s="29" t="str">
        <f t="shared" si="4"/>
        <v>2024-06-27</v>
      </c>
      <c r="Q39" s="9"/>
      <c r="R39" s="9">
        <v>0.5</v>
      </c>
      <c r="S39" s="35">
        <f t="shared" si="5"/>
        <v>0.5</v>
      </c>
    </row>
    <row r="40" spans="1:19" ht="26" customHeight="1">
      <c r="A40" s="21"/>
      <c r="B40" s="21"/>
      <c r="C40" s="21"/>
      <c r="D40" s="21"/>
      <c r="E40" s="39"/>
      <c r="F40" s="2" t="s">
        <v>173</v>
      </c>
      <c r="G40" s="2" t="s">
        <v>164</v>
      </c>
      <c r="H40" s="29">
        <f t="shared" si="2"/>
        <v>45470</v>
      </c>
      <c r="I40" s="29">
        <f>IF(Q40="Y",H40,IF(R40&gt;=1,WORKDAY(H40, R40-1,holiday!A:A),H40+R40))</f>
        <v>45470.5</v>
      </c>
      <c r="J40" s="29"/>
      <c r="K40" s="29"/>
      <c r="L40" s="29"/>
      <c r="M40" s="29">
        <f>IF(Q39="Y",M39,IF(R39&gt;1,WORKDAY(M39, R39,holiday!A:A),M39+R39))</f>
        <v>45470.5</v>
      </c>
      <c r="N40" s="29">
        <f>IF(Q40="Y",M40,IF(R40&gt;=1,WORKDAY(M40, R40,holiday!A:A),M40+R40))</f>
        <v>45471</v>
      </c>
      <c r="O40" s="29" t="str">
        <f t="shared" si="3"/>
        <v>2024-06-27</v>
      </c>
      <c r="P40" s="29" t="str">
        <f t="shared" si="4"/>
        <v>2024-06-28</v>
      </c>
      <c r="Q40" s="9"/>
      <c r="R40" s="9">
        <v>0.5</v>
      </c>
      <c r="S40" s="35">
        <f t="shared" si="5"/>
        <v>0.5</v>
      </c>
    </row>
    <row r="41" spans="1:19" ht="26" customHeight="1">
      <c r="A41" s="21"/>
      <c r="B41" s="21"/>
      <c r="C41" s="21"/>
      <c r="D41" s="21"/>
      <c r="E41" s="39"/>
      <c r="F41" s="2" t="s">
        <v>176</v>
      </c>
      <c r="G41" s="2" t="s">
        <v>151</v>
      </c>
      <c r="H41" s="29">
        <f t="shared" si="2"/>
        <v>45471</v>
      </c>
      <c r="I41" s="29">
        <f>IF(Q41="Y",H41,IF(R41&gt;=1,WORKDAY(H41, R41-1,holiday!A:A),H41+R41))</f>
        <v>45471.5</v>
      </c>
      <c r="J41" s="29"/>
      <c r="K41" s="29"/>
      <c r="L41" s="29"/>
      <c r="M41" s="29">
        <f>IF(Q40="Y",M40,IF(R40&gt;1,WORKDAY(M40, R40,holiday!A:A),M40+R40))</f>
        <v>45471</v>
      </c>
      <c r="N41" s="29">
        <f>IF(Q41="Y",M41,IF(R41&gt;=1,WORKDAY(M41, R41,holiday!A:A),M41+R41))</f>
        <v>45471.5</v>
      </c>
      <c r="O41" s="29" t="str">
        <f t="shared" si="3"/>
        <v>2024-06-28</v>
      </c>
      <c r="P41" s="29" t="str">
        <f t="shared" si="4"/>
        <v>2024-06-28</v>
      </c>
      <c r="Q41" s="9"/>
      <c r="R41" s="9">
        <v>0.5</v>
      </c>
      <c r="S41" s="35">
        <f t="shared" si="5"/>
        <v>0.5</v>
      </c>
    </row>
    <row r="42" spans="1:19" ht="26" customHeight="1">
      <c r="A42" s="21"/>
      <c r="B42" s="21"/>
      <c r="C42" s="21"/>
      <c r="D42" s="21"/>
      <c r="E42" s="40"/>
      <c r="F42" s="2" t="s">
        <v>176</v>
      </c>
      <c r="G42" s="2" t="s">
        <v>174</v>
      </c>
      <c r="H42" s="29">
        <f t="shared" si="2"/>
        <v>45471</v>
      </c>
      <c r="I42" s="29">
        <f>IF(Q42="Y",H42,IF(R42&gt;=1,WORKDAY(H42, R42-1,holiday!A:A),H42+R42))</f>
        <v>45471.5</v>
      </c>
      <c r="J42" s="29"/>
      <c r="K42" s="29"/>
      <c r="L42" s="29"/>
      <c r="M42" s="29">
        <f>IF(Q41="Y",M41,IF(R41&gt;1,WORKDAY(M41, R41,holiday!A:A),M41+R41))</f>
        <v>45471.5</v>
      </c>
      <c r="N42" s="29">
        <f>IF(Q42="Y",M42,IF(R42&gt;=1,WORKDAY(M42, R42,holiday!A:A),M42+R42))</f>
        <v>45472</v>
      </c>
      <c r="O42" s="29" t="str">
        <f t="shared" si="3"/>
        <v>2024-06-28</v>
      </c>
      <c r="P42" s="29" t="str">
        <f t="shared" si="4"/>
        <v>2024-06-29</v>
      </c>
      <c r="Q42" s="9"/>
      <c r="R42" s="9">
        <v>0.5</v>
      </c>
      <c r="S42" s="35">
        <f t="shared" si="5"/>
        <v>0.5</v>
      </c>
    </row>
    <row r="43" spans="1:19" ht="26" customHeight="1">
      <c r="A43" s="21"/>
      <c r="B43" s="21"/>
      <c r="C43" s="21"/>
      <c r="D43" s="21"/>
      <c r="E43" s="38" t="s">
        <v>51</v>
      </c>
      <c r="F43" s="16" t="s">
        <v>143</v>
      </c>
      <c r="G43" s="16"/>
      <c r="H43" s="29">
        <f t="shared" si="2"/>
        <v>45472</v>
      </c>
      <c r="I43" s="29">
        <f>IF(Q43="Y",H43,IF(R43&gt;=1,WORKDAY(H43, R43-1,holiday!A:A),H43+R43))</f>
        <v>45472</v>
      </c>
      <c r="J43" s="29"/>
      <c r="K43" s="29"/>
      <c r="L43" s="29"/>
      <c r="M43" s="29">
        <f>IF(Q42="Y",M42,IF(R42&gt;1,WORKDAY(M42, R42,holiday!A:A),M42+R42))</f>
        <v>45472</v>
      </c>
      <c r="N43" s="29">
        <f>IF(Q43="Y",M43,IF(R43&gt;=1,WORKDAY(M43, R43,holiday!A:A),M43+R43))</f>
        <v>45472</v>
      </c>
      <c r="O43" s="29" t="str">
        <f t="shared" si="3"/>
        <v>2024-06-29</v>
      </c>
      <c r="P43" s="29" t="str">
        <f t="shared" si="4"/>
        <v>2024-06-29</v>
      </c>
      <c r="Q43" s="9" t="s">
        <v>49</v>
      </c>
      <c r="R43" s="9">
        <v>0.5</v>
      </c>
      <c r="S43" s="35">
        <f t="shared" si="5"/>
        <v>0.5</v>
      </c>
    </row>
    <row r="44" spans="1:19" ht="26" customHeight="1">
      <c r="A44" s="21"/>
      <c r="B44" s="21"/>
      <c r="C44" s="21"/>
      <c r="D44" s="21"/>
      <c r="E44" s="39"/>
      <c r="F44" s="16" t="s">
        <v>144</v>
      </c>
      <c r="G44" s="16"/>
      <c r="H44" s="29">
        <f t="shared" si="2"/>
        <v>45471</v>
      </c>
      <c r="I44" s="29">
        <f>IF(Q44="Y",H44,IF(R44&gt;=1,WORKDAY(H44, R44-1,holiday!A:A),H44+R44))</f>
        <v>45471</v>
      </c>
      <c r="J44" s="29"/>
      <c r="K44" s="29"/>
      <c r="L44" s="29"/>
      <c r="M44" s="29">
        <f>IF(Q43="Y",M43,IF(R43&gt;1,WORKDAY(M43, R43,holiday!A:A),M43+R43))</f>
        <v>45472</v>
      </c>
      <c r="N44" s="29">
        <f>IF(Q44="Y",M44,IF(R44&gt;=1,WORKDAY(M44, R44,holiday!A:A),M44+R44))</f>
        <v>45472</v>
      </c>
      <c r="O44" s="29" t="str">
        <f t="shared" si="3"/>
        <v>2024-06-29</v>
      </c>
      <c r="P44" s="29" t="str">
        <f t="shared" si="4"/>
        <v>2024-06-29</v>
      </c>
      <c r="Q44" s="9" t="s">
        <v>49</v>
      </c>
      <c r="R44" s="9">
        <v>0.5</v>
      </c>
      <c r="S44" s="35">
        <f t="shared" si="5"/>
        <v>-0.5</v>
      </c>
    </row>
    <row r="45" spans="1:19" ht="26" customHeight="1">
      <c r="A45" s="21"/>
      <c r="B45" s="21"/>
      <c r="C45" s="21"/>
      <c r="D45" s="21"/>
      <c r="E45" s="39"/>
      <c r="F45" s="16" t="s">
        <v>145</v>
      </c>
      <c r="G45" s="16"/>
      <c r="H45" s="29">
        <f t="shared" si="2"/>
        <v>45472</v>
      </c>
      <c r="I45" s="29">
        <f>IF(Q45="Y",H45,IF(R45&gt;=1,WORKDAY(H45, R45-1,holiday!A:A),H45+R45))</f>
        <v>45472</v>
      </c>
      <c r="J45" s="29"/>
      <c r="K45" s="29"/>
      <c r="L45" s="29"/>
      <c r="M45" s="29">
        <f>IF(Q44="Y",M44,IF(R44&gt;1,WORKDAY(M44, R44,holiday!A:A),M44+R44))</f>
        <v>45472</v>
      </c>
      <c r="N45" s="29">
        <f>IF(Q45="Y",M45,IF(R45&gt;=1,WORKDAY(M45, R45,holiday!A:A),M45+R45))</f>
        <v>45472</v>
      </c>
      <c r="O45" s="29" t="str">
        <f t="shared" si="3"/>
        <v>2024-06-29</v>
      </c>
      <c r="P45" s="29" t="str">
        <f t="shared" si="4"/>
        <v>2024-06-29</v>
      </c>
      <c r="Q45" s="9" t="s">
        <v>49</v>
      </c>
      <c r="R45" s="9">
        <v>0.5</v>
      </c>
      <c r="S45" s="35">
        <f t="shared" si="5"/>
        <v>0.5</v>
      </c>
    </row>
    <row r="46" spans="1:19" ht="26" customHeight="1">
      <c r="A46" s="21"/>
      <c r="B46" s="21"/>
      <c r="C46" s="21"/>
      <c r="D46" s="21"/>
      <c r="E46" s="39"/>
      <c r="F46" s="16" t="s">
        <v>155</v>
      </c>
      <c r="G46" s="2"/>
      <c r="H46" s="29">
        <f t="shared" si="2"/>
        <v>45471</v>
      </c>
      <c r="I46" s="29">
        <f>IF(Q46="Y",H46,IF(R46&gt;=1,WORKDAY(H46, R46-1,holiday!A:A),H46+R46))</f>
        <v>45471</v>
      </c>
      <c r="J46" s="29"/>
      <c r="K46" s="29"/>
      <c r="L46" s="29"/>
      <c r="M46" s="29">
        <f>IF(Q45="Y",M45,IF(R45&gt;1,WORKDAY(M45, R45,holiday!A:A),M45+R45))</f>
        <v>45472</v>
      </c>
      <c r="N46" s="29">
        <f>IF(Q46="Y",M46,IF(R46&gt;=1,WORKDAY(M46, R46,holiday!A:A),M46+R46))</f>
        <v>45472</v>
      </c>
      <c r="O46" s="29" t="str">
        <f t="shared" si="3"/>
        <v>2024-06-29</v>
      </c>
      <c r="P46" s="29" t="str">
        <f t="shared" si="4"/>
        <v>2024-06-29</v>
      </c>
      <c r="Q46" s="9" t="s">
        <v>49</v>
      </c>
      <c r="R46" s="9">
        <v>0.5</v>
      </c>
      <c r="S46" s="35">
        <f t="shared" si="5"/>
        <v>-0.5</v>
      </c>
    </row>
    <row r="47" spans="1:19" ht="26" customHeight="1">
      <c r="A47" s="21"/>
      <c r="B47" s="21"/>
      <c r="C47" s="21"/>
      <c r="D47" s="21"/>
      <c r="E47" s="39"/>
      <c r="F47" s="2" t="s">
        <v>179</v>
      </c>
      <c r="G47" s="2"/>
      <c r="H47" s="29">
        <f t="shared" si="2"/>
        <v>45472</v>
      </c>
      <c r="I47" s="29">
        <f>IF(Q47="Y",H47,IF(R47&gt;=1,WORKDAY(H47, R47-1,holiday!A:A),H47+R47))</f>
        <v>45472</v>
      </c>
      <c r="J47" s="29"/>
      <c r="K47" s="29"/>
      <c r="L47" s="29"/>
      <c r="M47" s="29">
        <f>IF(Q46="Y",M46,IF(R46&gt;1,WORKDAY(M46, R46,holiday!A:A),M46+R46))</f>
        <v>45472</v>
      </c>
      <c r="N47" s="29">
        <f>IF(Q47="Y",M47,IF(R47&gt;=1,WORKDAY(M47, R47,holiday!A:A),M47+R47))</f>
        <v>45472</v>
      </c>
      <c r="O47" s="29" t="str">
        <f t="shared" si="3"/>
        <v>2024-06-29</v>
      </c>
      <c r="P47" s="29" t="str">
        <f t="shared" si="4"/>
        <v>2024-06-29</v>
      </c>
      <c r="Q47" s="9" t="s">
        <v>49</v>
      </c>
      <c r="R47" s="9">
        <v>0.5</v>
      </c>
      <c r="S47" s="35">
        <f t="shared" si="5"/>
        <v>0.5</v>
      </c>
    </row>
    <row r="48" spans="1:19" ht="26" customHeight="1">
      <c r="A48" s="21"/>
      <c r="B48" s="21"/>
      <c r="C48" s="21"/>
      <c r="D48" s="21"/>
      <c r="E48" s="39"/>
      <c r="F48" s="2" t="s">
        <v>180</v>
      </c>
      <c r="G48" s="2"/>
      <c r="H48" s="29">
        <f t="shared" si="2"/>
        <v>45471</v>
      </c>
      <c r="I48" s="29">
        <f>IF(Q48="Y",H48,IF(R48&gt;=1,WORKDAY(H48, R48-1,holiday!A:A),H48+R48))</f>
        <v>45471</v>
      </c>
      <c r="J48" s="29"/>
      <c r="K48" s="29"/>
      <c r="L48" s="29"/>
      <c r="M48" s="29">
        <f>IF(Q47="Y",M47,IF(R47&gt;1,WORKDAY(M47, R47,holiday!A:A),M47+R47))</f>
        <v>45472</v>
      </c>
      <c r="N48" s="29">
        <f>IF(Q48="Y",M48,IF(R48&gt;=1,WORKDAY(M48, R48,holiday!A:A),M48+R48))</f>
        <v>45472</v>
      </c>
      <c r="O48" s="29" t="str">
        <f t="shared" si="3"/>
        <v>2024-06-29</v>
      </c>
      <c r="P48" s="29" t="str">
        <f t="shared" si="4"/>
        <v>2024-06-29</v>
      </c>
      <c r="Q48" s="9" t="s">
        <v>49</v>
      </c>
      <c r="R48" s="9">
        <v>0.5</v>
      </c>
      <c r="S48" s="35">
        <f t="shared" si="5"/>
        <v>-0.5</v>
      </c>
    </row>
    <row r="49" spans="1:19" ht="26" customHeight="1">
      <c r="A49" s="21"/>
      <c r="B49" s="21"/>
      <c r="C49" s="21"/>
      <c r="D49" s="21"/>
      <c r="E49" s="39"/>
      <c r="F49" s="36" t="s">
        <v>178</v>
      </c>
      <c r="G49" s="2"/>
      <c r="H49" s="29">
        <f t="shared" si="2"/>
        <v>45472</v>
      </c>
      <c r="I49" s="29">
        <f>IF(Q49="Y",H49,IF(R49&gt;=1,WORKDAY(H49, R49-1,holiday!A:A),H49+R49))</f>
        <v>45472</v>
      </c>
      <c r="J49" s="29"/>
      <c r="K49" s="29"/>
      <c r="L49" s="29"/>
      <c r="M49" s="29">
        <f>IF(Q48="Y",M48,IF(R48&gt;1,WORKDAY(M48, R48,holiday!A:A),M48+R48))</f>
        <v>45472</v>
      </c>
      <c r="N49" s="29">
        <f>IF(Q49="Y",M49,IF(R49&gt;=1,WORKDAY(M49, R49,holiday!A:A),M49+R49))</f>
        <v>45472</v>
      </c>
      <c r="O49" s="29" t="str">
        <f t="shared" si="3"/>
        <v>2024-06-29</v>
      </c>
      <c r="P49" s="29" t="str">
        <f t="shared" si="4"/>
        <v>2024-06-29</v>
      </c>
      <c r="Q49" s="9" t="s">
        <v>49</v>
      </c>
      <c r="R49" s="9">
        <v>0.5</v>
      </c>
      <c r="S49" s="35">
        <f t="shared" si="5"/>
        <v>0.5</v>
      </c>
    </row>
    <row r="50" spans="1:19" ht="26" customHeight="1">
      <c r="A50" s="21"/>
      <c r="B50" s="21"/>
      <c r="C50" s="21"/>
      <c r="D50" s="21"/>
      <c r="E50" s="39"/>
      <c r="F50" s="2" t="s">
        <v>181</v>
      </c>
      <c r="G50" s="2"/>
      <c r="H50" s="29">
        <f t="shared" si="2"/>
        <v>45471</v>
      </c>
      <c r="I50" s="29">
        <f>IF(Q50="Y",H50,IF(R50&gt;=1,WORKDAY(H50, R50-1,holiday!A:A),H50+R50))</f>
        <v>45471</v>
      </c>
      <c r="J50" s="29"/>
      <c r="K50" s="29"/>
      <c r="L50" s="29"/>
      <c r="M50" s="29">
        <f>IF(Q49="Y",M49,IF(R49&gt;1,WORKDAY(M49, R49,holiday!A:A),M49+R49))</f>
        <v>45472</v>
      </c>
      <c r="N50" s="29">
        <f>IF(Q50="Y",M50,IF(R50&gt;=1,WORKDAY(M50, R50,holiday!A:A),M50+R50))</f>
        <v>45472</v>
      </c>
      <c r="O50" s="29" t="str">
        <f t="shared" si="3"/>
        <v>2024-06-29</v>
      </c>
      <c r="P50" s="29" t="str">
        <f t="shared" si="4"/>
        <v>2024-06-29</v>
      </c>
      <c r="Q50" s="9" t="s">
        <v>49</v>
      </c>
      <c r="R50" s="9">
        <v>0.5</v>
      </c>
      <c r="S50" s="35">
        <f t="shared" si="5"/>
        <v>-0.5</v>
      </c>
    </row>
    <row r="51" spans="1:19" ht="26" customHeight="1">
      <c r="A51" s="22"/>
      <c r="B51" s="22"/>
      <c r="C51" s="22"/>
      <c r="D51" s="22"/>
      <c r="E51" s="40"/>
      <c r="F51" s="2" t="s">
        <v>177</v>
      </c>
      <c r="G51" s="2"/>
      <c r="H51" s="29">
        <f t="shared" si="2"/>
        <v>45472</v>
      </c>
      <c r="I51" s="29">
        <f>IF(Q51="Y",H51,IF(R51&gt;=1,WORKDAY(H51, R51-1,holiday!A:A),H51+R51))</f>
        <v>45472</v>
      </c>
      <c r="J51" s="29"/>
      <c r="K51" s="29"/>
      <c r="L51" s="29"/>
      <c r="M51" s="29">
        <f>IF(Q50="Y",M50,IF(R50&gt;1,WORKDAY(M50, R50,holiday!A:A),M50+R50))</f>
        <v>45472</v>
      </c>
      <c r="N51" s="29">
        <f>IF(Q51="Y",M51,IF(R51&gt;=1,WORKDAY(M51, R51,holiday!A:A),M51+R51))</f>
        <v>45472</v>
      </c>
      <c r="O51" s="29" t="str">
        <f t="shared" si="3"/>
        <v>2024-06-29</v>
      </c>
      <c r="P51" s="29" t="str">
        <f t="shared" si="4"/>
        <v>2024-06-29</v>
      </c>
      <c r="Q51" s="9" t="s">
        <v>49</v>
      </c>
      <c r="R51" s="9">
        <v>0.5</v>
      </c>
      <c r="S51" s="35">
        <f t="shared" si="5"/>
        <v>0.5</v>
      </c>
    </row>
    <row r="52" spans="1:19">
      <c r="H52" s="14"/>
      <c r="I52" s="14"/>
      <c r="J52" s="14"/>
      <c r="K52" s="14"/>
      <c r="L52" s="14"/>
      <c r="M52" s="14"/>
      <c r="N52" s="14"/>
      <c r="O52" s="14"/>
      <c r="P52" s="14"/>
    </row>
    <row r="53" spans="1:19">
      <c r="H53" s="14"/>
      <c r="I53" s="14"/>
      <c r="J53" s="14"/>
      <c r="K53" s="14"/>
      <c r="L53" s="14"/>
      <c r="M53" s="14"/>
      <c r="N53" s="14"/>
      <c r="O53" s="14"/>
      <c r="P53" s="14"/>
    </row>
    <row r="54" spans="1:19">
      <c r="H54" s="14"/>
      <c r="I54" s="14"/>
      <c r="J54" s="14"/>
      <c r="K54" s="14"/>
      <c r="L54" s="14"/>
      <c r="M54" s="14"/>
      <c r="N54" s="14"/>
      <c r="O54" s="14"/>
      <c r="P54" s="14"/>
    </row>
    <row r="55" spans="1:19">
      <c r="H55" s="14"/>
      <c r="I55" s="14"/>
      <c r="J55" s="14"/>
      <c r="K55" s="14"/>
      <c r="L55" s="14"/>
      <c r="M55" s="14"/>
      <c r="N55" s="14"/>
      <c r="O55" s="14"/>
      <c r="P55" s="14"/>
    </row>
    <row r="56" spans="1:19">
      <c r="H56" s="14"/>
      <c r="I56" s="14"/>
      <c r="J56" s="14"/>
      <c r="K56" s="14"/>
      <c r="L56" s="14"/>
      <c r="M56" s="14"/>
      <c r="N56" s="14"/>
      <c r="O56" s="14"/>
      <c r="P56" s="14"/>
    </row>
    <row r="57" spans="1:19">
      <c r="H57" s="14"/>
      <c r="I57" s="14"/>
      <c r="J57" s="14"/>
      <c r="K57" s="14"/>
      <c r="L57" s="14"/>
      <c r="M57" s="14"/>
      <c r="N57" s="14"/>
      <c r="O57" s="14"/>
      <c r="P57" s="14"/>
    </row>
    <row r="58" spans="1:19">
      <c r="H58" s="14"/>
      <c r="I58" s="14"/>
      <c r="J58" s="14"/>
      <c r="K58" s="14"/>
      <c r="L58" s="14"/>
      <c r="M58" s="14"/>
      <c r="N58" s="14"/>
      <c r="O58" s="14"/>
      <c r="P58" s="14"/>
    </row>
    <row r="59" spans="1:19">
      <c r="H59" s="14"/>
      <c r="I59" s="14"/>
      <c r="J59" s="14"/>
      <c r="K59" s="14"/>
      <c r="L59" s="14"/>
      <c r="M59" s="14"/>
      <c r="N59" s="14"/>
      <c r="O59" s="14"/>
      <c r="P59" s="14"/>
    </row>
    <row r="60" spans="1:19">
      <c r="H60" s="14"/>
      <c r="I60" s="14"/>
      <c r="J60" s="14"/>
      <c r="K60" s="14"/>
      <c r="L60" s="14"/>
      <c r="M60" s="14"/>
      <c r="N60" s="14"/>
      <c r="O60" s="14"/>
      <c r="P60" s="14"/>
    </row>
    <row r="61" spans="1:19">
      <c r="H61" s="14"/>
      <c r="I61" s="14"/>
      <c r="J61" s="14"/>
      <c r="K61" s="14"/>
      <c r="L61" s="14"/>
      <c r="M61" s="14"/>
      <c r="N61" s="14"/>
      <c r="O61" s="14"/>
      <c r="P61" s="14"/>
    </row>
    <row r="62" spans="1:19">
      <c r="H62" s="14"/>
      <c r="I62" s="14"/>
      <c r="J62" s="14"/>
      <c r="K62" s="14"/>
      <c r="L62" s="14"/>
      <c r="M62" s="14"/>
      <c r="N62" s="14"/>
      <c r="O62" s="14"/>
      <c r="P62" s="14"/>
    </row>
    <row r="63" spans="1:19">
      <c r="H63" s="14"/>
      <c r="I63" s="14"/>
      <c r="J63" s="14"/>
      <c r="K63" s="14"/>
      <c r="L63" s="14"/>
      <c r="M63" s="14"/>
      <c r="N63" s="14"/>
      <c r="O63" s="14"/>
      <c r="P63" s="14"/>
    </row>
  </sheetData>
  <mergeCells count="11">
    <mergeCell ref="E31:E42"/>
    <mergeCell ref="E43:E51"/>
    <mergeCell ref="E3:E7"/>
    <mergeCell ref="E14:E19"/>
    <mergeCell ref="E20:E22"/>
    <mergeCell ref="E23:E25"/>
    <mergeCell ref="E26:E30"/>
    <mergeCell ref="A3:A51"/>
    <mergeCell ref="B3:B51"/>
    <mergeCell ref="C3:C51"/>
    <mergeCell ref="D3:D5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3624-FE3C-3349-90DC-B52FD2F6D4DC}">
  <dimension ref="A1:A43"/>
  <sheetViews>
    <sheetView workbookViewId="0">
      <selection activeCell="A2" sqref="A2"/>
    </sheetView>
  </sheetViews>
  <sheetFormatPr baseColWidth="10" defaultRowHeight="18"/>
  <sheetData>
    <row r="1" spans="1:1">
      <c r="A1" s="14">
        <v>45449</v>
      </c>
    </row>
    <row r="2" spans="1:1">
      <c r="A2" s="14"/>
    </row>
    <row r="3" spans="1:1">
      <c r="A3" s="14"/>
    </row>
    <row r="4" spans="1:1">
      <c r="A4" s="15"/>
    </row>
    <row r="5" spans="1:1">
      <c r="A5" s="15"/>
    </row>
    <row r="6" spans="1:1">
      <c r="A6" s="15"/>
    </row>
    <row r="7" spans="1:1">
      <c r="A7" s="15"/>
    </row>
    <row r="8" spans="1:1">
      <c r="A8" s="15"/>
    </row>
    <row r="9" spans="1:1">
      <c r="A9" s="15"/>
    </row>
    <row r="10" spans="1:1">
      <c r="A10" s="15"/>
    </row>
    <row r="11" spans="1:1">
      <c r="A11" s="15"/>
    </row>
    <row r="12" spans="1:1">
      <c r="A12" s="15"/>
    </row>
    <row r="13" spans="1:1">
      <c r="A13" s="15"/>
    </row>
    <row r="14" spans="1:1">
      <c r="A14" s="15"/>
    </row>
    <row r="15" spans="1:1">
      <c r="A15" s="15"/>
    </row>
    <row r="16" spans="1:1">
      <c r="A16" s="15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  <row r="43" spans="1:1">
      <c r="A43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EA4E-B25E-A648-8464-67F68F3E1D2B}">
  <dimension ref="A1:A43"/>
  <sheetViews>
    <sheetView workbookViewId="0">
      <selection activeCell="A21" sqref="A21:A43"/>
    </sheetView>
  </sheetViews>
  <sheetFormatPr baseColWidth="10" defaultRowHeight="18"/>
  <sheetData>
    <row r="1" spans="1:1">
      <c r="A1" s="14">
        <v>45446</v>
      </c>
    </row>
    <row r="2" spans="1:1">
      <c r="A2" s="14">
        <v>45449</v>
      </c>
    </row>
    <row r="3" spans="1:1">
      <c r="A3" s="14">
        <v>45453</v>
      </c>
    </row>
    <row r="4" spans="1:1">
      <c r="A4" s="15">
        <f>A3+7</f>
        <v>45460</v>
      </c>
    </row>
    <row r="5" spans="1:1">
      <c r="A5" s="15">
        <f t="shared" ref="A5:A43" si="0">A4+7</f>
        <v>45467</v>
      </c>
    </row>
    <row r="6" spans="1:1">
      <c r="A6" s="15">
        <f t="shared" si="0"/>
        <v>45474</v>
      </c>
    </row>
    <row r="7" spans="1:1">
      <c r="A7" s="15">
        <f t="shared" si="0"/>
        <v>45481</v>
      </c>
    </row>
    <row r="8" spans="1:1">
      <c r="A8" s="15">
        <f t="shared" si="0"/>
        <v>45488</v>
      </c>
    </row>
    <row r="9" spans="1:1">
      <c r="A9" s="15">
        <f t="shared" si="0"/>
        <v>45495</v>
      </c>
    </row>
    <row r="10" spans="1:1">
      <c r="A10" s="15">
        <f t="shared" si="0"/>
        <v>45502</v>
      </c>
    </row>
    <row r="11" spans="1:1">
      <c r="A11" s="15">
        <f t="shared" si="0"/>
        <v>45509</v>
      </c>
    </row>
    <row r="12" spans="1:1">
      <c r="A12" s="15">
        <f t="shared" si="0"/>
        <v>45516</v>
      </c>
    </row>
    <row r="13" spans="1:1">
      <c r="A13" s="15">
        <f t="shared" si="0"/>
        <v>45523</v>
      </c>
    </row>
    <row r="14" spans="1:1">
      <c r="A14" s="15">
        <f t="shared" si="0"/>
        <v>45530</v>
      </c>
    </row>
    <row r="15" spans="1:1">
      <c r="A15" s="15">
        <f t="shared" si="0"/>
        <v>45537</v>
      </c>
    </row>
    <row r="16" spans="1:1">
      <c r="A16" s="15">
        <f t="shared" si="0"/>
        <v>45544</v>
      </c>
    </row>
    <row r="17" spans="1:1">
      <c r="A17" s="15">
        <f t="shared" si="0"/>
        <v>45551</v>
      </c>
    </row>
    <row r="18" spans="1:1">
      <c r="A18" s="15">
        <f t="shared" si="0"/>
        <v>45558</v>
      </c>
    </row>
    <row r="19" spans="1:1">
      <c r="A19" s="15">
        <f t="shared" si="0"/>
        <v>45565</v>
      </c>
    </row>
    <row r="20" spans="1:1">
      <c r="A20" s="15">
        <f t="shared" si="0"/>
        <v>45572</v>
      </c>
    </row>
    <row r="21" spans="1:1">
      <c r="A21" s="15">
        <f t="shared" si="0"/>
        <v>45579</v>
      </c>
    </row>
    <row r="22" spans="1:1">
      <c r="A22" s="15">
        <f t="shared" si="0"/>
        <v>45586</v>
      </c>
    </row>
    <row r="23" spans="1:1">
      <c r="A23" s="15">
        <f t="shared" si="0"/>
        <v>45593</v>
      </c>
    </row>
    <row r="24" spans="1:1">
      <c r="A24" s="15">
        <f t="shared" si="0"/>
        <v>45600</v>
      </c>
    </row>
    <row r="25" spans="1:1">
      <c r="A25" s="15">
        <f t="shared" si="0"/>
        <v>45607</v>
      </c>
    </row>
    <row r="26" spans="1:1">
      <c r="A26" s="15">
        <f t="shared" si="0"/>
        <v>45614</v>
      </c>
    </row>
    <row r="27" spans="1:1">
      <c r="A27" s="15">
        <f t="shared" si="0"/>
        <v>45621</v>
      </c>
    </row>
    <row r="28" spans="1:1">
      <c r="A28" s="15">
        <f t="shared" si="0"/>
        <v>45628</v>
      </c>
    </row>
    <row r="29" spans="1:1">
      <c r="A29" s="15">
        <f t="shared" si="0"/>
        <v>45635</v>
      </c>
    </row>
    <row r="30" spans="1:1">
      <c r="A30" s="15">
        <f t="shared" si="0"/>
        <v>45642</v>
      </c>
    </row>
    <row r="31" spans="1:1">
      <c r="A31" s="15">
        <f t="shared" si="0"/>
        <v>45649</v>
      </c>
    </row>
    <row r="32" spans="1:1">
      <c r="A32" s="15">
        <f t="shared" si="0"/>
        <v>45656</v>
      </c>
    </row>
    <row r="33" spans="1:1">
      <c r="A33" s="15">
        <f t="shared" si="0"/>
        <v>45663</v>
      </c>
    </row>
    <row r="34" spans="1:1">
      <c r="A34" s="15">
        <f t="shared" si="0"/>
        <v>45670</v>
      </c>
    </row>
    <row r="35" spans="1:1">
      <c r="A35" s="15">
        <f t="shared" si="0"/>
        <v>45677</v>
      </c>
    </row>
    <row r="36" spans="1:1">
      <c r="A36" s="15">
        <f t="shared" si="0"/>
        <v>45684</v>
      </c>
    </row>
    <row r="37" spans="1:1">
      <c r="A37" s="15">
        <f t="shared" si="0"/>
        <v>45691</v>
      </c>
    </row>
    <row r="38" spans="1:1">
      <c r="A38" s="15">
        <f t="shared" si="0"/>
        <v>45698</v>
      </c>
    </row>
    <row r="39" spans="1:1">
      <c r="A39" s="15">
        <f t="shared" si="0"/>
        <v>45705</v>
      </c>
    </row>
    <row r="40" spans="1:1">
      <c r="A40" s="15">
        <f t="shared" si="0"/>
        <v>45712</v>
      </c>
    </row>
    <row r="41" spans="1:1">
      <c r="A41" s="15">
        <f t="shared" si="0"/>
        <v>45719</v>
      </c>
    </row>
    <row r="42" spans="1:1">
      <c r="A42" s="15">
        <f t="shared" si="0"/>
        <v>45726</v>
      </c>
    </row>
    <row r="43" spans="1:1">
      <c r="A43" s="15">
        <f t="shared" si="0"/>
        <v>45733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708D-BA64-7F41-9532-E4A534B696ED}">
  <dimension ref="A1:T59"/>
  <sheetViews>
    <sheetView topLeftCell="D1" zoomScale="90" workbookViewId="0">
      <selection activeCell="K1" sqref="K1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8" width="9.85546875" bestFit="1" customWidth="1"/>
    <col min="9" max="9" width="11" bestFit="1" customWidth="1"/>
    <col min="10" max="12" width="6" bestFit="1" customWidth="1"/>
    <col min="13" max="13" width="11" customWidth="1"/>
    <col min="14" max="14" width="10.7109375" customWidth="1"/>
    <col min="15" max="15" width="11" customWidth="1"/>
    <col min="16" max="16" width="9.5703125" customWidth="1"/>
    <col min="18" max="18" width="10.85546875" style="3" bestFit="1" customWidth="1"/>
    <col min="19" max="19" width="9.7109375" bestFit="1" customWidth="1"/>
  </cols>
  <sheetData>
    <row r="1" spans="1:20" ht="29" customHeight="1">
      <c r="A1" s="6"/>
      <c r="B1" s="6"/>
      <c r="C1" s="6"/>
      <c r="D1" s="6"/>
      <c r="E1" s="7"/>
      <c r="F1" s="6"/>
      <c r="G1" s="6"/>
      <c r="H1" s="8">
        <v>45446</v>
      </c>
      <c r="I1" s="8" cm="1">
        <f t="array" ref="I1">INDEX(H:H,MAX(IF(H:H&lt;&gt;"",ROW(H:H),0)))</f>
        <v>45484</v>
      </c>
      <c r="J1" s="8" t="str" cm="1">
        <f t="array" ref="J1">TEXT(INDEX(I:I,MAX(IF(I:I&lt;&gt;"",ROW(I:I),0)))- H1,"#,###")&amp;"일"</f>
        <v>38일</v>
      </c>
      <c r="K1" s="30" t="str" cm="1">
        <f t="array" ref="K1">NETWORKDAYS(H1,INDEX(I:I,MAX(IF(I:I&lt;&gt;"",ROW(I:I),0))),holiday!A:A) &amp; "일"</f>
        <v>28일</v>
      </c>
      <c r="L1" s="4" t="str" cm="1">
        <f t="array" ref="L1">MAX(IF(M:M&lt;&gt;"",ROW(M:M),0)) &amp; "건"</f>
        <v>36건</v>
      </c>
      <c r="M1" s="4"/>
      <c r="N1" s="8"/>
      <c r="O1" s="8"/>
      <c r="P1" s="8"/>
      <c r="Q1" s="8"/>
      <c r="R1" s="8"/>
      <c r="S1" s="8"/>
      <c r="T1" s="14"/>
    </row>
    <row r="2" spans="1:20" ht="43" customHeigh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8" t="s">
        <v>44</v>
      </c>
      <c r="I2" s="4" t="s">
        <v>45</v>
      </c>
      <c r="J2" s="4"/>
      <c r="K2" s="4"/>
      <c r="L2" s="4"/>
      <c r="M2" s="8" t="s">
        <v>44</v>
      </c>
      <c r="N2" s="4" t="s">
        <v>45</v>
      </c>
      <c r="O2" s="31" t="s">
        <v>137</v>
      </c>
      <c r="P2" s="32" t="s">
        <v>138</v>
      </c>
      <c r="Q2" s="4" t="s">
        <v>46</v>
      </c>
      <c r="R2" s="4" t="s">
        <v>47</v>
      </c>
      <c r="S2" s="4" t="s">
        <v>139</v>
      </c>
    </row>
    <row r="3" spans="1:20" ht="23" customHeight="1">
      <c r="A3" s="20" t="s">
        <v>3</v>
      </c>
      <c r="B3" s="20" t="s">
        <v>13</v>
      </c>
      <c r="C3" s="20" t="s">
        <v>32</v>
      </c>
      <c r="D3" s="20" t="s">
        <v>14</v>
      </c>
      <c r="E3" s="16" t="s">
        <v>14</v>
      </c>
      <c r="F3" s="2" t="s">
        <v>48</v>
      </c>
      <c r="G3" s="2"/>
      <c r="H3" s="29">
        <f>M3</f>
        <v>45446</v>
      </c>
      <c r="I3" s="29">
        <f>IF(Q3="Y",H3,IF(R3&gt;=1,WORKDAY(H3, R3-1,holiday!A:A),H3+R3))</f>
        <v>45447</v>
      </c>
      <c r="J3" s="29"/>
      <c r="K3" s="29"/>
      <c r="L3" s="29"/>
      <c r="M3" s="29">
        <f>WORKDAY(H1,0,holiday!A:A)</f>
        <v>45446</v>
      </c>
      <c r="N3" s="29">
        <f>IF(Q3="Y",M3,IF(R3&gt;1,WORKDAY(M3, R3-1,holiday!A:A),M3+R3))</f>
        <v>45447</v>
      </c>
      <c r="O3" s="29" t="str">
        <f>TEXT(M3,"YYYY-MM-DD")</f>
        <v>2024-06-03</v>
      </c>
      <c r="P3" s="29" t="str">
        <f>TEXT(N3,"YYYY-MM-DD")</f>
        <v>2024-06-04</v>
      </c>
      <c r="Q3" s="9"/>
      <c r="R3" s="9">
        <v>2</v>
      </c>
      <c r="S3" s="33">
        <f>SUMIFS(R:R,O:O,""&amp;H2,Q:Q,"&lt;&gt;Y")-R3</f>
        <v>-2</v>
      </c>
    </row>
    <row r="4" spans="1:20" ht="23" customHeight="1">
      <c r="A4" s="21"/>
      <c r="B4" s="21"/>
      <c r="C4" s="21"/>
      <c r="D4" s="21"/>
      <c r="E4" s="17"/>
      <c r="F4" s="2" t="s">
        <v>50</v>
      </c>
      <c r="G4" s="2"/>
      <c r="H4" s="29">
        <f>WORKDAY(M4,IF(S4=0,R4,S4))</f>
        <v>45450</v>
      </c>
      <c r="I4" s="29">
        <f>IF(Q4="Y",H4,IF(R4&gt;=1,WORKDAY(H4, R4-1,holiday!A:A),H4+R4))</f>
        <v>45453</v>
      </c>
      <c r="J4" s="29"/>
      <c r="K4" s="29"/>
      <c r="L4" s="29"/>
      <c r="M4" s="29">
        <f>IF(Q3="Y",M3,IF(R3&gt;1,WORKDAY(M3, R3,holiday!A:A),M3+R3))</f>
        <v>45448</v>
      </c>
      <c r="N4" s="29">
        <f>IF(Q4="Y",M4,IF(R4&gt;=1,WORKDAY(M4, R4,holiday!A:A),M4+R4))</f>
        <v>45453</v>
      </c>
      <c r="O4" s="29" t="str">
        <f t="shared" ref="O4:P36" si="0">TEXT(M4,"YYYY-MM-DD")</f>
        <v>2024-06-05</v>
      </c>
      <c r="P4" s="29" t="str">
        <f t="shared" si="0"/>
        <v>2024-06-10</v>
      </c>
      <c r="Q4" s="9"/>
      <c r="R4" s="9">
        <v>2</v>
      </c>
      <c r="S4" s="33">
        <f>SUMIFS(R:R,O:O,""&amp;H3,Q:Q,"&lt;&gt;Y")-R4</f>
        <v>0</v>
      </c>
    </row>
    <row r="5" spans="1:20" ht="26" customHeight="1">
      <c r="A5" s="21"/>
      <c r="B5" s="21"/>
      <c r="C5" s="21"/>
      <c r="D5" s="21"/>
      <c r="E5" s="17"/>
      <c r="F5" s="2" t="s">
        <v>9</v>
      </c>
      <c r="G5" s="2"/>
      <c r="H5" s="29">
        <f t="shared" ref="H5:H36" si="1">WORKDAY(M5,IF(S5=0,R5,S5))</f>
        <v>45453</v>
      </c>
      <c r="I5" s="29">
        <f>IF(Q5="Y",H5,IF(R5&gt;=1,WORKDAY(H5, R5-1,holiday!A:A),H5+R5))</f>
        <v>45453.5</v>
      </c>
      <c r="J5" s="29"/>
      <c r="K5" s="29"/>
      <c r="L5" s="29"/>
      <c r="M5" s="29">
        <f>IF(Q4="Y",M4,IF(R4&gt;1,WORKDAY(M4, R4,holiday!A:A),M4+R4))</f>
        <v>45453</v>
      </c>
      <c r="N5" s="29">
        <f>IF(Q5="Y",M5,IF(R5&gt;=1,WORKDAY(M5, R5,holiday!A:A),M5+R5))</f>
        <v>45453.5</v>
      </c>
      <c r="O5" s="29" t="str">
        <f t="shared" si="0"/>
        <v>2024-06-10</v>
      </c>
      <c r="P5" s="29" t="str">
        <f t="shared" si="0"/>
        <v>2024-06-10</v>
      </c>
      <c r="Q5" s="9"/>
      <c r="R5" s="9">
        <v>0.5</v>
      </c>
      <c r="S5" s="33">
        <f>SUMIFS(R:R,O:O,""&amp;H4,Q:Q,"&lt;&gt;Y")</f>
        <v>0</v>
      </c>
    </row>
    <row r="6" spans="1:20" ht="26" customHeight="1">
      <c r="A6" s="21"/>
      <c r="B6" s="21"/>
      <c r="C6" s="21"/>
      <c r="D6" s="21"/>
      <c r="E6" s="17"/>
      <c r="F6" s="2" t="s">
        <v>10</v>
      </c>
      <c r="G6" s="2"/>
      <c r="H6" s="29">
        <f t="shared" si="1"/>
        <v>45453</v>
      </c>
      <c r="I6" s="29">
        <f>IF(Q6="Y",H6,IF(R6&gt;=1,WORKDAY(H6, R6-1,holiday!A:A),H6+R6))</f>
        <v>45453.5</v>
      </c>
      <c r="J6" s="29"/>
      <c r="K6" s="29"/>
      <c r="L6" s="29"/>
      <c r="M6" s="29">
        <f>IF(Q5="Y",M5,IF(R5&gt;1,WORKDAY(M5, R5,holiday!A:A),M5+R5))</f>
        <v>45453.5</v>
      </c>
      <c r="N6" s="29">
        <f>IF(Q6="Y",M6,IF(R6&gt;=1,WORKDAY(M6, R6,holiday!A:A),M6+R6))</f>
        <v>45454</v>
      </c>
      <c r="O6" s="29" t="str">
        <f t="shared" si="0"/>
        <v>2024-06-10</v>
      </c>
      <c r="P6" s="29" t="str">
        <f t="shared" si="0"/>
        <v>2024-06-11</v>
      </c>
      <c r="Q6" s="9"/>
      <c r="R6" s="9">
        <v>0.5</v>
      </c>
      <c r="S6" s="33">
        <f>SUMIFS(R:R,O:O,""&amp;H5,Q:Q,"&lt;&gt;Y")-R6</f>
        <v>0.5</v>
      </c>
    </row>
    <row r="7" spans="1:20" ht="26" customHeight="1">
      <c r="A7" s="21"/>
      <c r="B7" s="21"/>
      <c r="C7" s="21"/>
      <c r="D7" s="21"/>
      <c r="E7" s="17"/>
      <c r="F7" s="2" t="s">
        <v>26</v>
      </c>
      <c r="G7" s="2"/>
      <c r="H7" s="29">
        <f t="shared" si="1"/>
        <v>45454</v>
      </c>
      <c r="I7" s="29">
        <f>IF(Q7="Y",H7,IF(R7&gt;=1,WORKDAY(H7, R7-1,holiday!A:A),H7+R7))</f>
        <v>45454.5</v>
      </c>
      <c r="J7" s="29"/>
      <c r="K7" s="29"/>
      <c r="L7" s="29"/>
      <c r="M7" s="29">
        <f>IF(Q6="Y",M6,IF(R6&gt;1,WORKDAY(M6, R6,holiday!A:A),M6+R6))</f>
        <v>45454</v>
      </c>
      <c r="N7" s="29">
        <f>IF(Q7="Y",M7,IF(R7&gt;=1,WORKDAY(M7, R7,holiday!A:A),M7+R7))</f>
        <v>45454.5</v>
      </c>
      <c r="O7" s="29" t="str">
        <f t="shared" si="0"/>
        <v>2024-06-11</v>
      </c>
      <c r="P7" s="29" t="str">
        <f t="shared" si="0"/>
        <v>2024-06-11</v>
      </c>
      <c r="Q7" s="9"/>
      <c r="R7" s="9">
        <v>0.5</v>
      </c>
      <c r="S7" s="33">
        <f>SUMIFS(R:R,O:O,""&amp;H6,Q:Q,"&lt;&gt;Y")-R7</f>
        <v>0.5</v>
      </c>
    </row>
    <row r="8" spans="1:20" ht="26" customHeight="1">
      <c r="A8" s="21"/>
      <c r="B8" s="21"/>
      <c r="C8" s="21"/>
      <c r="D8" s="21"/>
      <c r="E8" s="23" t="s">
        <v>51</v>
      </c>
      <c r="F8" s="2" t="s">
        <v>26</v>
      </c>
      <c r="G8" s="2"/>
      <c r="H8" s="29">
        <f t="shared" si="1"/>
        <v>45454</v>
      </c>
      <c r="I8" s="29">
        <f>IF(Q8="Y",H8,IF(R8&gt;=1,WORKDAY(H8, R8-1,holiday!A:A),H8+R8))</f>
        <v>45454.5</v>
      </c>
      <c r="J8" s="29"/>
      <c r="K8" s="29"/>
      <c r="L8" s="29"/>
      <c r="M8" s="29">
        <f>IF(Q7="Y",M7,IF(R7&gt;1,WORKDAY(M7, R7,holiday!A:A),M7+R7))</f>
        <v>45454.5</v>
      </c>
      <c r="N8" s="29">
        <f>IF(Q8="Y",M8,IF(R8&gt;=1,WORKDAY(M8, R8,holiday!A:A),M8+R8))</f>
        <v>45455</v>
      </c>
      <c r="O8" s="29" t="str">
        <f t="shared" si="0"/>
        <v>2024-06-11</v>
      </c>
      <c r="P8" s="29" t="str">
        <f t="shared" si="0"/>
        <v>2024-06-12</v>
      </c>
      <c r="Q8" s="9"/>
      <c r="R8" s="9">
        <v>0.5</v>
      </c>
      <c r="S8" s="33">
        <f>SUMIFS(R:R,O:O,""&amp;H7,Q:Q,"&lt;&gt;Y")-R8</f>
        <v>0.5</v>
      </c>
    </row>
    <row r="9" spans="1:20" ht="26" customHeight="1">
      <c r="A9" s="21"/>
      <c r="B9" s="21"/>
      <c r="C9" s="21"/>
      <c r="D9" s="21"/>
      <c r="E9" s="24"/>
      <c r="F9" s="2" t="s">
        <v>38</v>
      </c>
      <c r="G9" s="2"/>
      <c r="H9" s="29">
        <f t="shared" si="1"/>
        <v>45455</v>
      </c>
      <c r="I9" s="29">
        <f>IF(Q9="Y",H9,IF(R9&gt;=1,WORKDAY(H9, R9-1,holiday!A:A),H9+R9))</f>
        <v>45455.5</v>
      </c>
      <c r="J9" s="29"/>
      <c r="K9" s="29"/>
      <c r="L9" s="29"/>
      <c r="M9" s="29">
        <f>IF(Q8="Y",M8,IF(R8&gt;1,WORKDAY(M8, R8,holiday!A:A),M8+R8))</f>
        <v>45455</v>
      </c>
      <c r="N9" s="29">
        <f>IF(Q9="Y",M9,IF(R9&gt;=1,WORKDAY(M9, R9,holiday!A:A),M9+R9))</f>
        <v>45455.5</v>
      </c>
      <c r="O9" s="29" t="str">
        <f t="shared" si="0"/>
        <v>2024-06-12</v>
      </c>
      <c r="P9" s="29" t="str">
        <f t="shared" si="0"/>
        <v>2024-06-12</v>
      </c>
      <c r="Q9" s="9"/>
      <c r="R9" s="9">
        <v>0.5</v>
      </c>
      <c r="S9" s="33">
        <f>SUMIFS(R:R,O:O,""&amp;H8,Q:Q,"&lt;&gt;Y")-R9</f>
        <v>0.5</v>
      </c>
    </row>
    <row r="10" spans="1:20" ht="26" customHeight="1">
      <c r="A10" s="21"/>
      <c r="B10" s="21"/>
      <c r="C10" s="21"/>
      <c r="D10" s="21"/>
      <c r="E10" s="24"/>
      <c r="F10" s="2" t="s">
        <v>40</v>
      </c>
      <c r="G10" s="2"/>
      <c r="H10" s="29">
        <f t="shared" si="1"/>
        <v>45455</v>
      </c>
      <c r="I10" s="29">
        <f>IF(Q10="Y",H10,IF(R10&gt;=1,WORKDAY(H10, R10-1,holiday!A:A),H10+R10))</f>
        <v>45455.5</v>
      </c>
      <c r="J10" s="29"/>
      <c r="K10" s="29"/>
      <c r="L10" s="29"/>
      <c r="M10" s="29">
        <f>IF(Q9="Y",M9,IF(R9&gt;1,WORKDAY(M9, R9,holiday!A:A),M9+R9))</f>
        <v>45455.5</v>
      </c>
      <c r="N10" s="29">
        <f>IF(Q10="Y",M10,IF(R10&gt;=1,WORKDAY(M10, R10,holiday!A:A),M10+R10))</f>
        <v>45456</v>
      </c>
      <c r="O10" s="29" t="str">
        <f t="shared" si="0"/>
        <v>2024-06-12</v>
      </c>
      <c r="P10" s="29" t="str">
        <f t="shared" si="0"/>
        <v>2024-06-13</v>
      </c>
      <c r="Q10" s="9"/>
      <c r="R10" s="9">
        <v>0.5</v>
      </c>
      <c r="S10" s="33">
        <f>SUMIFS(R:R,O:O,""&amp;H9,Q:Q,"&lt;&gt;Y")-R10</f>
        <v>0.5</v>
      </c>
    </row>
    <row r="11" spans="1:20" ht="26" customHeight="1">
      <c r="A11" s="21"/>
      <c r="B11" s="21"/>
      <c r="C11" s="21"/>
      <c r="D11" s="21"/>
      <c r="E11" s="24"/>
      <c r="F11" s="2" t="s">
        <v>41</v>
      </c>
      <c r="G11" s="2"/>
      <c r="H11" s="29">
        <f t="shared" si="1"/>
        <v>45456</v>
      </c>
      <c r="I11" s="29">
        <f>IF(Q11="Y",H11,IF(R11&gt;=1,WORKDAY(H11, R11-1,holiday!A:A),H11+R11))</f>
        <v>45456.5</v>
      </c>
      <c r="J11" s="29"/>
      <c r="K11" s="29"/>
      <c r="L11" s="29"/>
      <c r="M11" s="29">
        <f>IF(Q10="Y",M10,IF(R10&gt;1,WORKDAY(M10, R10,holiday!A:A),M10+R10))</f>
        <v>45456</v>
      </c>
      <c r="N11" s="29">
        <f>IF(Q11="Y",M11,IF(R11&gt;=1,WORKDAY(M11, R11,holiday!A:A),M11+R11))</f>
        <v>45456.5</v>
      </c>
      <c r="O11" s="29" t="str">
        <f t="shared" si="0"/>
        <v>2024-06-13</v>
      </c>
      <c r="P11" s="29" t="str">
        <f t="shared" si="0"/>
        <v>2024-06-13</v>
      </c>
      <c r="Q11" s="9"/>
      <c r="R11" s="9">
        <v>0.5</v>
      </c>
      <c r="S11" s="33">
        <f>SUMIFS(R:R,O:O,""&amp;H10,Q:Q,"&lt;&gt;Y")-R11</f>
        <v>0.5</v>
      </c>
    </row>
    <row r="12" spans="1:20" ht="26" customHeight="1">
      <c r="A12" s="21"/>
      <c r="B12" s="21"/>
      <c r="C12" s="21"/>
      <c r="D12" s="21"/>
      <c r="E12" s="24"/>
      <c r="F12" s="2" t="s">
        <v>27</v>
      </c>
      <c r="G12" s="2"/>
      <c r="H12" s="29">
        <f t="shared" si="1"/>
        <v>45456</v>
      </c>
      <c r="I12" s="29">
        <f>IF(Q12="Y",H12,IF(R12&gt;=1,WORKDAY(H12, R12-1,holiday!A:A),H12+R12))</f>
        <v>45456.5</v>
      </c>
      <c r="J12" s="29"/>
      <c r="K12" s="29"/>
      <c r="L12" s="29"/>
      <c r="M12" s="29">
        <f>IF(Q11="Y",M11,IF(R11&gt;1,WORKDAY(M11, R11,holiday!A:A),M11+R11))</f>
        <v>45456.5</v>
      </c>
      <c r="N12" s="29">
        <f>IF(Q12="Y",M12,IF(R12&gt;=1,WORKDAY(M12, R12,holiday!A:A),M12+R12))</f>
        <v>45457</v>
      </c>
      <c r="O12" s="29" t="str">
        <f t="shared" si="0"/>
        <v>2024-06-13</v>
      </c>
      <c r="P12" s="29" t="str">
        <f t="shared" si="0"/>
        <v>2024-06-14</v>
      </c>
      <c r="Q12" s="9"/>
      <c r="R12" s="9">
        <v>0.5</v>
      </c>
      <c r="S12" s="33">
        <f>SUMIFS(R:R,O:O,""&amp;H11,Q:Q,"&lt;&gt;Y")-R12</f>
        <v>0.5</v>
      </c>
    </row>
    <row r="13" spans="1:20" ht="26" customHeight="1">
      <c r="A13" s="21"/>
      <c r="B13" s="21"/>
      <c r="C13" s="21"/>
      <c r="D13" s="21"/>
      <c r="E13" s="24"/>
      <c r="F13" s="2" t="s">
        <v>28</v>
      </c>
      <c r="G13" s="2"/>
      <c r="H13" s="29">
        <f t="shared" si="1"/>
        <v>45457</v>
      </c>
      <c r="I13" s="29">
        <f>IF(Q13="Y",H13,IF(R13&gt;=1,WORKDAY(H13, R13-1,holiday!A:A),H13+R13))</f>
        <v>45457.5</v>
      </c>
      <c r="J13" s="29"/>
      <c r="K13" s="29"/>
      <c r="L13" s="29"/>
      <c r="M13" s="29">
        <f>IF(Q12="Y",M12,IF(R12&gt;1,WORKDAY(M12, R12,holiday!A:A),M12+R12))</f>
        <v>45457</v>
      </c>
      <c r="N13" s="29">
        <f>IF(Q13="Y",M13,IF(R13&gt;=1,WORKDAY(M13, R13,holiday!A:A),M13+R13))</f>
        <v>45457.5</v>
      </c>
      <c r="O13" s="29" t="str">
        <f t="shared" si="0"/>
        <v>2024-06-14</v>
      </c>
      <c r="P13" s="29" t="str">
        <f t="shared" si="0"/>
        <v>2024-06-14</v>
      </c>
      <c r="Q13" s="9"/>
      <c r="R13" s="9">
        <v>0.5</v>
      </c>
      <c r="S13" s="33">
        <f>SUMIFS(R:R,O:O,""&amp;H12,Q:Q,"&lt;&gt;Y")-R13</f>
        <v>0.5</v>
      </c>
    </row>
    <row r="14" spans="1:20" ht="26" customHeight="1">
      <c r="A14" s="21"/>
      <c r="B14" s="21"/>
      <c r="C14" s="21"/>
      <c r="D14" s="21"/>
      <c r="E14" s="24"/>
      <c r="F14" s="2" t="s">
        <v>29</v>
      </c>
      <c r="G14" s="2"/>
      <c r="H14" s="29">
        <f t="shared" si="1"/>
        <v>45457</v>
      </c>
      <c r="I14" s="29">
        <f>IF(Q14="Y",H14,IF(R14&gt;=1,WORKDAY(H14, R14-1,holiday!A:A),H14+R14))</f>
        <v>45457.5</v>
      </c>
      <c r="J14" s="29"/>
      <c r="K14" s="29"/>
      <c r="L14" s="29"/>
      <c r="M14" s="29">
        <f>IF(Q13="Y",M13,IF(R13&gt;1,WORKDAY(M13, R13,holiday!A:A),M13+R13))</f>
        <v>45457.5</v>
      </c>
      <c r="N14" s="29">
        <f>IF(Q14="Y",M14,IF(R14&gt;=1,WORKDAY(M14, R14,holiday!A:A),M14+R14))</f>
        <v>45458</v>
      </c>
      <c r="O14" s="29" t="str">
        <f t="shared" si="0"/>
        <v>2024-06-14</v>
      </c>
      <c r="P14" s="29" t="str">
        <f t="shared" si="0"/>
        <v>2024-06-15</v>
      </c>
      <c r="Q14" s="9"/>
      <c r="R14" s="9">
        <v>0.5</v>
      </c>
      <c r="S14" s="33">
        <f>SUMIFS(R:R,O:O,""&amp;H13,Q:Q,"&lt;&gt;Y")-R14</f>
        <v>0.5</v>
      </c>
    </row>
    <row r="15" spans="1:20" ht="26" customHeight="1">
      <c r="A15" s="21"/>
      <c r="B15" s="21"/>
      <c r="C15" s="21"/>
      <c r="D15" s="21"/>
      <c r="E15" s="24"/>
      <c r="F15" s="2" t="s">
        <v>30</v>
      </c>
      <c r="G15" s="2"/>
      <c r="H15" s="29">
        <f t="shared" si="1"/>
        <v>45458</v>
      </c>
      <c r="I15" s="29">
        <f>IF(Q15="Y",H15,IF(R15&gt;=1,WORKDAY(H15, R15-1,holiday!A:A),H15+R15))</f>
        <v>45458.5</v>
      </c>
      <c r="J15" s="29"/>
      <c r="K15" s="29"/>
      <c r="L15" s="29"/>
      <c r="M15" s="29">
        <f>IF(Q14="Y",M14,IF(R14&gt;1,WORKDAY(M14, R14,holiday!A:A),M14+R14))</f>
        <v>45458</v>
      </c>
      <c r="N15" s="29">
        <f>IF(Q15="Y",M15,IF(R15&gt;=1,WORKDAY(M15, R15,holiday!A:A),M15+R15))</f>
        <v>45458.5</v>
      </c>
      <c r="O15" s="29" t="str">
        <f t="shared" si="0"/>
        <v>2024-06-15</v>
      </c>
      <c r="P15" s="29" t="str">
        <f t="shared" si="0"/>
        <v>2024-06-15</v>
      </c>
      <c r="Q15" s="9"/>
      <c r="R15" s="9">
        <v>0.5</v>
      </c>
      <c r="S15" s="33">
        <f>SUMIFS(R:R,O:O,""&amp;H14,Q:Q,"&lt;&gt;Y")-R15</f>
        <v>0.5</v>
      </c>
    </row>
    <row r="16" spans="1:20" ht="26" customHeight="1">
      <c r="A16" s="21"/>
      <c r="B16" s="21"/>
      <c r="C16" s="21"/>
      <c r="D16" s="21"/>
      <c r="E16" s="24"/>
      <c r="F16" s="2" t="s">
        <v>34</v>
      </c>
      <c r="G16" s="2"/>
      <c r="H16" s="29">
        <f t="shared" si="1"/>
        <v>45458</v>
      </c>
      <c r="I16" s="29">
        <f>IF(Q16="Y",H16,IF(R16&gt;=1,WORKDAY(H16, R16-1,holiday!A:A),H16+R16))</f>
        <v>45458.5</v>
      </c>
      <c r="J16" s="29"/>
      <c r="K16" s="29"/>
      <c r="L16" s="29"/>
      <c r="M16" s="29">
        <f>IF(Q15="Y",M15,IF(R15&gt;1,WORKDAY(M15, R15,holiday!A:A),M15+R15))</f>
        <v>45458.5</v>
      </c>
      <c r="N16" s="29">
        <f>IF(Q16="Y",M16,IF(R16&gt;=1,WORKDAY(M16, R16,holiday!A:A),M16+R16))</f>
        <v>45459</v>
      </c>
      <c r="O16" s="29" t="str">
        <f t="shared" si="0"/>
        <v>2024-06-15</v>
      </c>
      <c r="P16" s="29" t="str">
        <f t="shared" si="0"/>
        <v>2024-06-16</v>
      </c>
      <c r="Q16" s="9"/>
      <c r="R16" s="9">
        <v>0.5</v>
      </c>
      <c r="S16" s="33">
        <f>SUMIFS(R:R,O:O,""&amp;H15,Q:Q,"&lt;&gt;Y")-R16</f>
        <v>0.5</v>
      </c>
    </row>
    <row r="17" spans="1:19" ht="26" customHeight="1">
      <c r="A17" s="21"/>
      <c r="B17" s="21"/>
      <c r="C17" s="21"/>
      <c r="D17" s="21"/>
      <c r="E17" s="24"/>
      <c r="F17" s="2" t="s">
        <v>35</v>
      </c>
      <c r="G17" s="2"/>
      <c r="H17" s="29">
        <f t="shared" si="1"/>
        <v>45459</v>
      </c>
      <c r="I17" s="29">
        <f>IF(Q17="Y",H17,IF(R17&gt;=1,WORKDAY(H17, R17-1,holiday!A:A),H17+R17))</f>
        <v>45459.5</v>
      </c>
      <c r="J17" s="29"/>
      <c r="K17" s="29"/>
      <c r="L17" s="29"/>
      <c r="M17" s="29">
        <f>IF(Q16="Y",M16,IF(R16&gt;1,WORKDAY(M16, R16,holiday!A:A),M16+R16))</f>
        <v>45459</v>
      </c>
      <c r="N17" s="29">
        <f>IF(Q17="Y",M17,IF(R17&gt;=1,WORKDAY(M17, R17,holiday!A:A),M17+R17))</f>
        <v>45459.5</v>
      </c>
      <c r="O17" s="29" t="str">
        <f t="shared" si="0"/>
        <v>2024-06-16</v>
      </c>
      <c r="P17" s="29" t="str">
        <f t="shared" si="0"/>
        <v>2024-06-16</v>
      </c>
      <c r="Q17" s="9"/>
      <c r="R17" s="9">
        <v>0.5</v>
      </c>
      <c r="S17" s="33">
        <f>SUMIFS(R:R,O:O,""&amp;H16,Q:Q,"&lt;&gt;Y")-R17</f>
        <v>0.5</v>
      </c>
    </row>
    <row r="18" spans="1:19" ht="26" customHeight="1">
      <c r="A18" s="21"/>
      <c r="B18" s="21"/>
      <c r="C18" s="21"/>
      <c r="D18" s="21"/>
      <c r="E18" s="24"/>
      <c r="F18" s="2" t="s">
        <v>36</v>
      </c>
      <c r="G18" s="2"/>
      <c r="H18" s="29">
        <f t="shared" si="1"/>
        <v>45459</v>
      </c>
      <c r="I18" s="29">
        <f>IF(Q18="Y",H18,IF(R18&gt;=1,WORKDAY(H18, R18-1,holiday!A:A),H18+R18))</f>
        <v>45459.5</v>
      </c>
      <c r="J18" s="29"/>
      <c r="K18" s="29"/>
      <c r="L18" s="29"/>
      <c r="M18" s="29">
        <f>IF(Q17="Y",M17,IF(R17&gt;1,WORKDAY(M17, R17,holiday!A:A),M17+R17))</f>
        <v>45459.5</v>
      </c>
      <c r="N18" s="29">
        <f>IF(Q18="Y",M18,IF(R18&gt;=1,WORKDAY(M18, R18,holiday!A:A),M18+R18))</f>
        <v>45460</v>
      </c>
      <c r="O18" s="29" t="str">
        <f t="shared" si="0"/>
        <v>2024-06-16</v>
      </c>
      <c r="P18" s="29" t="str">
        <f t="shared" si="0"/>
        <v>2024-06-17</v>
      </c>
      <c r="Q18" s="9"/>
      <c r="R18" s="9">
        <v>0.5</v>
      </c>
      <c r="S18" s="33">
        <f>SUMIFS(R:R,O:O,""&amp;H17,Q:Q,"&lt;&gt;Y")-R18</f>
        <v>0.5</v>
      </c>
    </row>
    <row r="19" spans="1:19" ht="26" customHeight="1">
      <c r="A19" s="21"/>
      <c r="B19" s="21"/>
      <c r="C19" s="21"/>
      <c r="D19" s="21"/>
      <c r="E19" s="25"/>
      <c r="F19" s="2" t="s">
        <v>37</v>
      </c>
      <c r="G19" s="2"/>
      <c r="H19" s="29">
        <f t="shared" si="1"/>
        <v>45460</v>
      </c>
      <c r="I19" s="29">
        <f>IF(Q19="Y",H19,IF(R19&gt;=1,WORKDAY(H19, R19-1,holiday!A:A),H19+R19))</f>
        <v>45460.5</v>
      </c>
      <c r="J19" s="29"/>
      <c r="K19" s="29"/>
      <c r="L19" s="29"/>
      <c r="M19" s="29">
        <f>IF(Q18="Y",M18,IF(R18&gt;1,WORKDAY(M18, R18,holiday!A:A),M18+R18))</f>
        <v>45460</v>
      </c>
      <c r="N19" s="29">
        <f>IF(Q19="Y",M19,IF(R19&gt;=1,WORKDAY(M19, R19,holiday!A:A),M19+R19))</f>
        <v>45460.5</v>
      </c>
      <c r="O19" s="29" t="str">
        <f t="shared" si="0"/>
        <v>2024-06-17</v>
      </c>
      <c r="P19" s="29" t="str">
        <f t="shared" si="0"/>
        <v>2024-06-17</v>
      </c>
      <c r="Q19" s="9"/>
      <c r="R19" s="9">
        <v>0.5</v>
      </c>
      <c r="S19" s="33">
        <f>SUMIFS(R:R,O:O,""&amp;H18,Q:Q,"&lt;&gt;Y")-R19</f>
        <v>0.5</v>
      </c>
    </row>
    <row r="20" spans="1:19" ht="26" customHeight="1">
      <c r="A20" s="21"/>
      <c r="B20" s="21"/>
      <c r="C20" s="21"/>
      <c r="D20" s="21"/>
      <c r="E20" s="20" t="s">
        <v>14</v>
      </c>
      <c r="F20" s="2" t="s">
        <v>33</v>
      </c>
      <c r="G20" s="2"/>
      <c r="H20" s="29">
        <f t="shared" si="1"/>
        <v>45460</v>
      </c>
      <c r="I20" s="29">
        <f>IF(Q20="Y",H20,IF(R20&gt;=1,WORKDAY(H20, R20-1,holiday!A:A),H20+R20))</f>
        <v>45460</v>
      </c>
      <c r="J20" s="29"/>
      <c r="K20" s="29"/>
      <c r="L20" s="29"/>
      <c r="M20" s="29">
        <f>IF(Q19="Y",M19,IF(R19&gt;1,WORKDAY(M19, R19,holiday!A:A),M19+R19))</f>
        <v>45460.5</v>
      </c>
      <c r="N20" s="29">
        <f>IF(Q20="Y",M20,IF(R20&gt;=1,WORKDAY(M20, R20,holiday!A:A),M20+R20))</f>
        <v>45461</v>
      </c>
      <c r="O20" s="29" t="str">
        <f t="shared" si="0"/>
        <v>2024-06-17</v>
      </c>
      <c r="P20" s="29" t="str">
        <f t="shared" si="0"/>
        <v>2024-06-18</v>
      </c>
      <c r="Q20" s="9"/>
      <c r="R20" s="9">
        <v>1</v>
      </c>
      <c r="S20" s="33">
        <f>SUMIFS(R:R,O:O,""&amp;H19,Q:Q,"&lt;&gt;Y")-R20</f>
        <v>0.5</v>
      </c>
    </row>
    <row r="21" spans="1:19" ht="26" customHeight="1">
      <c r="A21" s="21"/>
      <c r="B21" s="21"/>
      <c r="C21" s="21"/>
      <c r="D21" s="21"/>
      <c r="E21" s="21"/>
      <c r="F21" s="2" t="s">
        <v>39</v>
      </c>
      <c r="G21" s="2"/>
      <c r="H21" s="29">
        <f t="shared" si="1"/>
        <v>45461</v>
      </c>
      <c r="I21" s="29">
        <f>IF(Q21="Y",H21,IF(R21&gt;=1,WORKDAY(H21, R21-1,holiday!A:A),H21+R21))</f>
        <v>45461</v>
      </c>
      <c r="J21" s="29"/>
      <c r="K21" s="29"/>
      <c r="L21" s="29"/>
      <c r="M21" s="29">
        <f>IF(Q20="Y",M20,IF(R20&gt;1,WORKDAY(M20, R20,holiday!A:A),M20+R20))</f>
        <v>45461.5</v>
      </c>
      <c r="N21" s="29">
        <f>IF(Q21="Y",M21,IF(R21&gt;=1,WORKDAY(M21, R21,holiday!A:A),M21+R21))</f>
        <v>45462</v>
      </c>
      <c r="O21" s="29" t="str">
        <f t="shared" si="0"/>
        <v>2024-06-18</v>
      </c>
      <c r="P21" s="29" t="str">
        <f t="shared" si="0"/>
        <v>2024-06-19</v>
      </c>
      <c r="Q21" s="9"/>
      <c r="R21" s="9">
        <v>1</v>
      </c>
      <c r="S21" s="33">
        <f>SUMIFS(R:R,O:O,""&amp;H20,Q:Q,"&lt;&gt;Y")-R21</f>
        <v>0.5</v>
      </c>
    </row>
    <row r="22" spans="1:19" ht="26" customHeight="1">
      <c r="A22" s="21"/>
      <c r="B22" s="21"/>
      <c r="C22" s="21"/>
      <c r="D22" s="21"/>
      <c r="E22" s="21"/>
      <c r="F22" s="2" t="s">
        <v>19</v>
      </c>
      <c r="G22" s="2" t="s">
        <v>18</v>
      </c>
      <c r="H22" s="29">
        <f t="shared" si="1"/>
        <v>45461</v>
      </c>
      <c r="I22" s="29">
        <f>IF(Q22="Y",H22,IF(R22&gt;=1,WORKDAY(H22, R22-1,holiday!A:A),H22+R22))</f>
        <v>45462</v>
      </c>
      <c r="J22" s="29"/>
      <c r="K22" s="29"/>
      <c r="L22" s="29"/>
      <c r="M22" s="29">
        <f>IF(Q21="Y",M21,IF(R21&gt;1,WORKDAY(M21, R21,holiday!A:A),M21+R21))</f>
        <v>45462.5</v>
      </c>
      <c r="N22" s="29">
        <f>IF(Q22="Y",M22,IF(R22&gt;=1,WORKDAY(M22, R22,holiday!A:A),M22+R22))</f>
        <v>45464</v>
      </c>
      <c r="O22" s="29" t="str">
        <f t="shared" si="0"/>
        <v>2024-06-19</v>
      </c>
      <c r="P22" s="29" t="str">
        <f t="shared" si="0"/>
        <v>2024-06-21</v>
      </c>
      <c r="Q22" s="9"/>
      <c r="R22" s="9">
        <v>2</v>
      </c>
      <c r="S22" s="33">
        <f>SUMIFS(R:R,O:O,""&amp;H21,Q:Q,"&lt;&gt;Y")-R22</f>
        <v>-1</v>
      </c>
    </row>
    <row r="23" spans="1:19" ht="26" customHeight="1">
      <c r="A23" s="21"/>
      <c r="B23" s="21"/>
      <c r="C23" s="21"/>
      <c r="D23" s="21"/>
      <c r="E23" s="21"/>
      <c r="F23" s="26" t="s">
        <v>16</v>
      </c>
      <c r="G23" s="2" t="s">
        <v>18</v>
      </c>
      <c r="H23" s="29">
        <f t="shared" si="1"/>
        <v>45463</v>
      </c>
      <c r="I23" s="29">
        <f>IF(Q23="Y",H23,IF(R23&gt;=1,WORKDAY(H23, R23-1,holiday!A:A),H23+R23))</f>
        <v>45464</v>
      </c>
      <c r="J23" s="29"/>
      <c r="K23" s="29"/>
      <c r="L23" s="29"/>
      <c r="M23" s="29">
        <f>IF(Q22="Y",M22,IF(R22&gt;1,WORKDAY(M22, R22,holiday!A:A),M22+R22))</f>
        <v>45464</v>
      </c>
      <c r="N23" s="29">
        <f>IF(Q23="Y",M23,IF(R23&gt;=1,WORKDAY(M23, R23,holiday!A:A),M23+R23))</f>
        <v>45468</v>
      </c>
      <c r="O23" s="29" t="str">
        <f t="shared" si="0"/>
        <v>2024-06-21</v>
      </c>
      <c r="P23" s="29" t="str">
        <f t="shared" si="0"/>
        <v>2024-06-25</v>
      </c>
      <c r="Q23" s="9"/>
      <c r="R23" s="9">
        <v>2</v>
      </c>
      <c r="S23" s="33">
        <f>SUMIFS(R:R,O:O,""&amp;H22,Q:Q,"&lt;&gt;Y")-R23</f>
        <v>-1</v>
      </c>
    </row>
    <row r="24" spans="1:19" ht="26" customHeight="1">
      <c r="A24" s="21"/>
      <c r="B24" s="21"/>
      <c r="C24" s="21"/>
      <c r="D24" s="21"/>
      <c r="E24" s="21"/>
      <c r="F24" s="27"/>
      <c r="G24" s="2" t="s">
        <v>17</v>
      </c>
      <c r="H24" s="29">
        <f t="shared" si="1"/>
        <v>45464</v>
      </c>
      <c r="I24" s="29">
        <f>IF(Q24="Y",H24,IF(R24&gt;=1,WORKDAY(H24, R24-1,holiday!A:A),H24+R24))</f>
        <v>45467</v>
      </c>
      <c r="J24" s="29"/>
      <c r="K24" s="29"/>
      <c r="L24" s="29"/>
      <c r="M24" s="29">
        <f>IF(Q23="Y",M23,IF(R23&gt;1,WORKDAY(M23, R23,holiday!A:A),M23+R23))</f>
        <v>45468</v>
      </c>
      <c r="N24" s="29">
        <f>IF(Q24="Y",M24,IF(R24&gt;=1,WORKDAY(M24, R24,holiday!A:A),M24+R24))</f>
        <v>45470</v>
      </c>
      <c r="O24" s="29" t="str">
        <f t="shared" si="0"/>
        <v>2024-06-25</v>
      </c>
      <c r="P24" s="29" t="str">
        <f t="shared" si="0"/>
        <v>2024-06-27</v>
      </c>
      <c r="Q24" s="9"/>
      <c r="R24" s="9">
        <v>2</v>
      </c>
      <c r="S24" s="33">
        <f>SUMIFS(R:R,O:O,""&amp;H23,Q:Q,"&lt;&gt;Y")-R24</f>
        <v>-2</v>
      </c>
    </row>
    <row r="25" spans="1:19" ht="26" customHeight="1">
      <c r="A25" s="21"/>
      <c r="B25" s="21"/>
      <c r="C25" s="21"/>
      <c r="D25" s="21"/>
      <c r="E25" s="21"/>
      <c r="F25" s="27"/>
      <c r="G25" s="2" t="s">
        <v>52</v>
      </c>
      <c r="H25" s="29">
        <f t="shared" si="1"/>
        <v>45471</v>
      </c>
      <c r="I25" s="29">
        <f>IF(Q25="Y",H25,IF(R25&gt;=1,WORKDAY(H25, R25-1,holiday!A:A),H25+R25))</f>
        <v>45471</v>
      </c>
      <c r="J25" s="29"/>
      <c r="K25" s="29"/>
      <c r="L25" s="29"/>
      <c r="M25" s="29">
        <f>IF(Q24="Y",M24,IF(R24&gt;1,WORKDAY(M24, R24,holiday!A:A),M24+R24))</f>
        <v>45470</v>
      </c>
      <c r="N25" s="29">
        <f>IF(Q25="Y",M25,IF(R25&gt;=1,WORKDAY(M25, R25,holiday!A:A),M25+R25))</f>
        <v>45471</v>
      </c>
      <c r="O25" s="29" t="str">
        <f t="shared" si="0"/>
        <v>2024-06-27</v>
      </c>
      <c r="P25" s="29" t="str">
        <f t="shared" si="0"/>
        <v>2024-06-28</v>
      </c>
      <c r="Q25" s="9"/>
      <c r="R25" s="9">
        <v>1</v>
      </c>
      <c r="S25" s="33">
        <f>SUMIFS(R:R,O:O,""&amp;H24,Q:Q,"&lt;&gt;Y")-R25</f>
        <v>1</v>
      </c>
    </row>
    <row r="26" spans="1:19" ht="26" customHeight="1">
      <c r="A26" s="21"/>
      <c r="B26" s="21"/>
      <c r="C26" s="21"/>
      <c r="D26" s="21"/>
      <c r="E26" s="22"/>
      <c r="F26" s="28"/>
      <c r="G26" s="2" t="s">
        <v>42</v>
      </c>
      <c r="H26" s="29">
        <f t="shared" si="1"/>
        <v>45474</v>
      </c>
      <c r="I26" s="29">
        <f>IF(Q26="Y",H26,IF(R26&gt;=1,WORKDAY(H26, R26-1,holiday!A:A),H26+R26))</f>
        <v>45474</v>
      </c>
      <c r="J26" s="29"/>
      <c r="K26" s="29"/>
      <c r="L26" s="29"/>
      <c r="M26" s="29">
        <f>IF(Q25="Y",M25,IF(R25&gt;1,WORKDAY(M25, R25,holiday!A:A),M25+R25))</f>
        <v>45471</v>
      </c>
      <c r="N26" s="29">
        <f>IF(Q26="Y",M26,IF(R26&gt;=1,WORKDAY(M26, R26,holiday!A:A),M26+R26))</f>
        <v>45474</v>
      </c>
      <c r="O26" s="29" t="str">
        <f t="shared" si="0"/>
        <v>2024-06-28</v>
      </c>
      <c r="P26" s="29" t="str">
        <f t="shared" si="0"/>
        <v>2024-07-01</v>
      </c>
      <c r="Q26" s="9"/>
      <c r="R26" s="9">
        <v>1</v>
      </c>
      <c r="S26" s="33">
        <f>SUMIFS(R:R,O:O,""&amp;H25,Q:Q,"&lt;&gt;Y")-R26</f>
        <v>0</v>
      </c>
    </row>
    <row r="27" spans="1:19" ht="26" customHeight="1">
      <c r="A27" s="21"/>
      <c r="B27" s="21"/>
      <c r="C27" s="21"/>
      <c r="D27" s="21"/>
      <c r="E27" s="23" t="s">
        <v>15</v>
      </c>
      <c r="F27" s="2" t="s">
        <v>50</v>
      </c>
      <c r="G27" s="2"/>
      <c r="H27" s="29">
        <f t="shared" si="1"/>
        <v>45470</v>
      </c>
      <c r="I27" s="29">
        <f>IF(Q27="Y",H27,IF(R27&gt;=1,WORKDAY(H27, R27-1,holiday!A:A),H27+R27))</f>
        <v>45471</v>
      </c>
      <c r="J27" s="29"/>
      <c r="K27" s="29"/>
      <c r="L27" s="29"/>
      <c r="M27" s="29">
        <f>IF(Q26="Y",M26,IF(R26&gt;1,WORKDAY(M26, R26,holiday!A:A),M26+R26))</f>
        <v>45472</v>
      </c>
      <c r="N27" s="29">
        <f>IF(Q27="Y",M27,IF(R27&gt;=1,WORKDAY(M27, R27,holiday!A:A),M27+R27))</f>
        <v>45475</v>
      </c>
      <c r="O27" s="29" t="str">
        <f t="shared" si="0"/>
        <v>2024-06-29</v>
      </c>
      <c r="P27" s="29" t="str">
        <f t="shared" si="0"/>
        <v>2024-07-02</v>
      </c>
      <c r="Q27" s="9"/>
      <c r="R27" s="9">
        <v>2</v>
      </c>
      <c r="S27" s="33">
        <f>SUMIFS(R:R,O:O,""&amp;H26,Q:Q,"&lt;&gt;Y")-R27</f>
        <v>-2</v>
      </c>
    </row>
    <row r="28" spans="1:19" ht="26" customHeight="1">
      <c r="A28" s="21"/>
      <c r="B28" s="21"/>
      <c r="C28" s="21"/>
      <c r="D28" s="21"/>
      <c r="E28" s="24"/>
      <c r="F28" s="2" t="s">
        <v>20</v>
      </c>
      <c r="G28" s="2"/>
      <c r="H28" s="29">
        <f t="shared" si="1"/>
        <v>45476</v>
      </c>
      <c r="I28" s="29">
        <f>IF(Q28="Y",H28,IF(R28&gt;=1,WORKDAY(H28, R28-1,holiday!A:A),H28+R28))</f>
        <v>45476</v>
      </c>
      <c r="J28" s="29"/>
      <c r="K28" s="29"/>
      <c r="L28" s="29"/>
      <c r="M28" s="29">
        <f>IF(Q27="Y",M27,IF(R27&gt;1,WORKDAY(M27, R27,holiday!A:A),M27+R27))</f>
        <v>45475</v>
      </c>
      <c r="N28" s="29">
        <f>IF(Q28="Y",M28,IF(R28&gt;=1,WORKDAY(M28, R28,holiday!A:A),M28+R28))</f>
        <v>45476</v>
      </c>
      <c r="O28" s="29" t="str">
        <f t="shared" si="0"/>
        <v>2024-07-02</v>
      </c>
      <c r="P28" s="29" t="str">
        <f t="shared" si="0"/>
        <v>2024-07-03</v>
      </c>
      <c r="Q28" s="9"/>
      <c r="R28" s="9">
        <v>1</v>
      </c>
      <c r="S28" s="33">
        <f>SUMIFS(R:R,O:O,""&amp;H27,Q:Q,"&lt;&gt;Y")-R28</f>
        <v>0</v>
      </c>
    </row>
    <row r="29" spans="1:19" ht="26" customHeight="1">
      <c r="A29" s="21"/>
      <c r="B29" s="21"/>
      <c r="C29" s="21"/>
      <c r="D29" s="21"/>
      <c r="E29" s="24"/>
      <c r="F29" s="2" t="s">
        <v>21</v>
      </c>
      <c r="G29" s="2"/>
      <c r="H29" s="29">
        <f t="shared" si="1"/>
        <v>45478</v>
      </c>
      <c r="I29" s="29">
        <f>IF(Q29="Y",H29,IF(R29&gt;=1,WORKDAY(H29, R29-1,holiday!A:A),H29+R29))</f>
        <v>45478.5</v>
      </c>
      <c r="J29" s="29"/>
      <c r="K29" s="29"/>
      <c r="L29" s="29"/>
      <c r="M29" s="29">
        <f>IF(Q28="Y",M28,IF(R28&gt;1,WORKDAY(M28, R28,holiday!A:A),M28+R28))</f>
        <v>45476</v>
      </c>
      <c r="N29" s="29">
        <f>IF(Q29="Y",M29,IF(R29&gt;=1,WORKDAY(M29, R29,holiday!A:A),M29+R29))</f>
        <v>45476.5</v>
      </c>
      <c r="O29" s="29" t="str">
        <f t="shared" si="0"/>
        <v>2024-07-03</v>
      </c>
      <c r="P29" s="29" t="str">
        <f t="shared" si="0"/>
        <v>2024-07-03</v>
      </c>
      <c r="Q29" s="9"/>
      <c r="R29" s="9">
        <v>0.5</v>
      </c>
      <c r="S29" s="33">
        <f>SUMIFS(R:R,O:O,""&amp;H28,Q:Q,"&lt;&gt;Y")-R29</f>
        <v>2</v>
      </c>
    </row>
    <row r="30" spans="1:19" ht="26" customHeight="1">
      <c r="A30" s="21"/>
      <c r="B30" s="21"/>
      <c r="C30" s="21"/>
      <c r="D30" s="21"/>
      <c r="E30" s="24"/>
      <c r="F30" s="2" t="s">
        <v>22</v>
      </c>
      <c r="G30" s="2" t="s">
        <v>43</v>
      </c>
      <c r="H30" s="29">
        <f t="shared" si="1"/>
        <v>45475</v>
      </c>
      <c r="I30" s="29">
        <f>IF(Q30="Y",H30,IF(R30&gt;=1,WORKDAY(H30, R30-1,holiday!A:A),H30+R30))</f>
        <v>45476</v>
      </c>
      <c r="J30" s="29"/>
      <c r="K30" s="29"/>
      <c r="L30" s="29"/>
      <c r="M30" s="29">
        <f>IF(Q29="Y",M29,IF(R29&gt;1,WORKDAY(M29, R29,holiday!A:A),M29+R29))</f>
        <v>45476.5</v>
      </c>
      <c r="N30" s="29">
        <f>IF(Q30="Y",M30,IF(R30&gt;=1,WORKDAY(M30, R30,holiday!A:A),M30+R30))</f>
        <v>45478</v>
      </c>
      <c r="O30" s="29" t="str">
        <f t="shared" si="0"/>
        <v>2024-07-03</v>
      </c>
      <c r="P30" s="29" t="str">
        <f t="shared" si="0"/>
        <v>2024-07-05</v>
      </c>
      <c r="Q30" s="9"/>
      <c r="R30" s="9">
        <v>2</v>
      </c>
      <c r="S30" s="33">
        <f>SUMIFS(R:R,O:O,""&amp;H29,Q:Q,"&lt;&gt;Y")-R30</f>
        <v>-1</v>
      </c>
    </row>
    <row r="31" spans="1:19" ht="26" customHeight="1">
      <c r="A31" s="21"/>
      <c r="B31" s="21"/>
      <c r="C31" s="21"/>
      <c r="D31" s="21"/>
      <c r="E31" s="24"/>
      <c r="F31" s="26" t="s">
        <v>25</v>
      </c>
      <c r="G31" s="2" t="s">
        <v>5</v>
      </c>
      <c r="H31" s="29">
        <f t="shared" si="1"/>
        <v>45481</v>
      </c>
      <c r="I31" s="29">
        <f>IF(Q31="Y",H31,IF(R31&gt;=1,WORKDAY(H31, R31-1,holiday!A:A),H31+R31))</f>
        <v>45481</v>
      </c>
      <c r="J31" s="29"/>
      <c r="K31" s="29"/>
      <c r="L31" s="29"/>
      <c r="M31" s="29">
        <f>IF(Q30="Y",M30,IF(R30&gt;1,WORKDAY(M30, R30,holiday!A:A),M30+R30))</f>
        <v>45478</v>
      </c>
      <c r="N31" s="29">
        <f>IF(Q31="Y",M31,IF(R31&gt;=1,WORKDAY(M31, R31,holiday!A:A),M31+R31))</f>
        <v>45481</v>
      </c>
      <c r="O31" s="29" t="str">
        <f t="shared" si="0"/>
        <v>2024-07-05</v>
      </c>
      <c r="P31" s="29" t="str">
        <f t="shared" si="0"/>
        <v>2024-07-08</v>
      </c>
      <c r="Q31" s="9"/>
      <c r="R31" s="9">
        <v>1</v>
      </c>
      <c r="S31" s="33">
        <f>SUMIFS(R:R,O:O,""&amp;H30,Q:Q,"&lt;&gt;Y")-R31</f>
        <v>0</v>
      </c>
    </row>
    <row r="32" spans="1:19" ht="26" customHeight="1">
      <c r="A32" s="21"/>
      <c r="B32" s="21"/>
      <c r="C32" s="21"/>
      <c r="D32" s="21"/>
      <c r="E32" s="24"/>
      <c r="F32" s="28"/>
      <c r="G32" s="2" t="s">
        <v>6</v>
      </c>
      <c r="H32" s="29">
        <f t="shared" si="1"/>
        <v>45481</v>
      </c>
      <c r="I32" s="29">
        <f>IF(Q32="Y",H32,IF(R32&gt;=1,WORKDAY(H32, R32-1,holiday!A:A),H32+R32))</f>
        <v>45481</v>
      </c>
      <c r="J32" s="29"/>
      <c r="K32" s="29"/>
      <c r="L32" s="29"/>
      <c r="M32" s="29">
        <f>IF(Q31="Y",M31,IF(R31&gt;1,WORKDAY(M31, R31,holiday!A:A),M31+R31))</f>
        <v>45479</v>
      </c>
      <c r="N32" s="29">
        <f>IF(Q32="Y",M32,IF(R32&gt;=1,WORKDAY(M32, R32,holiday!A:A),M32+R32))</f>
        <v>45481</v>
      </c>
      <c r="O32" s="29" t="str">
        <f t="shared" si="0"/>
        <v>2024-07-06</v>
      </c>
      <c r="P32" s="29" t="str">
        <f t="shared" si="0"/>
        <v>2024-07-08</v>
      </c>
      <c r="Q32" s="9"/>
      <c r="R32" s="9">
        <v>1</v>
      </c>
      <c r="S32" s="33">
        <f>SUMIFS(R:R,O:O,""&amp;H31,Q:Q,"&lt;&gt;Y")-R32</f>
        <v>0</v>
      </c>
    </row>
    <row r="33" spans="1:19" ht="26" customHeight="1">
      <c r="A33" s="21"/>
      <c r="B33" s="21"/>
      <c r="C33" s="21"/>
      <c r="D33" s="21"/>
      <c r="E33" s="24"/>
      <c r="F33" s="26" t="s">
        <v>24</v>
      </c>
      <c r="G33" s="2" t="s">
        <v>5</v>
      </c>
      <c r="H33" s="29">
        <f t="shared" si="1"/>
        <v>45481</v>
      </c>
      <c r="I33" s="29">
        <f>IF(Q33="Y",H33,IF(R33&gt;=1,WORKDAY(H33, R33-1,holiday!A:A),H33+R33))</f>
        <v>45481</v>
      </c>
      <c r="J33" s="29"/>
      <c r="K33" s="29"/>
      <c r="L33" s="29"/>
      <c r="M33" s="29">
        <f>IF(Q32="Y",M32,IF(R32&gt;1,WORKDAY(M32, R32,holiday!A:A),M32+R32))</f>
        <v>45480</v>
      </c>
      <c r="N33" s="29">
        <f>IF(Q33="Y",M33,IF(R33&gt;=1,WORKDAY(M33, R33,holiday!A:A),M33+R33))</f>
        <v>45481</v>
      </c>
      <c r="O33" s="29" t="str">
        <f t="shared" si="0"/>
        <v>2024-07-07</v>
      </c>
      <c r="P33" s="29" t="str">
        <f t="shared" si="0"/>
        <v>2024-07-08</v>
      </c>
      <c r="Q33" s="9"/>
      <c r="R33" s="9">
        <v>1</v>
      </c>
      <c r="S33" s="33">
        <f>SUMIFS(R:R,O:O,""&amp;H32,Q:Q,"&lt;&gt;Y")-R33</f>
        <v>0</v>
      </c>
    </row>
    <row r="34" spans="1:19" ht="26" customHeight="1">
      <c r="A34" s="21"/>
      <c r="B34" s="21"/>
      <c r="C34" s="21"/>
      <c r="D34" s="21"/>
      <c r="E34" s="24"/>
      <c r="F34" s="28"/>
      <c r="G34" s="2" t="s">
        <v>7</v>
      </c>
      <c r="H34" s="29">
        <f t="shared" si="1"/>
        <v>45482</v>
      </c>
      <c r="I34" s="29">
        <f>IF(Q34="Y",H34,IF(R34&gt;=1,WORKDAY(H34, R34-1,holiday!A:A),H34+R34))</f>
        <v>45482</v>
      </c>
      <c r="J34" s="29"/>
      <c r="K34" s="29"/>
      <c r="L34" s="29"/>
      <c r="M34" s="29">
        <f>IF(Q33="Y",M33,IF(R33&gt;1,WORKDAY(M33, R33,holiday!A:A),M33+R33))</f>
        <v>45481</v>
      </c>
      <c r="N34" s="29">
        <f>IF(Q34="Y",M34,IF(R34&gt;=1,WORKDAY(M34, R34,holiday!A:A),M34+R34))</f>
        <v>45482</v>
      </c>
      <c r="O34" s="29" t="str">
        <f t="shared" si="0"/>
        <v>2024-07-08</v>
      </c>
      <c r="P34" s="29" t="str">
        <f t="shared" si="0"/>
        <v>2024-07-09</v>
      </c>
      <c r="Q34" s="9"/>
      <c r="R34" s="9">
        <v>1</v>
      </c>
      <c r="S34" s="33">
        <f>SUMIFS(R:R,O:O,""&amp;H33,Q:Q,"&lt;&gt;Y")-R34</f>
        <v>0</v>
      </c>
    </row>
    <row r="35" spans="1:19" ht="26" customHeight="1">
      <c r="A35" s="21"/>
      <c r="B35" s="21"/>
      <c r="C35" s="21"/>
      <c r="D35" s="21"/>
      <c r="E35" s="24"/>
      <c r="F35" s="26" t="s">
        <v>23</v>
      </c>
      <c r="G35" s="2" t="s">
        <v>5</v>
      </c>
      <c r="H35" s="29">
        <f t="shared" si="1"/>
        <v>45483</v>
      </c>
      <c r="I35" s="29">
        <f>IF(Q35="Y",H35,IF(R35&gt;=1,WORKDAY(H35, R35-1,holiday!A:A),H35+R35))</f>
        <v>45483</v>
      </c>
      <c r="J35" s="29"/>
      <c r="K35" s="29"/>
      <c r="L35" s="29"/>
      <c r="M35" s="29">
        <f>IF(Q34="Y",M34,IF(R34&gt;1,WORKDAY(M34, R34,holiday!A:A),M34+R34))</f>
        <v>45482</v>
      </c>
      <c r="N35" s="29">
        <f>IF(Q35="Y",M35,IF(R35&gt;=1,WORKDAY(M35, R35,holiday!A:A),M35+R35))</f>
        <v>45483</v>
      </c>
      <c r="O35" s="29" t="str">
        <f t="shared" si="0"/>
        <v>2024-07-09</v>
      </c>
      <c r="P35" s="29" t="str">
        <f t="shared" si="0"/>
        <v>2024-07-10</v>
      </c>
      <c r="Q35" s="9"/>
      <c r="R35" s="9">
        <v>1</v>
      </c>
      <c r="S35" s="33">
        <f>SUMIFS(R:R,O:O,""&amp;H34,Q:Q,"&lt;&gt;Y")-R35</f>
        <v>0</v>
      </c>
    </row>
    <row r="36" spans="1:19" ht="26" customHeight="1">
      <c r="A36" s="22"/>
      <c r="B36" s="22"/>
      <c r="C36" s="22"/>
      <c r="D36" s="22"/>
      <c r="E36" s="25"/>
      <c r="F36" s="28"/>
      <c r="G36" s="2" t="s">
        <v>31</v>
      </c>
      <c r="H36" s="29">
        <f t="shared" si="1"/>
        <v>45484</v>
      </c>
      <c r="I36" s="29">
        <f>IF(Q36="Y",H36,IF(R36&gt;=1,WORKDAY(H36, R36-1,holiday!A:A),H36+R36))</f>
        <v>45484</v>
      </c>
      <c r="J36" s="29"/>
      <c r="K36" s="29"/>
      <c r="L36" s="29"/>
      <c r="M36" s="29">
        <f>IF(Q35="Y",M35,IF(R35&gt;1,WORKDAY(M35, R35,holiday!A:A),M35+R35))</f>
        <v>45483</v>
      </c>
      <c r="N36" s="29">
        <f>IF(Q36="Y",M36,IF(R36&gt;=1,WORKDAY(M36, R36,holiday!A:A),M36+R36))</f>
        <v>45484</v>
      </c>
      <c r="O36" s="29" t="str">
        <f t="shared" si="0"/>
        <v>2024-07-10</v>
      </c>
      <c r="P36" s="29" t="str">
        <f t="shared" si="0"/>
        <v>2024-07-11</v>
      </c>
      <c r="Q36" s="9"/>
      <c r="R36" s="9">
        <v>1</v>
      </c>
      <c r="S36" s="33">
        <f>SUMIFS(R:R,O:O,""&amp;H35,Q:Q,"&lt;&gt;Y")-R36</f>
        <v>0</v>
      </c>
    </row>
    <row r="37" spans="1:19">
      <c r="H37" s="14"/>
      <c r="I37" s="14"/>
      <c r="J37" s="14"/>
      <c r="K37" s="14"/>
      <c r="L37" s="14"/>
      <c r="M37" s="14"/>
      <c r="N37" s="14"/>
      <c r="O37" s="14"/>
      <c r="P37" s="14"/>
    </row>
    <row r="38" spans="1:19">
      <c r="H38" s="14"/>
      <c r="I38" s="14"/>
      <c r="J38" s="14"/>
      <c r="K38" s="14"/>
      <c r="L38" s="14"/>
      <c r="M38" s="14"/>
      <c r="N38" s="14"/>
      <c r="O38" s="14"/>
      <c r="P38" s="14"/>
    </row>
    <row r="39" spans="1:19">
      <c r="H39" s="14"/>
      <c r="I39" s="14"/>
      <c r="J39" s="14"/>
      <c r="K39" s="14"/>
      <c r="L39" s="14"/>
      <c r="M39" s="14"/>
      <c r="N39" s="14"/>
      <c r="O39" s="14"/>
      <c r="P39" s="14"/>
    </row>
    <row r="40" spans="1:19">
      <c r="H40" s="14"/>
      <c r="I40" s="14"/>
      <c r="J40" s="14"/>
      <c r="K40" s="14"/>
      <c r="L40" s="14"/>
      <c r="M40" s="14"/>
      <c r="N40" s="14"/>
      <c r="O40" s="14"/>
      <c r="P40" s="14"/>
    </row>
    <row r="41" spans="1:19">
      <c r="H41" s="14"/>
      <c r="I41" s="14"/>
      <c r="J41" s="14"/>
      <c r="K41" s="14"/>
      <c r="L41" s="14"/>
      <c r="M41" s="14"/>
      <c r="N41" s="14"/>
      <c r="O41" s="14"/>
      <c r="P41" s="14"/>
    </row>
    <row r="42" spans="1:19">
      <c r="H42" s="14"/>
      <c r="I42" s="14"/>
      <c r="J42" s="14"/>
      <c r="K42" s="14"/>
      <c r="L42" s="14"/>
      <c r="M42" s="14"/>
      <c r="N42" s="14"/>
      <c r="O42" s="14"/>
      <c r="P42" s="14"/>
    </row>
    <row r="43" spans="1:19">
      <c r="H43" s="14"/>
      <c r="I43" s="14"/>
      <c r="J43" s="14"/>
      <c r="K43" s="14"/>
      <c r="L43" s="14"/>
      <c r="M43" s="14"/>
      <c r="N43" s="14"/>
      <c r="O43" s="14"/>
      <c r="P43" s="14"/>
    </row>
    <row r="44" spans="1:19">
      <c r="H44" s="14"/>
      <c r="I44" s="14"/>
      <c r="J44" s="14"/>
      <c r="K44" s="14"/>
      <c r="L44" s="14"/>
      <c r="M44" s="14"/>
      <c r="N44" s="14"/>
      <c r="O44" s="14"/>
      <c r="P44" s="14"/>
    </row>
    <row r="45" spans="1:19">
      <c r="H45" s="14"/>
      <c r="I45" s="14"/>
      <c r="J45" s="14"/>
      <c r="K45" s="14"/>
      <c r="L45" s="14"/>
      <c r="M45" s="14"/>
      <c r="N45" s="14"/>
      <c r="O45" s="14"/>
      <c r="P45" s="14"/>
    </row>
    <row r="46" spans="1:19">
      <c r="H46" s="14"/>
      <c r="I46" s="14"/>
      <c r="J46" s="14"/>
      <c r="K46" s="14"/>
      <c r="L46" s="14"/>
      <c r="M46" s="14"/>
      <c r="N46" s="14"/>
      <c r="O46" s="14"/>
      <c r="P46" s="14"/>
    </row>
    <row r="47" spans="1:19">
      <c r="H47" s="14"/>
      <c r="I47" s="14"/>
      <c r="J47" s="14"/>
      <c r="K47" s="14"/>
      <c r="L47" s="14"/>
      <c r="M47" s="14"/>
      <c r="N47" s="14"/>
      <c r="O47" s="14"/>
      <c r="P47" s="14"/>
    </row>
    <row r="48" spans="1:19">
      <c r="H48" s="14"/>
      <c r="I48" s="14"/>
      <c r="J48" s="14"/>
      <c r="K48" s="14"/>
      <c r="L48" s="14"/>
      <c r="M48" s="14"/>
      <c r="N48" s="14"/>
      <c r="O48" s="14"/>
      <c r="P48" s="14"/>
    </row>
    <row r="49" spans="8:16">
      <c r="H49" s="14"/>
      <c r="I49" s="14"/>
      <c r="J49" s="14"/>
      <c r="K49" s="14"/>
      <c r="L49" s="14"/>
      <c r="M49" s="14"/>
      <c r="N49" s="14"/>
      <c r="O49" s="14"/>
      <c r="P49" s="14"/>
    </row>
    <row r="50" spans="8:16">
      <c r="H50" s="14"/>
      <c r="I50" s="14"/>
      <c r="J50" s="14"/>
      <c r="K50" s="14"/>
      <c r="L50" s="14"/>
      <c r="M50" s="14"/>
      <c r="N50" s="14"/>
      <c r="O50" s="14"/>
      <c r="P50" s="14"/>
    </row>
    <row r="51" spans="8:16">
      <c r="H51" s="14"/>
      <c r="I51" s="14"/>
      <c r="J51" s="14"/>
      <c r="K51" s="14"/>
      <c r="L51" s="14"/>
      <c r="M51" s="14"/>
      <c r="N51" s="14"/>
      <c r="O51" s="14"/>
      <c r="P51" s="14"/>
    </row>
    <row r="52" spans="8:16">
      <c r="H52" s="14"/>
      <c r="I52" s="14"/>
      <c r="J52" s="14"/>
      <c r="K52" s="14"/>
      <c r="L52" s="14"/>
      <c r="M52" s="14"/>
      <c r="N52" s="14"/>
      <c r="O52" s="14"/>
      <c r="P52" s="14"/>
    </row>
    <row r="53" spans="8:16">
      <c r="H53" s="14"/>
      <c r="I53" s="14"/>
      <c r="J53" s="14"/>
      <c r="K53" s="14"/>
      <c r="L53" s="14"/>
      <c r="M53" s="14"/>
      <c r="N53" s="14"/>
      <c r="O53" s="14"/>
      <c r="P53" s="14"/>
    </row>
    <row r="54" spans="8:16">
      <c r="H54" s="14"/>
      <c r="I54" s="14"/>
      <c r="J54" s="14"/>
      <c r="K54" s="14"/>
      <c r="L54" s="14"/>
      <c r="M54" s="14"/>
      <c r="N54" s="14"/>
      <c r="O54" s="14"/>
      <c r="P54" s="14"/>
    </row>
    <row r="55" spans="8:16">
      <c r="H55" s="14"/>
      <c r="I55" s="14"/>
      <c r="J55" s="14"/>
      <c r="K55" s="14"/>
      <c r="L55" s="14"/>
      <c r="M55" s="14"/>
      <c r="N55" s="14"/>
      <c r="O55" s="14"/>
      <c r="P55" s="14"/>
    </row>
    <row r="56" spans="8:16">
      <c r="H56" s="14"/>
      <c r="I56" s="14"/>
      <c r="J56" s="14"/>
      <c r="K56" s="14"/>
      <c r="L56" s="14"/>
      <c r="M56" s="14"/>
      <c r="N56" s="14"/>
      <c r="O56" s="14"/>
      <c r="P56" s="14"/>
    </row>
    <row r="57" spans="8:16">
      <c r="H57" s="14"/>
      <c r="I57" s="14"/>
      <c r="J57" s="14"/>
      <c r="K57" s="14"/>
      <c r="L57" s="14"/>
      <c r="M57" s="14"/>
      <c r="N57" s="14"/>
      <c r="O57" s="14"/>
      <c r="P57" s="14"/>
    </row>
    <row r="58" spans="8:16">
      <c r="H58" s="14"/>
      <c r="I58" s="14"/>
      <c r="J58" s="14"/>
      <c r="K58" s="14"/>
      <c r="L58" s="14"/>
      <c r="M58" s="14"/>
      <c r="N58" s="14"/>
      <c r="O58" s="14"/>
      <c r="P58" s="14"/>
    </row>
    <row r="59" spans="8:16">
      <c r="H59" s="14"/>
      <c r="I59" s="14"/>
      <c r="J59" s="14"/>
      <c r="K59" s="14"/>
      <c r="L59" s="14"/>
      <c r="M59" s="14"/>
      <c r="N59" s="14"/>
      <c r="O59" s="14"/>
      <c r="P59" s="14"/>
    </row>
  </sheetData>
  <mergeCells count="11">
    <mergeCell ref="F23:F26"/>
    <mergeCell ref="E27:E36"/>
    <mergeCell ref="F31:F32"/>
    <mergeCell ref="F33:F34"/>
    <mergeCell ref="F35:F36"/>
    <mergeCell ref="A3:A36"/>
    <mergeCell ref="B3:B36"/>
    <mergeCell ref="C3:C36"/>
    <mergeCell ref="D3:D36"/>
    <mergeCell ref="E8:E19"/>
    <mergeCell ref="E20:E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8BF-549C-504C-A03C-B78651EA1569}">
  <dimension ref="A1:I36"/>
  <sheetViews>
    <sheetView topLeftCell="E1" zoomScale="90" workbookViewId="0">
      <selection activeCell="C42" sqref="C42"/>
    </sheetView>
  </sheetViews>
  <sheetFormatPr baseColWidth="10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5.85546875" bestFit="1" customWidth="1"/>
    <col min="7" max="7" width="36.28515625" bestFit="1" customWidth="1"/>
    <col min="8" max="9" width="11" bestFit="1" customWidth="1"/>
  </cols>
  <sheetData>
    <row r="1" spans="1:9" ht="29" customHeight="1">
      <c r="A1" s="6"/>
      <c r="B1" s="6"/>
      <c r="C1" s="6"/>
      <c r="D1" s="6"/>
      <c r="E1" s="7"/>
      <c r="F1" s="6"/>
      <c r="G1" s="6"/>
      <c r="H1" s="6"/>
      <c r="I1" s="2"/>
    </row>
    <row r="2" spans="1:9" ht="43" customHeight="1" thickBot="1">
      <c r="A2" s="4" t="s">
        <v>8</v>
      </c>
      <c r="B2" s="4" t="s">
        <v>0</v>
      </c>
      <c r="C2" s="4" t="s">
        <v>1</v>
      </c>
      <c r="D2" s="4" t="s">
        <v>2</v>
      </c>
      <c r="E2" s="5" t="s">
        <v>4</v>
      </c>
      <c r="F2" s="4" t="s">
        <v>11</v>
      </c>
      <c r="G2" s="4" t="s">
        <v>12</v>
      </c>
      <c r="H2" s="10" t="s">
        <v>44</v>
      </c>
      <c r="I2" s="11" t="s">
        <v>45</v>
      </c>
    </row>
    <row r="3" spans="1:9" ht="23" customHeight="1">
      <c r="A3" s="20" t="s">
        <v>3</v>
      </c>
      <c r="B3" s="20" t="s">
        <v>13</v>
      </c>
      <c r="C3" s="20" t="s">
        <v>32</v>
      </c>
      <c r="D3" s="20" t="s">
        <v>14</v>
      </c>
      <c r="E3" s="16" t="s">
        <v>14</v>
      </c>
      <c r="F3" s="2" t="s">
        <v>48</v>
      </c>
      <c r="G3" s="2"/>
      <c r="H3" s="12">
        <v>45446</v>
      </c>
      <c r="I3" s="12">
        <v>45447</v>
      </c>
    </row>
    <row r="4" spans="1:9" ht="23" customHeight="1">
      <c r="A4" s="21"/>
      <c r="B4" s="21"/>
      <c r="C4" s="21"/>
      <c r="D4" s="21"/>
      <c r="E4" s="17"/>
      <c r="F4" s="2" t="s">
        <v>50</v>
      </c>
      <c r="G4" s="2"/>
      <c r="H4" s="13">
        <v>45448</v>
      </c>
      <c r="I4" s="13">
        <v>45450</v>
      </c>
    </row>
    <row r="5" spans="1:9" ht="26" customHeight="1">
      <c r="A5" s="21"/>
      <c r="B5" s="21"/>
      <c r="C5" s="21"/>
      <c r="D5" s="21"/>
      <c r="E5" s="17"/>
      <c r="F5" s="2" t="s">
        <v>9</v>
      </c>
      <c r="G5" s="2"/>
      <c r="H5" s="13">
        <v>45453</v>
      </c>
      <c r="I5" s="13">
        <v>45453</v>
      </c>
    </row>
    <row r="6" spans="1:9" ht="26" customHeight="1">
      <c r="A6" s="21"/>
      <c r="B6" s="21"/>
      <c r="C6" s="21"/>
      <c r="D6" s="21"/>
      <c r="E6" s="17"/>
      <c r="F6" s="2" t="s">
        <v>10</v>
      </c>
      <c r="G6" s="2"/>
      <c r="H6" s="13">
        <v>45454</v>
      </c>
      <c r="I6" s="13">
        <v>45454</v>
      </c>
    </row>
    <row r="7" spans="1:9" ht="26" customHeight="1">
      <c r="A7" s="21"/>
      <c r="B7" s="21"/>
      <c r="C7" s="21"/>
      <c r="D7" s="21"/>
      <c r="E7" s="17"/>
      <c r="F7" s="2" t="s">
        <v>26</v>
      </c>
      <c r="G7" s="2"/>
      <c r="H7" s="13">
        <v>45454</v>
      </c>
      <c r="I7" s="13">
        <v>45454</v>
      </c>
    </row>
    <row r="8" spans="1:9" ht="26" customHeight="1">
      <c r="A8" s="21"/>
      <c r="B8" s="21"/>
      <c r="C8" s="21"/>
      <c r="D8" s="21"/>
      <c r="E8" s="23" t="s">
        <v>51</v>
      </c>
      <c r="F8" s="2" t="s">
        <v>26</v>
      </c>
      <c r="G8" s="2"/>
      <c r="H8" s="13">
        <v>45455</v>
      </c>
      <c r="I8" s="13">
        <v>45455</v>
      </c>
    </row>
    <row r="9" spans="1:9" ht="26" customHeight="1">
      <c r="A9" s="21"/>
      <c r="B9" s="21"/>
      <c r="C9" s="21"/>
      <c r="D9" s="21"/>
      <c r="E9" s="24"/>
      <c r="F9" s="2" t="s">
        <v>38</v>
      </c>
      <c r="G9" s="2"/>
      <c r="H9" s="13">
        <v>45455</v>
      </c>
      <c r="I9" s="13">
        <v>45455</v>
      </c>
    </row>
    <row r="10" spans="1:9" ht="26" customHeight="1">
      <c r="A10" s="21"/>
      <c r="B10" s="21"/>
      <c r="C10" s="21"/>
      <c r="D10" s="21"/>
      <c r="E10" s="24"/>
      <c r="F10" s="2" t="s">
        <v>40</v>
      </c>
      <c r="G10" s="2"/>
      <c r="H10" s="13">
        <v>45455</v>
      </c>
      <c r="I10" s="13">
        <v>45455</v>
      </c>
    </row>
    <row r="11" spans="1:9" ht="26" customHeight="1">
      <c r="A11" s="21"/>
      <c r="B11" s="21"/>
      <c r="C11" s="21"/>
      <c r="D11" s="21"/>
      <c r="E11" s="24"/>
      <c r="F11" s="2" t="s">
        <v>41</v>
      </c>
      <c r="G11" s="2"/>
      <c r="H11" s="13">
        <v>45455</v>
      </c>
      <c r="I11" s="13">
        <v>45455</v>
      </c>
    </row>
    <row r="12" spans="1:9" ht="26" customHeight="1">
      <c r="A12" s="21"/>
      <c r="B12" s="21"/>
      <c r="C12" s="21"/>
      <c r="D12" s="21"/>
      <c r="E12" s="24"/>
      <c r="F12" s="2" t="s">
        <v>27</v>
      </c>
      <c r="G12" s="2"/>
      <c r="H12" s="13">
        <v>45455</v>
      </c>
      <c r="I12" s="13">
        <v>45455</v>
      </c>
    </row>
    <row r="13" spans="1:9" ht="26" customHeight="1">
      <c r="A13" s="21"/>
      <c r="B13" s="21"/>
      <c r="C13" s="21"/>
      <c r="D13" s="21"/>
      <c r="E13" s="24"/>
      <c r="F13" s="2" t="s">
        <v>28</v>
      </c>
      <c r="G13" s="2"/>
      <c r="H13" s="13">
        <v>45455</v>
      </c>
      <c r="I13" s="13">
        <v>45455</v>
      </c>
    </row>
    <row r="14" spans="1:9" ht="26" customHeight="1">
      <c r="A14" s="21"/>
      <c r="B14" s="21"/>
      <c r="C14" s="21"/>
      <c r="D14" s="21"/>
      <c r="E14" s="24"/>
      <c r="F14" s="2" t="s">
        <v>29</v>
      </c>
      <c r="G14" s="2"/>
      <c r="H14" s="13">
        <v>45456</v>
      </c>
      <c r="I14" s="13">
        <v>45456</v>
      </c>
    </row>
    <row r="15" spans="1:9" ht="26" customHeight="1">
      <c r="A15" s="21"/>
      <c r="B15" s="21"/>
      <c r="C15" s="21"/>
      <c r="D15" s="21"/>
      <c r="E15" s="24"/>
      <c r="F15" s="2" t="s">
        <v>30</v>
      </c>
      <c r="G15" s="2"/>
      <c r="H15" s="13">
        <v>45456</v>
      </c>
      <c r="I15" s="13">
        <v>45456</v>
      </c>
    </row>
    <row r="16" spans="1:9" ht="26" customHeight="1">
      <c r="A16" s="21"/>
      <c r="B16" s="21"/>
      <c r="C16" s="21"/>
      <c r="D16" s="21"/>
      <c r="E16" s="24"/>
      <c r="F16" s="2" t="s">
        <v>34</v>
      </c>
      <c r="G16" s="2"/>
      <c r="H16" s="13">
        <v>45456</v>
      </c>
      <c r="I16" s="13">
        <v>45456</v>
      </c>
    </row>
    <row r="17" spans="1:9" ht="26" customHeight="1">
      <c r="A17" s="21"/>
      <c r="B17" s="21"/>
      <c r="C17" s="21"/>
      <c r="D17" s="21"/>
      <c r="E17" s="24"/>
      <c r="F17" s="2" t="s">
        <v>35</v>
      </c>
      <c r="G17" s="2"/>
      <c r="H17" s="13">
        <v>45456</v>
      </c>
      <c r="I17" s="13">
        <v>45456</v>
      </c>
    </row>
    <row r="18" spans="1:9" ht="26" customHeight="1">
      <c r="A18" s="21"/>
      <c r="B18" s="21"/>
      <c r="C18" s="21"/>
      <c r="D18" s="21"/>
      <c r="E18" s="24"/>
      <c r="F18" s="2" t="s">
        <v>36</v>
      </c>
      <c r="G18" s="2"/>
      <c r="H18" s="13">
        <v>45456</v>
      </c>
      <c r="I18" s="13">
        <v>45456</v>
      </c>
    </row>
    <row r="19" spans="1:9" ht="26" customHeight="1">
      <c r="A19" s="21"/>
      <c r="B19" s="21"/>
      <c r="C19" s="21"/>
      <c r="D19" s="21"/>
      <c r="E19" s="25"/>
      <c r="F19" s="2" t="s">
        <v>37</v>
      </c>
      <c r="G19" s="2"/>
      <c r="H19" s="13">
        <v>45456</v>
      </c>
      <c r="I19" s="13">
        <v>45456</v>
      </c>
    </row>
    <row r="20" spans="1:9" ht="26" customHeight="1">
      <c r="A20" s="21"/>
      <c r="B20" s="21"/>
      <c r="C20" s="21"/>
      <c r="D20" s="21"/>
      <c r="E20" s="20" t="s">
        <v>14</v>
      </c>
      <c r="F20" s="2" t="s">
        <v>33</v>
      </c>
      <c r="G20" s="2"/>
      <c r="H20" s="13">
        <v>45457</v>
      </c>
      <c r="I20" s="13">
        <v>45457</v>
      </c>
    </row>
    <row r="21" spans="1:9" ht="26" customHeight="1">
      <c r="A21" s="21"/>
      <c r="B21" s="21"/>
      <c r="C21" s="21"/>
      <c r="D21" s="21"/>
      <c r="E21" s="21"/>
      <c r="F21" s="2" t="s">
        <v>39</v>
      </c>
      <c r="G21" s="2"/>
      <c r="H21" s="13">
        <v>45460</v>
      </c>
      <c r="I21" s="13">
        <v>45460</v>
      </c>
    </row>
    <row r="22" spans="1:9" ht="26" customHeight="1">
      <c r="A22" s="21"/>
      <c r="B22" s="21"/>
      <c r="C22" s="21"/>
      <c r="D22" s="21"/>
      <c r="E22" s="21"/>
      <c r="F22" s="2" t="s">
        <v>19</v>
      </c>
      <c r="G22" s="2" t="s">
        <v>18</v>
      </c>
      <c r="H22" s="13">
        <v>45461</v>
      </c>
      <c r="I22" s="13">
        <v>45462</v>
      </c>
    </row>
    <row r="23" spans="1:9" ht="26" customHeight="1">
      <c r="A23" s="21"/>
      <c r="B23" s="21"/>
      <c r="C23" s="21"/>
      <c r="D23" s="21"/>
      <c r="E23" s="21"/>
      <c r="F23" s="26" t="s">
        <v>16</v>
      </c>
      <c r="G23" s="2" t="s">
        <v>18</v>
      </c>
      <c r="H23" s="13">
        <v>45463</v>
      </c>
      <c r="I23" s="13">
        <v>45464</v>
      </c>
    </row>
    <row r="24" spans="1:9" ht="26" customHeight="1">
      <c r="A24" s="21"/>
      <c r="B24" s="21"/>
      <c r="C24" s="21"/>
      <c r="D24" s="21"/>
      <c r="E24" s="21"/>
      <c r="F24" s="27"/>
      <c r="G24" s="2" t="s">
        <v>17</v>
      </c>
      <c r="H24" s="13">
        <v>45467</v>
      </c>
      <c r="I24" s="13">
        <v>45468</v>
      </c>
    </row>
    <row r="25" spans="1:9" ht="26" customHeight="1">
      <c r="A25" s="21"/>
      <c r="B25" s="21"/>
      <c r="C25" s="21"/>
      <c r="D25" s="21"/>
      <c r="E25" s="21"/>
      <c r="F25" s="27"/>
      <c r="G25" s="2" t="s">
        <v>52</v>
      </c>
      <c r="H25" s="13">
        <v>45469</v>
      </c>
      <c r="I25" s="13">
        <v>45469</v>
      </c>
    </row>
    <row r="26" spans="1:9" ht="26" customHeight="1">
      <c r="A26" s="21"/>
      <c r="B26" s="21"/>
      <c r="C26" s="21"/>
      <c r="D26" s="21"/>
      <c r="E26" s="22"/>
      <c r="F26" s="28"/>
      <c r="G26" s="2" t="s">
        <v>42</v>
      </c>
      <c r="H26" s="13">
        <v>45470</v>
      </c>
      <c r="I26" s="13">
        <v>45470</v>
      </c>
    </row>
    <row r="27" spans="1:9" ht="26" customHeight="1">
      <c r="A27" s="21"/>
      <c r="B27" s="21"/>
      <c r="C27" s="21"/>
      <c r="D27" s="21"/>
      <c r="E27" s="23" t="s">
        <v>15</v>
      </c>
      <c r="F27" s="2" t="s">
        <v>50</v>
      </c>
      <c r="G27" s="2"/>
      <c r="H27" s="13">
        <v>45471</v>
      </c>
      <c r="I27" s="13">
        <v>45474</v>
      </c>
    </row>
    <row r="28" spans="1:9" ht="26" customHeight="1">
      <c r="A28" s="21"/>
      <c r="B28" s="21"/>
      <c r="C28" s="21"/>
      <c r="D28" s="21"/>
      <c r="E28" s="24"/>
      <c r="F28" s="2" t="s">
        <v>20</v>
      </c>
      <c r="G28" s="2"/>
      <c r="H28" s="13">
        <v>45474</v>
      </c>
      <c r="I28" s="13">
        <v>45474</v>
      </c>
    </row>
    <row r="29" spans="1:9" ht="26" customHeight="1">
      <c r="A29" s="21"/>
      <c r="B29" s="21"/>
      <c r="C29" s="21"/>
      <c r="D29" s="21"/>
      <c r="E29" s="24"/>
      <c r="F29" s="2" t="s">
        <v>21</v>
      </c>
      <c r="G29" s="2"/>
      <c r="H29" s="13">
        <v>45475</v>
      </c>
      <c r="I29" s="13">
        <v>45475</v>
      </c>
    </row>
    <row r="30" spans="1:9" ht="26" customHeight="1">
      <c r="A30" s="21"/>
      <c r="B30" s="21"/>
      <c r="C30" s="21"/>
      <c r="D30" s="21"/>
      <c r="E30" s="24"/>
      <c r="F30" s="2" t="s">
        <v>22</v>
      </c>
      <c r="G30" s="2" t="s">
        <v>43</v>
      </c>
      <c r="H30" s="13">
        <v>45476</v>
      </c>
      <c r="I30" s="13">
        <v>45477</v>
      </c>
    </row>
    <row r="31" spans="1:9" ht="26" customHeight="1">
      <c r="A31" s="21"/>
      <c r="B31" s="21"/>
      <c r="C31" s="21"/>
      <c r="D31" s="21"/>
      <c r="E31" s="24"/>
      <c r="F31" s="26" t="s">
        <v>25</v>
      </c>
      <c r="G31" s="2" t="s">
        <v>5</v>
      </c>
      <c r="H31" s="13">
        <v>45478</v>
      </c>
      <c r="I31" s="13">
        <v>45478</v>
      </c>
    </row>
    <row r="32" spans="1:9" ht="26" customHeight="1">
      <c r="A32" s="21"/>
      <c r="B32" s="21"/>
      <c r="C32" s="21"/>
      <c r="D32" s="21"/>
      <c r="E32" s="24"/>
      <c r="F32" s="28"/>
      <c r="G32" s="2" t="s">
        <v>6</v>
      </c>
      <c r="H32" s="13">
        <v>45481</v>
      </c>
      <c r="I32" s="13">
        <v>45481</v>
      </c>
    </row>
    <row r="33" spans="1:9" ht="26" customHeight="1">
      <c r="A33" s="21"/>
      <c r="B33" s="21"/>
      <c r="C33" s="21"/>
      <c r="D33" s="21"/>
      <c r="E33" s="24"/>
      <c r="F33" s="26" t="s">
        <v>24</v>
      </c>
      <c r="G33" s="2" t="s">
        <v>5</v>
      </c>
      <c r="H33" s="13">
        <v>45482</v>
      </c>
      <c r="I33" s="13">
        <v>45482</v>
      </c>
    </row>
    <row r="34" spans="1:9" ht="26" customHeight="1">
      <c r="A34" s="21"/>
      <c r="B34" s="21"/>
      <c r="C34" s="21"/>
      <c r="D34" s="21"/>
      <c r="E34" s="24"/>
      <c r="F34" s="28"/>
      <c r="G34" s="2" t="s">
        <v>7</v>
      </c>
      <c r="H34" s="13">
        <v>45483</v>
      </c>
      <c r="I34" s="13">
        <v>45483</v>
      </c>
    </row>
    <row r="35" spans="1:9" ht="26" customHeight="1">
      <c r="A35" s="21"/>
      <c r="B35" s="21"/>
      <c r="C35" s="21"/>
      <c r="D35" s="21"/>
      <c r="E35" s="24"/>
      <c r="F35" s="26" t="s">
        <v>23</v>
      </c>
      <c r="G35" s="2" t="s">
        <v>5</v>
      </c>
      <c r="H35" s="13">
        <v>45484</v>
      </c>
      <c r="I35" s="13">
        <v>45484</v>
      </c>
    </row>
    <row r="36" spans="1:9" ht="26" customHeight="1">
      <c r="A36" s="22"/>
      <c r="B36" s="22"/>
      <c r="C36" s="22"/>
      <c r="D36" s="22"/>
      <c r="E36" s="25"/>
      <c r="F36" s="28"/>
      <c r="G36" s="2" t="s">
        <v>31</v>
      </c>
      <c r="H36" s="13">
        <v>45485</v>
      </c>
      <c r="I36" s="13">
        <v>45485</v>
      </c>
    </row>
  </sheetData>
  <mergeCells count="11">
    <mergeCell ref="F23:F26"/>
    <mergeCell ref="E27:E36"/>
    <mergeCell ref="F31:F32"/>
    <mergeCell ref="F33:F34"/>
    <mergeCell ref="F35:F36"/>
    <mergeCell ref="A3:A36"/>
    <mergeCell ref="B3:B36"/>
    <mergeCell ref="C3:C36"/>
    <mergeCell ref="D3:D36"/>
    <mergeCell ref="E8:E19"/>
    <mergeCell ref="E20:E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일조권 사선제한 분석</vt:lpstr>
      <vt:lpstr>드론 비행경로 시뮬레이션</vt:lpstr>
      <vt:lpstr>하천 모니터링</vt:lpstr>
      <vt:lpstr>holiday</vt:lpstr>
      <vt:lpstr>holiday (2)</vt:lpstr>
      <vt:lpstr>공공시설 방문 현황 관리_원본</vt:lpstr>
      <vt:lpstr>공공시설 방문 현황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2024-05-28T08:52:26Z</dcterms:modified>
</cp:coreProperties>
</file>