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 Ma\Google Drive (proyectodelcafe@gmail.com)\segimiento faber\entrega 2\"/>
    </mc:Choice>
  </mc:AlternateContent>
  <bookViews>
    <workbookView xWindow="0" yWindow="0" windowWidth="21600" windowHeight="9585"/>
  </bookViews>
  <sheets>
    <sheet name="punto de función" sheetId="1" r:id="rId1"/>
    <sheet name="funciones identificad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D73" i="1"/>
  <c r="C73" i="1"/>
  <c r="C69" i="1" l="1"/>
  <c r="C65" i="1"/>
  <c r="C64" i="1"/>
  <c r="D65" i="1"/>
  <c r="D64" i="1"/>
  <c r="D50" i="1"/>
  <c r="D30" i="2"/>
  <c r="D10" i="2" l="1"/>
  <c r="C10" i="2"/>
  <c r="C29" i="1"/>
  <c r="C7" i="1"/>
  <c r="C4" i="1"/>
  <c r="E30" i="2"/>
  <c r="C30" i="2"/>
  <c r="D27" i="2"/>
  <c r="E27" i="2"/>
  <c r="C27" i="2"/>
  <c r="E10" i="2"/>
  <c r="C6" i="1" l="1"/>
  <c r="C3" i="1"/>
  <c r="C5" i="1"/>
  <c r="C9" i="1" s="1"/>
  <c r="C34" i="1" s="1"/>
  <c r="C43" i="1" s="1"/>
  <c r="C47" i="1" s="1"/>
  <c r="C53" i="1" l="1"/>
  <c r="D53" i="1"/>
</calcChain>
</file>

<file path=xl/sharedStrings.xml><?xml version="1.0" encoding="utf-8"?>
<sst xmlns="http://schemas.openxmlformats.org/spreadsheetml/2006/main" count="83" uniqueCount="81">
  <si>
    <t>Tipo /Complejidad</t>
  </si>
  <si>
    <t>Nivel complejidad</t>
  </si>
  <si>
    <t xml:space="preserve">(EO) Salida externa </t>
  </si>
  <si>
    <t xml:space="preserve">(EIF) Archivo de interfaz externo 
</t>
  </si>
  <si>
    <t>tipo</t>
  </si>
  <si>
    <t>funcion</t>
  </si>
  <si>
    <t>EI</t>
  </si>
  <si>
    <t>EQ</t>
  </si>
  <si>
    <r>
      <t xml:space="preserve">(EQ) </t>
    </r>
    <r>
      <rPr>
        <b/>
        <sz val="12"/>
        <color rgb="FF000000"/>
        <rFont val="Calibri"/>
        <family val="2"/>
        <scheme val="minor"/>
      </rPr>
      <t xml:space="preserve">Consulta externa </t>
    </r>
  </si>
  <si>
    <r>
      <t xml:space="preserve">(ILF) </t>
    </r>
    <r>
      <rPr>
        <b/>
        <sz val="12"/>
        <color rgb="FF000000"/>
        <rFont val="Calibri"/>
        <family val="2"/>
        <scheme val="minor"/>
      </rPr>
      <t>Archivo lógico interno</t>
    </r>
  </si>
  <si>
    <t>ILF</t>
  </si>
  <si>
    <t>Baja</t>
  </si>
  <si>
    <t>Media</t>
  </si>
  <si>
    <t>Alta</t>
  </si>
  <si>
    <t>EO</t>
  </si>
  <si>
    <t>-</t>
  </si>
  <si>
    <t>EIF</t>
  </si>
  <si>
    <t>PFSA</t>
  </si>
  <si>
    <t xml:space="preserve">(EI) Entrada Externa 
</t>
  </si>
  <si>
    <t>Factor de Ajuste</t>
  </si>
  <si>
    <t>Puntaje</t>
  </si>
  <si>
    <t>Comunicación de Datos</t>
  </si>
  <si>
    <t>Procesamiento Distribuido</t>
  </si>
  <si>
    <t>Objetivos de Rendimiento</t>
  </si>
  <si>
    <t>Tasa de transacciones</t>
  </si>
  <si>
    <t>Interfase con el usuario</t>
  </si>
  <si>
    <t>Procesamiento Completo</t>
  </si>
  <si>
    <t>Reusabilidad del código</t>
  </si>
  <si>
    <t>Facilidad de Implementación</t>
  </si>
  <si>
    <t>Facilidad de Operación</t>
  </si>
  <si>
    <t>Instalación Múltiples</t>
  </si>
  <si>
    <t>Facilidad de Cambios</t>
  </si>
  <si>
    <t>FACTOR DE AJUSTE</t>
  </si>
  <si>
    <t>PFA</t>
  </si>
  <si>
    <t>Estimación de esfuerzo</t>
  </si>
  <si>
    <t>H/H</t>
  </si>
  <si>
    <t>horas/hombre</t>
  </si>
  <si>
    <t>Horas por desarrollador</t>
  </si>
  <si>
    <t>Desarrolladores para el proyecto</t>
  </si>
  <si>
    <t>hora semanal por desarrollador</t>
  </si>
  <si>
    <t>como estudiante</t>
  </si>
  <si>
    <t>como desarrollador trabajando 8 horas diarias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</si>
  <si>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tiempo estimado como estudiantes se tiene en incluyendo cuenta las 8 horas adicionales que se le signan a la materia dando un plus de 4 horas mas de esfuerzo adicional.</t>
    </r>
  </si>
  <si>
    <t>estimación de costos en el proyecto</t>
  </si>
  <si>
    <t>aportes parafiscales por salario</t>
  </si>
  <si>
    <t>número de empleados</t>
  </si>
  <si>
    <t>total costo mensual</t>
  </si>
  <si>
    <t>para estudiantes</t>
  </si>
  <si>
    <t>estudiante</t>
  </si>
  <si>
    <t>desarrollador</t>
  </si>
  <si>
    <t>salario mensual por empleado incluido aux de transporte</t>
  </si>
  <si>
    <t>tiempo estimado para elaboración en meses</t>
  </si>
  <si>
    <t>total costo proyecto estimado con punto de función</t>
  </si>
  <si>
    <t>servicios públicos (energia, agua)</t>
  </si>
  <si>
    <t>HERRAMIENTAS DE APOYO</t>
  </si>
  <si>
    <t>Puntos función ajustado</t>
  </si>
  <si>
    <t>Configuración del equipamiento</t>
  </si>
  <si>
    <t>Entrada de Datos en Línea</t>
  </si>
  <si>
    <t>Actualizaciones en íinea</t>
  </si>
  <si>
    <t>Visualizar hora inicial de un lote en la máquina trilladora</t>
  </si>
  <si>
    <t>Visualizar hora final de un lote en la máquina trilladora</t>
  </si>
  <si>
    <t>Visualizar hora inicial de un lote en la máquina selectora de granos por color</t>
  </si>
  <si>
    <t>Visualizar hora final de un lote en la máquina selectora de granos por color</t>
  </si>
  <si>
    <t>Visualizar hora inicial de un lote en la máquina tostadora</t>
  </si>
  <si>
    <t>Visualizar hora final de un lote en la máquina tostadora</t>
  </si>
  <si>
    <t>Visualizar hora inicial de empaquetado</t>
  </si>
  <si>
    <t>Visualizar hora final de empaquetado</t>
  </si>
  <si>
    <t>Visualizar el tiempo total consumido por el lote</t>
  </si>
  <si>
    <t>Registrar los datos de los caficultores</t>
  </si>
  <si>
    <t>Registrar los datos de la taza</t>
  </si>
  <si>
    <t>Registrar los datos de los lotes - preproduccion</t>
  </si>
  <si>
    <t>Registrar los datos de los lotes - posproduccion</t>
  </si>
  <si>
    <t>Modificar los datos de los caficultores</t>
  </si>
  <si>
    <t>Modificar los datos de los lotes</t>
  </si>
  <si>
    <t>Borrar caficultores</t>
  </si>
  <si>
    <t>Borrar lotes</t>
  </si>
  <si>
    <t>Consultar datos de los caficultores con un número de lote dado</t>
  </si>
  <si>
    <t>Visualizar hora inicial de un lote en la máquina densimétrica</t>
  </si>
  <si>
    <t>Visualizar hora final de un lote en la máquina densimétrica</t>
  </si>
  <si>
    <t>10 Tablas de BD</t>
  </si>
  <si>
    <t>Costos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</si>
</sst>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2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 wrapText="1"/>
    </xf>
    <xf numFmtId="42" fontId="0" fillId="0" borderId="0" xfId="1" applyFont="1"/>
    <xf numFmtId="42" fontId="0" fillId="0" borderId="1" xfId="1" applyFont="1" applyBorder="1"/>
    <xf numFmtId="0" fontId="1" fillId="0" borderId="6" xfId="0" applyFont="1" applyBorder="1"/>
    <xf numFmtId="42" fontId="1" fillId="0" borderId="6" xfId="1" applyFont="1" applyBorder="1"/>
    <xf numFmtId="2" fontId="2" fillId="0" borderId="5" xfId="0" applyNumberFormat="1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144268</xdr:colOff>
      <xdr:row>1</xdr:row>
      <xdr:rowOff>109428</xdr:rowOff>
    </xdr:from>
    <xdr:to>
      <xdr:col>9</xdr:col>
      <xdr:colOff>319318</xdr:colOff>
      <xdr:row>5</xdr:row>
      <xdr:rowOff>219075</xdr:rowOff>
    </xdr:to>
    <xdr:pic>
      <xdr:nvPicPr>
        <xdr:cNvPr id="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7818" y="109428"/>
          <a:ext cx="3985050" cy="1481247"/>
        </a:xfrm>
        <a:prstGeom prst="rect">
          <a:avLst/>
        </a:prstGeom>
      </xdr:spPr>
    </xdr:pic>
    <xdr:clientData/>
  </xdr:twoCellAnchor>
  <xdr:twoCellAnchor>
    <xdr:from>
      <xdr:col>4</xdr:col>
      <xdr:colOff>504825</xdr:colOff>
      <xdr:row>5</xdr:row>
      <xdr:rowOff>342900</xdr:rowOff>
    </xdr:from>
    <xdr:to>
      <xdr:col>9</xdr:col>
      <xdr:colOff>342900</xdr:colOff>
      <xdr:row>7</xdr:row>
      <xdr:rowOff>39452</xdr:rowOff>
    </xdr:to>
    <xdr:sp macro="" textlink="">
      <xdr:nvSpPr>
        <xdr:cNvPr id="3" name="4 CuadroTexto"/>
        <xdr:cNvSpPr txBox="1"/>
      </xdr:nvSpPr>
      <xdr:spPr>
        <a:xfrm>
          <a:off x="6048375" y="1714500"/>
          <a:ext cx="3648075" cy="47760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200"/>
            <a:t>Valores estándar (IFPUG) </a:t>
          </a:r>
          <a:r>
            <a:rPr lang="en-US" sz="1200"/>
            <a:t>International Function Point</a:t>
          </a:r>
        </a:p>
        <a:p>
          <a:pPr marL="0" indent="0" algn="ctr" defTabSz="914400" rtl="0" eaLnBrk="1" latinLnBrk="0" hangingPunct="1"/>
          <a:r>
            <a:rPr lang="en-US" sz="1200" kern="1200">
              <a:solidFill>
                <a:schemeClr val="lt1"/>
              </a:solidFill>
              <a:latin typeface="+mn-lt"/>
              <a:ea typeface="+mn-ea"/>
              <a:cs typeface="+mn-cs"/>
            </a:rPr>
            <a:t>Users Group</a:t>
          </a:r>
          <a:endParaRPr lang="es-ES" sz="12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52955</xdr:colOff>
      <xdr:row>30</xdr:row>
      <xdr:rowOff>76200</xdr:rowOff>
    </xdr:from>
    <xdr:to>
      <xdr:col>9</xdr:col>
      <xdr:colOff>554849</xdr:colOff>
      <xdr:row>39</xdr:row>
      <xdr:rowOff>114300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7005" y="6905625"/>
          <a:ext cx="3549894" cy="178117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666750</xdr:colOff>
      <xdr:row>40</xdr:row>
      <xdr:rowOff>171450</xdr:rowOff>
    </xdr:from>
    <xdr:to>
      <xdr:col>10</xdr:col>
      <xdr:colOff>734545</xdr:colOff>
      <xdr:row>46</xdr:row>
      <xdr:rowOff>114300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0" y="8934450"/>
          <a:ext cx="463979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281951</xdr:colOff>
      <xdr:row>13</xdr:row>
      <xdr:rowOff>66674</xdr:rowOff>
    </xdr:from>
    <xdr:to>
      <xdr:col>10</xdr:col>
      <xdr:colOff>347273</xdr:colOff>
      <xdr:row>20</xdr:row>
      <xdr:rowOff>187354</xdr:rowOff>
    </xdr:to>
    <xdr:pic>
      <xdr:nvPicPr>
        <xdr:cNvPr id="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9576" y="2543174"/>
          <a:ext cx="3875322" cy="1425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4"/>
  <sheetViews>
    <sheetView tabSelected="1" topLeftCell="A46" zoomScaleNormal="100" workbookViewId="0">
      <selection activeCell="B63" sqref="B63"/>
    </sheetView>
  </sheetViews>
  <sheetFormatPr baseColWidth="10" defaultRowHeight="15" x14ac:dyDescent="0.25"/>
  <cols>
    <col min="2" max="2" width="49" customWidth="1"/>
    <col min="3" max="3" width="18.7109375" bestFit="1" customWidth="1"/>
    <col min="4" max="4" width="13.28515625" customWidth="1"/>
  </cols>
  <sheetData>
    <row r="1" spans="2:9" x14ac:dyDescent="0.25">
      <c r="F1" s="28" t="s">
        <v>54</v>
      </c>
      <c r="G1" s="28"/>
      <c r="H1" s="28"/>
      <c r="I1" s="28"/>
    </row>
    <row r="2" spans="2:9" ht="15.75" x14ac:dyDescent="0.25">
      <c r="B2" s="5" t="s">
        <v>0</v>
      </c>
      <c r="C2" s="5" t="s">
        <v>1</v>
      </c>
    </row>
    <row r="3" spans="2:9" s="8" customFormat="1" ht="30.75" customHeight="1" x14ac:dyDescent="0.25">
      <c r="B3" s="17" t="s">
        <v>18</v>
      </c>
      <c r="C3" s="7">
        <f>+(3*'funciones identificadas'!C10)+(4*'funciones identificadas'!D10)+(6*'funciones identificadas'!E10)</f>
        <v>24</v>
      </c>
    </row>
    <row r="4" spans="2:9" s="8" customFormat="1" ht="30.75" customHeight="1" x14ac:dyDescent="0.25">
      <c r="B4" s="17" t="s">
        <v>2</v>
      </c>
      <c r="C4" s="7">
        <f>+(4*'funciones identificadas'!$C$12)+(5*'funciones identificadas'!$D$12)+(7*'funciones identificadas'!$E$12)</f>
        <v>0</v>
      </c>
    </row>
    <row r="5" spans="2:9" s="8" customFormat="1" ht="30.75" customHeight="1" x14ac:dyDescent="0.25">
      <c r="B5" s="17" t="s">
        <v>8</v>
      </c>
      <c r="C5" s="7">
        <f>+(3*'funciones identificadas'!$C$27)+(4*'funciones identificadas'!$D$27)+(6*'funciones identificadas'!$E$27)</f>
        <v>48</v>
      </c>
    </row>
    <row r="6" spans="2:9" s="8" customFormat="1" ht="30.75" customHeight="1" x14ac:dyDescent="0.25">
      <c r="B6" s="17" t="s">
        <v>9</v>
      </c>
      <c r="C6" s="7">
        <f>+(7*'funciones identificadas'!$C$30)+(10*'funciones identificadas'!$D$30)+(15*'funciones identificadas'!$E$30)</f>
        <v>100</v>
      </c>
    </row>
    <row r="7" spans="2:9" s="8" customFormat="1" ht="30.75" customHeight="1" x14ac:dyDescent="0.25">
      <c r="B7" s="17" t="s">
        <v>3</v>
      </c>
      <c r="C7" s="7">
        <f>+(5*'funciones identificadas'!$C$32)+(7*'funciones identificadas'!$D$32)+(10*'funciones identificadas'!$E$32)</f>
        <v>0</v>
      </c>
    </row>
    <row r="8" spans="2:9" ht="15.75" x14ac:dyDescent="0.25">
      <c r="B8" s="6"/>
      <c r="C8" s="6"/>
    </row>
    <row r="9" spans="2:9" ht="16.5" thickBot="1" x14ac:dyDescent="0.3">
      <c r="B9" s="16" t="s">
        <v>17</v>
      </c>
      <c r="C9" s="16">
        <f>SUM(C3:C8)</f>
        <v>172</v>
      </c>
    </row>
    <row r="10" spans="2:9" ht="16.5" thickTop="1" x14ac:dyDescent="0.25">
      <c r="B10" s="6"/>
      <c r="C10" s="6"/>
    </row>
    <row r="11" spans="2:9" ht="15.75" x14ac:dyDescent="0.25">
      <c r="B11" s="6"/>
      <c r="C11" s="6"/>
    </row>
    <row r="12" spans="2:9" ht="15.75" x14ac:dyDescent="0.25">
      <c r="B12" s="6"/>
      <c r="C12" s="6"/>
    </row>
    <row r="13" spans="2:9" ht="15.75" x14ac:dyDescent="0.25">
      <c r="B13" s="5" t="s">
        <v>19</v>
      </c>
      <c r="C13" s="5" t="s">
        <v>20</v>
      </c>
    </row>
    <row r="14" spans="2:9" x14ac:dyDescent="0.25">
      <c r="B14" s="4" t="s">
        <v>21</v>
      </c>
      <c r="C14" s="4">
        <v>3</v>
      </c>
    </row>
    <row r="15" spans="2:9" x14ac:dyDescent="0.25">
      <c r="B15" s="4" t="s">
        <v>22</v>
      </c>
      <c r="C15" s="4">
        <v>2</v>
      </c>
    </row>
    <row r="16" spans="2:9" x14ac:dyDescent="0.25">
      <c r="B16" s="4" t="s">
        <v>23</v>
      </c>
      <c r="C16" s="4">
        <v>1</v>
      </c>
    </row>
    <row r="17" spans="2:3" x14ac:dyDescent="0.25">
      <c r="B17" s="4" t="s">
        <v>56</v>
      </c>
      <c r="C17" s="4">
        <v>2</v>
      </c>
    </row>
    <row r="18" spans="2:3" x14ac:dyDescent="0.25">
      <c r="B18" s="4" t="s">
        <v>24</v>
      </c>
      <c r="C18" s="4">
        <v>0</v>
      </c>
    </row>
    <row r="19" spans="2:3" x14ac:dyDescent="0.25">
      <c r="B19" s="4" t="s">
        <v>57</v>
      </c>
      <c r="C19" s="4">
        <v>5</v>
      </c>
    </row>
    <row r="20" spans="2:3" x14ac:dyDescent="0.25">
      <c r="B20" s="4" t="s">
        <v>25</v>
      </c>
      <c r="C20" s="4">
        <v>2</v>
      </c>
    </row>
    <row r="21" spans="2:3" x14ac:dyDescent="0.25">
      <c r="B21" s="4" t="s">
        <v>58</v>
      </c>
      <c r="C21" s="4">
        <v>1</v>
      </c>
    </row>
    <row r="22" spans="2:3" x14ac:dyDescent="0.25">
      <c r="B22" s="4" t="s">
        <v>26</v>
      </c>
      <c r="C22" s="4">
        <v>1</v>
      </c>
    </row>
    <row r="23" spans="2:3" x14ac:dyDescent="0.25">
      <c r="B23" s="4" t="s">
        <v>27</v>
      </c>
      <c r="C23" s="4">
        <v>3</v>
      </c>
    </row>
    <row r="24" spans="2:3" x14ac:dyDescent="0.25">
      <c r="B24" s="4" t="s">
        <v>28</v>
      </c>
      <c r="C24" s="4">
        <v>2</v>
      </c>
    </row>
    <row r="25" spans="2:3" x14ac:dyDescent="0.25">
      <c r="B25" s="4" t="s">
        <v>29</v>
      </c>
      <c r="C25" s="4">
        <v>0</v>
      </c>
    </row>
    <row r="26" spans="2:3" x14ac:dyDescent="0.25">
      <c r="B26" s="4" t="s">
        <v>30</v>
      </c>
      <c r="C26" s="4">
        <v>0</v>
      </c>
    </row>
    <row r="27" spans="2:3" x14ac:dyDescent="0.25">
      <c r="B27" s="4" t="s">
        <v>31</v>
      </c>
      <c r="C27" s="4">
        <v>1</v>
      </c>
    </row>
    <row r="29" spans="2:3" ht="16.5" thickBot="1" x14ac:dyDescent="0.3">
      <c r="B29" s="16" t="s">
        <v>32</v>
      </c>
      <c r="C29" s="16">
        <f>SUM(C14:C28)</f>
        <v>23</v>
      </c>
    </row>
    <row r="30" spans="2:3" ht="15.75" thickTop="1" x14ac:dyDescent="0.25"/>
    <row r="33" spans="2:4" x14ac:dyDescent="0.25">
      <c r="B33" s="23" t="s">
        <v>55</v>
      </c>
      <c r="C33" s="23"/>
    </row>
    <row r="34" spans="2:4" ht="16.5" thickBot="1" x14ac:dyDescent="0.3">
      <c r="B34" s="16" t="s">
        <v>33</v>
      </c>
      <c r="C34" s="16">
        <f>ROUNDUP(C9*(0.65+(0.01*C29)),0)</f>
        <v>152</v>
      </c>
    </row>
    <row r="35" spans="2:4" ht="15.75" thickTop="1" x14ac:dyDescent="0.25"/>
    <row r="42" spans="2:4" x14ac:dyDescent="0.25">
      <c r="B42" s="23" t="s">
        <v>34</v>
      </c>
      <c r="C42" s="23"/>
    </row>
    <row r="43" spans="2:4" ht="16.5" thickBot="1" x14ac:dyDescent="0.3">
      <c r="B43" s="16" t="s">
        <v>35</v>
      </c>
      <c r="C43" s="16">
        <f>+C34*8</f>
        <v>1216</v>
      </c>
      <c r="D43" s="16" t="s">
        <v>36</v>
      </c>
    </row>
    <row r="44" spans="2:4" ht="15.75" thickTop="1" x14ac:dyDescent="0.25"/>
    <row r="45" spans="2:4" x14ac:dyDescent="0.25">
      <c r="B45" t="s">
        <v>38</v>
      </c>
      <c r="C45">
        <v>3</v>
      </c>
    </row>
    <row r="47" spans="2:4" ht="16.5" thickBot="1" x14ac:dyDescent="0.3">
      <c r="B47" s="16" t="s">
        <v>37</v>
      </c>
      <c r="C47" s="16">
        <f>+C43/C45</f>
        <v>405.33333333333331</v>
      </c>
    </row>
    <row r="48" spans="2:4" ht="15.75" thickTop="1" x14ac:dyDescent="0.25"/>
    <row r="49" spans="2:4" x14ac:dyDescent="0.25">
      <c r="C49" s="1" t="s">
        <v>40</v>
      </c>
      <c r="D49" s="1" t="s">
        <v>41</v>
      </c>
    </row>
    <row r="50" spans="2:4" ht="16.5" thickBot="1" x14ac:dyDescent="0.3">
      <c r="B50" s="16" t="s">
        <v>39</v>
      </c>
      <c r="C50" s="16">
        <v>12</v>
      </c>
      <c r="D50" s="16">
        <f>8*5</f>
        <v>40</v>
      </c>
    </row>
    <row r="51" spans="2:4" ht="15.75" thickTop="1" x14ac:dyDescent="0.25"/>
    <row r="53" spans="2:4" ht="16.5" thickBot="1" x14ac:dyDescent="0.3">
      <c r="B53" s="16" t="s">
        <v>51</v>
      </c>
      <c r="C53" s="22">
        <f>(C47/C50)/4</f>
        <v>8.4444444444444446</v>
      </c>
      <c r="D53" s="22">
        <f>+(C47/D50)/4</f>
        <v>2.5333333333333332</v>
      </c>
    </row>
    <row r="54" spans="2:4" ht="15.75" thickTop="1" x14ac:dyDescent="0.25"/>
    <row r="56" spans="2:4" x14ac:dyDescent="0.25">
      <c r="B56" t="s">
        <v>42</v>
      </c>
    </row>
    <row r="60" spans="2:4" x14ac:dyDescent="0.25">
      <c r="B60" s="1" t="s">
        <v>43</v>
      </c>
    </row>
    <row r="62" spans="2:4" x14ac:dyDescent="0.25">
      <c r="B62" s="24" t="s">
        <v>80</v>
      </c>
      <c r="C62" s="24"/>
      <c r="D62" s="24"/>
    </row>
    <row r="63" spans="2:4" x14ac:dyDescent="0.25">
      <c r="B63" s="2"/>
      <c r="C63" s="2" t="s">
        <v>48</v>
      </c>
      <c r="D63" s="2" t="s">
        <v>49</v>
      </c>
    </row>
    <row r="64" spans="2:4" x14ac:dyDescent="0.25">
      <c r="B64" s="4" t="s">
        <v>50</v>
      </c>
      <c r="C64" s="19">
        <f>+(D64*C50)/(40*4)</f>
        <v>96615.824999999997</v>
      </c>
      <c r="D64" s="19">
        <f>1200000+88211</f>
        <v>1288211</v>
      </c>
    </row>
    <row r="65" spans="2:5" x14ac:dyDescent="0.25">
      <c r="B65" s="4" t="s">
        <v>44</v>
      </c>
      <c r="C65" s="19">
        <f>+(D65*C50)/(40*4)</f>
        <v>38015.968124999999</v>
      </c>
      <c r="D65" s="19">
        <f>+((8.5+12+12)%*D64)+88211</f>
        <v>506879.57500000001</v>
      </c>
    </row>
    <row r="66" spans="2:5" x14ac:dyDescent="0.25">
      <c r="B66" s="10" t="s">
        <v>53</v>
      </c>
      <c r="C66" s="19">
        <v>250000</v>
      </c>
      <c r="D66" s="19">
        <v>250000</v>
      </c>
    </row>
    <row r="67" spans="2:5" x14ac:dyDescent="0.25">
      <c r="B67" s="10" t="s">
        <v>45</v>
      </c>
      <c r="C67" s="19">
        <v>3</v>
      </c>
      <c r="D67" s="19">
        <v>3</v>
      </c>
    </row>
    <row r="68" spans="2:5" x14ac:dyDescent="0.25">
      <c r="C68" s="18"/>
    </row>
    <row r="69" spans="2:5" ht="15.75" thickBot="1" x14ac:dyDescent="0.3">
      <c r="B69" s="20" t="s">
        <v>46</v>
      </c>
      <c r="C69" s="21">
        <f>+(C64+C65)*C67+C66</f>
        <v>653895.37937500002</v>
      </c>
      <c r="D69" s="21">
        <f>+(D64+D65)*D67+D66</f>
        <v>5635271.7249999996</v>
      </c>
    </row>
    <row r="70" spans="2:5" ht="15.75" thickTop="1" x14ac:dyDescent="0.25"/>
    <row r="72" spans="2:5" x14ac:dyDescent="0.25">
      <c r="C72" s="1" t="s">
        <v>47</v>
      </c>
      <c r="D72" s="1" t="s">
        <v>49</v>
      </c>
    </row>
    <row r="73" spans="2:5" ht="15.75" thickBot="1" x14ac:dyDescent="0.3">
      <c r="B73" s="20" t="s">
        <v>52</v>
      </c>
      <c r="C73" s="21">
        <f>+C69*C53</f>
        <v>5521783.2036111113</v>
      </c>
      <c r="D73" s="21">
        <f>+D69*D53</f>
        <v>14276021.703333331</v>
      </c>
      <c r="E73" s="18"/>
    </row>
    <row r="74" spans="2:5" ht="15.75" thickTop="1" x14ac:dyDescent="0.25"/>
  </sheetData>
  <mergeCells count="4">
    <mergeCell ref="B33:C33"/>
    <mergeCell ref="B42:C42"/>
    <mergeCell ref="B62:D62"/>
    <mergeCell ref="F1:I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B13" zoomScaleNormal="100" workbookViewId="0">
      <selection activeCell="B42" sqref="B42"/>
    </sheetView>
  </sheetViews>
  <sheetFormatPr baseColWidth="10" defaultRowHeight="15" x14ac:dyDescent="0.25"/>
  <cols>
    <col min="1" max="1" width="11.42578125" style="8"/>
    <col min="2" max="2" width="72.140625" customWidth="1"/>
    <col min="3" max="3" width="12.5703125" customWidth="1"/>
    <col min="4" max="4" width="15.5703125" customWidth="1"/>
    <col min="5" max="5" width="10.5703125" customWidth="1"/>
  </cols>
  <sheetData>
    <row r="1" spans="1:5" s="1" customFormat="1" x14ac:dyDescent="0.25">
      <c r="A1" s="11" t="s">
        <v>4</v>
      </c>
      <c r="B1" s="2" t="s">
        <v>5</v>
      </c>
      <c r="C1" s="2" t="s">
        <v>11</v>
      </c>
      <c r="D1" s="2" t="s">
        <v>12</v>
      </c>
      <c r="E1" s="2" t="s">
        <v>13</v>
      </c>
    </row>
    <row r="2" spans="1:5" x14ac:dyDescent="0.25">
      <c r="A2" s="25" t="s">
        <v>6</v>
      </c>
      <c r="B2" s="4" t="s">
        <v>68</v>
      </c>
      <c r="C2" s="4">
        <v>1</v>
      </c>
      <c r="D2" s="4"/>
      <c r="E2" s="4"/>
    </row>
    <row r="3" spans="1:5" x14ac:dyDescent="0.25">
      <c r="A3" s="26"/>
      <c r="B3" s="4" t="s">
        <v>72</v>
      </c>
      <c r="C3" s="4">
        <v>1</v>
      </c>
      <c r="D3" s="4"/>
      <c r="E3" s="4"/>
    </row>
    <row r="4" spans="1:5" x14ac:dyDescent="0.25">
      <c r="A4" s="26"/>
      <c r="B4" s="4" t="s">
        <v>74</v>
      </c>
      <c r="C4" s="4">
        <v>1</v>
      </c>
      <c r="D4" s="4"/>
      <c r="E4" s="4"/>
    </row>
    <row r="5" spans="1:5" x14ac:dyDescent="0.25">
      <c r="A5" s="26"/>
      <c r="B5" s="4" t="s">
        <v>69</v>
      </c>
      <c r="C5" s="4">
        <v>1</v>
      </c>
      <c r="D5" s="4"/>
      <c r="E5" s="4"/>
    </row>
    <row r="6" spans="1:5" x14ac:dyDescent="0.25">
      <c r="A6" s="26"/>
      <c r="B6" s="4" t="s">
        <v>70</v>
      </c>
      <c r="C6" s="4">
        <v>1</v>
      </c>
      <c r="D6" s="4"/>
      <c r="E6" s="4"/>
    </row>
    <row r="7" spans="1:5" x14ac:dyDescent="0.25">
      <c r="A7" s="26"/>
      <c r="B7" s="4" t="s">
        <v>71</v>
      </c>
      <c r="C7" s="4">
        <v>1</v>
      </c>
      <c r="D7" s="4"/>
      <c r="E7" s="4"/>
    </row>
    <row r="8" spans="1:5" x14ac:dyDescent="0.25">
      <c r="A8" s="26"/>
      <c r="B8" s="4" t="s">
        <v>73</v>
      </c>
      <c r="C8" s="4">
        <v>1</v>
      </c>
      <c r="D8" s="4"/>
      <c r="E8" s="4"/>
    </row>
    <row r="9" spans="1:5" x14ac:dyDescent="0.25">
      <c r="A9" s="27"/>
      <c r="B9" s="4" t="s">
        <v>75</v>
      </c>
      <c r="C9" s="4">
        <v>1</v>
      </c>
      <c r="D9" s="4"/>
      <c r="E9" s="4"/>
    </row>
    <row r="10" spans="1:5" x14ac:dyDescent="0.25">
      <c r="B10" s="3"/>
      <c r="C10" s="15">
        <f>COUNT(C2:C9)</f>
        <v>8</v>
      </c>
      <c r="D10" s="15">
        <f>COUNT(D2:D9)</f>
        <v>0</v>
      </c>
      <c r="E10" s="15">
        <f t="shared" ref="E10" si="0">COUNT(E2:E9)</f>
        <v>0</v>
      </c>
    </row>
    <row r="12" spans="1:5" x14ac:dyDescent="0.25">
      <c r="A12" s="13" t="s">
        <v>14</v>
      </c>
      <c r="B12" s="4" t="s">
        <v>15</v>
      </c>
      <c r="C12" s="15"/>
      <c r="D12" s="15"/>
      <c r="E12" s="15"/>
    </row>
    <row r="15" spans="1:5" x14ac:dyDescent="0.25">
      <c r="A15" s="25" t="s">
        <v>7</v>
      </c>
      <c r="B15" s="4" t="s">
        <v>76</v>
      </c>
      <c r="C15" s="4"/>
      <c r="D15" s="4">
        <v>1</v>
      </c>
      <c r="E15" s="4"/>
    </row>
    <row r="16" spans="1:5" ht="12.75" customHeight="1" x14ac:dyDescent="0.25">
      <c r="A16" s="26"/>
      <c r="B16" s="4" t="s">
        <v>59</v>
      </c>
      <c r="C16" s="4"/>
      <c r="D16" s="4">
        <v>1</v>
      </c>
      <c r="E16" s="4"/>
    </row>
    <row r="17" spans="1:5" x14ac:dyDescent="0.25">
      <c r="A17" s="26"/>
      <c r="B17" s="4" t="s">
        <v>60</v>
      </c>
      <c r="C17" s="4"/>
      <c r="D17" s="4">
        <v>1</v>
      </c>
      <c r="E17" s="4"/>
    </row>
    <row r="18" spans="1:5" x14ac:dyDescent="0.25">
      <c r="A18" s="26"/>
      <c r="B18" s="4" t="s">
        <v>77</v>
      </c>
      <c r="C18" s="4"/>
      <c r="D18" s="4">
        <v>1</v>
      </c>
      <c r="E18" s="4"/>
    </row>
    <row r="19" spans="1:5" x14ac:dyDescent="0.25">
      <c r="A19" s="26"/>
      <c r="B19" s="4" t="s">
        <v>78</v>
      </c>
      <c r="C19" s="4"/>
      <c r="D19" s="4">
        <v>1</v>
      </c>
      <c r="E19" s="4"/>
    </row>
    <row r="20" spans="1:5" x14ac:dyDescent="0.25">
      <c r="A20" s="26"/>
      <c r="B20" s="4" t="s">
        <v>61</v>
      </c>
      <c r="C20" s="4"/>
      <c r="D20" s="4">
        <v>1</v>
      </c>
      <c r="E20" s="4"/>
    </row>
    <row r="21" spans="1:5" x14ac:dyDescent="0.25">
      <c r="A21" s="26"/>
      <c r="B21" s="4" t="s">
        <v>62</v>
      </c>
      <c r="C21" s="4"/>
      <c r="D21" s="4">
        <v>1</v>
      </c>
      <c r="E21" s="4"/>
    </row>
    <row r="22" spans="1:5" x14ac:dyDescent="0.25">
      <c r="A22" s="26"/>
      <c r="B22" s="4" t="s">
        <v>63</v>
      </c>
      <c r="C22" s="4"/>
      <c r="D22" s="4">
        <v>1</v>
      </c>
      <c r="E22" s="4"/>
    </row>
    <row r="23" spans="1:5" x14ac:dyDescent="0.25">
      <c r="A23" s="26"/>
      <c r="B23" s="4" t="s">
        <v>64</v>
      </c>
      <c r="C23" s="4"/>
      <c r="D23" s="4">
        <v>1</v>
      </c>
      <c r="E23" s="4"/>
    </row>
    <row r="24" spans="1:5" x14ac:dyDescent="0.25">
      <c r="A24" s="26"/>
      <c r="B24" s="4" t="s">
        <v>65</v>
      </c>
      <c r="C24" s="4"/>
      <c r="D24" s="4">
        <v>1</v>
      </c>
      <c r="E24" s="4"/>
    </row>
    <row r="25" spans="1:5" x14ac:dyDescent="0.25">
      <c r="A25" s="26"/>
      <c r="B25" s="4" t="s">
        <v>66</v>
      </c>
      <c r="C25" s="4"/>
      <c r="D25" s="4">
        <v>1</v>
      </c>
      <c r="E25" s="4"/>
    </row>
    <row r="26" spans="1:5" x14ac:dyDescent="0.25">
      <c r="A26" s="27"/>
      <c r="B26" s="10" t="s">
        <v>67</v>
      </c>
      <c r="C26" s="4"/>
      <c r="D26" s="4">
        <v>1</v>
      </c>
      <c r="E26" s="4"/>
    </row>
    <row r="27" spans="1:5" x14ac:dyDescent="0.25">
      <c r="A27" s="12"/>
      <c r="B27" s="3"/>
      <c r="C27" s="15">
        <f>COUNT(C15:C26)</f>
        <v>0</v>
      </c>
      <c r="D27" s="15">
        <f t="shared" ref="D27:E27" si="1">COUNT(D15:D26)</f>
        <v>12</v>
      </c>
      <c r="E27" s="15">
        <f t="shared" si="1"/>
        <v>0</v>
      </c>
    </row>
    <row r="29" spans="1:5" x14ac:dyDescent="0.25">
      <c r="A29" s="13" t="s">
        <v>10</v>
      </c>
      <c r="B29" s="9" t="s">
        <v>79</v>
      </c>
      <c r="C29" s="4"/>
      <c r="D29" s="4">
        <v>10</v>
      </c>
      <c r="E29" s="4"/>
    </row>
    <row r="30" spans="1:5" x14ac:dyDescent="0.25">
      <c r="A30" s="14"/>
      <c r="B30" s="3"/>
      <c r="C30" s="15">
        <f>SUM(C29)</f>
        <v>0</v>
      </c>
      <c r="D30" s="15">
        <f>SUM(D29)</f>
        <v>10</v>
      </c>
      <c r="E30" s="15">
        <f t="shared" ref="E30" si="2">SUM(E29)</f>
        <v>0</v>
      </c>
    </row>
    <row r="32" spans="1:5" x14ac:dyDescent="0.25">
      <c r="A32" s="13" t="s">
        <v>16</v>
      </c>
      <c r="B32" s="4" t="s">
        <v>15</v>
      </c>
      <c r="C32" s="15"/>
      <c r="D32" s="15"/>
      <c r="E32" s="15"/>
    </row>
  </sheetData>
  <mergeCells count="2">
    <mergeCell ref="A2:A9"/>
    <mergeCell ref="A15:A2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de función</vt:lpstr>
      <vt:lpstr>funciones identificadas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Ma</dc:creator>
  <cp:lastModifiedBy>Jessica Ma</cp:lastModifiedBy>
  <dcterms:created xsi:type="dcterms:W3CDTF">2018-03-24T22:26:19Z</dcterms:created>
  <dcterms:modified xsi:type="dcterms:W3CDTF">2018-03-25T02:34:35Z</dcterms:modified>
</cp:coreProperties>
</file>