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razak\Desktop\"/>
    </mc:Choice>
  </mc:AlternateContent>
  <bookViews>
    <workbookView xWindow="0" yWindow="0" windowWidth="20490" windowHeight="6555" activeTab="2"/>
  </bookViews>
  <sheets>
    <sheet name="Fasilitas Kredit di PUNDI" sheetId="1" r:id="rId1"/>
    <sheet name="Fasilitas Kredit di Tempat Lain" sheetId="2" r:id="rId2"/>
    <sheet name="LPNU per Usaha" sheetId="3" r:id="rId3"/>
    <sheet name="LPNU1" sheetId="4" r:id="rId4"/>
    <sheet name="LPNU2" sheetId="5" r:id="rId5"/>
  </sheets>
  <externalReferences>
    <externalReference r:id="rId6"/>
    <externalReference r:id="rId7"/>
    <externalReference r:id="rId8"/>
  </externalReferences>
  <definedNames>
    <definedName name="__Cek3">[1]Sheet1!$AU$1:$AU$5</definedName>
    <definedName name="_cekHubungan">[2]Sheet1!$AC$1:$AC$7</definedName>
    <definedName name="AdaTidak">[2]Sheet1!$BE$1:$BE$2</definedName>
    <definedName name="Atap">[2]Sheet1!$BW$1:$BW$3</definedName>
    <definedName name="Bentuk1">[2]Sheet1!$AK$1:$AK$5</definedName>
    <definedName name="Daerah1">[2]Sheet1!$BM$1:$BM$6</definedName>
    <definedName name="deposito">[2]Sheet1!$CI$1:$CI$2</definedName>
    <definedName name="deviasi_1">[2]Sheet1!$CZ$1:$CZ$9</definedName>
    <definedName name="deviasi_2">[2]Sheet1!$DA$1:$DA$4</definedName>
    <definedName name="deviasi_3">[2]Sheet1!$DB$1:$DB$24</definedName>
    <definedName name="Fasilitas">[2]Sheet1!$AA$1:$AA$2</definedName>
    <definedName name="Fresh">[2]PK!$AN$12:$AN$13</definedName>
    <definedName name="Hubungan">[2]Sheet1!$AC$1:$AC$6</definedName>
    <definedName name="Hubungan1">[2]Sheet1!$BA$1:$BA$6</definedName>
    <definedName name="ikat">[3]Parameter!$I$2:$I$3</definedName>
    <definedName name="Jaminan1">[2]Sheet1!$AY$1:$AY$5</definedName>
    <definedName name="Jarak1">[2]Sheet1!$AG$7:$AG$13</definedName>
    <definedName name="Jenis5">[2]Sheet1!$BO$1:$BO$8</definedName>
    <definedName name="kawin">[2]Sheet1!$I$1:$I$3</definedName>
    <definedName name="Kelamin">[2]Sheet1!$E$1:$E$2</definedName>
    <definedName name="Kendaraan">[2]Sheet1!$BY$1:$BY$5</definedName>
    <definedName name="Kendaraan2">[2]Sheet1!$CA$1:$CA$3</definedName>
    <definedName name="KodePRoduk">#REF!</definedName>
    <definedName name="Konstruksi">[2]Sheet1!$BS$1:$BS$2</definedName>
    <definedName name="Lama4">[2]Sheet1!$AS$1:$AS$3</definedName>
    <definedName name="Lantai">[2]Sheet1!$BU$1:$BU$3</definedName>
    <definedName name="Lokasi1">[2]Sheet1!$BC$1:$BC$4</definedName>
    <definedName name="OKTidak">[2]Sheet1!$BK$1:$BK$2</definedName>
    <definedName name="Pedagang1">[2]Sheet1!$AM$1:$AM$14</definedName>
    <definedName name="Penggarap">[2]Sheet1!$BG$1:$BG$4</definedName>
    <definedName name="Pengikatan">[2]Sheet1!$CX$1:$CX$3</definedName>
    <definedName name="Perawatan">[2]Sheet1!$BQ$1:$BQ$3</definedName>
    <definedName name="Perkenalan">[2]Sheet1!$W$1:$W$7</definedName>
    <definedName name="_xlnm.Print_Area" localSheetId="0">'Fasilitas Kredit di PUNDI'!$A$1:$T$21</definedName>
    <definedName name="_xlnm.Print_Area" localSheetId="1">'Fasilitas Kredit di Tempat Lain'!$A$1:$Y$20</definedName>
    <definedName name="_xlnm.Print_Area" localSheetId="2">'LPNU per Usaha'!$B$2:$AU$221</definedName>
    <definedName name="_xlnm.Print_Area" localSheetId="3">LPNU1!$A$1:$AW$88</definedName>
    <definedName name="_xlnm.Print_Area" localSheetId="4">LPNU2!$A$1:$BF$76</definedName>
    <definedName name="Produk">[2]Sheet1!$A$1:$A$5</definedName>
    <definedName name="Produk1">[2]Sheet1!$A$1:$A$11</definedName>
    <definedName name="Radius">[2]Sheet1!$CC$1:$CC$3</definedName>
    <definedName name="Rekomendasi">[2]Sheet1!$Y$1:$Y$2</definedName>
    <definedName name="Rumah">[2]Sheet1!$K$1:$K$6</definedName>
    <definedName name="so">'[2]Main Menu'!$D$10:$D$14</definedName>
    <definedName name="statusLama">[2]Sheet1!$CE$1:$CE$2</definedName>
    <definedName name="takeOver">[2]Sheet1!$CV$1:$CV$2</definedName>
    <definedName name="Tanah1">[2]Sheet1!$BI$1:$BI$17</definedName>
    <definedName name="Tempat1">[2]Sheet1!$AI$1:$AI$6</definedName>
    <definedName name="Tipe1">[2]Sheet1!$AE$1:$AE$7</definedName>
    <definedName name="Tipe3">[2]Sheet1!$AO$1:$AO$4</definedName>
    <definedName name="Tujuan1">[2]Sheet1!$U$1:$U$12</definedName>
    <definedName name="Usaha1">[2]Sheet1!$O$1:$O$6</definedName>
    <definedName name="YaTidak">[2]Sheet1!$Q$1:$Q$2</definedName>
    <definedName name="YaTidak1">[2]Sheet1!$AQ$1:$AQ$3</definedName>
    <definedName name="YES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4" i="5" l="1"/>
  <c r="AG9" i="5"/>
  <c r="I9" i="5"/>
  <c r="AG7" i="5"/>
  <c r="I7" i="5"/>
  <c r="K98" i="4"/>
  <c r="AH96" i="4" s="1"/>
  <c r="K96" i="4"/>
  <c r="AH94" i="4"/>
  <c r="AH98" i="4" s="1"/>
  <c r="K90" i="4"/>
  <c r="K88" i="4"/>
  <c r="AW76" i="4"/>
  <c r="AR76" i="4" s="1"/>
  <c r="AM69" i="4"/>
  <c r="AP67" i="4"/>
  <c r="AB67" i="4"/>
  <c r="M67" i="4"/>
  <c r="AB65" i="4"/>
  <c r="AB63" i="4"/>
  <c r="AB61" i="4"/>
  <c r="BI50" i="4"/>
  <c r="O46" i="4"/>
  <c r="O48" i="4" s="1"/>
  <c r="O52" i="4" s="1"/>
  <c r="AL42" i="4"/>
  <c r="BI38" i="4"/>
  <c r="AL36" i="4"/>
  <c r="AL44" i="4" s="1"/>
  <c r="AW34" i="4"/>
  <c r="AW32" i="4"/>
  <c r="I23" i="4"/>
  <c r="I21" i="4"/>
  <c r="I19" i="4"/>
  <c r="I17" i="4"/>
  <c r="AG7" i="4"/>
  <c r="J7" i="4"/>
  <c r="AG5" i="4"/>
  <c r="AP215" i="3"/>
  <c r="AM217" i="3" s="1"/>
  <c r="AB215" i="3"/>
  <c r="M215" i="3"/>
  <c r="AB213" i="3"/>
  <c r="AB211" i="3"/>
  <c r="AB209" i="3"/>
  <c r="AL196" i="3"/>
  <c r="O194" i="3"/>
  <c r="O196" i="3" s="1"/>
  <c r="O200" i="3" s="1"/>
  <c r="AL194" i="3" s="1"/>
  <c r="AG155" i="3"/>
  <c r="J155" i="3"/>
  <c r="AG153" i="3"/>
  <c r="AP141" i="3"/>
  <c r="AM143" i="3" s="1"/>
  <c r="AB141" i="3"/>
  <c r="M141" i="3"/>
  <c r="AB139" i="3"/>
  <c r="AB137" i="3"/>
  <c r="AB135" i="3"/>
  <c r="AL122" i="3"/>
  <c r="O120" i="3"/>
  <c r="O122" i="3" s="1"/>
  <c r="O126" i="3" s="1"/>
  <c r="AL120" i="3" s="1"/>
  <c r="AG81" i="3"/>
  <c r="J81" i="3"/>
  <c r="AG79" i="3"/>
  <c r="AM69" i="3"/>
  <c r="AP67" i="3"/>
  <c r="AB67" i="3"/>
  <c r="M67" i="3"/>
  <c r="AB65" i="3"/>
  <c r="AB63" i="3"/>
  <c r="AB61" i="3"/>
  <c r="AL48" i="3"/>
  <c r="O46" i="3"/>
  <c r="O48" i="3" s="1"/>
  <c r="O52" i="3" s="1"/>
  <c r="AL46" i="3" s="1"/>
  <c r="AG7" i="3"/>
  <c r="J7" i="3"/>
  <c r="AG5" i="3"/>
  <c r="K16" i="2"/>
  <c r="AL48" i="4" s="1"/>
  <c r="Y14" i="2"/>
  <c r="W14" i="2"/>
  <c r="V14" i="2"/>
  <c r="Y13" i="2"/>
  <c r="Y12" i="2"/>
  <c r="W12" i="2"/>
  <c r="V12" i="2"/>
  <c r="Y11" i="2"/>
  <c r="W11" i="2"/>
  <c r="V11" i="2"/>
  <c r="Y10" i="2"/>
  <c r="W10" i="2"/>
  <c r="V10" i="2"/>
  <c r="Y9" i="2"/>
  <c r="W9" i="2"/>
  <c r="V9" i="2"/>
  <c r="Y8" i="2"/>
  <c r="W8" i="2"/>
  <c r="V8" i="2"/>
  <c r="Y7" i="2"/>
  <c r="W7" i="2"/>
  <c r="V7" i="2"/>
  <c r="Y6" i="2"/>
  <c r="W6" i="2"/>
  <c r="V6" i="2"/>
  <c r="T3" i="2"/>
  <c r="M3" i="2"/>
  <c r="C3" i="2"/>
  <c r="R9" i="1"/>
  <c r="R8" i="1"/>
  <c r="R7" i="1"/>
  <c r="R6" i="1"/>
  <c r="Q3" i="1"/>
  <c r="J3" i="1"/>
  <c r="C3" i="1"/>
  <c r="AL46" i="4" l="1"/>
  <c r="AL52" i="4" s="1"/>
  <c r="AJ54" i="4" s="1"/>
</calcChain>
</file>

<file path=xl/comments1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b/>
            <sz val="8"/>
            <color indexed="81"/>
            <rFont val="Tahoma"/>
            <family val="2"/>
          </rPr>
          <t>FP-KP:</t>
        </r>
        <r>
          <rPr>
            <sz val="8"/>
            <color indexed="81"/>
            <rFont val="Tahoma"/>
            <family val="2"/>
          </rPr>
          <t xml:space="preserve">
Jika Status Permohonan = </t>
        </r>
        <r>
          <rPr>
            <b/>
            <sz val="8"/>
            <color indexed="81"/>
            <rFont val="Tahoma"/>
            <family val="2"/>
          </rPr>
          <t>Tambahan</t>
        </r>
        <r>
          <rPr>
            <sz val="8"/>
            <color indexed="81"/>
            <rFont val="Tahoma"/>
            <family val="2"/>
          </rPr>
          <t>, maka sheet "</t>
        </r>
        <r>
          <rPr>
            <i/>
            <sz val="8"/>
            <color indexed="81"/>
            <rFont val="Tahoma"/>
            <family val="2"/>
          </rPr>
          <t>Fasilitas Pembiayaan di M2S</t>
        </r>
        <r>
          <rPr>
            <sz val="8"/>
            <color indexed="81"/>
            <rFont val="Tahoma"/>
            <family val="2"/>
          </rPr>
          <t>" wajib diisi</t>
        </r>
      </text>
    </comment>
    <comment ref="J83" authorId="0" shapeId="0">
      <text>
        <r>
          <rPr>
            <b/>
            <sz val="8"/>
            <color indexed="81"/>
            <rFont val="Tahoma"/>
            <family val="2"/>
          </rPr>
          <t>FP-KP:</t>
        </r>
        <r>
          <rPr>
            <sz val="8"/>
            <color indexed="81"/>
            <rFont val="Tahoma"/>
            <family val="2"/>
          </rPr>
          <t xml:space="preserve">
Jika Status Permohonan = </t>
        </r>
        <r>
          <rPr>
            <b/>
            <sz val="8"/>
            <color indexed="81"/>
            <rFont val="Tahoma"/>
            <family val="2"/>
          </rPr>
          <t>Tambahan</t>
        </r>
        <r>
          <rPr>
            <sz val="8"/>
            <color indexed="81"/>
            <rFont val="Tahoma"/>
            <family val="2"/>
          </rPr>
          <t>, maka sheet "</t>
        </r>
        <r>
          <rPr>
            <i/>
            <sz val="8"/>
            <color indexed="81"/>
            <rFont val="Tahoma"/>
            <family val="2"/>
          </rPr>
          <t>Fasilitas Pembiayaan di M2S</t>
        </r>
        <r>
          <rPr>
            <sz val="8"/>
            <color indexed="81"/>
            <rFont val="Tahoma"/>
            <family val="2"/>
          </rPr>
          <t>" wajib diisi</t>
        </r>
      </text>
    </comment>
    <comment ref="J157" authorId="0" shapeId="0">
      <text>
        <r>
          <rPr>
            <b/>
            <sz val="8"/>
            <color indexed="81"/>
            <rFont val="Tahoma"/>
            <family val="2"/>
          </rPr>
          <t>FP-KP:</t>
        </r>
        <r>
          <rPr>
            <sz val="8"/>
            <color indexed="81"/>
            <rFont val="Tahoma"/>
            <family val="2"/>
          </rPr>
          <t xml:space="preserve">
Jika Status Permohonan = </t>
        </r>
        <r>
          <rPr>
            <b/>
            <sz val="8"/>
            <color indexed="81"/>
            <rFont val="Tahoma"/>
            <family val="2"/>
          </rPr>
          <t>Tambahan</t>
        </r>
        <r>
          <rPr>
            <sz val="8"/>
            <color indexed="81"/>
            <rFont val="Tahoma"/>
            <family val="2"/>
          </rPr>
          <t>, maka sheet "</t>
        </r>
        <r>
          <rPr>
            <i/>
            <sz val="8"/>
            <color indexed="81"/>
            <rFont val="Tahoma"/>
            <family val="2"/>
          </rPr>
          <t>Fasilitas Pembiayaan di M2S</t>
        </r>
        <r>
          <rPr>
            <sz val="8"/>
            <color indexed="81"/>
            <rFont val="Tahoma"/>
            <family val="2"/>
          </rPr>
          <t>" wajib diisi</t>
        </r>
      </text>
    </comment>
  </commentList>
</comments>
</file>

<file path=xl/sharedStrings.xml><?xml version="1.0" encoding="utf-8"?>
<sst xmlns="http://schemas.openxmlformats.org/spreadsheetml/2006/main" count="469" uniqueCount="155">
  <si>
    <t>CAS V.1.0</t>
  </si>
  <si>
    <t>Branch / AREA</t>
  </si>
  <si>
    <t>:</t>
  </si>
  <si>
    <t>Nama Nasabah    :</t>
  </si>
  <si>
    <t>No. Aplikasi</t>
  </si>
  <si>
    <t>Fasilitas</t>
  </si>
  <si>
    <t>Plafon</t>
  </si>
  <si>
    <t>Equiv. Rate / bln</t>
  </si>
  <si>
    <t>Angsuran per bulan</t>
  </si>
  <si>
    <t>Jangka Waktu</t>
  </si>
  <si>
    <t>Sisa Pokok Kredit</t>
  </si>
  <si>
    <t>Status</t>
  </si>
  <si>
    <t>Tujuan Pinjaman</t>
  </si>
  <si>
    <t>Main Menu</t>
  </si>
  <si>
    <t>LPNU1</t>
  </si>
  <si>
    <t>BRANCH / AREA</t>
  </si>
  <si>
    <t>Nama Nasabah   :</t>
  </si>
  <si>
    <t>No Aplikasi  :</t>
  </si>
  <si>
    <t>Nama Kreditur</t>
  </si>
  <si>
    <t>Bentuk Pinjaman</t>
  </si>
  <si>
    <t>Rate per Bulan</t>
  </si>
  <si>
    <t>Angsuran per Bulan</t>
  </si>
  <si>
    <t>Outstanding Kredit</t>
  </si>
  <si>
    <t>Tujuan Kredit</t>
  </si>
  <si>
    <t>Kolektibilitas</t>
  </si>
  <si>
    <t>Budi Hartomno</t>
  </si>
  <si>
    <t>Kartu Kredit</t>
  </si>
  <si>
    <t>Lainnya</t>
  </si>
  <si>
    <t>Modal Kerja</t>
  </si>
  <si>
    <t>Laporan Penilaian Nasabah &amp; Usaha - AO (per Usaha)</t>
  </si>
  <si>
    <t>Fasilitas Kredit di Bank Pundi Indonesia</t>
  </si>
  <si>
    <t>Tanggal Penilaian</t>
  </si>
  <si>
    <t>25/05/2012</t>
  </si>
  <si>
    <t xml:space="preserve"> tgl/ bln/ thn</t>
  </si>
  <si>
    <t>Branch/Area</t>
  </si>
  <si>
    <t>Fasilitas Kredit di Tempat Lain</t>
  </si>
  <si>
    <t>Nama Calon Nasabah</t>
  </si>
  <si>
    <t>Status Permohonan</t>
  </si>
  <si>
    <t>Baru</t>
  </si>
  <si>
    <t>LPNU2</t>
  </si>
  <si>
    <t>Nama Orang Yang Ditemui</t>
  </si>
  <si>
    <t>Supono</t>
  </si>
  <si>
    <t>Hubungan</t>
  </si>
  <si>
    <t>Pejabat Setempat</t>
  </si>
  <si>
    <t>INFORMASI TEMPAT USAHA</t>
  </si>
  <si>
    <t>Nama Usaha</t>
  </si>
  <si>
    <t>BDH Jaya Sejati</t>
  </si>
  <si>
    <t>Status Tempat Usaha</t>
  </si>
  <si>
    <t>Milik Keluarga</t>
  </si>
  <si>
    <t>Bidang Usaha</t>
  </si>
  <si>
    <t>Pertanian</t>
  </si>
  <si>
    <t>Jenis Tempat Usaha</t>
  </si>
  <si>
    <t>Alamat Usaha</t>
  </si>
  <si>
    <t>Jl. Ujung Genteng barat No. 213</t>
  </si>
  <si>
    <t>Aspek Pemasaran</t>
  </si>
  <si>
    <t>Ujung Kulon - Banten</t>
  </si>
  <si>
    <t>Jenis Usaha</t>
  </si>
  <si>
    <t xml:space="preserve">Sayur-mayur/ Buah-buahan </t>
  </si>
  <si>
    <t>Telepon/ Fax</t>
  </si>
  <si>
    <t>022-3094023</t>
  </si>
  <si>
    <t>Lokasi Usaha</t>
  </si>
  <si>
    <t>Pasar Product Program</t>
  </si>
  <si>
    <t>Lama Usaha di Usaha Ini</t>
  </si>
  <si>
    <t xml:space="preserve"> tahun</t>
  </si>
  <si>
    <t>Radius Usaha ke Bank Pundi</t>
  </si>
  <si>
    <t xml:space="preserve">  Km</t>
  </si>
  <si>
    <t>ANALISA KEUANGAN (Per 6 bulan untuk usaha petani dan perbulan untuk usaha diluar petani)</t>
  </si>
  <si>
    <t>Pendapatan Usaha/ Sales</t>
  </si>
  <si>
    <t xml:space="preserve"> Rp.</t>
  </si>
  <si>
    <t xml:space="preserve">    Harga Pokok Penjualan</t>
  </si>
  <si>
    <t xml:space="preserve">    Sewa/ Kontrak</t>
  </si>
  <si>
    <t xml:space="preserve">    Gaji Pegawai</t>
  </si>
  <si>
    <t xml:space="preserve">    Telpon, Listrik, &amp; Air</t>
  </si>
  <si>
    <t xml:space="preserve">    Transportasi</t>
  </si>
  <si>
    <t xml:space="preserve">    Pengeluaran Lainnya</t>
  </si>
  <si>
    <t>Pengeluaran Usaha</t>
  </si>
  <si>
    <t>Sisa Penghasilan</t>
  </si>
  <si>
    <t>Keuntungan Usaha</t>
  </si>
  <si>
    <t>Angsuran Kredit Saat ini</t>
  </si>
  <si>
    <t>Penghasilan Lainnya</t>
  </si>
  <si>
    <t>Total Penghasilan</t>
  </si>
  <si>
    <t>ANALISA KEBUTUHAN MODAL KERJA (WI)</t>
  </si>
  <si>
    <t>Cara 1:</t>
  </si>
  <si>
    <t>Cara 2:</t>
  </si>
  <si>
    <t>Persediaan/Inventory</t>
  </si>
  <si>
    <t xml:space="preserve">  DOH (hari)</t>
  </si>
  <si>
    <t>Perputaran Persediaan Barang</t>
  </si>
  <si>
    <t xml:space="preserve">  hari</t>
  </si>
  <si>
    <t>Piutang Dagang</t>
  </si>
  <si>
    <t>Perputaran Piutang Dagang</t>
  </si>
  <si>
    <t>Utang Dagang</t>
  </si>
  <si>
    <t>Perputaran Utang Dagang</t>
  </si>
  <si>
    <t>WI Neraca</t>
  </si>
  <si>
    <r>
      <t xml:space="preserve">  </t>
    </r>
    <r>
      <rPr>
        <b/>
        <u/>
        <sz val="11"/>
        <rFont val="Century Gothic"/>
        <family val="2"/>
      </rPr>
      <t>Gross Profit Margin</t>
    </r>
  </si>
  <si>
    <t>Kebutuhan Modal Kerja DOH</t>
  </si>
  <si>
    <t>WI Normal</t>
  </si>
  <si>
    <t>Laporan Penilaian Nasabah &amp; Usaha - AO (1/2)</t>
  </si>
  <si>
    <t>Branch/ Area</t>
  </si>
  <si>
    <t>INFORMASI TEMPAT USAHA YANG AKAN DIBIAYAI</t>
  </si>
  <si>
    <t>Transportasi</t>
  </si>
  <si>
    <t>2389097</t>
  </si>
  <si>
    <r>
      <t xml:space="preserve">ANALISA KEUANGAN (Per 6 bulan untuk usaha petani dan perbulan untuk usaha diluar petani) </t>
    </r>
    <r>
      <rPr>
        <b/>
        <i/>
        <sz val="10"/>
        <color indexed="10"/>
        <rFont val="Arial"/>
        <family val="2"/>
      </rPr>
      <t>penjumlahan dari semua usaha calon nasabah</t>
    </r>
  </si>
  <si>
    <t xml:space="preserve">    Belanja Rumah Tangga</t>
  </si>
  <si>
    <t xml:space="preserve">    Sewa/ Kontrak Rumah</t>
  </si>
  <si>
    <t xml:space="preserve">    Pendidikan</t>
  </si>
  <si>
    <t>Total Pengeluaran</t>
  </si>
  <si>
    <t>Rekomendasi Angsuran</t>
  </si>
  <si>
    <t>Disposable Income</t>
  </si>
  <si>
    <t>Jika petani diisi angsurang penyelesaian pokok dan bunga selama 6 bulan</t>
  </si>
  <si>
    <t>IDIR</t>
  </si>
  <si>
    <t>Jika bukan petani diisi angsuran bunga saja perbulan (khusus KB)</t>
  </si>
  <si>
    <t>(Untuk Cara 2, diisi sesuai usaha yang akan dibiayai)</t>
  </si>
  <si>
    <t>REKOMENDASI FASILITAS KREDIT</t>
  </si>
  <si>
    <t xml:space="preserve">Rekomendasi Produk </t>
  </si>
  <si>
    <t>Pundi-Perunggu (Tani)</t>
  </si>
  <si>
    <t>Jangka Waktu Kredit</t>
  </si>
  <si>
    <t xml:space="preserve"> bulan</t>
  </si>
  <si>
    <t>Rekomendasi Nilai Kredit</t>
  </si>
  <si>
    <t>Bunga per Bulan</t>
  </si>
  <si>
    <t>Eff(p.a) :</t>
  </si>
  <si>
    <t>Dengan menandatangani formulir ini, Saya menyatakan bahwa Saya telah</t>
  </si>
  <si>
    <t>Tanda Tangan &amp; Nama AO</t>
  </si>
  <si>
    <t>Tanda Tangan &amp; Nama TL</t>
  </si>
  <si>
    <t>melakukan verifikasi dan konfirmasi terhadap kelayakan data Pemohon.</t>
  </si>
  <si>
    <t>Saya merekomendasikan agar aplikasi ini :</t>
  </si>
  <si>
    <t xml:space="preserve"> (</t>
  </si>
  <si>
    <t xml:space="preserve">) </t>
  </si>
  <si>
    <t>)</t>
  </si>
  <si>
    <r>
      <t xml:space="preserve">Tanggal </t>
    </r>
    <r>
      <rPr>
        <i/>
        <sz val="10"/>
        <rFont val="Arial"/>
        <family val="2"/>
      </rPr>
      <t>(tgl/bln/thn):</t>
    </r>
  </si>
  <si>
    <r>
      <t xml:space="preserve">*) Untuk Nilai Kredit  </t>
    </r>
    <r>
      <rPr>
        <sz val="9"/>
        <rFont val="Calibri"/>
        <family val="2"/>
      </rPr>
      <t>≥</t>
    </r>
    <r>
      <rPr>
        <sz val="7.65"/>
        <rFont val="Arial"/>
        <family val="2"/>
      </rPr>
      <t xml:space="preserve"> BWMK Branch</t>
    </r>
  </si>
  <si>
    <t>Luas Tanah</t>
  </si>
  <si>
    <t>Meter</t>
  </si>
  <si>
    <t>Omset</t>
  </si>
  <si>
    <t>HPP + Opec</t>
  </si>
  <si>
    <t>Cost 10.000 m</t>
  </si>
  <si>
    <t>Provisi</t>
  </si>
  <si>
    <t>%</t>
  </si>
  <si>
    <t>Cost permeter</t>
  </si>
  <si>
    <t>Bunga</t>
  </si>
  <si>
    <t>Actual Cost</t>
  </si>
  <si>
    <t>Plafond</t>
  </si>
  <si>
    <t>Laporan Penilaian Nasabah &amp; Usaha - AO (2/2)</t>
  </si>
  <si>
    <t>LVTL</t>
  </si>
  <si>
    <r>
      <t xml:space="preserve">Latar Belakang Pengajuan Fasilitas Kredit </t>
    </r>
    <r>
      <rPr>
        <sz val="9"/>
        <rFont val="Century Gothic"/>
        <family val="2"/>
      </rPr>
      <t>(Penjelasan singkat mengenai tujuan Kredit, latar belakang dan perkembangan usaha nasabah)</t>
    </r>
  </si>
  <si>
    <t>1. Latar Belakang Usaha</t>
  </si>
  <si>
    <t>(Jelaskan mengenai kapan Usaha dimulai dan bagaimana Usaha ini dibangun serta tujuan dari pengajuan kredit)</t>
  </si>
  <si>
    <t>Sesuai MAK</t>
  </si>
  <si>
    <t>2. Kondisi Usaha Saat Ini</t>
  </si>
  <si>
    <t>(Jelaskan Siklus Usaha, bagaimana Pemohon mengelola persediaannya, transaksi penjualan &amp; pembeliannya, serta Daerah/ Area Pemasaran)</t>
  </si>
  <si>
    <r>
      <t>Resiko Usaha dan Mitigasi</t>
    </r>
    <r>
      <rPr>
        <sz val="10"/>
        <rFont val="Century Gothic"/>
        <family val="2"/>
      </rPr>
      <t xml:space="preserve"> (Penjelasan singkat mengenai pesaing, resiko usaha (suply, demand dan lainnya) dan upaya mengatasinya</t>
    </r>
  </si>
  <si>
    <t>1. Pesaing</t>
  </si>
  <si>
    <t>2. Resiko Usaha</t>
  </si>
  <si>
    <t>3. Upaya Untuk Mengatasi Resiko Usaha</t>
  </si>
  <si>
    <t xml:space="preserve">Dengan menandatangani formulir ini, Saya menyatakan bahwa Saya telah melakukan </t>
  </si>
  <si>
    <t>verifikasi dan konfirmasi terhadap kelayakan data Pemohon.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</si>
</sst>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0.0%"/>
  </numFmts>
  <fonts count="51" x14ac:knownFonts="1">
    <font>
      <sz val="8"/>
      <name val="Tahoma"/>
      <family val="2"/>
    </font>
    <font>
      <sz val="8"/>
      <name val="Tahoma"/>
      <family val="2"/>
    </font>
    <font>
      <sz val="14"/>
      <name val="Arial Rounded MT Bold"/>
      <family val="2"/>
    </font>
    <font>
      <sz val="7"/>
      <name val="Tahoma"/>
      <family val="2"/>
    </font>
    <font>
      <b/>
      <sz val="14"/>
      <color indexed="57"/>
      <name val="Rockwell"/>
      <family val="1"/>
    </font>
    <font>
      <b/>
      <sz val="8"/>
      <color indexed="10"/>
      <name val="Tahoma"/>
      <family val="2"/>
    </font>
    <font>
      <b/>
      <sz val="8"/>
      <name val="Tahoma"/>
      <family val="2"/>
    </font>
    <font>
      <sz val="8"/>
      <color indexed="10"/>
      <name val="Tahoma"/>
      <family val="2"/>
    </font>
    <font>
      <b/>
      <sz val="7"/>
      <name val="Tahoma"/>
      <family val="2"/>
    </font>
    <font>
      <sz val="8"/>
      <color indexed="16"/>
      <name val="Arial"/>
      <family val="2"/>
    </font>
    <font>
      <sz val="8"/>
      <name val="Arial Black"/>
      <family val="2"/>
    </font>
    <font>
      <u/>
      <sz val="8"/>
      <color indexed="12"/>
      <name val="Tahoma"/>
      <family val="2"/>
    </font>
    <font>
      <sz val="14"/>
      <color indexed="57"/>
      <name val="Arial Rounded MT Bold"/>
      <family val="2"/>
    </font>
    <font>
      <u/>
      <sz val="8"/>
      <color indexed="10"/>
      <name val="Tahoma"/>
      <family val="2"/>
    </font>
    <font>
      <sz val="14"/>
      <color indexed="10"/>
      <name val="Arial Black"/>
      <family val="2"/>
    </font>
    <font>
      <sz val="11"/>
      <name val="Arial"/>
      <family val="2"/>
    </font>
    <font>
      <sz val="16"/>
      <name val="Arial"/>
      <family val="2"/>
    </font>
    <font>
      <sz val="16"/>
      <color theme="3" tint="0.39997558519241921"/>
      <name val="Arial Rounded MT Bold"/>
      <family val="2"/>
    </font>
    <font>
      <sz val="16"/>
      <color rgb="FFCC99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color indexed="17"/>
      <name val="Arial Rounded MT Bold"/>
      <family val="2"/>
    </font>
    <font>
      <u/>
      <sz val="10"/>
      <color indexed="12"/>
      <name val="Tahoma"/>
      <family val="2"/>
    </font>
    <font>
      <b/>
      <sz val="11"/>
      <name val="Arial"/>
      <family val="2"/>
    </font>
    <font>
      <sz val="11"/>
      <name val="Century Gothic"/>
      <family val="2"/>
    </font>
    <font>
      <i/>
      <sz val="9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11"/>
      <color indexed="9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b/>
      <u/>
      <sz val="11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i/>
      <sz val="10"/>
      <color indexed="10"/>
      <name val="Arial"/>
      <family val="2"/>
    </font>
    <font>
      <i/>
      <sz val="9"/>
      <color indexed="10"/>
      <name val="Arial"/>
      <family val="2"/>
    </font>
    <font>
      <i/>
      <sz val="11"/>
      <color indexed="10"/>
      <name val="Century Gothic"/>
      <family val="2"/>
    </font>
    <font>
      <b/>
      <sz val="9"/>
      <name val="Century Gothic"/>
      <family val="2"/>
    </font>
    <font>
      <sz val="8"/>
      <name val="Century Gothic"/>
      <family val="2"/>
    </font>
    <font>
      <sz val="11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Calibri"/>
      <family val="2"/>
    </font>
    <font>
      <sz val="7.65"/>
      <name val="Arial"/>
      <family val="2"/>
    </font>
    <font>
      <u/>
      <sz val="11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26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31">
    <xf numFmtId="0" fontId="0" fillId="0" borderId="0" xfId="0"/>
    <xf numFmtId="0" fontId="3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6" xfId="0" applyFont="1" applyBorder="1"/>
    <xf numFmtId="49" fontId="0" fillId="2" borderId="9" xfId="0" applyNumberFormat="1" applyFill="1" applyBorder="1" applyAlignment="1" applyProtection="1">
      <alignment horizontal="left" vertical="center" wrapText="1"/>
      <protection hidden="1"/>
    </xf>
    <xf numFmtId="0" fontId="6" fillId="3" borderId="1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3" borderId="17" xfId="0" applyFill="1" applyBorder="1"/>
    <xf numFmtId="164" fontId="0" fillId="0" borderId="18" xfId="0" applyNumberFormat="1" applyFont="1" applyBorder="1" applyProtection="1">
      <protection locked="0"/>
    </xf>
    <xf numFmtId="10" fontId="1" fillId="0" borderId="18" xfId="0" applyNumberFormat="1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4" borderId="18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0" borderId="0" xfId="0" applyProtection="1">
      <protection hidden="1"/>
    </xf>
    <xf numFmtId="164" fontId="0" fillId="0" borderId="23" xfId="0" applyNumberFormat="1" applyFont="1" applyBorder="1" applyProtection="1">
      <protection locked="0"/>
    </xf>
    <xf numFmtId="10" fontId="0" fillId="0" borderId="23" xfId="0" applyNumberFormat="1" applyFont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4" borderId="23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0" fillId="3" borderId="28" xfId="0" applyFill="1" applyBorder="1"/>
    <xf numFmtId="164" fontId="0" fillId="0" borderId="29" xfId="0" applyNumberFormat="1" applyFont="1" applyBorder="1" applyProtection="1">
      <protection locked="0"/>
    </xf>
    <xf numFmtId="10" fontId="0" fillId="0" borderId="29" xfId="0" applyNumberFormat="1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4" borderId="29" xfId="0" applyFill="1" applyBorder="1" applyProtection="1">
      <protection locked="0"/>
    </xf>
    <xf numFmtId="0" fontId="0" fillId="4" borderId="30" xfId="0" applyFill="1" applyBorder="1" applyProtection="1">
      <protection locked="0"/>
    </xf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 applyAlignment="1" applyProtection="1">
      <protection locked="0" hidden="1"/>
    </xf>
    <xf numFmtId="0" fontId="0" fillId="0" borderId="0" xfId="0" applyBorder="1"/>
    <xf numFmtId="0" fontId="6" fillId="0" borderId="1" xfId="0" applyFont="1" applyBorder="1"/>
    <xf numFmtId="0" fontId="0" fillId="5" borderId="31" xfId="0" applyFill="1" applyBorder="1"/>
    <xf numFmtId="0" fontId="6" fillId="3" borderId="31" xfId="0" applyFont="1" applyFill="1" applyBorder="1" applyAlignment="1">
      <alignment vertical="center"/>
    </xf>
    <xf numFmtId="0" fontId="1" fillId="0" borderId="32" xfId="0" applyFont="1" applyBorder="1" applyProtection="1">
      <protection locked="0"/>
    </xf>
    <xf numFmtId="0" fontId="0" fillId="5" borderId="33" xfId="0" applyFill="1" applyBorder="1"/>
    <xf numFmtId="164" fontId="1" fillId="0" borderId="18" xfId="0" applyNumberFormat="1" applyFont="1" applyBorder="1" applyProtection="1">
      <protection locked="0"/>
    </xf>
    <xf numFmtId="0" fontId="1" fillId="4" borderId="37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38" xfId="0" applyBorder="1" applyProtection="1">
      <protection locked="0"/>
    </xf>
    <xf numFmtId="164" fontId="0" fillId="0" borderId="0" xfId="0" applyNumberFormat="1"/>
    <xf numFmtId="0" fontId="1" fillId="0" borderId="39" xfId="0" applyFont="1" applyBorder="1" applyProtection="1">
      <protection locked="0"/>
    </xf>
    <xf numFmtId="0" fontId="0" fillId="5" borderId="0" xfId="0" applyFill="1" applyBorder="1"/>
    <xf numFmtId="10" fontId="1" fillId="0" borderId="23" xfId="0" applyNumberFormat="1" applyFont="1" applyBorder="1" applyAlignment="1" applyProtection="1">
      <alignment horizontal="center"/>
      <protection locked="0"/>
    </xf>
    <xf numFmtId="164" fontId="1" fillId="0" borderId="23" xfId="0" applyNumberFormat="1" applyFont="1" applyBorder="1" applyProtection="1">
      <protection locked="0"/>
    </xf>
    <xf numFmtId="0" fontId="0" fillId="4" borderId="42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39" xfId="0" applyBorder="1" applyProtection="1">
      <protection locked="0"/>
    </xf>
    <xf numFmtId="0" fontId="0" fillId="3" borderId="0" xfId="0" applyFill="1" applyBorder="1"/>
    <xf numFmtId="164" fontId="1" fillId="0" borderId="44" xfId="0" applyNumberFormat="1" applyFont="1" applyBorder="1" applyProtection="1">
      <protection locked="0"/>
    </xf>
    <xf numFmtId="10" fontId="1" fillId="0" borderId="44" xfId="0" applyNumberFormat="1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4" borderId="44" xfId="0" applyFill="1" applyBorder="1" applyProtection="1">
      <protection locked="0"/>
    </xf>
    <xf numFmtId="164" fontId="1" fillId="0" borderId="45" xfId="0" applyNumberFormat="1" applyFont="1" applyBorder="1" applyProtection="1">
      <protection locked="0"/>
    </xf>
    <xf numFmtId="0" fontId="0" fillId="4" borderId="45" xfId="0" applyFill="1" applyBorder="1" applyProtection="1">
      <protection locked="0"/>
    </xf>
    <xf numFmtId="0" fontId="0" fillId="0" borderId="46" xfId="0" applyBorder="1" applyProtection="1">
      <protection locked="0"/>
    </xf>
    <xf numFmtId="0" fontId="0" fillId="4" borderId="47" xfId="0" applyFill="1" applyBorder="1" applyAlignment="1" applyProtection="1">
      <alignment horizontal="left"/>
      <protection locked="0"/>
    </xf>
    <xf numFmtId="0" fontId="0" fillId="4" borderId="48" xfId="0" applyFill="1" applyBorder="1" applyAlignment="1" applyProtection="1">
      <alignment horizontal="left"/>
      <protection locked="0"/>
    </xf>
    <xf numFmtId="0" fontId="0" fillId="4" borderId="49" xfId="0" applyFill="1" applyBorder="1" applyAlignment="1" applyProtection="1">
      <alignment horizontal="left"/>
      <protection locked="0"/>
    </xf>
    <xf numFmtId="164" fontId="1" fillId="0" borderId="50" xfId="0" applyNumberFormat="1" applyFont="1" applyBorder="1" applyProtection="1">
      <protection locked="0"/>
    </xf>
    <xf numFmtId="10" fontId="1" fillId="0" borderId="50" xfId="0" applyNumberFormat="1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0" fillId="4" borderId="50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5" borderId="6" xfId="0" applyFill="1" applyBorder="1"/>
    <xf numFmtId="0" fontId="0" fillId="3" borderId="6" xfId="0" applyFill="1" applyBorder="1"/>
    <xf numFmtId="164" fontId="1" fillId="0" borderId="54" xfId="0" applyNumberFormat="1" applyFont="1" applyBorder="1" applyProtection="1">
      <protection locked="0"/>
    </xf>
    <xf numFmtId="10" fontId="1" fillId="0" borderId="54" xfId="0" applyNumberFormat="1" applyFont="1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4" borderId="54" xfId="0" applyFill="1" applyBorder="1" applyProtection="1">
      <protection locked="0"/>
    </xf>
    <xf numFmtId="0" fontId="0" fillId="4" borderId="28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0" borderId="55" xfId="0" applyBorder="1" applyProtection="1">
      <protection locked="0"/>
    </xf>
    <xf numFmtId="0" fontId="13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center"/>
      <protection locked="0" hidden="1"/>
    </xf>
    <xf numFmtId="0" fontId="1" fillId="0" borderId="0" xfId="0" applyFont="1"/>
    <xf numFmtId="0" fontId="15" fillId="6" borderId="0" xfId="0" applyFont="1" applyFill="1" applyBorder="1" applyAlignment="1" applyProtection="1">
      <alignment horizontal="center"/>
      <protection locked="0"/>
    </xf>
    <xf numFmtId="0" fontId="15" fillId="6" borderId="56" xfId="0" applyFont="1" applyFill="1" applyBorder="1" applyProtection="1">
      <protection locked="0"/>
    </xf>
    <xf numFmtId="0" fontId="15" fillId="6" borderId="33" xfId="0" applyFont="1" applyFill="1" applyBorder="1" applyProtection="1">
      <protection locked="0"/>
    </xf>
    <xf numFmtId="0" fontId="15" fillId="6" borderId="57" xfId="0" applyFont="1" applyFill="1" applyBorder="1" applyProtection="1">
      <protection locked="0"/>
    </xf>
    <xf numFmtId="0" fontId="15" fillId="6" borderId="0" xfId="0" applyFont="1" applyFill="1" applyBorder="1" applyProtection="1">
      <protection locked="0"/>
    </xf>
    <xf numFmtId="0" fontId="16" fillId="6" borderId="0" xfId="0" applyFont="1" applyFill="1" applyBorder="1" applyAlignment="1" applyProtection="1">
      <alignment horizontal="center"/>
      <protection locked="0"/>
    </xf>
    <xf numFmtId="0" fontId="16" fillId="6" borderId="58" xfId="0" applyFont="1" applyFill="1" applyBorder="1" applyProtection="1">
      <protection locked="0"/>
    </xf>
    <xf numFmtId="0" fontId="17" fillId="6" borderId="0" xfId="0" applyFont="1" applyFill="1" applyBorder="1" applyAlignment="1" applyProtection="1">
      <alignment horizontal="left"/>
      <protection locked="0"/>
    </xf>
    <xf numFmtId="0" fontId="18" fillId="6" borderId="0" xfId="0" applyFont="1" applyFill="1" applyBorder="1" applyProtection="1">
      <protection locked="0"/>
    </xf>
    <xf numFmtId="0" fontId="19" fillId="6" borderId="0" xfId="0" applyFont="1" applyFill="1" applyBorder="1" applyAlignment="1" applyProtection="1">
      <alignment horizontal="left"/>
      <protection locked="0"/>
    </xf>
    <xf numFmtId="0" fontId="16" fillId="6" borderId="0" xfId="0" applyFont="1" applyFill="1" applyBorder="1" applyProtection="1">
      <protection locked="0"/>
    </xf>
    <xf numFmtId="0" fontId="20" fillId="6" borderId="0" xfId="0" applyFont="1" applyFill="1" applyBorder="1" applyAlignment="1" applyProtection="1">
      <alignment horizontal="right"/>
      <protection locked="0"/>
    </xf>
    <xf numFmtId="0" fontId="21" fillId="6" borderId="0" xfId="0" applyFont="1" applyFill="1" applyBorder="1" applyAlignment="1" applyProtection="1">
      <alignment horizontal="right"/>
      <protection locked="0"/>
    </xf>
    <xf numFmtId="0" fontId="22" fillId="6" borderId="0" xfId="0" applyFont="1" applyFill="1" applyBorder="1" applyAlignment="1" applyProtection="1">
      <alignment horizontal="right"/>
      <protection locked="0"/>
    </xf>
    <xf numFmtId="0" fontId="16" fillId="6" borderId="59" xfId="0" applyFont="1" applyFill="1" applyBorder="1" applyProtection="1">
      <protection locked="0"/>
    </xf>
    <xf numFmtId="0" fontId="15" fillId="6" borderId="60" xfId="0" applyFont="1" applyFill="1" applyBorder="1" applyProtection="1">
      <protection locked="0"/>
    </xf>
    <xf numFmtId="0" fontId="24" fillId="6" borderId="6" xfId="0" applyFont="1" applyFill="1" applyBorder="1" applyAlignment="1" applyProtection="1">
      <alignment horizontal="left"/>
      <protection locked="0"/>
    </xf>
    <xf numFmtId="0" fontId="15" fillId="6" borderId="6" xfId="0" applyFont="1" applyFill="1" applyBorder="1" applyProtection="1">
      <protection locked="0"/>
    </xf>
    <xf numFmtId="0" fontId="24" fillId="6" borderId="6" xfId="0" applyFont="1" applyFill="1" applyBorder="1" applyAlignment="1" applyProtection="1">
      <alignment horizontal="right"/>
      <protection locked="0"/>
    </xf>
    <xf numFmtId="0" fontId="15" fillId="6" borderId="61" xfId="0" applyFont="1" applyFill="1" applyBorder="1" applyProtection="1">
      <protection locked="0"/>
    </xf>
    <xf numFmtId="0" fontId="15" fillId="6" borderId="58" xfId="0" applyFont="1" applyFill="1" applyBorder="1" applyProtection="1">
      <protection locked="0"/>
    </xf>
    <xf numFmtId="0" fontId="25" fillId="6" borderId="0" xfId="0" applyFont="1" applyFill="1" applyBorder="1" applyProtection="1">
      <protection locked="0"/>
    </xf>
    <xf numFmtId="0" fontId="26" fillId="6" borderId="0" xfId="0" applyFont="1" applyFill="1" applyBorder="1" applyProtection="1">
      <protection locked="0"/>
    </xf>
    <xf numFmtId="0" fontId="15" fillId="6" borderId="59" xfId="0" applyFont="1" applyFill="1" applyBorder="1" applyProtection="1">
      <protection locked="0"/>
    </xf>
    <xf numFmtId="0" fontId="27" fillId="6" borderId="0" xfId="0" applyFont="1" applyFill="1" applyBorder="1" applyProtection="1">
      <protection locked="0"/>
    </xf>
    <xf numFmtId="0" fontId="25" fillId="6" borderId="0" xfId="0" applyFont="1" applyFill="1" applyBorder="1" applyAlignment="1" applyProtection="1">
      <protection locked="0"/>
    </xf>
    <xf numFmtId="0" fontId="25" fillId="6" borderId="0" xfId="0" applyFont="1" applyFill="1" applyBorder="1" applyAlignment="1" applyProtection="1">
      <alignment horizontal="center"/>
      <protection locked="0"/>
    </xf>
    <xf numFmtId="0" fontId="25" fillId="6" borderId="6" xfId="0" applyFont="1" applyFill="1" applyBorder="1" applyProtection="1">
      <protection locked="0"/>
    </xf>
    <xf numFmtId="0" fontId="25" fillId="6" borderId="33" xfId="0" applyFont="1" applyFill="1" applyBorder="1" applyProtection="1">
      <protection locked="0"/>
    </xf>
    <xf numFmtId="0" fontId="24" fillId="6" borderId="0" xfId="0" applyFont="1" applyFill="1" applyBorder="1" applyProtection="1">
      <protection locked="0"/>
    </xf>
    <xf numFmtId="0" fontId="25" fillId="6" borderId="65" xfId="0" applyFont="1" applyFill="1" applyBorder="1" applyAlignment="1" applyProtection="1">
      <protection locked="0"/>
    </xf>
    <xf numFmtId="0" fontId="25" fillId="0" borderId="0" xfId="0" applyFont="1" applyFill="1" applyBorder="1" applyProtection="1">
      <protection locked="0"/>
    </xf>
    <xf numFmtId="49" fontId="15" fillId="6" borderId="0" xfId="0" applyNumberFormat="1" applyFont="1" applyFill="1" applyBorder="1" applyProtection="1">
      <protection locked="0"/>
    </xf>
    <xf numFmtId="0" fontId="25" fillId="8" borderId="0" xfId="0" applyFont="1" applyFill="1" applyBorder="1" applyProtection="1">
      <protection locked="0"/>
    </xf>
    <xf numFmtId="0" fontId="29" fillId="6" borderId="0" xfId="0" applyFont="1" applyFill="1" applyBorder="1" applyProtection="1">
      <protection locked="0"/>
    </xf>
    <xf numFmtId="3" fontId="25" fillId="6" borderId="0" xfId="0" applyNumberFormat="1" applyFont="1" applyFill="1" applyBorder="1" applyAlignment="1" applyProtection="1">
      <protection locked="0"/>
    </xf>
    <xf numFmtId="0" fontId="0" fillId="0" borderId="0" xfId="0" applyProtection="1">
      <protection locked="0"/>
    </xf>
    <xf numFmtId="3" fontId="15" fillId="6" borderId="0" xfId="0" applyNumberFormat="1" applyFont="1" applyFill="1" applyBorder="1" applyProtection="1">
      <protection locked="0"/>
    </xf>
    <xf numFmtId="0" fontId="30" fillId="6" borderId="0" xfId="0" applyFont="1" applyFill="1" applyBorder="1" applyProtection="1">
      <protection locked="0"/>
    </xf>
    <xf numFmtId="0" fontId="0" fillId="0" borderId="0" xfId="0" applyFill="1" applyProtection="1">
      <protection locked="0"/>
    </xf>
    <xf numFmtId="41" fontId="15" fillId="6" borderId="0" xfId="0" applyNumberFormat="1" applyFont="1" applyFill="1" applyBorder="1" applyProtection="1">
      <protection locked="0"/>
    </xf>
    <xf numFmtId="0" fontId="31" fillId="6" borderId="0" xfId="0" applyFont="1" applyFill="1" applyBorder="1" applyProtection="1">
      <protection locked="0"/>
    </xf>
    <xf numFmtId="166" fontId="15" fillId="6" borderId="0" xfId="0" applyNumberFormat="1" applyFont="1" applyFill="1" applyBorder="1" applyProtection="1">
      <protection locked="0"/>
    </xf>
    <xf numFmtId="0" fontId="32" fillId="6" borderId="0" xfId="0" applyFont="1" applyFill="1" applyBorder="1" applyProtection="1">
      <protection locked="0"/>
    </xf>
    <xf numFmtId="0" fontId="28" fillId="6" borderId="62" xfId="0" applyFont="1" applyFill="1" applyBorder="1" applyProtection="1">
      <protection locked="0"/>
    </xf>
    <xf numFmtId="3" fontId="25" fillId="6" borderId="0" xfId="0" applyNumberFormat="1" applyFont="1" applyFill="1" applyBorder="1" applyAlignment="1" applyProtection="1">
      <alignment horizontal="center"/>
      <protection locked="0"/>
    </xf>
    <xf numFmtId="10" fontId="15" fillId="6" borderId="0" xfId="0" applyNumberFormat="1" applyFont="1" applyFill="1" applyBorder="1" applyProtection="1">
      <protection locked="0"/>
    </xf>
    <xf numFmtId="3" fontId="31" fillId="0" borderId="66" xfId="0" applyNumberFormat="1" applyFont="1" applyFill="1" applyBorder="1" applyAlignment="1" applyProtection="1">
      <protection locked="0"/>
    </xf>
    <xf numFmtId="0" fontId="20" fillId="6" borderId="0" xfId="0" applyFont="1" applyFill="1" applyBorder="1" applyAlignment="1" applyProtection="1">
      <alignment horizontal="left"/>
      <protection locked="0"/>
    </xf>
    <xf numFmtId="0" fontId="23" fillId="6" borderId="0" xfId="0" applyFont="1" applyFill="1" applyBorder="1" applyAlignment="1" applyProtection="1">
      <alignment horizontal="left" vertical="center"/>
      <protection locked="0"/>
    </xf>
    <xf numFmtId="43" fontId="15" fillId="6" borderId="0" xfId="1" applyFont="1" applyFill="1" applyBorder="1" applyProtection="1">
      <protection locked="0"/>
    </xf>
    <xf numFmtId="164" fontId="15" fillId="6" borderId="0" xfId="1" applyNumberFormat="1" applyFont="1" applyFill="1" applyBorder="1" applyProtection="1">
      <protection locked="0"/>
    </xf>
    <xf numFmtId="0" fontId="15" fillId="9" borderId="0" xfId="0" applyFont="1" applyFill="1" applyBorder="1" applyProtection="1">
      <protection locked="0"/>
    </xf>
    <xf numFmtId="0" fontId="15" fillId="8" borderId="6" xfId="0" applyFont="1" applyFill="1" applyBorder="1" applyProtection="1">
      <protection locked="0"/>
    </xf>
    <xf numFmtId="0" fontId="37" fillId="6" borderId="0" xfId="0" applyFont="1" applyFill="1" applyBorder="1" applyProtection="1">
      <protection locked="0"/>
    </xf>
    <xf numFmtId="0" fontId="38" fillId="6" borderId="0" xfId="0" applyFont="1" applyFill="1" applyBorder="1" applyProtection="1">
      <protection locked="0"/>
    </xf>
    <xf numFmtId="0" fontId="25" fillId="7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protection locked="0"/>
    </xf>
    <xf numFmtId="0" fontId="15" fillId="0" borderId="0" xfId="0" applyFont="1" applyFill="1" applyBorder="1" applyProtection="1">
      <protection locked="0"/>
    </xf>
    <xf numFmtId="10" fontId="25" fillId="6" borderId="0" xfId="0" applyNumberFormat="1" applyFont="1" applyFill="1" applyBorder="1" applyAlignment="1" applyProtection="1">
      <protection locked="0"/>
    </xf>
    <xf numFmtId="0" fontId="25" fillId="6" borderId="0" xfId="0" applyFont="1" applyFill="1" applyBorder="1" applyAlignment="1" applyProtection="1">
      <alignment horizontal="left"/>
      <protection locked="0"/>
    </xf>
    <xf numFmtId="0" fontId="25" fillId="0" borderId="0" xfId="0" applyFont="1" applyFill="1" applyBorder="1" applyAlignment="1" applyProtection="1">
      <protection locked="0"/>
    </xf>
    <xf numFmtId="0" fontId="42" fillId="6" borderId="0" xfId="0" applyFont="1" applyFill="1" applyBorder="1" applyProtection="1">
      <protection locked="0"/>
    </xf>
    <xf numFmtId="0" fontId="43" fillId="6" borderId="67" xfId="0" applyFont="1" applyFill="1" applyBorder="1" applyAlignment="1" applyProtection="1">
      <protection locked="0"/>
    </xf>
    <xf numFmtId="0" fontId="24" fillId="6" borderId="68" xfId="0" applyFont="1" applyFill="1" applyBorder="1" applyProtection="1">
      <protection locked="0"/>
    </xf>
    <xf numFmtId="0" fontId="44" fillId="6" borderId="69" xfId="0" applyFont="1" applyFill="1" applyBorder="1" applyProtection="1">
      <protection locked="0"/>
    </xf>
    <xf numFmtId="0" fontId="15" fillId="6" borderId="68" xfId="0" applyFont="1" applyFill="1" applyBorder="1" applyProtection="1">
      <protection locked="0"/>
    </xf>
    <xf numFmtId="0" fontId="15" fillId="6" borderId="69" xfId="0" applyFont="1" applyFill="1" applyBorder="1" applyProtection="1">
      <protection locked="0"/>
    </xf>
    <xf numFmtId="0" fontId="15" fillId="6" borderId="0" xfId="0" applyFont="1" applyFill="1" applyBorder="1" applyAlignment="1" applyProtection="1">
      <protection locked="0"/>
    </xf>
    <xf numFmtId="0" fontId="15" fillId="6" borderId="0" xfId="0" applyFont="1" applyFill="1" applyBorder="1" applyAlignment="1" applyProtection="1">
      <alignment horizontal="left"/>
      <protection locked="0"/>
    </xf>
    <xf numFmtId="0" fontId="45" fillId="6" borderId="66" xfId="0" applyFont="1" applyFill="1" applyBorder="1" applyProtection="1">
      <protection locked="0"/>
    </xf>
    <xf numFmtId="0" fontId="15" fillId="6" borderId="65" xfId="0" applyFont="1" applyFill="1" applyBorder="1" applyProtection="1">
      <protection locked="0"/>
    </xf>
    <xf numFmtId="0" fontId="15" fillId="6" borderId="66" xfId="0" applyFont="1" applyFill="1" applyBorder="1" applyProtection="1">
      <protection locked="0"/>
    </xf>
    <xf numFmtId="0" fontId="15" fillId="6" borderId="0" xfId="0" applyFont="1" applyFill="1" applyBorder="1" applyAlignment="1" applyProtection="1">
      <alignment horizontal="right"/>
      <protection locked="0"/>
    </xf>
    <xf numFmtId="0" fontId="30" fillId="6" borderId="70" xfId="0" applyFont="1" applyFill="1" applyBorder="1" applyProtection="1">
      <protection locked="0"/>
    </xf>
    <xf numFmtId="0" fontId="15" fillId="6" borderId="71" xfId="0" applyFont="1" applyFill="1" applyBorder="1" applyProtection="1">
      <protection locked="0"/>
    </xf>
    <xf numFmtId="0" fontId="15" fillId="6" borderId="72" xfId="0" applyFont="1" applyFill="1" applyBorder="1" applyProtection="1">
      <protection locked="0"/>
    </xf>
    <xf numFmtId="0" fontId="46" fillId="6" borderId="6" xfId="0" applyFont="1" applyFill="1" applyBorder="1" applyProtection="1">
      <protection locked="0"/>
    </xf>
    <xf numFmtId="0" fontId="47" fillId="6" borderId="6" xfId="0" applyFont="1" applyFill="1" applyBorder="1" applyProtection="1">
      <protection locked="0"/>
    </xf>
    <xf numFmtId="0" fontId="41" fillId="0" borderId="0" xfId="0" applyFont="1" applyBorder="1"/>
    <xf numFmtId="9" fontId="15" fillId="6" borderId="0" xfId="2" applyFont="1" applyFill="1" applyBorder="1" applyProtection="1">
      <protection locked="0"/>
    </xf>
    <xf numFmtId="0" fontId="15" fillId="6" borderId="0" xfId="0" applyFont="1" applyFill="1" applyProtection="1">
      <protection locked="0"/>
    </xf>
    <xf numFmtId="0" fontId="24" fillId="6" borderId="0" xfId="0" applyFont="1" applyFill="1" applyAlignment="1" applyProtection="1">
      <alignment horizontal="right"/>
      <protection locked="0"/>
    </xf>
    <xf numFmtId="0" fontId="15" fillId="6" borderId="1" xfId="0" applyFont="1" applyFill="1" applyBorder="1" applyProtection="1">
      <protection locked="0"/>
    </xf>
    <xf numFmtId="0" fontId="15" fillId="6" borderId="2" xfId="0" applyFont="1" applyFill="1" applyBorder="1" applyProtection="1">
      <protection locked="0"/>
    </xf>
    <xf numFmtId="0" fontId="24" fillId="6" borderId="2" xfId="0" applyFont="1" applyFill="1" applyBorder="1" applyAlignment="1" applyProtection="1">
      <alignment horizontal="right"/>
      <protection locked="0"/>
    </xf>
    <xf numFmtId="0" fontId="15" fillId="6" borderId="3" xfId="0" applyFont="1" applyFill="1" applyBorder="1" applyProtection="1">
      <protection locked="0"/>
    </xf>
    <xf numFmtId="0" fontId="25" fillId="6" borderId="0" xfId="0" applyFont="1" applyFill="1" applyProtection="1">
      <protection locked="0"/>
    </xf>
    <xf numFmtId="164" fontId="24" fillId="6" borderId="0" xfId="0" applyNumberFormat="1" applyFont="1" applyFill="1" applyBorder="1" applyProtection="1">
      <protection locked="0"/>
    </xf>
    <xf numFmtId="0" fontId="25" fillId="6" borderId="0" xfId="0" applyFont="1" applyFill="1" applyBorder="1" applyAlignment="1" applyProtection="1">
      <alignment horizontal="left" vertical="top"/>
      <protection locked="0"/>
    </xf>
    <xf numFmtId="0" fontId="27" fillId="6" borderId="0" xfId="0" applyFont="1" applyFill="1" applyBorder="1" applyAlignment="1" applyProtection="1">
      <alignment vertical="top"/>
      <protection locked="0"/>
    </xf>
    <xf numFmtId="0" fontId="25" fillId="6" borderId="0" xfId="0" applyFont="1" applyFill="1" applyBorder="1" applyAlignment="1" applyProtection="1">
      <alignment vertical="top" wrapText="1"/>
      <protection locked="0"/>
    </xf>
    <xf numFmtId="0" fontId="15" fillId="6" borderId="0" xfId="0" applyFont="1" applyFill="1" applyBorder="1" applyAlignment="1" applyProtection="1">
      <alignment vertical="top" wrapText="1"/>
      <protection locked="0"/>
    </xf>
    <xf numFmtId="0" fontId="28" fillId="6" borderId="0" xfId="0" applyFont="1" applyFill="1" applyBorder="1" applyAlignment="1" applyProtection="1">
      <alignment horizontal="left"/>
      <protection locked="0"/>
    </xf>
    <xf numFmtId="164" fontId="15" fillId="6" borderId="0" xfId="0" applyNumberFormat="1" applyFont="1" applyFill="1" applyBorder="1" applyProtection="1">
      <protection locked="0"/>
    </xf>
    <xf numFmtId="0" fontId="24" fillId="6" borderId="69" xfId="0" applyFont="1" applyFill="1" applyBorder="1" applyProtection="1">
      <protection locked="0"/>
    </xf>
    <xf numFmtId="0" fontId="30" fillId="6" borderId="0" xfId="0" applyFont="1" applyFill="1" applyBorder="1" applyAlignment="1" applyProtection="1">
      <protection locked="0"/>
    </xf>
    <xf numFmtId="0" fontId="45" fillId="6" borderId="0" xfId="0" applyFont="1" applyFill="1" applyBorder="1" applyProtection="1">
      <protection locked="0"/>
    </xf>
    <xf numFmtId="0" fontId="30" fillId="6" borderId="58" xfId="0" applyFont="1" applyFill="1" applyBorder="1" applyProtection="1">
      <protection locked="0"/>
    </xf>
    <xf numFmtId="0" fontId="30" fillId="6" borderId="71" xfId="0" applyFont="1" applyFill="1" applyBorder="1" applyProtection="1">
      <protection locked="0"/>
    </xf>
    <xf numFmtId="0" fontId="30" fillId="6" borderId="72" xfId="0" applyFont="1" applyFill="1" applyBorder="1" applyProtection="1">
      <protection locked="0"/>
    </xf>
    <xf numFmtId="0" fontId="30" fillId="6" borderId="59" xfId="0" applyFont="1" applyFill="1" applyBorder="1" applyProtection="1">
      <protection locked="0"/>
    </xf>
    <xf numFmtId="0" fontId="1" fillId="4" borderId="14" xfId="0" applyFon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6" xfId="0" applyFill="1" applyBorder="1" applyAlignment="1" applyProtection="1">
      <alignment horizontal="left"/>
      <protection locked="0"/>
    </xf>
    <xf numFmtId="0" fontId="0" fillId="4" borderId="20" xfId="0" applyFill="1" applyBorder="1" applyAlignment="1" applyProtection="1">
      <alignment horizontal="left"/>
      <protection locked="0"/>
    </xf>
    <xf numFmtId="0" fontId="0" fillId="4" borderId="21" xfId="0" applyFill="1" applyBorder="1" applyAlignment="1" applyProtection="1">
      <alignment horizontal="left"/>
      <protection locked="0"/>
    </xf>
    <xf numFmtId="0" fontId="0" fillId="4" borderId="22" xfId="0" applyFill="1" applyBorder="1" applyAlignment="1" applyProtection="1">
      <alignment horizontal="left"/>
      <protection locked="0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26" xfId="0" applyFill="1" applyBorder="1" applyAlignment="1" applyProtection="1">
      <alignment horizontal="left"/>
      <protection locked="0"/>
    </xf>
    <xf numFmtId="0" fontId="0" fillId="4" borderId="27" xfId="0" applyFill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2" borderId="4" xfId="0" applyFill="1" applyBorder="1" applyAlignment="1" applyProtection="1">
      <alignment horizontal="left" vertical="center" wrapText="1"/>
      <protection hidden="1"/>
    </xf>
    <xf numFmtId="0" fontId="0" fillId="2" borderId="2" xfId="0" applyFill="1" applyBorder="1" applyAlignment="1" applyProtection="1">
      <alignment horizontal="left" vertical="center" wrapText="1"/>
      <protection hidden="1"/>
    </xf>
    <xf numFmtId="0" fontId="0" fillId="2" borderId="5" xfId="0" applyFill="1" applyBorder="1" applyAlignment="1" applyProtection="1">
      <alignment horizontal="left" vertical="center" wrapText="1"/>
      <protection hidden="1"/>
    </xf>
    <xf numFmtId="0" fontId="0" fillId="2" borderId="7" xfId="0" applyFill="1" applyBorder="1" applyAlignment="1" applyProtection="1">
      <alignment horizontal="left" vertical="center" wrapText="1"/>
      <protection hidden="1"/>
    </xf>
    <xf numFmtId="0" fontId="0" fillId="2" borderId="6" xfId="0" applyFill="1" applyBorder="1" applyAlignment="1" applyProtection="1">
      <alignment horizontal="left" vertical="center" wrapText="1"/>
      <protection hidden="1"/>
    </xf>
    <xf numFmtId="0" fontId="0" fillId="2" borderId="8" xfId="0" applyFill="1" applyBorder="1" applyAlignment="1" applyProtection="1">
      <alignment horizontal="left" vertical="center" wrapText="1"/>
      <protection hidden="1"/>
    </xf>
    <xf numFmtId="0" fontId="6" fillId="0" borderId="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0" fillId="4" borderId="40" xfId="0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left"/>
      <protection locked="0"/>
    </xf>
    <xf numFmtId="0" fontId="0" fillId="4" borderId="41" xfId="0" applyFill="1" applyBorder="1" applyAlignment="1" applyProtection="1">
      <alignment horizontal="left"/>
      <protection locked="0"/>
    </xf>
    <xf numFmtId="0" fontId="0" fillId="4" borderId="52" xfId="0" applyFill="1" applyBorder="1" applyAlignment="1" applyProtection="1">
      <alignment horizontal="left"/>
      <protection locked="0"/>
    </xf>
    <xf numFmtId="0" fontId="0" fillId="4" borderId="29" xfId="0" applyFill="1" applyBorder="1" applyAlignment="1" applyProtection="1">
      <alignment horizontal="left"/>
      <protection locked="0"/>
    </xf>
    <xf numFmtId="0" fontId="0" fillId="4" borderId="53" xfId="0" applyFill="1" applyBorder="1" applyAlignment="1" applyProtection="1">
      <alignment horizontal="left"/>
      <protection locked="0"/>
    </xf>
    <xf numFmtId="0" fontId="0" fillId="4" borderId="34" xfId="0" applyFill="1" applyBorder="1" applyAlignment="1" applyProtection="1">
      <alignment horizontal="left"/>
      <protection locked="0"/>
    </xf>
    <xf numFmtId="0" fontId="0" fillId="4" borderId="35" xfId="0" applyFill="1" applyBorder="1" applyAlignment="1" applyProtection="1">
      <alignment horizontal="left"/>
      <protection locked="0"/>
    </xf>
    <xf numFmtId="0" fontId="0" fillId="4" borderId="36" xfId="0" applyFill="1" applyBorder="1" applyAlignment="1" applyProtection="1">
      <alignment horizontal="left"/>
      <protection locked="0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0" fillId="2" borderId="3" xfId="0" applyFill="1" applyBorder="1" applyAlignment="1" applyProtection="1">
      <alignment horizontal="left" vertical="center" wrapText="1"/>
      <protection hidden="1"/>
    </xf>
    <xf numFmtId="0" fontId="15" fillId="6" borderId="33" xfId="0" applyFont="1" applyFill="1" applyBorder="1" applyAlignment="1" applyProtection="1">
      <alignment horizontal="center"/>
      <protection locked="0"/>
    </xf>
    <xf numFmtId="0" fontId="15" fillId="6" borderId="0" xfId="0" applyFont="1" applyFill="1" applyBorder="1" applyAlignment="1" applyProtection="1">
      <alignment horizontal="center"/>
      <protection locked="0"/>
    </xf>
    <xf numFmtId="0" fontId="28" fillId="6" borderId="62" xfId="0" applyFont="1" applyFill="1" applyBorder="1" applyAlignment="1" applyProtection="1">
      <alignment horizontal="left"/>
      <protection locked="0"/>
    </xf>
    <xf numFmtId="0" fontId="0" fillId="0" borderId="63" xfId="0" applyBorder="1" applyProtection="1">
      <protection locked="0"/>
    </xf>
    <xf numFmtId="3" fontId="25" fillId="8" borderId="63" xfId="0" applyNumberFormat="1" applyFont="1" applyFill="1" applyBorder="1" applyAlignment="1" applyProtection="1">
      <alignment horizontal="right"/>
      <protection locked="0"/>
    </xf>
    <xf numFmtId="0" fontId="0" fillId="8" borderId="63" xfId="0" applyFill="1" applyBorder="1" applyProtection="1">
      <protection locked="0"/>
    </xf>
    <xf numFmtId="0" fontId="0" fillId="8" borderId="64" xfId="0" applyFill="1" applyBorder="1" applyProtection="1">
      <protection locked="0"/>
    </xf>
    <xf numFmtId="166" fontId="25" fillId="8" borderId="62" xfId="0" applyNumberFormat="1" applyFont="1" applyFill="1" applyBorder="1" applyAlignment="1" applyProtection="1">
      <alignment horizontal="right"/>
      <protection locked="0"/>
    </xf>
    <xf numFmtId="1" fontId="25" fillId="8" borderId="62" xfId="0" applyNumberFormat="1" applyFont="1" applyFill="1" applyBorder="1" applyAlignment="1" applyProtection="1">
      <alignment horizontal="right"/>
      <protection locked="0"/>
    </xf>
    <xf numFmtId="0" fontId="28" fillId="6" borderId="0" xfId="0" applyFont="1" applyFill="1" applyBorder="1" applyAlignment="1" applyProtection="1">
      <alignment horizontal="left"/>
      <protection locked="0"/>
    </xf>
    <xf numFmtId="3" fontId="25" fillId="6" borderId="0" xfId="0" applyNumberFormat="1" applyFont="1" applyFill="1" applyBorder="1" applyAlignment="1" applyProtection="1">
      <alignment horizontal="right"/>
      <protection locked="0"/>
    </xf>
    <xf numFmtId="166" fontId="25" fillId="6" borderId="0" xfId="0" applyNumberFormat="1" applyFont="1" applyFill="1" applyBorder="1" applyAlignment="1" applyProtection="1">
      <alignment horizontal="right"/>
      <protection locked="0"/>
    </xf>
    <xf numFmtId="1" fontId="25" fillId="7" borderId="62" xfId="0" applyNumberFormat="1" applyFont="1" applyFill="1" applyBorder="1" applyAlignment="1" applyProtection="1">
      <alignment horizontal="right" wrapText="1"/>
      <protection locked="0"/>
    </xf>
    <xf numFmtId="0" fontId="0" fillId="7" borderId="63" xfId="0" applyFill="1" applyBorder="1" applyProtection="1">
      <protection locked="0"/>
    </xf>
    <xf numFmtId="0" fontId="0" fillId="7" borderId="64" xfId="0" applyFill="1" applyBorder="1" applyProtection="1">
      <protection locked="0"/>
    </xf>
    <xf numFmtId="3" fontId="25" fillId="7" borderId="63" xfId="0" applyNumberFormat="1" applyFont="1" applyFill="1" applyBorder="1" applyAlignment="1" applyProtection="1">
      <alignment horizontal="right" wrapText="1"/>
      <protection locked="0"/>
    </xf>
    <xf numFmtId="3" fontId="25" fillId="7" borderId="63" xfId="0" applyNumberFormat="1" applyFont="1" applyFill="1" applyBorder="1" applyAlignment="1" applyProtection="1">
      <alignment wrapText="1"/>
      <protection locked="0"/>
    </xf>
    <xf numFmtId="3" fontId="25" fillId="8" borderId="63" xfId="0" applyNumberFormat="1" applyFont="1" applyFill="1" applyBorder="1" applyAlignment="1" applyProtection="1">
      <protection locked="0"/>
    </xf>
    <xf numFmtId="3" fontId="25" fillId="6" borderId="0" xfId="0" applyNumberFormat="1" applyFont="1" applyFill="1" applyBorder="1" applyAlignment="1" applyProtection="1">
      <alignment wrapText="1"/>
      <protection locked="0"/>
    </xf>
    <xf numFmtId="3" fontId="25" fillId="7" borderId="63" xfId="0" applyNumberFormat="1" applyFont="1" applyFill="1" applyBorder="1" applyAlignment="1" applyProtection="1">
      <protection locked="0"/>
    </xf>
    <xf numFmtId="0" fontId="25" fillId="7" borderId="62" xfId="0" applyFont="1" applyFill="1" applyBorder="1" applyAlignment="1" applyProtection="1">
      <alignment horizontal="center" wrapText="1"/>
      <protection locked="0"/>
    </xf>
    <xf numFmtId="49" fontId="25" fillId="7" borderId="62" xfId="0" applyNumberFormat="1" applyFont="1" applyFill="1" applyBorder="1" applyAlignment="1" applyProtection="1">
      <alignment horizontal="left" wrapText="1"/>
      <protection locked="0"/>
    </xf>
    <xf numFmtId="0" fontId="25" fillId="7" borderId="62" xfId="0" applyFont="1" applyFill="1" applyBorder="1" applyAlignment="1" applyProtection="1">
      <alignment horizontal="left" wrapText="1"/>
      <protection locked="0"/>
    </xf>
    <xf numFmtId="0" fontId="25" fillId="7" borderId="62" xfId="0" applyFont="1" applyFill="1" applyBorder="1" applyAlignment="1" applyProtection="1">
      <alignment wrapText="1"/>
      <protection locked="0"/>
    </xf>
    <xf numFmtId="0" fontId="27" fillId="7" borderId="62" xfId="0" applyFont="1" applyFill="1" applyBorder="1" applyAlignment="1" applyProtection="1">
      <alignment horizontal="left" wrapText="1"/>
      <protection locked="0"/>
    </xf>
    <xf numFmtId="165" fontId="25" fillId="7" borderId="62" xfId="0" applyNumberFormat="1" applyFont="1" applyFill="1" applyBorder="1" applyAlignment="1" applyProtection="1">
      <alignment horizontal="left" wrapText="1"/>
      <protection locked="0"/>
    </xf>
    <xf numFmtId="0" fontId="1" fillId="7" borderId="63" xfId="0" applyFont="1" applyFill="1" applyBorder="1" applyProtection="1">
      <protection locked="0"/>
    </xf>
    <xf numFmtId="0" fontId="1" fillId="7" borderId="64" xfId="0" applyFont="1" applyFill="1" applyBorder="1" applyProtection="1">
      <protection locked="0"/>
    </xf>
    <xf numFmtId="0" fontId="25" fillId="8" borderId="62" xfId="0" applyFont="1" applyFill="1" applyBorder="1" applyAlignment="1" applyProtection="1">
      <alignment horizontal="left" wrapText="1"/>
      <protection hidden="1"/>
    </xf>
    <xf numFmtId="0" fontId="25" fillId="8" borderId="63" xfId="0" applyFont="1" applyFill="1" applyBorder="1" applyAlignment="1" applyProtection="1">
      <alignment horizontal="left" wrapText="1"/>
      <protection hidden="1"/>
    </xf>
    <xf numFmtId="0" fontId="25" fillId="8" borderId="64" xfId="0" applyFont="1" applyFill="1" applyBorder="1" applyAlignment="1" applyProtection="1">
      <alignment horizontal="left" wrapText="1"/>
      <protection hidden="1"/>
    </xf>
    <xf numFmtId="49" fontId="25" fillId="8" borderId="62" xfId="0" applyNumberFormat="1" applyFont="1" applyFill="1" applyBorder="1" applyAlignment="1" applyProtection="1">
      <alignment horizontal="left" wrapText="1"/>
      <protection hidden="1"/>
    </xf>
    <xf numFmtId="0" fontId="0" fillId="8" borderId="63" xfId="0" applyFill="1" applyBorder="1" applyProtection="1">
      <protection hidden="1"/>
    </xf>
    <xf numFmtId="0" fontId="0" fillId="8" borderId="64" xfId="0" applyFill="1" applyBorder="1" applyProtection="1">
      <protection hidden="1"/>
    </xf>
    <xf numFmtId="0" fontId="25" fillId="0" borderId="0" xfId="0" applyFont="1" applyBorder="1" applyProtection="1">
      <protection locked="0"/>
    </xf>
    <xf numFmtId="0" fontId="25" fillId="0" borderId="65" xfId="0" applyFont="1" applyBorder="1" applyProtection="1">
      <protection locked="0"/>
    </xf>
    <xf numFmtId="0" fontId="23" fillId="0" borderId="0" xfId="0" applyFont="1" applyFill="1" applyBorder="1" applyAlignment="1" applyProtection="1">
      <alignment horizontal="left" vertical="center"/>
      <protection locked="0"/>
    </xf>
    <xf numFmtId="0" fontId="23" fillId="6" borderId="0" xfId="0" applyFont="1" applyFill="1" applyBorder="1" applyAlignment="1" applyProtection="1">
      <alignment horizontal="left" vertical="center"/>
      <protection locked="0"/>
    </xf>
    <xf numFmtId="0" fontId="23" fillId="6" borderId="0" xfId="3" applyFont="1" applyFill="1" applyBorder="1" applyAlignment="1" applyProtection="1">
      <alignment horizontal="left" vertical="center"/>
      <protection locked="0"/>
    </xf>
    <xf numFmtId="164" fontId="15" fillId="6" borderId="62" xfId="0" applyNumberFormat="1" applyFont="1" applyFill="1" applyBorder="1" applyAlignment="1" applyProtection="1">
      <alignment horizontal="center"/>
      <protection locked="0"/>
    </xf>
    <xf numFmtId="0" fontId="15" fillId="6" borderId="63" xfId="0" applyFont="1" applyFill="1" applyBorder="1" applyAlignment="1" applyProtection="1">
      <alignment horizontal="center"/>
      <protection locked="0"/>
    </xf>
    <xf numFmtId="0" fontId="15" fillId="6" borderId="64" xfId="0" applyFont="1" applyFill="1" applyBorder="1" applyAlignment="1" applyProtection="1">
      <alignment horizontal="center"/>
      <protection locked="0"/>
    </xf>
    <xf numFmtId="0" fontId="15" fillId="6" borderId="62" xfId="0" applyFont="1" applyFill="1" applyBorder="1" applyAlignment="1" applyProtection="1">
      <alignment horizontal="center"/>
      <protection locked="0"/>
    </xf>
    <xf numFmtId="164" fontId="15" fillId="6" borderId="62" xfId="1" applyNumberFormat="1" applyFont="1" applyFill="1" applyBorder="1" applyAlignment="1" applyProtection="1">
      <alignment horizontal="center"/>
      <protection locked="0"/>
    </xf>
    <xf numFmtId="164" fontId="15" fillId="6" borderId="63" xfId="1" applyNumberFormat="1" applyFont="1" applyFill="1" applyBorder="1" applyAlignment="1" applyProtection="1">
      <alignment horizontal="center"/>
      <protection locked="0"/>
    </xf>
    <xf numFmtId="164" fontId="15" fillId="6" borderId="64" xfId="1" applyNumberFormat="1" applyFont="1" applyFill="1" applyBorder="1" applyAlignment="1" applyProtection="1">
      <alignment horizontal="center"/>
      <protection locked="0"/>
    </xf>
    <xf numFmtId="0" fontId="39" fillId="6" borderId="62" xfId="0" applyFont="1" applyFill="1" applyBorder="1" applyAlignment="1" applyProtection="1">
      <alignment horizontal="left"/>
      <protection locked="0"/>
    </xf>
    <xf numFmtId="0" fontId="39" fillId="6" borderId="63" xfId="0" applyFont="1" applyFill="1" applyBorder="1" applyAlignment="1" applyProtection="1">
      <alignment horizontal="left"/>
      <protection locked="0"/>
    </xf>
    <xf numFmtId="3" fontId="25" fillId="7" borderId="64" xfId="0" applyNumberFormat="1" applyFont="1" applyFill="1" applyBorder="1" applyAlignment="1" applyProtection="1">
      <alignment horizontal="right" wrapText="1"/>
      <protection locked="0"/>
    </xf>
    <xf numFmtId="10" fontId="25" fillId="7" borderId="62" xfId="0" applyNumberFormat="1" applyFont="1" applyFill="1" applyBorder="1" applyAlignment="1" applyProtection="1">
      <alignment wrapText="1"/>
      <protection locked="0"/>
    </xf>
    <xf numFmtId="0" fontId="40" fillId="7" borderId="63" xfId="0" applyFont="1" applyFill="1" applyBorder="1" applyAlignment="1" applyProtection="1">
      <alignment wrapText="1"/>
      <protection locked="0"/>
    </xf>
    <xf numFmtId="0" fontId="40" fillId="7" borderId="64" xfId="0" applyFont="1" applyFill="1" applyBorder="1" applyAlignment="1" applyProtection="1">
      <alignment wrapText="1"/>
      <protection locked="0"/>
    </xf>
    <xf numFmtId="10" fontId="41" fillId="8" borderId="62" xfId="0" applyNumberFormat="1" applyFont="1" applyFill="1" applyBorder="1" applyAlignment="1" applyProtection="1">
      <alignment horizontal="center" vertical="center" wrapText="1"/>
      <protection hidden="1"/>
    </xf>
    <xf numFmtId="10" fontId="41" fillId="8" borderId="63" xfId="0" applyNumberFormat="1" applyFont="1" applyFill="1" applyBorder="1" applyAlignment="1" applyProtection="1">
      <alignment horizontal="center" vertical="center" wrapText="1"/>
      <protection hidden="1"/>
    </xf>
    <xf numFmtId="10" fontId="41" fillId="8" borderId="64" xfId="0" applyNumberFormat="1" applyFont="1" applyFill="1" applyBorder="1" applyAlignment="1" applyProtection="1">
      <alignment horizontal="center" vertical="center" wrapText="1"/>
      <protection hidden="1"/>
    </xf>
    <xf numFmtId="10" fontId="15" fillId="6" borderId="0" xfId="2" applyNumberFormat="1" applyFont="1" applyFill="1" applyBorder="1" applyAlignment="1" applyProtection="1">
      <alignment horizontal="center"/>
      <protection locked="0"/>
    </xf>
    <xf numFmtId="0" fontId="15" fillId="7" borderId="62" xfId="0" applyFont="1" applyFill="1" applyBorder="1" applyAlignment="1" applyProtection="1">
      <alignment wrapText="1"/>
      <protection locked="0"/>
    </xf>
    <xf numFmtId="0" fontId="15" fillId="7" borderId="63" xfId="0" applyFont="1" applyFill="1" applyBorder="1" applyAlignment="1" applyProtection="1">
      <alignment wrapText="1"/>
      <protection locked="0"/>
    </xf>
    <xf numFmtId="0" fontId="15" fillId="7" borderId="64" xfId="0" applyFont="1" applyFill="1" applyBorder="1" applyAlignment="1" applyProtection="1">
      <alignment wrapText="1"/>
      <protection locked="0"/>
    </xf>
    <xf numFmtId="8" fontId="15" fillId="6" borderId="0" xfId="0" applyNumberFormat="1" applyFont="1" applyFill="1" applyBorder="1" applyAlignment="1" applyProtection="1">
      <alignment horizontal="center"/>
      <protection locked="0"/>
    </xf>
    <xf numFmtId="3" fontId="25" fillId="8" borderId="64" xfId="0" applyNumberFormat="1" applyFont="1" applyFill="1" applyBorder="1" applyAlignment="1" applyProtection="1">
      <alignment horizontal="right"/>
      <protection locked="0"/>
    </xf>
    <xf numFmtId="0" fontId="28" fillId="10" borderId="62" xfId="0" applyFont="1" applyFill="1" applyBorder="1" applyAlignment="1" applyProtection="1">
      <alignment horizontal="left" wrapText="1"/>
      <protection locked="0"/>
    </xf>
    <xf numFmtId="0" fontId="28" fillId="10" borderId="63" xfId="0" applyFont="1" applyFill="1" applyBorder="1" applyAlignment="1" applyProtection="1">
      <alignment horizontal="left" wrapText="1"/>
      <protection locked="0"/>
    </xf>
    <xf numFmtId="0" fontId="28" fillId="10" borderId="64" xfId="0" applyFont="1" applyFill="1" applyBorder="1" applyAlignment="1" applyProtection="1">
      <alignment horizontal="left" wrapText="1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25" fillId="7" borderId="63" xfId="0" applyFont="1" applyFill="1" applyBorder="1" applyAlignment="1" applyProtection="1">
      <alignment horizontal="center" wrapText="1"/>
      <protection locked="0"/>
    </xf>
    <xf numFmtId="0" fontId="25" fillId="7" borderId="64" xfId="0" applyFont="1" applyFill="1" applyBorder="1" applyAlignment="1" applyProtection="1">
      <alignment horizontal="center" wrapText="1"/>
      <protection locked="0"/>
    </xf>
    <xf numFmtId="3" fontId="25" fillId="7" borderId="64" xfId="0" applyNumberFormat="1" applyFont="1" applyFill="1" applyBorder="1" applyAlignment="1" applyProtection="1">
      <protection locked="0"/>
    </xf>
    <xf numFmtId="1" fontId="25" fillId="8" borderId="62" xfId="0" applyNumberFormat="1" applyFont="1" applyFill="1" applyBorder="1" applyAlignment="1" applyProtection="1">
      <alignment horizontal="right"/>
      <protection hidden="1"/>
    </xf>
    <xf numFmtId="1" fontId="25" fillId="8" borderId="63" xfId="0" applyNumberFormat="1" applyFont="1" applyFill="1" applyBorder="1" applyAlignment="1" applyProtection="1">
      <alignment horizontal="right"/>
      <protection hidden="1"/>
    </xf>
    <xf numFmtId="1" fontId="25" fillId="8" borderId="64" xfId="0" applyNumberFormat="1" applyFont="1" applyFill="1" applyBorder="1" applyAlignment="1" applyProtection="1">
      <alignment horizontal="right"/>
      <protection hidden="1"/>
    </xf>
    <xf numFmtId="1" fontId="25" fillId="7" borderId="63" xfId="0" applyNumberFormat="1" applyFont="1" applyFill="1" applyBorder="1" applyAlignment="1" applyProtection="1">
      <alignment horizontal="right" wrapText="1"/>
      <protection locked="0"/>
    </xf>
    <xf numFmtId="1" fontId="25" fillId="7" borderId="64" xfId="0" applyNumberFormat="1" applyFont="1" applyFill="1" applyBorder="1" applyAlignment="1" applyProtection="1">
      <alignment horizontal="right" wrapText="1"/>
      <protection locked="0"/>
    </xf>
    <xf numFmtId="0" fontId="28" fillId="6" borderId="63" xfId="0" applyFont="1" applyFill="1" applyBorder="1" applyAlignment="1" applyProtection="1">
      <alignment horizontal="left"/>
      <protection locked="0"/>
    </xf>
    <xf numFmtId="3" fontId="25" fillId="8" borderId="63" xfId="0" applyNumberFormat="1" applyFont="1" applyFill="1" applyBorder="1" applyAlignment="1" applyProtection="1">
      <alignment horizontal="right"/>
      <protection hidden="1"/>
    </xf>
    <xf numFmtId="3" fontId="25" fillId="8" borderId="64" xfId="0" applyNumberFormat="1" applyFont="1" applyFill="1" applyBorder="1" applyAlignment="1" applyProtection="1">
      <alignment horizontal="right"/>
      <protection hidden="1"/>
    </xf>
    <xf numFmtId="166" fontId="25" fillId="8" borderId="62" xfId="0" applyNumberFormat="1" applyFont="1" applyFill="1" applyBorder="1" applyAlignment="1" applyProtection="1">
      <alignment horizontal="right"/>
      <protection hidden="1"/>
    </xf>
    <xf numFmtId="166" fontId="25" fillId="8" borderId="63" xfId="0" applyNumberFormat="1" applyFont="1" applyFill="1" applyBorder="1" applyAlignment="1" applyProtection="1">
      <alignment horizontal="right"/>
      <protection hidden="1"/>
    </xf>
    <xf numFmtId="166" fontId="25" fillId="8" borderId="64" xfId="0" applyNumberFormat="1" applyFont="1" applyFill="1" applyBorder="1" applyAlignment="1" applyProtection="1">
      <alignment horizontal="right"/>
      <protection hidden="1"/>
    </xf>
    <xf numFmtId="0" fontId="25" fillId="8" borderId="63" xfId="0" applyNumberFormat="1" applyFont="1" applyFill="1" applyBorder="1" applyAlignment="1" applyProtection="1">
      <alignment horizontal="right"/>
      <protection hidden="1"/>
    </xf>
    <xf numFmtId="0" fontId="25" fillId="8" borderId="64" xfId="0" applyNumberFormat="1" applyFont="1" applyFill="1" applyBorder="1" applyAlignment="1" applyProtection="1">
      <alignment horizontal="right"/>
      <protection hidden="1"/>
    </xf>
    <xf numFmtId="166" fontId="31" fillId="8" borderId="62" xfId="0" applyNumberFormat="1" applyFont="1" applyFill="1" applyBorder="1" applyAlignment="1" applyProtection="1">
      <protection hidden="1"/>
    </xf>
    <xf numFmtId="166" fontId="31" fillId="8" borderId="63" xfId="0" applyNumberFormat="1" applyFont="1" applyFill="1" applyBorder="1" applyAlignment="1" applyProtection="1">
      <protection hidden="1"/>
    </xf>
    <xf numFmtId="166" fontId="31" fillId="8" borderId="64" xfId="0" applyNumberFormat="1" applyFont="1" applyFill="1" applyBorder="1" applyAlignment="1" applyProtection="1">
      <protection hidden="1"/>
    </xf>
    <xf numFmtId="3" fontId="25" fillId="8" borderId="63" xfId="0" applyNumberFormat="1" applyFont="1" applyFill="1" applyBorder="1" applyAlignment="1" applyProtection="1">
      <protection hidden="1"/>
    </xf>
    <xf numFmtId="3" fontId="25" fillId="8" borderId="64" xfId="0" applyNumberFormat="1" applyFont="1" applyFill="1" applyBorder="1" applyAlignment="1" applyProtection="1">
      <protection hidden="1"/>
    </xf>
    <xf numFmtId="3" fontId="25" fillId="8" borderId="64" xfId="0" applyNumberFormat="1" applyFont="1" applyFill="1" applyBorder="1" applyAlignment="1" applyProtection="1">
      <protection locked="0"/>
    </xf>
    <xf numFmtId="0" fontId="25" fillId="7" borderId="63" xfId="0" applyFont="1" applyFill="1" applyBorder="1" applyAlignment="1" applyProtection="1">
      <alignment horizontal="left" wrapText="1"/>
      <protection locked="0"/>
    </xf>
    <xf numFmtId="0" fontId="25" fillId="7" borderId="64" xfId="0" applyFont="1" applyFill="1" applyBorder="1" applyAlignment="1" applyProtection="1">
      <alignment horizontal="left" wrapText="1"/>
      <protection locked="0"/>
    </xf>
    <xf numFmtId="0" fontId="25" fillId="0" borderId="0" xfId="0" applyFont="1" applyProtection="1">
      <protection locked="0"/>
    </xf>
    <xf numFmtId="165" fontId="25" fillId="7" borderId="63" xfId="0" applyNumberFormat="1" applyFont="1" applyFill="1" applyBorder="1" applyAlignment="1" applyProtection="1">
      <alignment horizontal="left" wrapText="1"/>
      <protection locked="0"/>
    </xf>
    <xf numFmtId="165" fontId="25" fillId="7" borderId="64" xfId="0" applyNumberFormat="1" applyFont="1" applyFill="1" applyBorder="1" applyAlignment="1" applyProtection="1">
      <alignment horizontal="left" wrapText="1"/>
      <protection locked="0"/>
    </xf>
    <xf numFmtId="0" fontId="25" fillId="8" borderId="62" xfId="0" applyNumberFormat="1" applyFont="1" applyFill="1" applyBorder="1" applyAlignment="1" applyProtection="1">
      <alignment horizontal="left" wrapText="1"/>
      <protection hidden="1"/>
    </xf>
    <xf numFmtId="0" fontId="25" fillId="8" borderId="63" xfId="0" applyNumberFormat="1" applyFont="1" applyFill="1" applyBorder="1" applyAlignment="1" applyProtection="1">
      <alignment horizontal="left" wrapText="1"/>
      <protection hidden="1"/>
    </xf>
    <xf numFmtId="0" fontId="25" fillId="8" borderId="64" xfId="0" applyNumberFormat="1" applyFont="1" applyFill="1" applyBorder="1" applyAlignment="1" applyProtection="1">
      <alignment horizontal="left" wrapText="1"/>
      <protection hidden="1"/>
    </xf>
    <xf numFmtId="0" fontId="27" fillId="7" borderId="63" xfId="0" applyFont="1" applyFill="1" applyBorder="1" applyAlignment="1" applyProtection="1">
      <alignment horizontal="left" wrapText="1"/>
      <protection locked="0"/>
    </xf>
    <xf numFmtId="0" fontId="27" fillId="7" borderId="64" xfId="0" applyFont="1" applyFill="1" applyBorder="1" applyAlignment="1" applyProtection="1">
      <alignment horizontal="left" wrapText="1"/>
      <protection locked="0"/>
    </xf>
    <xf numFmtId="0" fontId="50" fillId="6" borderId="0" xfId="0" applyFont="1" applyFill="1" applyBorder="1" applyAlignment="1" applyProtection="1">
      <alignment horizontal="left" vertical="center"/>
      <protection locked="0"/>
    </xf>
    <xf numFmtId="0" fontId="50" fillId="6" borderId="0" xfId="3" applyFont="1" applyFill="1" applyBorder="1" applyAlignment="1" applyProtection="1">
      <alignment horizontal="left" vertical="center"/>
      <protection locked="0"/>
    </xf>
    <xf numFmtId="165" fontId="25" fillId="8" borderId="62" xfId="0" applyNumberFormat="1" applyFont="1" applyFill="1" applyBorder="1" applyAlignment="1" applyProtection="1">
      <alignment horizontal="left" wrapText="1"/>
      <protection hidden="1"/>
    </xf>
    <xf numFmtId="165" fontId="25" fillId="8" borderId="63" xfId="0" applyNumberFormat="1" applyFont="1" applyFill="1" applyBorder="1" applyAlignment="1" applyProtection="1">
      <alignment horizontal="left" wrapText="1"/>
      <protection hidden="1"/>
    </xf>
    <xf numFmtId="165" fontId="25" fillId="8" borderId="64" xfId="0" applyNumberFormat="1" applyFont="1" applyFill="1" applyBorder="1" applyAlignment="1" applyProtection="1">
      <alignment horizontal="left" wrapText="1"/>
      <protection hidden="1"/>
    </xf>
    <xf numFmtId="0" fontId="30" fillId="6" borderId="67" xfId="0" applyFont="1" applyFill="1" applyBorder="1" applyAlignment="1" applyProtection="1">
      <alignment vertical="top" wrapText="1"/>
      <protection locked="0"/>
    </xf>
    <xf numFmtId="0" fontId="30" fillId="6" borderId="68" xfId="0" applyFont="1" applyFill="1" applyBorder="1" applyAlignment="1" applyProtection="1">
      <alignment vertical="top" wrapText="1"/>
      <protection locked="0"/>
    </xf>
    <xf numFmtId="0" fontId="30" fillId="6" borderId="69" xfId="0" applyFont="1" applyFill="1" applyBorder="1" applyAlignment="1" applyProtection="1">
      <alignment vertical="top" wrapText="1"/>
      <protection locked="0"/>
    </xf>
    <xf numFmtId="0" fontId="30" fillId="6" borderId="66" xfId="0" applyFont="1" applyFill="1" applyBorder="1" applyAlignment="1" applyProtection="1">
      <alignment vertical="top" wrapText="1"/>
      <protection locked="0"/>
    </xf>
    <xf numFmtId="0" fontId="30" fillId="6" borderId="0" xfId="0" applyFont="1" applyFill="1" applyBorder="1" applyAlignment="1" applyProtection="1">
      <alignment vertical="top" wrapText="1"/>
      <protection locked="0"/>
    </xf>
    <xf numFmtId="0" fontId="30" fillId="6" borderId="65" xfId="0" applyFont="1" applyFill="1" applyBorder="1" applyAlignment="1" applyProtection="1">
      <alignment vertical="top" wrapText="1"/>
      <protection locked="0"/>
    </xf>
    <xf numFmtId="0" fontId="30" fillId="6" borderId="70" xfId="0" applyFont="1" applyFill="1" applyBorder="1" applyAlignment="1" applyProtection="1">
      <alignment vertical="top" wrapText="1"/>
      <protection locked="0"/>
    </xf>
    <xf numFmtId="0" fontId="30" fillId="6" borderId="71" xfId="0" applyFont="1" applyFill="1" applyBorder="1" applyAlignment="1" applyProtection="1">
      <alignment vertical="top" wrapText="1"/>
      <protection locked="0"/>
    </xf>
    <xf numFmtId="0" fontId="30" fillId="6" borderId="72" xfId="0" applyFont="1" applyFill="1" applyBorder="1" applyAlignment="1" applyProtection="1">
      <alignment vertical="top" wrapText="1"/>
      <protection locked="0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36283</xdr:colOff>
      <xdr:row>0</xdr:row>
      <xdr:rowOff>36285</xdr:rowOff>
    </xdr:from>
    <xdr:to>
      <xdr:col>2</xdr:col>
      <xdr:colOff>27212</xdr:colOff>
      <xdr:row>0</xdr:row>
      <xdr:rowOff>376308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283" y="36285"/>
          <a:ext cx="848179" cy="3400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36286</xdr:colOff>
      <xdr:row>0</xdr:row>
      <xdr:rowOff>54429</xdr:rowOff>
    </xdr:from>
    <xdr:to>
      <xdr:col>0</xdr:col>
      <xdr:colOff>934356</xdr:colOff>
      <xdr:row>0</xdr:row>
      <xdr:rowOff>416389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286" y="54429"/>
          <a:ext cx="898070" cy="36196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189</xdr:col>
      <xdr:colOff>123825</xdr:colOff>
      <xdr:row>20</xdr:row>
      <xdr:rowOff>47625</xdr:rowOff>
    </xdr:from>
    <xdr:to>
      <xdr:col>190</xdr:col>
      <xdr:colOff>85725</xdr:colOff>
      <xdr:row>22</xdr:row>
      <xdr:rowOff>38099</xdr:rowOff>
    </xdr:to>
    <xdr:pic>
      <xdr:nvPicPr>
        <xdr:cNvPr id="2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3133725"/>
          <a:ext cx="180975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211791</xdr:colOff>
      <xdr:row>11</xdr:row>
      <xdr:rowOff>20170</xdr:rowOff>
    </xdr:from>
    <xdr:to>
      <xdr:col>48</xdr:col>
      <xdr:colOff>734546</xdr:colOff>
      <xdr:row>16</xdr:row>
      <xdr:rowOff>41462</xdr:rowOff>
    </xdr:to>
    <xdr:pic macro="[2]!CommandButton1_Click">
      <xdr:nvPicPr>
        <xdr:cNvPr id="3" name="CommandButton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03541" y="1963270"/>
          <a:ext cx="760880" cy="6308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74</xdr:row>
      <xdr:rowOff>0</xdr:rowOff>
    </xdr:from>
    <xdr:to>
      <xdr:col>190</xdr:col>
      <xdr:colOff>85725</xdr:colOff>
      <xdr:row>74</xdr:row>
      <xdr:rowOff>80683</xdr:rowOff>
    </xdr:to>
    <xdr:pic>
      <xdr:nvPicPr>
        <xdr:cNvPr id="4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806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74</xdr:row>
      <xdr:rowOff>0</xdr:rowOff>
    </xdr:from>
    <xdr:to>
      <xdr:col>190</xdr:col>
      <xdr:colOff>85725</xdr:colOff>
      <xdr:row>74</xdr:row>
      <xdr:rowOff>80683</xdr:rowOff>
    </xdr:to>
    <xdr:pic>
      <xdr:nvPicPr>
        <xdr:cNvPr id="5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806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74</xdr:row>
      <xdr:rowOff>0</xdr:rowOff>
    </xdr:from>
    <xdr:to>
      <xdr:col>190</xdr:col>
      <xdr:colOff>85725</xdr:colOff>
      <xdr:row>74</xdr:row>
      <xdr:rowOff>147358</xdr:rowOff>
    </xdr:to>
    <xdr:pic>
      <xdr:nvPicPr>
        <xdr:cNvPr id="6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147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74</xdr:row>
      <xdr:rowOff>0</xdr:rowOff>
    </xdr:from>
    <xdr:to>
      <xdr:col>190</xdr:col>
      <xdr:colOff>85725</xdr:colOff>
      <xdr:row>75</xdr:row>
      <xdr:rowOff>68916</xdr:rowOff>
    </xdr:to>
    <xdr:pic>
      <xdr:nvPicPr>
        <xdr:cNvPr id="7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259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95249</xdr:colOff>
      <xdr:row>0</xdr:row>
      <xdr:rowOff>27214</xdr:rowOff>
    </xdr:from>
    <xdr:to>
      <xdr:col>8</xdr:col>
      <xdr:colOff>98073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8599" y="27214"/>
          <a:ext cx="1422049" cy="57286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oneCellAnchor>
    <xdr:from>
      <xdr:col>1</xdr:col>
      <xdr:colOff>95249</xdr:colOff>
      <xdr:row>74</xdr:row>
      <xdr:rowOff>0</xdr:rowOff>
    </xdr:from>
    <xdr:ext cx="1442158" cy="576036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8599" y="10401300"/>
          <a:ext cx="1442158" cy="5760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oneCellAnchor>
  <xdr:oneCellAnchor>
    <xdr:from>
      <xdr:col>1</xdr:col>
      <xdr:colOff>95249</xdr:colOff>
      <xdr:row>74</xdr:row>
      <xdr:rowOff>0</xdr:rowOff>
    </xdr:from>
    <xdr:ext cx="1442158" cy="576036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8599" y="10401300"/>
          <a:ext cx="1442158" cy="5760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oneCellAnchor>
  <xdr:oneCellAnchor>
    <xdr:from>
      <xdr:col>1</xdr:col>
      <xdr:colOff>95249</xdr:colOff>
      <xdr:row>74</xdr:row>
      <xdr:rowOff>27214</xdr:rowOff>
    </xdr:from>
    <xdr:ext cx="1442158" cy="576036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8599" y="10428514"/>
          <a:ext cx="1442158" cy="5760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oneCellAnchor>
  <xdr:oneCellAnchor>
    <xdr:from>
      <xdr:col>1</xdr:col>
      <xdr:colOff>95249</xdr:colOff>
      <xdr:row>148</xdr:row>
      <xdr:rowOff>27214</xdr:rowOff>
    </xdr:from>
    <xdr:ext cx="1442158" cy="576036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8599" y="24525514"/>
          <a:ext cx="1442158" cy="5760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28013</xdr:colOff>
      <xdr:row>0</xdr:row>
      <xdr:rowOff>42021</xdr:rowOff>
    </xdr:from>
    <xdr:to>
      <xdr:col>7</xdr:col>
      <xdr:colOff>182094</xdr:colOff>
      <xdr:row>1</xdr:row>
      <xdr:rowOff>37494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863" y="42021"/>
          <a:ext cx="1249456" cy="51934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76200</xdr:colOff>
          <xdr:row>2</xdr:row>
          <xdr:rowOff>9525</xdr:rowOff>
        </xdr:from>
        <xdr:to>
          <xdr:col>62</xdr:col>
          <xdr:colOff>57150</xdr:colOff>
          <xdr:row>11</xdr:row>
          <xdr:rowOff>123825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61453</xdr:colOff>
      <xdr:row>1</xdr:row>
      <xdr:rowOff>15363</xdr:rowOff>
    </xdr:from>
    <xdr:to>
      <xdr:col>7</xdr:col>
      <xdr:colOff>61454</xdr:colOff>
      <xdr:row>1</xdr:row>
      <xdr:rowOff>492139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528" y="215388"/>
          <a:ext cx="1200151" cy="47677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undi\App%20Projects\FAS\FAS%20Ver%201.5%20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~1.RAZ/AppData/Local/Temp/Rar$DI00.744/cas%20pundi_4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Mega%20Syariah\from%20sigit\FAS%20MP%201%20M\MUP-1M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m Pembiayaan"/>
      <sheetName val="Main Menu"/>
      <sheetName val="Aplikasi"/>
      <sheetName val="Fasilitas Pembiayaan di M2S"/>
      <sheetName val="Fasilitas Kredit di Tempat Lain"/>
      <sheetName val="Cash Flow"/>
      <sheetName val="LPNU per Usaha"/>
      <sheetName val="LPNU1"/>
      <sheetName val="LPNU2"/>
      <sheetName val="LVUM"/>
      <sheetName val="Tble Proyeksi Revenue (Nasabah)"/>
      <sheetName val="Table Proyeksi Revenue (Bank)"/>
      <sheetName val="Info Jaminan"/>
      <sheetName val="Tanah &amp; Bangunan"/>
      <sheetName val="Denah Lokasi Tanah &amp; Bangunan"/>
      <sheetName val="Tanah Kosong"/>
      <sheetName val="Denah Lokasi Tanah Kosong"/>
      <sheetName val="Kios"/>
      <sheetName val="Kendaraan"/>
      <sheetName val="Deposito"/>
      <sheetName val="MPP"/>
      <sheetName val="Deviasi"/>
      <sheetName val="MRP"/>
      <sheetName val="PP"/>
      <sheetName val="Jadwal Angsuran"/>
      <sheetName val="Jadwal Angsuran Bank"/>
      <sheetName val="Jadwal Angsuran Musyarakah"/>
      <sheetName val="Tble Proy Pembayaran Nasabah"/>
      <sheetName val="Laporan Realisasi Pendapatan"/>
      <sheetName val="Memo Pendebetan"/>
      <sheetName val="PRP"/>
      <sheetName val="PRP QARD"/>
      <sheetName val="PRP BEBAS"/>
      <sheetName val="Asuransi"/>
      <sheetName val="SPAJ"/>
      <sheetName val="Kirim Data"/>
      <sheetName val="Doc Checklist"/>
      <sheetName val="Sheet1"/>
      <sheetName val="temp_DB"/>
      <sheetName val="Data"/>
    </sheetNames>
    <sheetDataSet>
      <sheetData sheetId="0"/>
      <sheetData sheetId="1">
        <row r="9">
          <cell r="D9" t="str">
            <v>A03 - Muhammad Mujahidul Haq al Wa'di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">
          <cell r="A1" t="str">
            <v>MP 50 iB Murabahah</v>
          </cell>
          <cell r="AU1" t="str">
            <v>Pejabat Setempat</v>
          </cell>
        </row>
        <row r="2">
          <cell r="AU2" t="str">
            <v>Kerabat Pemohon</v>
          </cell>
        </row>
        <row r="3">
          <cell r="AU3" t="str">
            <v>Karyawan Pemohon</v>
          </cell>
        </row>
        <row r="4">
          <cell r="AU4" t="str">
            <v>Tetangga Usaha</v>
          </cell>
        </row>
        <row r="5">
          <cell r="AU5" t="str">
            <v>Rekan Usaha</v>
          </cell>
        </row>
      </sheetData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m Kredit"/>
      <sheetName val="Main Menu"/>
      <sheetName val="Aplikasi"/>
      <sheetName val="Fasilitas Kredit di PUNDI"/>
      <sheetName val="Fasilitas Kredit di Tempat Lain"/>
      <sheetName val="Cash Flow"/>
      <sheetName val="LPNU per Usaha"/>
      <sheetName val="LPNU1"/>
      <sheetName val="LPNU2"/>
      <sheetName val="LVCR"/>
      <sheetName val="LVTL"/>
      <sheetName val="Tble Proyeksi Revenue (Nasabah)"/>
      <sheetName val="Table Proyeksi Revenue (Bank)"/>
      <sheetName val="Info Agunan"/>
      <sheetName val="Tanah &amp; Bangunan"/>
      <sheetName val="Denah Lokasi Tanah &amp; Bangunan"/>
      <sheetName val="Tanah Kosong"/>
      <sheetName val="Denah Lokasi Tanah Kosong"/>
      <sheetName val="Kios"/>
      <sheetName val="Kendaraan"/>
      <sheetName val="Deposito"/>
      <sheetName val="MPK"/>
      <sheetName val="Deviasi"/>
      <sheetName val="MRP"/>
      <sheetName val="Jadwal Angsuran"/>
      <sheetName val="Jadwal Angsuran Musyarakah"/>
      <sheetName val="Tble Proy Pembayaran Nasabah"/>
      <sheetName val="Laporan Realisasi Pendapatan"/>
      <sheetName val="Memo Pendebetan"/>
      <sheetName val="OP"/>
      <sheetName val="PRP QARD"/>
      <sheetName val="OP BEBAS"/>
      <sheetName val="Asuransi"/>
      <sheetName val="SPAJ"/>
      <sheetName val="DOK CHECKLIST"/>
      <sheetName val="Kirim Data"/>
      <sheetName val="PK"/>
      <sheetName val="MRKP"/>
      <sheetName val="Jadwal Angsuran Bank (Tani)"/>
      <sheetName val="Jadwal Angsuran Bank"/>
      <sheetName val="Sheet1"/>
      <sheetName val="temp_DB"/>
      <sheetName val="Data"/>
      <sheetName val="pk pundi"/>
      <sheetName val="pk perunggu"/>
      <sheetName val="pk perak"/>
      <sheetName val="pk emas"/>
      <sheetName val="pk krk"/>
      <sheetName val="Jaminan"/>
      <sheetName val="unlocker"/>
      <sheetName val="cas pundi_4b"/>
    </sheetNames>
    <definedNames>
      <definedName name="CommandButton1_Click"/>
    </definedNames>
    <sheetDataSet>
      <sheetData sheetId="0" refreshError="1"/>
      <sheetData sheetId="1">
        <row r="10">
          <cell r="D10" t="str">
            <v>ASD - ASMADI</v>
          </cell>
        </row>
        <row r="11">
          <cell r="D11" t="str">
            <v>GFR - GUFRON</v>
          </cell>
        </row>
        <row r="12">
          <cell r="D12" t="str">
            <v/>
          </cell>
        </row>
        <row r="13">
          <cell r="D13" t="str">
            <v/>
          </cell>
        </row>
        <row r="14">
          <cell r="D14" t="str">
            <v/>
          </cell>
        </row>
        <row r="23">
          <cell r="C23">
            <v>123456</v>
          </cell>
        </row>
      </sheetData>
      <sheetData sheetId="2">
        <row r="12">
          <cell r="J12" t="str">
            <v>Budi Hartono</v>
          </cell>
        </row>
        <row r="14">
          <cell r="AF14" t="str">
            <v>Tani Budi</v>
          </cell>
        </row>
        <row r="16">
          <cell r="AF16" t="str">
            <v>Pertanian</v>
          </cell>
        </row>
        <row r="18">
          <cell r="AF18" t="str">
            <v>Jl. Pati Raya No 12</v>
          </cell>
        </row>
        <row r="36">
          <cell r="AE36">
            <v>10000</v>
          </cell>
        </row>
        <row r="94">
          <cell r="I94">
            <v>123456</v>
          </cell>
        </row>
        <row r="96">
          <cell r="I96" t="str">
            <v>123-Astana Anyar / Bandung</v>
          </cell>
        </row>
      </sheetData>
      <sheetData sheetId="3"/>
      <sheetData sheetId="4"/>
      <sheetData sheetId="5">
        <row r="9">
          <cell r="Q9" t="str">
            <v>TOTAL</v>
          </cell>
        </row>
        <row r="21">
          <cell r="Q21">
            <v>600000000</v>
          </cell>
        </row>
        <row r="22">
          <cell r="Q22">
            <v>0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12">
          <cell r="AN12" t="str">
            <v>Fresh</v>
          </cell>
        </row>
        <row r="13">
          <cell r="AN13" t="str">
            <v>Take Over</v>
          </cell>
        </row>
      </sheetData>
      <sheetData sheetId="37" refreshError="1"/>
      <sheetData sheetId="38">
        <row r="6">
          <cell r="E6">
            <v>247766.92513696637</v>
          </cell>
        </row>
      </sheetData>
      <sheetData sheetId="39">
        <row r="6">
          <cell r="D6">
            <v>1481535.5365940926</v>
          </cell>
        </row>
      </sheetData>
      <sheetData sheetId="40">
        <row r="1">
          <cell r="A1" t="str">
            <v>PUNDI PERUNGGU</v>
          </cell>
          <cell r="E1" t="str">
            <v>Laki-laki</v>
          </cell>
          <cell r="I1" t="str">
            <v>Lajang</v>
          </cell>
          <cell r="K1" t="str">
            <v>Milik Sendiri</v>
          </cell>
          <cell r="O1" t="str">
            <v>Perdagangan</v>
          </cell>
          <cell r="Q1" t="str">
            <v>Ya</v>
          </cell>
          <cell r="U1" t="str">
            <v>Modal Kerja</v>
          </cell>
          <cell r="W1" t="str">
            <v>Referensi Nasabah Lama</v>
          </cell>
          <cell r="Y1" t="str">
            <v>Disetujui</v>
          </cell>
          <cell r="AA1" t="str">
            <v>Baru</v>
          </cell>
          <cell r="AC1" t="str">
            <v>Pemohon Sendiri</v>
          </cell>
          <cell r="AE1" t="str">
            <v>Eceran</v>
          </cell>
          <cell r="AI1" t="str">
            <v>Milik Sendiri-Beli</v>
          </cell>
          <cell r="AK1" t="str">
            <v>Kios/ Los</v>
          </cell>
          <cell r="AM1" t="str">
            <v xml:space="preserve">Sayur-mayur/ Buah-buahan </v>
          </cell>
          <cell r="AO1" t="str">
            <v>Kredit Angsuran Berjangka</v>
          </cell>
          <cell r="AQ1" t="str">
            <v>Ya</v>
          </cell>
          <cell r="AS1" t="str">
            <v xml:space="preserve"> &lt; 1 thn</v>
          </cell>
          <cell r="AY1" t="str">
            <v>Kios</v>
          </cell>
          <cell r="BA1" t="str">
            <v>Sendiri</v>
          </cell>
          <cell r="BC1" t="str">
            <v>Di Depan</v>
          </cell>
          <cell r="BE1" t="str">
            <v>Ada</v>
          </cell>
          <cell r="BG1" t="str">
            <v>Sewa</v>
          </cell>
          <cell r="BI1" t="str">
            <v>SHM</v>
          </cell>
          <cell r="BK1" t="str">
            <v>Ok</v>
          </cell>
          <cell r="BM1" t="str">
            <v>Perumahan</v>
          </cell>
          <cell r="BO1" t="str">
            <v>Rumah Tinggal</v>
          </cell>
          <cell r="BQ1" t="str">
            <v>Baik</v>
          </cell>
          <cell r="BS1" t="str">
            <v>Batu/ Beton/ Baja</v>
          </cell>
          <cell r="BU1" t="str">
            <v>Keramik</v>
          </cell>
          <cell r="BW1" t="str">
            <v>Genteng</v>
          </cell>
          <cell r="BY1" t="str">
            <v>Motor</v>
          </cell>
          <cell r="CA1" t="str">
            <v>Kendaraan Pribadi</v>
          </cell>
          <cell r="CC1" t="str">
            <v>Radius ≤ 25 Km</v>
          </cell>
          <cell r="CE1" t="str">
            <v>Pemisahan</v>
          </cell>
          <cell r="CI1" t="str">
            <v>Deposito Rupiah</v>
          </cell>
          <cell r="CV1" t="str">
            <v>Take Over</v>
          </cell>
          <cell r="CX1" t="str">
            <v>Notaril</v>
          </cell>
          <cell r="CZ1" t="str">
            <v>Agunan dalam proses splitzing (pemecahan) dengan syarat ada Covernote dari Notaris rekanan Bank Pundi</v>
          </cell>
          <cell r="DA1" t="str">
            <v xml:space="preserve"> Suku bunga tidak sesuai ketentuan</v>
          </cell>
          <cell r="DB1" t="str">
            <v>Perbedaan kondisi dengan kondisi pada analisa pasar yang telah disetujui oleh Risk Management</v>
          </cell>
        </row>
        <row r="2">
          <cell r="A2" t="str">
            <v>PUNDI PERAK</v>
          </cell>
          <cell r="E2" t="str">
            <v>Perempuan</v>
          </cell>
          <cell r="I2" t="str">
            <v>Menikah</v>
          </cell>
          <cell r="K2" t="str">
            <v>Milik Keluarga</v>
          </cell>
          <cell r="O2" t="str">
            <v>Perindustrian</v>
          </cell>
          <cell r="Q2" t="str">
            <v>Tidak</v>
          </cell>
          <cell r="U2" t="str">
            <v>Investasi</v>
          </cell>
          <cell r="W2" t="str">
            <v>AO Mendatangi Pemohon</v>
          </cell>
          <cell r="Y2" t="str">
            <v>Tidak Disetujui</v>
          </cell>
          <cell r="AA2" t="str">
            <v>Tambahan</v>
          </cell>
          <cell r="AC2" t="str">
            <v>Pejabat Setempat</v>
          </cell>
          <cell r="AE2" t="str">
            <v>Grosir</v>
          </cell>
          <cell r="AI2" t="str">
            <v>Milik Sendiri-Warisan</v>
          </cell>
          <cell r="AK2" t="str">
            <v>Toko/ Ruko</v>
          </cell>
          <cell r="AM2" t="str">
            <v>Sembako/ Kelontong</v>
          </cell>
          <cell r="AO2" t="str">
            <v>Rekening Koran</v>
          </cell>
          <cell r="AQ2" t="str">
            <v>Tidak</v>
          </cell>
          <cell r="AS2" t="str">
            <v xml:space="preserve"> 1-3 thn</v>
          </cell>
          <cell r="AY2" t="str">
            <v>Dasaran</v>
          </cell>
          <cell r="BA2" t="str">
            <v>Suami/ Istri</v>
          </cell>
          <cell r="BC2" t="str">
            <v>Di Samping</v>
          </cell>
          <cell r="BE2" t="str">
            <v>Tidak Ada</v>
          </cell>
          <cell r="BG2" t="str">
            <v>Penjaga</v>
          </cell>
          <cell r="BI2" t="str">
            <v>SHGB</v>
          </cell>
          <cell r="BK2" t="str">
            <v>Tidak Ok</v>
          </cell>
          <cell r="BM2" t="str">
            <v>Daerah Industri</v>
          </cell>
          <cell r="BO2" t="str">
            <v>Ruko</v>
          </cell>
          <cell r="BQ2" t="str">
            <v>Kurang</v>
          </cell>
          <cell r="BS2" t="str">
            <v>Kayu/ Lainnya</v>
          </cell>
          <cell r="BU2" t="str">
            <v>Semen</v>
          </cell>
          <cell r="BW2" t="str">
            <v>Asbes</v>
          </cell>
          <cell r="BY2" t="str">
            <v>Mobil</v>
          </cell>
          <cell r="CA2" t="str">
            <v>Kendaraan Operasional Usaha</v>
          </cell>
          <cell r="CC2" t="str">
            <v>Radius ≤  50 Km</v>
          </cell>
          <cell r="CE2" t="str">
            <v>Penggabungan</v>
          </cell>
          <cell r="CI2" t="str">
            <v>Deposito Valuta Asing</v>
          </cell>
          <cell r="CV2" t="str">
            <v>Lainnya</v>
          </cell>
          <cell r="CX2" t="str">
            <v>Legalisasi</v>
          </cell>
          <cell r="CZ2" t="str">
            <v>Besarnya Loan to Collateral (LTC) lebih besar dari ketentuan</v>
          </cell>
          <cell r="DA2" t="str">
            <v>Biaya kredit tidak sesuai ketentuan</v>
          </cell>
          <cell r="DB2" t="str">
            <v>Agunan bukan atas nama nasabah atau pihak yang diperbolehkan</v>
          </cell>
          <cell r="DO2">
            <v>10000</v>
          </cell>
          <cell r="DR2">
            <v>5000</v>
          </cell>
        </row>
        <row r="3">
          <cell r="A3" t="str">
            <v>PUNDI EMAS</v>
          </cell>
          <cell r="I3" t="str">
            <v>Duda/ Janda</v>
          </cell>
          <cell r="K3" t="str">
            <v>Warisan</v>
          </cell>
          <cell r="O3" t="str">
            <v>Jasa</v>
          </cell>
          <cell r="U3" t="str">
            <v>Barang Modal Kerja &amp; Investasi</v>
          </cell>
          <cell r="W3" t="str">
            <v>Nasabah Lama</v>
          </cell>
          <cell r="AC3" t="str">
            <v>Istri/ Suami YMK</v>
          </cell>
          <cell r="AE3" t="str">
            <v>Jasa</v>
          </cell>
          <cell r="AI3" t="str">
            <v>Milik Keluarga</v>
          </cell>
          <cell r="AK3" t="str">
            <v>Warung/ Tenda</v>
          </cell>
          <cell r="AM3" t="str">
            <v>Pakaian/ Alas Kaki</v>
          </cell>
          <cell r="AO3" t="str">
            <v>Kredit Berjangka</v>
          </cell>
          <cell r="AQ3" t="str">
            <v>Tidak Tahu</v>
          </cell>
          <cell r="AS3" t="str">
            <v xml:space="preserve"> &gt; 3 thn</v>
          </cell>
          <cell r="AY3" t="str">
            <v>Los</v>
          </cell>
          <cell r="BA3" t="str">
            <v>Orangtua</v>
          </cell>
          <cell r="BC3" t="str">
            <v>Di Belakang</v>
          </cell>
          <cell r="BG3" t="str">
            <v>Sendiri</v>
          </cell>
          <cell r="BI3" t="str">
            <v>SHM Sarusun</v>
          </cell>
          <cell r="BM3" t="str">
            <v>Pertokoan</v>
          </cell>
          <cell r="BO3" t="str">
            <v>Toko</v>
          </cell>
          <cell r="BQ3" t="str">
            <v>Tidak Baik</v>
          </cell>
          <cell r="BU3" t="str">
            <v>Kayu/ Lainnya</v>
          </cell>
          <cell r="BW3" t="str">
            <v>Seng/ Lainnya</v>
          </cell>
          <cell r="BY3" t="str">
            <v>Truk</v>
          </cell>
          <cell r="CA3" t="str">
            <v>Kendaraan Usaha (disewakan)</v>
          </cell>
          <cell r="CC3" t="str">
            <v>Radius &gt; 50 Km</v>
          </cell>
          <cell r="CX3" t="str">
            <v>Bawah Tangan</v>
          </cell>
          <cell r="CZ3" t="str">
            <v>Penambahan plafond kurang dari 6 bulan</v>
          </cell>
          <cell r="DA3" t="str">
            <v>Biaya keterlambatan tidak sesuai ketentuan</v>
          </cell>
          <cell r="DB3" t="str">
            <v>Proses pengikatan kredit dan agunan tidak menggunakan Notaris rekanan  Bank Pundi</v>
          </cell>
          <cell r="DR3">
            <v>3000</v>
          </cell>
        </row>
        <row r="4">
          <cell r="A4" t="str">
            <v>PUNDI - PUNDI</v>
          </cell>
          <cell r="K4" t="str">
            <v>Kost</v>
          </cell>
          <cell r="O4" t="str">
            <v>Pertanian</v>
          </cell>
          <cell r="W4" t="str">
            <v>Pemohon Datang ke Bank Pundi</v>
          </cell>
          <cell r="AC4" t="str">
            <v>Tetangga Usaha</v>
          </cell>
          <cell r="AE4" t="str">
            <v>Agen</v>
          </cell>
          <cell r="AI4" t="str">
            <v>Kredit</v>
          </cell>
          <cell r="AK4" t="str">
            <v>Gerobak/ Berpindah</v>
          </cell>
          <cell r="AM4" t="str">
            <v>Rongsokan/ Barang Bekas</v>
          </cell>
          <cell r="AO4" t="str">
            <v>Kartu Kredit</v>
          </cell>
          <cell r="AY4" t="str">
            <v>Lapak</v>
          </cell>
          <cell r="BA4" t="str">
            <v>Anak</v>
          </cell>
          <cell r="BC4" t="str">
            <v>Di Dalam</v>
          </cell>
          <cell r="BG4" t="str">
            <v>Lainnya</v>
          </cell>
          <cell r="BI4" t="str">
            <v>Kikitir</v>
          </cell>
          <cell r="BM4" t="str">
            <v>Sawah/ Ladang</v>
          </cell>
          <cell r="BO4" t="str">
            <v>Kantor</v>
          </cell>
          <cell r="BY4" t="str">
            <v>Pick-up</v>
          </cell>
          <cell r="CZ4" t="str">
            <v xml:space="preserve">Pemberian kredit untuk nasabah dengan kol 2 (&gt;=30 hari) </v>
          </cell>
          <cell r="DA4" t="str">
            <v>Biaya Penalty pelunasan sebelum jatuh waktu tidak sesuai ketentuan</v>
          </cell>
          <cell r="DB4" t="str">
            <v>Target Market dan Agunan dilakukan kepada pasar yang belum disetujui analisa pasarnya</v>
          </cell>
        </row>
        <row r="5">
          <cell r="A5" t="str">
            <v>TAKE OVER</v>
          </cell>
          <cell r="K5" t="str">
            <v>Kontrak</v>
          </cell>
          <cell r="O5" t="str">
            <v>Nelayan</v>
          </cell>
          <cell r="W5" t="str">
            <v>Pemohon Mendatangi AO</v>
          </cell>
          <cell r="AC5" t="str">
            <v>Karyawan YMK</v>
          </cell>
          <cell r="AE5" t="str">
            <v>MLM</v>
          </cell>
          <cell r="AI5" t="str">
            <v>Sewa</v>
          </cell>
          <cell r="AK5" t="str">
            <v>Lainnya</v>
          </cell>
          <cell r="AM5" t="str">
            <v>Rumah makan, Katering, dsb</v>
          </cell>
          <cell r="AY5" t="str">
            <v>Sejenis Kios - Lainnya</v>
          </cell>
          <cell r="BA5" t="str">
            <v>Pemilik Sebelumnya</v>
          </cell>
          <cell r="BI5" t="str">
            <v>Girik</v>
          </cell>
          <cell r="BM5" t="str">
            <v>Tambak</v>
          </cell>
          <cell r="BO5" t="str">
            <v>Pabrik</v>
          </cell>
          <cell r="BY5" t="str">
            <v>Sejenis Kendaraan - Lainnya</v>
          </cell>
          <cell r="CZ5" t="str">
            <v>Agunan Kredit untuk  Pundi Perak &amp; Pundi Emas dalam proses peningkatan hak</v>
          </cell>
          <cell r="DB5" t="str">
            <v>Pembiayaan pada industri yang dihindari sesuai memo Risk Management KP</v>
          </cell>
        </row>
        <row r="6">
          <cell r="A6" t="str">
            <v>PUNDI PRK</v>
          </cell>
          <cell r="K6" t="str">
            <v>Lainnya</v>
          </cell>
          <cell r="O6" t="str">
            <v>Lainnya</v>
          </cell>
          <cell r="W6" t="str">
            <v>Referensi  Karyawan Bank Pundi</v>
          </cell>
          <cell r="AC6" t="str">
            <v>Rekan Usaha (supplier)</v>
          </cell>
          <cell r="AE6" t="str">
            <v>Sewa</v>
          </cell>
          <cell r="AI6" t="str">
            <v>Lainnya</v>
          </cell>
          <cell r="AM6" t="str">
            <v>Elektronik</v>
          </cell>
          <cell r="BA6" t="str">
            <v>Lainnya</v>
          </cell>
          <cell r="BI6" t="str">
            <v>Letter C</v>
          </cell>
          <cell r="BM6" t="str">
            <v>Lainnya</v>
          </cell>
          <cell r="BO6" t="str">
            <v>Gudang</v>
          </cell>
          <cell r="CZ6" t="str">
            <v>Lama usaha calon nasabah kurang dari 1 thn</v>
          </cell>
          <cell r="DB6" t="str">
            <v>Nilai pasar Agunan lebih besar dari harga pada collateral valuation (buku pedoman harga agunan) yang dikeluarkan oleh Risk Management</v>
          </cell>
        </row>
        <row r="7">
          <cell r="A7" t="str">
            <v>Pundi Tani (KB)</v>
          </cell>
          <cell r="W7" t="str">
            <v>Lainnya</v>
          </cell>
          <cell r="AC7" t="str">
            <v>Rekan Usaha (buyer)</v>
          </cell>
          <cell r="AE7" t="str">
            <v>Lainnya</v>
          </cell>
          <cell r="AG7" t="str">
            <v>Pasar inti</v>
          </cell>
          <cell r="AM7" t="str">
            <v>Daging/ Unggas/ Ikan</v>
          </cell>
          <cell r="BI7" t="str">
            <v>Petok D</v>
          </cell>
          <cell r="BO7" t="str">
            <v>Rumah Panggung Kayu</v>
          </cell>
          <cell r="CZ7" t="str">
            <v>Radius usaha &gt; 5 km per nasabah max 15 km (jika AO belum memenuhi criteria O/S 1.5 M dan 10 NOA per AO)</v>
          </cell>
          <cell r="DB7" t="str">
            <v xml:space="preserve">Lokasi jaminan berada di radius &gt;50 km (max 100 km) </v>
          </cell>
        </row>
        <row r="8">
          <cell r="AG8" t="str">
            <v>Pasar sekunder</v>
          </cell>
          <cell r="AM8" t="str">
            <v>Peralatan Rumah Tangga</v>
          </cell>
          <cell r="BI8" t="str">
            <v>Dokumen Tanah Adat Lainnya</v>
          </cell>
          <cell r="BO8" t="str">
            <v>Lainnya</v>
          </cell>
          <cell r="CZ8" t="str">
            <v>Jangka waktu kredit modal kerja lebih dari 36 bulan sampai dengan 48 bulan</v>
          </cell>
          <cell r="DB8" t="str">
            <v>Agunan bangunan belum 100% selesai pembangunan</v>
          </cell>
        </row>
        <row r="9">
          <cell r="AG9" t="str">
            <v>Pasar plasma (PL)</v>
          </cell>
          <cell r="AM9" t="str">
            <v>Industri Rumahan</v>
          </cell>
          <cell r="BI9" t="str">
            <v>AJB</v>
          </cell>
          <cell r="CZ9" t="str">
            <v>Untuk fasilitas Pundi Pundi, track record di tempat lain kurang dari 12 bulan namun dibuktikan dengan bukti pembayaran 3 bulan terakhir lancar</v>
          </cell>
          <cell r="DB9" t="str">
            <v>Agunan bangunan tanpa IMB dinilai 100%</v>
          </cell>
        </row>
        <row r="10">
          <cell r="AG10" t="str">
            <v>Pasar deviasi (PD)</v>
          </cell>
          <cell r="AM10" t="str">
            <v>Bahan Bangunan/ Material</v>
          </cell>
          <cell r="BI10" t="str">
            <v>Akta Pembagian Hak Bersama</v>
          </cell>
          <cell r="DB10" t="str">
            <v xml:space="preserve">Agunan tidak ada jalan masuk pada gambar situasi sepanjang secara fisik terdapat akses jalan bukan milik orang lain </v>
          </cell>
        </row>
        <row r="11">
          <cell r="AG11" t="str">
            <v>Pasar mobil team (MT)</v>
          </cell>
          <cell r="AM11" t="str">
            <v>Transportasi</v>
          </cell>
          <cell r="BI11" t="str">
            <v>Akta Hibah</v>
          </cell>
          <cell r="DB11" t="str">
            <v>Jangka waktu kredit yang diajukan lebih pendek dari jangka waktu  kredit yang disetujui pada List Pre Approval Top Up Inisiatif Bank namun nilai IDIR tidak melebihi 95% dari perhitungan LPNU sebelumnya (kebijakan diatur secara terpisah)</v>
          </cell>
        </row>
        <row r="12">
          <cell r="AG12" t="str">
            <v>Pasar plasma mobil team (PMT)</v>
          </cell>
          <cell r="AM12" t="str">
            <v>Petani Padi</v>
          </cell>
          <cell r="BI12" t="str">
            <v>Surat Pernyataan Mengalihkan Hak Atas Tanah</v>
          </cell>
          <cell r="DB12" t="str">
            <v xml:space="preserve">Agunan berupa bangunan yang tidak berfungsi sementara waktu, namun dijadikan sebagai Agunan </v>
          </cell>
        </row>
        <row r="13">
          <cell r="AG13" t="str">
            <v>Pasar route mobile team (PRM)</v>
          </cell>
          <cell r="AM13" t="str">
            <v>Pertanian Non Petani</v>
          </cell>
          <cell r="BI13" t="str">
            <v>Surat Pengalihan Pengelolaan Hak Atas Tanah</v>
          </cell>
          <cell r="DB13" t="str">
            <v xml:space="preserve">Agunan Tanah dan Bangunan / Tanah yang masuk dalam kondisi yang dihindari </v>
          </cell>
        </row>
        <row r="14">
          <cell r="AM14" t="str">
            <v>Lainnya</v>
          </cell>
          <cell r="BI14" t="str">
            <v>Surat Keterangan Ganti Rugi</v>
          </cell>
          <cell r="DB14" t="str">
            <v>Perbedaan luas jaminan antara gambar situasi (GS) pada sertifikat dengan kondisi sebenarnya</v>
          </cell>
        </row>
        <row r="15">
          <cell r="BI15" t="str">
            <v>Surat Keterangan Camat</v>
          </cell>
          <cell r="DB15" t="str">
            <v>Status tempat usaha kontrak, Agunan barang bergerak dan tempat tinggal bukan milik nasabah/keluarga</v>
          </cell>
        </row>
        <row r="16">
          <cell r="BI16" t="str">
            <v>Surat Pengoperan Hak</v>
          </cell>
          <cell r="DB16" t="str">
            <v>BPKB dalam proses penerbitan oleh Authorized Dealer (untuk mobil/motor baru)</v>
          </cell>
        </row>
        <row r="17">
          <cell r="BI17" t="str">
            <v>Surat Pernyataan Pengakuan Hak atas Tanah</v>
          </cell>
          <cell r="DB17" t="str">
            <v>Top Up Inisiatif nasabah &lt; 2x plafond sebelumnya dimana fasilitas terakhirnya telah berjalan 6 s/d 11 bulan, namun LPNU baru dan perhitungan IDIR maksimal 90%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 3"/>
      <sheetName val="Fas 2"/>
      <sheetName val="Fas 1"/>
      <sheetName val="Parameter"/>
      <sheetName val="Data Keuangan"/>
      <sheetName val="1. LKN"/>
      <sheetName val="2. trade checking supplier"/>
      <sheetName val="3.  trade checking buyer"/>
      <sheetName val="4.  ASPEK USAHA"/>
      <sheetName val="5.  KEUANGAN"/>
      <sheetName val="6.  LFP-1"/>
      <sheetName val="7.  LFP-2"/>
      <sheetName val="8.  PEMBIAYAAN"/>
      <sheetName val="9.  STRUKTUR "/>
      <sheetName val="10.  LPERSETUJUAN-TDK DIPAKAI"/>
    </sheetNames>
    <sheetDataSet>
      <sheetData sheetId="0" refreshError="1"/>
      <sheetData sheetId="1" refreshError="1"/>
      <sheetData sheetId="2" refreshError="1"/>
      <sheetData sheetId="3" refreshError="1">
        <row r="2">
          <cell r="I2" t="str">
            <v>Bawah Tangan</v>
          </cell>
        </row>
        <row r="3">
          <cell r="I3" t="str">
            <v>Notaril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59999389629810485"/>
  </sheetPr>
  <dimension ref="A1:R16"/>
  <sheetViews>
    <sheetView showGridLines="0" zoomScale="105" zoomScaleNormal="105" zoomScaleSheetLayoutView="105" workbookViewId="0">
      <selection activeCell="N27" sqref="N27"/>
    </sheetView>
  </sheetViews>
  <sheetFormatPr defaultRowHeight="10.5" x14ac:dyDescent="0.15"/>
  <cols>
    <col min="1" max="1" width="13.5" bestFit="1" customWidth="1"/>
    <col min="2" max="2" width="1.5" customWidth="1"/>
    <col min="3" max="3" width="4.5" customWidth="1"/>
    <col min="4" max="4" width="2.6640625" customWidth="1"/>
    <col min="5" max="5" width="16.33203125" customWidth="1"/>
    <col min="6" max="6" width="2.6640625" customWidth="1"/>
    <col min="7" max="7" width="15.33203125" bestFit="1" customWidth="1"/>
    <col min="8" max="8" width="2.6640625" customWidth="1"/>
    <col min="9" max="9" width="19.5" bestFit="1" customWidth="1"/>
    <col min="10" max="10" width="2.6640625" customWidth="1"/>
    <col min="11" max="11" width="15" bestFit="1" customWidth="1"/>
    <col min="12" max="12" width="2.6640625" customWidth="1"/>
    <col min="13" max="13" width="22.83203125" bestFit="1" customWidth="1"/>
    <col min="14" max="14" width="2.6640625" customWidth="1"/>
    <col min="15" max="15" width="14.5" customWidth="1"/>
    <col min="16" max="16" width="2.6640625" customWidth="1"/>
    <col min="17" max="17" width="25.1640625" customWidth="1"/>
    <col min="18" max="18" width="9.1640625" hidden="1" customWidth="1"/>
  </cols>
  <sheetData>
    <row r="1" spans="1:18" ht="36.75" customHeight="1" thickBot="1" x14ac:dyDescent="0.35">
      <c r="A1" s="194"/>
      <c r="B1" s="195"/>
      <c r="C1" s="195"/>
      <c r="D1" s="195"/>
      <c r="E1" s="195"/>
      <c r="F1" s="195"/>
      <c r="G1" s="195"/>
      <c r="H1" s="195"/>
      <c r="I1" s="1" t="s">
        <v>0</v>
      </c>
      <c r="J1" s="2"/>
      <c r="K1" s="196"/>
      <c r="L1" s="196"/>
      <c r="M1" s="196"/>
      <c r="N1" s="196"/>
      <c r="O1" s="196"/>
      <c r="P1" s="196"/>
      <c r="Q1" s="197"/>
    </row>
    <row r="2" spans="1:18" ht="4.1500000000000004" customHeight="1" thickBot="1" x14ac:dyDescent="0.2">
      <c r="H2" s="2"/>
      <c r="I2" s="2"/>
      <c r="J2" s="2"/>
      <c r="K2" s="2"/>
      <c r="L2" s="2"/>
    </row>
    <row r="3" spans="1:18" ht="12.6" customHeight="1" thickBot="1" x14ac:dyDescent="0.2">
      <c r="A3" s="3" t="s">
        <v>1</v>
      </c>
      <c r="B3" s="4" t="s">
        <v>2</v>
      </c>
      <c r="C3" s="198" t="str">
        <f>[2]Aplikasi!I96</f>
        <v>123-Astana Anyar / Bandung</v>
      </c>
      <c r="D3" s="199"/>
      <c r="E3" s="199"/>
      <c r="F3" s="200"/>
      <c r="G3" s="5"/>
      <c r="H3" s="6" t="s">
        <v>3</v>
      </c>
      <c r="I3" s="7"/>
      <c r="J3" s="201" t="str">
        <f>[2]Aplikasi!J12</f>
        <v>Budi Hartono</v>
      </c>
      <c r="K3" s="202"/>
      <c r="L3" s="203"/>
      <c r="M3" s="5"/>
      <c r="N3" s="204" t="s">
        <v>4</v>
      </c>
      <c r="O3" s="204"/>
      <c r="P3" s="4" t="s">
        <v>2</v>
      </c>
      <c r="Q3" s="8">
        <f>[2]Aplikasi!I94</f>
        <v>123456</v>
      </c>
    </row>
    <row r="4" spans="1:18" ht="4.1500000000000004" customHeight="1" thickBot="1" x14ac:dyDescent="0.2"/>
    <row r="5" spans="1:18" ht="12.6" customHeight="1" thickBot="1" x14ac:dyDescent="0.2">
      <c r="A5" s="205" t="s">
        <v>5</v>
      </c>
      <c r="B5" s="206"/>
      <c r="C5" s="207"/>
      <c r="D5" s="9"/>
      <c r="E5" s="10" t="s">
        <v>6</v>
      </c>
      <c r="F5" s="9"/>
      <c r="G5" s="10" t="s">
        <v>7</v>
      </c>
      <c r="H5" s="9"/>
      <c r="I5" s="10" t="s">
        <v>8</v>
      </c>
      <c r="J5" s="9"/>
      <c r="K5" s="10" t="s">
        <v>9</v>
      </c>
      <c r="L5" s="9"/>
      <c r="M5" s="11" t="s">
        <v>10</v>
      </c>
      <c r="N5" s="9"/>
      <c r="O5" s="10" t="s">
        <v>11</v>
      </c>
      <c r="P5" s="9"/>
      <c r="Q5" s="12" t="s">
        <v>12</v>
      </c>
    </row>
    <row r="6" spans="1:18" x14ac:dyDescent="0.15">
      <c r="A6" s="185"/>
      <c r="B6" s="186"/>
      <c r="C6" s="187"/>
      <c r="D6" s="13"/>
      <c r="E6" s="14"/>
      <c r="F6" s="13"/>
      <c r="G6" s="15"/>
      <c r="H6" s="13"/>
      <c r="I6" s="14"/>
      <c r="J6" s="13"/>
      <c r="K6" s="16"/>
      <c r="L6" s="13"/>
      <c r="M6" s="14"/>
      <c r="N6" s="13"/>
      <c r="O6" s="17"/>
      <c r="P6" s="13"/>
      <c r="Q6" s="18"/>
      <c r="R6" s="19" t="str">
        <f>IF(AND(O6="Pemisahan",Q6="Modal Kerja"),"Plus","None")</f>
        <v>None</v>
      </c>
    </row>
    <row r="7" spans="1:18" x14ac:dyDescent="0.15">
      <c r="A7" s="188"/>
      <c r="B7" s="189"/>
      <c r="C7" s="190"/>
      <c r="D7" s="13"/>
      <c r="E7" s="20"/>
      <c r="F7" s="13"/>
      <c r="G7" s="21"/>
      <c r="H7" s="13"/>
      <c r="I7" s="20"/>
      <c r="J7" s="13"/>
      <c r="K7" s="22"/>
      <c r="L7" s="13"/>
      <c r="M7" s="20"/>
      <c r="N7" s="13"/>
      <c r="O7" s="23"/>
      <c r="P7" s="13"/>
      <c r="Q7" s="24"/>
      <c r="R7" s="19" t="str">
        <f>IF(AND(O7="Pemisahan",Q7="Modal Kerja"),"Plus","None")</f>
        <v>None</v>
      </c>
    </row>
    <row r="8" spans="1:18" x14ac:dyDescent="0.15">
      <c r="A8" s="188"/>
      <c r="B8" s="189"/>
      <c r="C8" s="190"/>
      <c r="D8" s="13"/>
      <c r="E8" s="20"/>
      <c r="F8" s="13"/>
      <c r="G8" s="21"/>
      <c r="H8" s="13"/>
      <c r="I8" s="20"/>
      <c r="J8" s="13"/>
      <c r="K8" s="22"/>
      <c r="L8" s="13"/>
      <c r="M8" s="20"/>
      <c r="N8" s="13"/>
      <c r="O8" s="23"/>
      <c r="P8" s="13"/>
      <c r="Q8" s="24"/>
      <c r="R8" s="19" t="str">
        <f>IF(AND(O8="Pemisahan",Q8="Modal Kerja"),"Plus","None")</f>
        <v>None</v>
      </c>
    </row>
    <row r="9" spans="1:18" ht="11.25" thickBot="1" x14ac:dyDescent="0.2">
      <c r="A9" s="191"/>
      <c r="B9" s="192"/>
      <c r="C9" s="193"/>
      <c r="D9" s="25"/>
      <c r="E9" s="26"/>
      <c r="F9" s="25"/>
      <c r="G9" s="27"/>
      <c r="H9" s="25"/>
      <c r="I9" s="26"/>
      <c r="J9" s="25"/>
      <c r="K9" s="28"/>
      <c r="L9" s="25"/>
      <c r="M9" s="26"/>
      <c r="N9" s="25"/>
      <c r="O9" s="29"/>
      <c r="P9" s="25"/>
      <c r="Q9" s="30"/>
      <c r="R9" s="19" t="str">
        <f>IF(AND(O9="Pemisahan",Q9="Modal Kerja"),"Plus","None")</f>
        <v>None</v>
      </c>
    </row>
    <row r="11" spans="1:18" ht="11.25" x14ac:dyDescent="0.2">
      <c r="A11" s="31"/>
    </row>
    <row r="12" spans="1:18" ht="12.75" x14ac:dyDescent="0.25">
      <c r="A12" s="31"/>
      <c r="B12" s="32"/>
    </row>
    <row r="13" spans="1:18" x14ac:dyDescent="0.15">
      <c r="A13" s="33"/>
    </row>
    <row r="15" spans="1:18" x14ac:dyDescent="0.15">
      <c r="A15" s="34" t="s">
        <v>13</v>
      </c>
    </row>
    <row r="16" spans="1:18" x14ac:dyDescent="0.15">
      <c r="A16" s="34" t="s">
        <v>14</v>
      </c>
    </row>
  </sheetData>
  <sheetProtection formatRows="0" selectLockedCells="1"/>
  <mergeCells count="10">
    <mergeCell ref="K1:Q1"/>
    <mergeCell ref="C3:F3"/>
    <mergeCell ref="J3:L3"/>
    <mergeCell ref="N3:O3"/>
    <mergeCell ref="A5:C5"/>
    <mergeCell ref="A6:C6"/>
    <mergeCell ref="A7:C7"/>
    <mergeCell ref="A8:C8"/>
    <mergeCell ref="A9:C9"/>
    <mergeCell ref="A1:H1"/>
  </mergeCells>
  <dataValidations count="3">
    <dataValidation type="list" allowBlank="1" showInputMessage="1" showErrorMessage="1" sqref="Q6:Q9">
      <formula1>Tujuan1</formula1>
    </dataValidation>
    <dataValidation type="list" allowBlank="1" showInputMessage="1" showErrorMessage="1" sqref="O6:O9">
      <formula1>statusLama</formula1>
    </dataValidation>
    <dataValidation type="list" allowBlank="1" showInputMessage="1" showErrorMessage="1" sqref="A6:C9">
      <formula1>Produk</formula1>
    </dataValidation>
  </dataValidations>
  <hyperlinks>
    <hyperlink ref="A15" location="'Main Menu'!A1" display="Main Menu"/>
    <hyperlink ref="A16" location="LPNU1!Print_Area" display="LPNU1"/>
  </hyperlinks>
  <pageMargins left="0.74" right="0.11811023622047245" top="0.98425196850393704" bottom="0.98425196850393704" header="0.51181102362204722" footer="0.51181102362204722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Y18"/>
  <sheetViews>
    <sheetView showGridLines="0" zoomScale="105" zoomScaleNormal="105" zoomScaleSheetLayoutView="105" workbookViewId="0">
      <selection activeCell="K20" sqref="K20"/>
    </sheetView>
  </sheetViews>
  <sheetFormatPr defaultRowHeight="10.5" x14ac:dyDescent="0.15"/>
  <cols>
    <col min="1" max="1" width="23.1640625" customWidth="1"/>
    <col min="2" max="2" width="2.6640625" customWidth="1"/>
    <col min="3" max="3" width="13.5" bestFit="1" customWidth="1"/>
    <col min="4" max="4" width="1.5" customWidth="1"/>
    <col min="5" max="5" width="9.5" customWidth="1"/>
    <col min="6" max="6" width="2.6640625" customWidth="1"/>
    <col min="7" max="7" width="14.5" customWidth="1"/>
    <col min="8" max="8" width="2.6640625" customWidth="1"/>
    <col min="9" max="9" width="13.33203125" customWidth="1"/>
    <col min="10" max="10" width="2.6640625" customWidth="1"/>
    <col min="11" max="11" width="19.5" bestFit="1" customWidth="1"/>
    <col min="12" max="12" width="2.6640625" customWidth="1"/>
    <col min="13" max="13" width="15" bestFit="1" customWidth="1"/>
    <col min="14" max="14" width="2.6640625" customWidth="1"/>
    <col min="15" max="15" width="22.83203125" bestFit="1" customWidth="1"/>
    <col min="16" max="16" width="2.6640625" customWidth="1"/>
    <col min="17" max="17" width="11.83203125" customWidth="1"/>
    <col min="18" max="18" width="2.6640625" customWidth="1"/>
    <col min="19" max="19" width="24.33203125" customWidth="1"/>
    <col min="20" max="20" width="2.6640625" customWidth="1"/>
    <col min="21" max="21" width="16.83203125" customWidth="1"/>
    <col min="22" max="22" width="5" hidden="1" customWidth="1"/>
    <col min="23" max="23" width="9.33203125" hidden="1" customWidth="1"/>
    <col min="25" max="25" width="11.83203125" hidden="1" customWidth="1"/>
  </cols>
  <sheetData>
    <row r="1" spans="1:25" ht="45.75" customHeight="1" thickBot="1" x14ac:dyDescent="0.3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" t="s">
        <v>0</v>
      </c>
      <c r="L1" s="2"/>
      <c r="M1" s="2"/>
      <c r="N1" s="2"/>
      <c r="O1" s="217"/>
      <c r="P1" s="217"/>
      <c r="Q1" s="217"/>
      <c r="R1" s="217"/>
      <c r="S1" s="217"/>
      <c r="T1" s="217"/>
      <c r="U1" s="218"/>
    </row>
    <row r="2" spans="1:25" ht="4.1500000000000004" customHeight="1" thickBot="1" x14ac:dyDescent="0.2">
      <c r="H2" s="35"/>
      <c r="I2" s="35"/>
      <c r="J2" s="35"/>
      <c r="K2" s="35"/>
      <c r="L2" s="35"/>
    </row>
    <row r="3" spans="1:25" ht="12.6" customHeight="1" thickBot="1" x14ac:dyDescent="0.2">
      <c r="A3" s="3" t="s">
        <v>15</v>
      </c>
      <c r="B3" s="4" t="s">
        <v>2</v>
      </c>
      <c r="C3" s="198" t="str">
        <f>[2]Aplikasi!I96</f>
        <v>123-Astana Anyar / Bandung</v>
      </c>
      <c r="D3" s="199"/>
      <c r="E3" s="199"/>
      <c r="F3" s="199"/>
      <c r="G3" s="200"/>
      <c r="H3" s="2"/>
      <c r="I3" s="2"/>
      <c r="J3" s="2"/>
      <c r="K3" s="10" t="s">
        <v>16</v>
      </c>
      <c r="L3" s="2"/>
      <c r="M3" s="198" t="str">
        <f>[2]Aplikasi!J12</f>
        <v>Budi Hartono</v>
      </c>
      <c r="N3" s="199"/>
      <c r="O3" s="200"/>
      <c r="P3" s="2"/>
      <c r="Q3" s="2"/>
      <c r="R3" s="2"/>
      <c r="S3" s="10" t="s">
        <v>17</v>
      </c>
      <c r="T3" s="198">
        <f>[2]Aplikasi!I94</f>
        <v>123456</v>
      </c>
      <c r="U3" s="219"/>
    </row>
    <row r="4" spans="1:25" ht="4.1500000000000004" customHeight="1" thickBot="1" x14ac:dyDescent="0.2"/>
    <row r="5" spans="1:25" ht="12.6" customHeight="1" thickBot="1" x14ac:dyDescent="0.2">
      <c r="A5" s="36" t="s">
        <v>18</v>
      </c>
      <c r="B5" s="37"/>
      <c r="C5" s="205" t="s">
        <v>19</v>
      </c>
      <c r="D5" s="206"/>
      <c r="E5" s="207"/>
      <c r="F5" s="9"/>
      <c r="G5" s="10" t="s">
        <v>6</v>
      </c>
      <c r="H5" s="9"/>
      <c r="I5" s="10" t="s">
        <v>20</v>
      </c>
      <c r="J5" s="9"/>
      <c r="K5" s="10" t="s">
        <v>21</v>
      </c>
      <c r="L5" s="9"/>
      <c r="M5" s="10" t="s">
        <v>9</v>
      </c>
      <c r="N5" s="9"/>
      <c r="O5" s="10" t="s">
        <v>22</v>
      </c>
      <c r="P5" s="9"/>
      <c r="Q5" s="10" t="s">
        <v>11</v>
      </c>
      <c r="R5" s="9"/>
      <c r="S5" s="12" t="s">
        <v>23</v>
      </c>
      <c r="T5" s="38"/>
      <c r="U5" s="12" t="s">
        <v>24</v>
      </c>
    </row>
    <row r="6" spans="1:25" x14ac:dyDescent="0.15">
      <c r="A6" s="39" t="s">
        <v>25</v>
      </c>
      <c r="B6" s="40"/>
      <c r="C6" s="214" t="s">
        <v>26</v>
      </c>
      <c r="D6" s="215"/>
      <c r="E6" s="216"/>
      <c r="F6" s="13"/>
      <c r="G6" s="41">
        <v>5000000</v>
      </c>
      <c r="H6" s="13"/>
      <c r="I6" s="15">
        <v>0.23</v>
      </c>
      <c r="J6" s="13"/>
      <c r="K6" s="41">
        <v>500000</v>
      </c>
      <c r="L6" s="13"/>
      <c r="M6" s="16">
        <v>12</v>
      </c>
      <c r="N6" s="13"/>
      <c r="O6" s="41">
        <v>5000000</v>
      </c>
      <c r="P6" s="13"/>
      <c r="Q6" s="17" t="s">
        <v>27</v>
      </c>
      <c r="R6" s="13"/>
      <c r="S6" s="42" t="s">
        <v>28</v>
      </c>
      <c r="T6" s="43"/>
      <c r="U6" s="44">
        <v>1</v>
      </c>
      <c r="V6" s="19" t="str">
        <f>IF(AND(Q6="Take Over",S6="Modal Kerja"),"Plus","None")</f>
        <v>None</v>
      </c>
      <c r="W6" t="str">
        <f>IF(AND(Q6="Lainnya",S6="Modal Kerja"),IF(C6="Kredit Angsuran Berjangka","Plus1","Plus2"),"None")</f>
        <v>Plus2</v>
      </c>
      <c r="Y6" s="45">
        <f>K6</f>
        <v>500000</v>
      </c>
    </row>
    <row r="7" spans="1:25" x14ac:dyDescent="0.15">
      <c r="A7" s="46"/>
      <c r="B7" s="47"/>
      <c r="C7" s="208"/>
      <c r="D7" s="209"/>
      <c r="E7" s="210"/>
      <c r="F7" s="13"/>
      <c r="G7" s="41"/>
      <c r="H7" s="13"/>
      <c r="I7" s="48"/>
      <c r="J7" s="13"/>
      <c r="K7" s="49"/>
      <c r="L7" s="13"/>
      <c r="M7" s="22"/>
      <c r="N7" s="13"/>
      <c r="O7" s="49"/>
      <c r="P7" s="13"/>
      <c r="Q7" s="23"/>
      <c r="R7" s="13"/>
      <c r="S7" s="50"/>
      <c r="T7" s="43"/>
      <c r="U7" s="51"/>
      <c r="V7" s="19" t="str">
        <f t="shared" ref="V7:V14" si="0">IF(AND(Q7="Take Over",S7="Modal Kerja"),"Plus","None")</f>
        <v>None</v>
      </c>
      <c r="W7" t="str">
        <f t="shared" ref="W7:W14" si="1">IF(AND(Q7="Lainnya",S7="Modal Kerja"),IF(C7="Kredit Angsuran Berjangka","Plus1","Plus2"),"None")</f>
        <v>None</v>
      </c>
      <c r="Y7" s="45">
        <f t="shared" ref="Y7:Y14" si="2">K7</f>
        <v>0</v>
      </c>
    </row>
    <row r="8" spans="1:25" x14ac:dyDescent="0.15">
      <c r="A8" s="52"/>
      <c r="B8" s="47"/>
      <c r="C8" s="208"/>
      <c r="D8" s="209"/>
      <c r="E8" s="210"/>
      <c r="F8" s="13"/>
      <c r="G8" s="41"/>
      <c r="H8" s="13"/>
      <c r="I8" s="48"/>
      <c r="J8" s="13"/>
      <c r="K8" s="49"/>
      <c r="L8" s="13"/>
      <c r="M8" s="22"/>
      <c r="N8" s="13"/>
      <c r="O8" s="49"/>
      <c r="P8" s="13"/>
      <c r="Q8" s="23"/>
      <c r="R8" s="13"/>
      <c r="S8" s="50"/>
      <c r="T8" s="43"/>
      <c r="U8" s="51"/>
      <c r="V8" s="19" t="str">
        <f t="shared" si="0"/>
        <v>None</v>
      </c>
      <c r="W8" t="str">
        <f t="shared" si="1"/>
        <v>None</v>
      </c>
      <c r="Y8" s="45">
        <f t="shared" si="2"/>
        <v>0</v>
      </c>
    </row>
    <row r="9" spans="1:25" x14ac:dyDescent="0.15">
      <c r="A9" s="52"/>
      <c r="B9" s="47"/>
      <c r="C9" s="208"/>
      <c r="D9" s="209"/>
      <c r="E9" s="210"/>
      <c r="F9" s="13"/>
      <c r="G9" s="41"/>
      <c r="H9" s="13"/>
      <c r="I9" s="48"/>
      <c r="J9" s="13"/>
      <c r="K9" s="49"/>
      <c r="L9" s="13"/>
      <c r="M9" s="22"/>
      <c r="N9" s="13"/>
      <c r="O9" s="49"/>
      <c r="P9" s="13"/>
      <c r="Q9" s="23"/>
      <c r="R9" s="13"/>
      <c r="S9" s="50"/>
      <c r="T9" s="43"/>
      <c r="U9" s="51"/>
      <c r="V9" s="19" t="str">
        <f t="shared" si="0"/>
        <v>None</v>
      </c>
      <c r="W9" t="str">
        <f t="shared" si="1"/>
        <v>None</v>
      </c>
      <c r="Y9" s="45">
        <f t="shared" si="2"/>
        <v>0</v>
      </c>
    </row>
    <row r="10" spans="1:25" x14ac:dyDescent="0.15">
      <c r="A10" s="52"/>
      <c r="B10" s="47"/>
      <c r="C10" s="208"/>
      <c r="D10" s="209"/>
      <c r="E10" s="210"/>
      <c r="F10" s="53"/>
      <c r="G10" s="54"/>
      <c r="H10" s="53"/>
      <c r="I10" s="55"/>
      <c r="J10" s="53"/>
      <c r="K10" s="54"/>
      <c r="L10" s="53"/>
      <c r="M10" s="56"/>
      <c r="N10" s="53"/>
      <c r="O10" s="54"/>
      <c r="P10" s="53"/>
      <c r="Q10" s="57"/>
      <c r="R10" s="53"/>
      <c r="S10" s="57"/>
      <c r="T10" s="43"/>
      <c r="U10" s="51"/>
      <c r="V10" s="19" t="str">
        <f t="shared" si="0"/>
        <v>None</v>
      </c>
      <c r="W10" t="str">
        <f t="shared" si="1"/>
        <v>None</v>
      </c>
      <c r="Y10" s="45">
        <f t="shared" si="2"/>
        <v>0</v>
      </c>
    </row>
    <row r="11" spans="1:25" x14ac:dyDescent="0.15">
      <c r="A11" s="52"/>
      <c r="B11" s="47"/>
      <c r="C11" s="208"/>
      <c r="D11" s="209"/>
      <c r="E11" s="210"/>
      <c r="F11" s="53"/>
      <c r="G11" s="58"/>
      <c r="H11" s="53"/>
      <c r="I11" s="55"/>
      <c r="J11" s="53"/>
      <c r="K11" s="54"/>
      <c r="L11" s="53"/>
      <c r="M11" s="56"/>
      <c r="N11" s="53"/>
      <c r="O11" s="54"/>
      <c r="P11" s="53"/>
      <c r="Q11" s="57"/>
      <c r="R11" s="53"/>
      <c r="S11" s="59"/>
      <c r="T11" s="43"/>
      <c r="U11" s="51"/>
      <c r="V11" s="19" t="str">
        <f t="shared" si="0"/>
        <v>None</v>
      </c>
      <c r="W11" t="str">
        <f t="shared" si="1"/>
        <v>None</v>
      </c>
      <c r="Y11" s="45">
        <f t="shared" si="2"/>
        <v>0</v>
      </c>
    </row>
    <row r="12" spans="1:25" x14ac:dyDescent="0.15">
      <c r="A12" s="52"/>
      <c r="B12" s="47"/>
      <c r="C12" s="208"/>
      <c r="D12" s="209"/>
      <c r="E12" s="210"/>
      <c r="F12" s="53"/>
      <c r="G12" s="54"/>
      <c r="H12" s="53"/>
      <c r="I12" s="55"/>
      <c r="J12" s="53"/>
      <c r="K12" s="54"/>
      <c r="L12" s="53"/>
      <c r="M12" s="56"/>
      <c r="N12" s="53"/>
      <c r="O12" s="54"/>
      <c r="P12" s="53"/>
      <c r="Q12" s="57"/>
      <c r="R12" s="53"/>
      <c r="S12" s="59"/>
      <c r="T12" s="43"/>
      <c r="U12" s="51"/>
      <c r="V12" s="19" t="str">
        <f t="shared" si="0"/>
        <v>None</v>
      </c>
      <c r="W12" t="str">
        <f t="shared" si="1"/>
        <v>None</v>
      </c>
      <c r="Y12" s="45">
        <f t="shared" si="2"/>
        <v>0</v>
      </c>
    </row>
    <row r="13" spans="1:25" x14ac:dyDescent="0.15">
      <c r="A13" s="60"/>
      <c r="B13" s="47"/>
      <c r="C13" s="61"/>
      <c r="D13" s="62"/>
      <c r="E13" s="63"/>
      <c r="F13" s="53"/>
      <c r="G13" s="64"/>
      <c r="H13" s="53"/>
      <c r="I13" s="65"/>
      <c r="J13" s="53"/>
      <c r="K13" s="64"/>
      <c r="L13" s="53"/>
      <c r="M13" s="66"/>
      <c r="N13" s="53"/>
      <c r="O13" s="64"/>
      <c r="P13" s="53"/>
      <c r="Q13" s="67"/>
      <c r="R13" s="53"/>
      <c r="S13" s="68"/>
      <c r="T13" s="43"/>
      <c r="U13" s="51"/>
      <c r="V13" s="19"/>
      <c r="Y13" s="45">
        <f t="shared" si="2"/>
        <v>0</v>
      </c>
    </row>
    <row r="14" spans="1:25" ht="11.25" thickBot="1" x14ac:dyDescent="0.2">
      <c r="A14" s="69"/>
      <c r="B14" s="70"/>
      <c r="C14" s="211"/>
      <c r="D14" s="212"/>
      <c r="E14" s="213"/>
      <c r="F14" s="71"/>
      <c r="G14" s="72"/>
      <c r="H14" s="71"/>
      <c r="I14" s="73"/>
      <c r="J14" s="71"/>
      <c r="K14" s="72"/>
      <c r="L14" s="71"/>
      <c r="M14" s="74"/>
      <c r="N14" s="71"/>
      <c r="O14" s="72"/>
      <c r="P14" s="71"/>
      <c r="Q14" s="75"/>
      <c r="R14" s="71"/>
      <c r="S14" s="76"/>
      <c r="T14" s="77"/>
      <c r="U14" s="78"/>
      <c r="V14" s="19" t="str">
        <f t="shared" si="0"/>
        <v>None</v>
      </c>
      <c r="W14" t="str">
        <f t="shared" si="1"/>
        <v>None</v>
      </c>
      <c r="Y14" s="45">
        <f t="shared" si="2"/>
        <v>0</v>
      </c>
    </row>
    <row r="15" spans="1:25" ht="11.25" customHeight="1" x14ac:dyDescent="0.45">
      <c r="A15" s="79"/>
      <c r="B15" s="33"/>
      <c r="C15" s="80"/>
      <c r="D15" s="33"/>
      <c r="E15" s="33"/>
      <c r="F15" s="33"/>
      <c r="G15" s="33"/>
      <c r="H15" s="33"/>
      <c r="I15" s="33"/>
    </row>
    <row r="16" spans="1:25" ht="11.25" hidden="1" customHeight="1" x14ac:dyDescent="0.45">
      <c r="A16" s="79"/>
      <c r="B16" s="33"/>
      <c r="C16" s="80"/>
      <c r="D16" s="33"/>
      <c r="E16" s="33"/>
      <c r="F16" s="33"/>
      <c r="G16" s="33"/>
      <c r="H16" s="33"/>
      <c r="I16" s="33"/>
      <c r="K16">
        <f ca="1">SUMIF(Q6:Y14,"Lainnya",Y6:Y14)</f>
        <v>500000</v>
      </c>
    </row>
    <row r="17" spans="1:3" s="82" customFormat="1" ht="10.5" customHeight="1" x14ac:dyDescent="0.15">
      <c r="A17" s="81" t="s">
        <v>13</v>
      </c>
      <c r="C17" s="33"/>
    </row>
    <row r="18" spans="1:3" x14ac:dyDescent="0.15">
      <c r="A18" s="81" t="s">
        <v>14</v>
      </c>
    </row>
  </sheetData>
  <sheetProtection formatRows="0" selectLockedCells="1"/>
  <mergeCells count="14">
    <mergeCell ref="C5:E5"/>
    <mergeCell ref="A1:J1"/>
    <mergeCell ref="O1:U1"/>
    <mergeCell ref="C3:G3"/>
    <mergeCell ref="M3:O3"/>
    <mergeCell ref="T3:U3"/>
    <mergeCell ref="C12:E12"/>
    <mergeCell ref="C14:E14"/>
    <mergeCell ref="C6:E6"/>
    <mergeCell ref="C7:E7"/>
    <mergeCell ref="C8:E8"/>
    <mergeCell ref="C9:E9"/>
    <mergeCell ref="C10:E10"/>
    <mergeCell ref="C11:E11"/>
  </mergeCells>
  <dataValidations count="3">
    <dataValidation type="list" allowBlank="1" showInputMessage="1" showErrorMessage="1" sqref="S6:S14">
      <formula1>Tujuan1</formula1>
    </dataValidation>
    <dataValidation type="list" allowBlank="1" showInputMessage="1" showErrorMessage="1" sqref="Q6:Q14">
      <formula1>takeOver</formula1>
    </dataValidation>
    <dataValidation type="list" allowBlank="1" showInputMessage="1" showErrorMessage="1" sqref="D6:E6 C6:C14">
      <formula1>Tipe3</formula1>
    </dataValidation>
  </dataValidations>
  <hyperlinks>
    <hyperlink ref="A17" location="'Main Menu'!A1" display="Main Menu"/>
    <hyperlink ref="A18" location="LPNU1!Print_Area" display="LPNU1"/>
  </hyperlinks>
  <pageMargins left="0.5" right="0.11811023622047245" top="0.98425196850393704" bottom="0.98425196850393704" header="0.51181102362204722" footer="0.51181102362204722"/>
  <pageSetup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[2]Sheet1!#REF!</xm:f>
          </x14:formula1>
          <xm:sqref>U6:U14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4" tint="0.39997558519241921"/>
    <pageSetUpPr fitToPage="1"/>
  </sheetPr>
  <dimension ref="A1:BG222"/>
  <sheetViews>
    <sheetView showGridLines="0" tabSelected="1" zoomScale="90" zoomScaleNormal="90" workbookViewId="0">
      <selection activeCell="O45" sqref="O45"/>
    </sheetView>
  </sheetViews>
  <sheetFormatPr defaultColWidth="3.83203125" defaultRowHeight="15" customHeight="1" x14ac:dyDescent="0.2"/>
  <cols>
    <col min="1" max="1" width="2.33203125" style="87" customWidth="1"/>
    <col min="2" max="2" width="1.83203125" style="87" customWidth="1"/>
    <col min="3" max="20" width="3.83203125" style="87" customWidth="1"/>
    <col min="21" max="21" width="6" style="87" customWidth="1"/>
    <col min="22" max="22" width="5.33203125" style="87" customWidth="1"/>
    <col min="23" max="23" width="6.83203125" style="87" customWidth="1"/>
    <col min="24" max="25" width="1.83203125" style="87" customWidth="1"/>
    <col min="26" max="31" width="3.83203125" style="87" customWidth="1"/>
    <col min="32" max="32" width="4.83203125" style="87" customWidth="1"/>
    <col min="33" max="46" width="3.83203125" style="87" customWidth="1"/>
    <col min="47" max="47" width="1.83203125" style="87" customWidth="1"/>
    <col min="48" max="48" width="4.1640625" style="87" bestFit="1" customWidth="1"/>
    <col min="49" max="49" width="15" style="87" bestFit="1" customWidth="1"/>
    <col min="50" max="50" width="3.83203125" style="87"/>
    <col min="51" max="51" width="3.6640625" style="87" customWidth="1"/>
    <col min="52" max="54" width="3.83203125" style="87"/>
    <col min="55" max="58" width="3.83203125" style="87" customWidth="1"/>
    <col min="59" max="16384" width="3.83203125" style="87"/>
  </cols>
  <sheetData>
    <row r="1" spans="1:58" ht="47.25" customHeight="1" x14ac:dyDescent="0.2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6"/>
    </row>
    <row r="2" spans="1:58" s="93" customFormat="1" ht="24.75" customHeight="1" x14ac:dyDescent="0.3">
      <c r="A2" s="88"/>
      <c r="B2" s="89"/>
      <c r="C2" s="90" t="s">
        <v>29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2"/>
      <c r="AC2" s="94"/>
      <c r="AS2" s="95"/>
      <c r="AT2" s="96"/>
      <c r="AU2" s="97"/>
      <c r="AW2" s="257"/>
      <c r="AX2" s="257"/>
      <c r="AY2" s="257"/>
      <c r="AZ2" s="257"/>
      <c r="BA2" s="257"/>
      <c r="BB2" s="257"/>
      <c r="BC2" s="257"/>
      <c r="BD2" s="257"/>
      <c r="BE2" s="257"/>
      <c r="BF2" s="257"/>
    </row>
    <row r="3" spans="1:58" ht="6" customHeight="1" thickBot="1" x14ac:dyDescent="0.3">
      <c r="A3" s="83"/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1"/>
      <c r="AS3" s="101"/>
      <c r="AT3" s="101"/>
      <c r="AU3" s="102"/>
      <c r="AW3" s="258" t="s">
        <v>30</v>
      </c>
      <c r="AX3" s="258"/>
      <c r="AY3" s="258"/>
      <c r="AZ3" s="258"/>
      <c r="BA3" s="258"/>
      <c r="BB3" s="258"/>
      <c r="BC3" s="258"/>
      <c r="BD3" s="258"/>
      <c r="BE3" s="258"/>
      <c r="BF3" s="258"/>
    </row>
    <row r="4" spans="1:58" ht="6" customHeight="1" x14ac:dyDescent="0.3">
      <c r="A4" s="88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6"/>
      <c r="AW4" s="258"/>
      <c r="AX4" s="258"/>
      <c r="AY4" s="258"/>
      <c r="AZ4" s="258"/>
      <c r="BA4" s="258"/>
      <c r="BB4" s="258"/>
      <c r="BC4" s="258"/>
      <c r="BD4" s="258"/>
      <c r="BE4" s="258"/>
      <c r="BF4" s="258"/>
    </row>
    <row r="5" spans="1:58" ht="15" customHeight="1" x14ac:dyDescent="0.3">
      <c r="A5" s="83"/>
      <c r="B5" s="103"/>
      <c r="C5" s="104" t="s">
        <v>31</v>
      </c>
      <c r="D5" s="104"/>
      <c r="E5" s="104"/>
      <c r="F5" s="104"/>
      <c r="G5" s="104"/>
      <c r="H5" s="104"/>
      <c r="I5" s="104"/>
      <c r="J5" s="245" t="s">
        <v>32</v>
      </c>
      <c r="K5" s="246"/>
      <c r="L5" s="246"/>
      <c r="M5" s="246"/>
      <c r="N5" s="246"/>
      <c r="O5" s="246"/>
      <c r="P5" s="246"/>
      <c r="Q5" s="247"/>
      <c r="R5" s="105" t="s">
        <v>33</v>
      </c>
      <c r="S5" s="104"/>
      <c r="T5" s="104"/>
      <c r="U5" s="104"/>
      <c r="V5" s="104"/>
      <c r="W5" s="104"/>
      <c r="X5" s="104"/>
      <c r="Y5" s="104"/>
      <c r="Z5" s="104" t="s">
        <v>34</v>
      </c>
      <c r="AA5" s="104"/>
      <c r="AB5" s="104"/>
      <c r="AC5" s="104"/>
      <c r="AD5" s="104"/>
      <c r="AE5" s="104"/>
      <c r="AF5" s="104"/>
      <c r="AG5" s="248" t="str">
        <f>[2]Aplikasi!$I$96</f>
        <v>123-Astana Anyar / Bandung</v>
      </c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50"/>
      <c r="AU5" s="106"/>
      <c r="AW5" s="258"/>
      <c r="AX5" s="258"/>
      <c r="AY5" s="258"/>
      <c r="AZ5" s="258"/>
      <c r="BA5" s="258"/>
      <c r="BB5" s="258"/>
      <c r="BC5" s="258"/>
      <c r="BD5" s="258"/>
      <c r="BE5" s="258"/>
      <c r="BF5" s="258"/>
    </row>
    <row r="6" spans="1:58" ht="6" customHeight="1" x14ac:dyDescent="0.3">
      <c r="A6" s="88"/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6"/>
      <c r="AW6" s="257" t="s">
        <v>35</v>
      </c>
      <c r="AX6" s="257"/>
      <c r="AY6" s="257"/>
      <c r="AZ6" s="257"/>
      <c r="BA6" s="257"/>
      <c r="BB6" s="257"/>
      <c r="BC6" s="257"/>
      <c r="BD6" s="257"/>
      <c r="BE6" s="257"/>
      <c r="BF6" s="257"/>
    </row>
    <row r="7" spans="1:58" ht="15" customHeight="1" x14ac:dyDescent="0.3">
      <c r="A7" s="83"/>
      <c r="B7" s="103"/>
      <c r="C7" s="104" t="s">
        <v>4</v>
      </c>
      <c r="D7" s="104"/>
      <c r="E7" s="104"/>
      <c r="F7" s="104"/>
      <c r="G7" s="104"/>
      <c r="H7" s="104"/>
      <c r="I7" s="104"/>
      <c r="J7" s="251">
        <f>[2]Aplikasi!$I$94</f>
        <v>123456</v>
      </c>
      <c r="K7" s="252"/>
      <c r="L7" s="252"/>
      <c r="M7" s="252"/>
      <c r="N7" s="252"/>
      <c r="O7" s="252"/>
      <c r="P7" s="252"/>
      <c r="Q7" s="253"/>
      <c r="R7" s="104"/>
      <c r="S7" s="104"/>
      <c r="T7" s="104"/>
      <c r="U7" s="104"/>
      <c r="V7" s="104"/>
      <c r="W7" s="104"/>
      <c r="X7" s="104"/>
      <c r="Y7" s="104"/>
      <c r="Z7" s="104" t="s">
        <v>36</v>
      </c>
      <c r="AA7" s="104"/>
      <c r="AB7" s="104"/>
      <c r="AC7" s="104"/>
      <c r="AD7" s="104"/>
      <c r="AE7" s="104"/>
      <c r="AF7" s="107"/>
      <c r="AG7" s="248" t="str">
        <f>[2]Aplikasi!$J$12</f>
        <v>Budi Hartono</v>
      </c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3"/>
      <c r="AU7" s="106"/>
      <c r="AW7" s="257"/>
      <c r="AX7" s="257"/>
      <c r="AY7" s="257"/>
      <c r="AZ7" s="257"/>
      <c r="BA7" s="257"/>
      <c r="BB7" s="257"/>
      <c r="BC7" s="257"/>
      <c r="BD7" s="257"/>
      <c r="BE7" s="257"/>
      <c r="BF7" s="257"/>
    </row>
    <row r="8" spans="1:58" ht="6" customHeight="1" x14ac:dyDescent="0.3">
      <c r="A8" s="88"/>
      <c r="B8" s="103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6"/>
      <c r="AW8" s="257"/>
      <c r="AX8" s="257"/>
      <c r="AY8" s="257"/>
      <c r="AZ8" s="257"/>
      <c r="BA8" s="257"/>
      <c r="BB8" s="257"/>
      <c r="BC8" s="257"/>
      <c r="BD8" s="257"/>
      <c r="BE8" s="257"/>
      <c r="BF8" s="257"/>
    </row>
    <row r="9" spans="1:58" ht="15" customHeight="1" x14ac:dyDescent="0.3">
      <c r="A9" s="83"/>
      <c r="B9" s="103"/>
      <c r="C9" s="254" t="s">
        <v>37</v>
      </c>
      <c r="D9" s="254"/>
      <c r="E9" s="254"/>
      <c r="F9" s="254"/>
      <c r="G9" s="254"/>
      <c r="H9" s="254"/>
      <c r="I9" s="255"/>
      <c r="J9" s="242" t="s">
        <v>38</v>
      </c>
      <c r="K9" s="233"/>
      <c r="L9" s="233"/>
      <c r="M9" s="233"/>
      <c r="N9" s="233"/>
      <c r="O9" s="233"/>
      <c r="P9" s="233"/>
      <c r="Q9" s="234"/>
      <c r="R9" s="108"/>
      <c r="S9" s="104"/>
      <c r="T9" s="104"/>
      <c r="U9" s="104"/>
      <c r="V9" s="104"/>
      <c r="W9" s="104"/>
      <c r="X9" s="104"/>
      <c r="Y9" s="104"/>
      <c r="Z9" s="104"/>
      <c r="AA9" s="109"/>
      <c r="AB9" s="104"/>
      <c r="AC9" s="104"/>
      <c r="AD9" s="104"/>
      <c r="AE9" s="104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6"/>
      <c r="AW9" s="256" t="s">
        <v>39</v>
      </c>
      <c r="AX9" s="256"/>
      <c r="AY9" s="256"/>
      <c r="AZ9" s="256"/>
      <c r="BA9" s="256"/>
      <c r="BB9" s="256"/>
      <c r="BC9" s="256"/>
      <c r="BD9" s="256"/>
      <c r="BE9" s="256"/>
      <c r="BF9" s="256"/>
    </row>
    <row r="10" spans="1:58" ht="6" customHeight="1" thickBot="1" x14ac:dyDescent="0.35">
      <c r="A10" s="88"/>
      <c r="B10" s="98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02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</row>
    <row r="11" spans="1:58" ht="6" customHeight="1" x14ac:dyDescent="0.3">
      <c r="A11" s="83"/>
      <c r="B11" s="84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8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</row>
    <row r="12" spans="1:58" ht="15" customHeight="1" x14ac:dyDescent="0.3">
      <c r="A12" s="88"/>
      <c r="B12" s="103"/>
      <c r="C12" s="104" t="s">
        <v>40</v>
      </c>
      <c r="D12" s="104"/>
      <c r="E12" s="104"/>
      <c r="F12" s="104"/>
      <c r="G12" s="104"/>
      <c r="H12" s="104"/>
      <c r="I12" s="104"/>
      <c r="J12" s="104"/>
      <c r="K12" s="104"/>
      <c r="L12" s="242" t="s">
        <v>41</v>
      </c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4"/>
      <c r="X12" s="104"/>
      <c r="Y12" s="104"/>
      <c r="Z12" s="104" t="s">
        <v>42</v>
      </c>
      <c r="AA12" s="104"/>
      <c r="AB12" s="104"/>
      <c r="AC12" s="104"/>
      <c r="AD12" s="104"/>
      <c r="AE12" s="104"/>
      <c r="AF12" s="104"/>
      <c r="AG12" s="242" t="s">
        <v>43</v>
      </c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4"/>
      <c r="AU12" s="106"/>
    </row>
    <row r="13" spans="1:58" ht="6" customHeight="1" thickBot="1" x14ac:dyDescent="0.35">
      <c r="A13" s="83"/>
      <c r="B13" s="98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02"/>
    </row>
    <row r="14" spans="1:58" ht="6" customHeight="1" x14ac:dyDescent="0.3">
      <c r="A14" s="88"/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6"/>
    </row>
    <row r="15" spans="1:58" ht="15" customHeight="1" x14ac:dyDescent="0.25">
      <c r="A15" s="83"/>
      <c r="B15" s="103"/>
      <c r="C15" s="112" t="s">
        <v>44</v>
      </c>
      <c r="AU15" s="106"/>
    </row>
    <row r="16" spans="1:58" ht="6" customHeight="1" x14ac:dyDescent="0.3">
      <c r="A16" s="88"/>
      <c r="B16" s="103"/>
      <c r="AU16" s="106"/>
    </row>
    <row r="17" spans="1:53" ht="15" customHeight="1" x14ac:dyDescent="0.3">
      <c r="A17" s="83"/>
      <c r="B17" s="103"/>
      <c r="C17" s="104" t="s">
        <v>45</v>
      </c>
      <c r="D17" s="104"/>
      <c r="E17" s="104"/>
      <c r="F17" s="104"/>
      <c r="G17" s="104"/>
      <c r="H17" s="104"/>
      <c r="I17" s="241" t="s">
        <v>46</v>
      </c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4"/>
      <c r="X17" s="104"/>
      <c r="Y17" s="104"/>
      <c r="Z17" s="104" t="s">
        <v>47</v>
      </c>
      <c r="AA17" s="104"/>
      <c r="AB17" s="104"/>
      <c r="AC17" s="104"/>
      <c r="AD17" s="104"/>
      <c r="AE17" s="104"/>
      <c r="AF17" s="104"/>
      <c r="AG17" s="104"/>
      <c r="AH17" s="104"/>
      <c r="AI17" s="242" t="s">
        <v>48</v>
      </c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4"/>
      <c r="AU17" s="106"/>
    </row>
    <row r="18" spans="1:53" ht="6" customHeight="1" x14ac:dyDescent="0.3">
      <c r="A18" s="88"/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6"/>
    </row>
    <row r="19" spans="1:53" ht="15" customHeight="1" x14ac:dyDescent="0.3">
      <c r="A19" s="83"/>
      <c r="B19" s="103"/>
      <c r="C19" s="104" t="s">
        <v>49</v>
      </c>
      <c r="D19" s="104"/>
      <c r="E19" s="104"/>
      <c r="F19" s="104"/>
      <c r="G19" s="104"/>
      <c r="H19" s="104"/>
      <c r="I19" s="243" t="s">
        <v>50</v>
      </c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4"/>
      <c r="X19" s="104"/>
      <c r="Y19" s="104"/>
      <c r="Z19" s="104" t="s">
        <v>51</v>
      </c>
      <c r="AA19" s="104"/>
      <c r="AB19" s="104"/>
      <c r="AC19" s="104"/>
      <c r="AD19" s="104"/>
      <c r="AE19" s="104"/>
      <c r="AF19" s="104"/>
      <c r="AG19" s="104"/>
      <c r="AH19" s="104"/>
      <c r="AI19" s="244" t="s">
        <v>27</v>
      </c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4"/>
      <c r="AU19" s="106"/>
    </row>
    <row r="20" spans="1:53" ht="6" customHeight="1" x14ac:dyDescent="0.3">
      <c r="A20" s="88"/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6"/>
    </row>
    <row r="21" spans="1:53" ht="15" customHeight="1" x14ac:dyDescent="0.3">
      <c r="A21" s="83"/>
      <c r="B21" s="103"/>
      <c r="C21" s="104" t="s">
        <v>52</v>
      </c>
      <c r="D21" s="104"/>
      <c r="E21" s="104"/>
      <c r="F21" s="104"/>
      <c r="G21" s="104"/>
      <c r="H21" s="104"/>
      <c r="I21" s="241" t="s">
        <v>53</v>
      </c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4"/>
      <c r="X21" s="104"/>
      <c r="Y21" s="104"/>
      <c r="Z21" s="104" t="s">
        <v>54</v>
      </c>
      <c r="AA21" s="104"/>
      <c r="AB21" s="104"/>
      <c r="AC21" s="104"/>
      <c r="AD21" s="104"/>
      <c r="AE21" s="104"/>
      <c r="AF21" s="104"/>
      <c r="AG21" s="108"/>
      <c r="AH21" s="113"/>
      <c r="AI21" s="242" t="s">
        <v>27</v>
      </c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4"/>
      <c r="AU21" s="106"/>
    </row>
    <row r="22" spans="1:53" ht="6" customHeight="1" x14ac:dyDescent="0.3">
      <c r="A22" s="88"/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6"/>
    </row>
    <row r="23" spans="1:53" ht="15" customHeight="1" x14ac:dyDescent="0.3">
      <c r="A23" s="83"/>
      <c r="B23" s="103"/>
      <c r="C23" s="104"/>
      <c r="D23" s="104"/>
      <c r="E23" s="104"/>
      <c r="F23" s="104"/>
      <c r="G23" s="104"/>
      <c r="H23" s="104"/>
      <c r="I23" s="242" t="s">
        <v>55</v>
      </c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4"/>
      <c r="X23" s="104"/>
      <c r="Y23" s="104"/>
      <c r="Z23" s="104" t="s">
        <v>56</v>
      </c>
      <c r="AA23" s="104"/>
      <c r="AB23" s="104"/>
      <c r="AC23" s="104"/>
      <c r="AD23" s="104"/>
      <c r="AE23" s="104"/>
      <c r="AF23" s="104"/>
      <c r="AG23" s="108"/>
      <c r="AH23" s="113"/>
      <c r="AI23" s="242" t="s">
        <v>57</v>
      </c>
      <c r="AJ23" s="233"/>
      <c r="AK23" s="233"/>
      <c r="AL23" s="233"/>
      <c r="AM23" s="233"/>
      <c r="AN23" s="233"/>
      <c r="AO23" s="233"/>
      <c r="AP23" s="233"/>
      <c r="AQ23" s="233"/>
      <c r="AR23" s="233"/>
      <c r="AS23" s="233"/>
      <c r="AT23" s="234"/>
      <c r="AU23" s="106"/>
    </row>
    <row r="24" spans="1:53" ht="6" customHeight="1" x14ac:dyDescent="0.3">
      <c r="A24" s="88"/>
      <c r="B24" s="103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1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6"/>
    </row>
    <row r="25" spans="1:53" ht="15" customHeight="1" x14ac:dyDescent="0.3">
      <c r="A25" s="83"/>
      <c r="B25" s="103"/>
      <c r="C25" s="104" t="s">
        <v>58</v>
      </c>
      <c r="D25" s="104"/>
      <c r="E25" s="104"/>
      <c r="F25" s="104"/>
      <c r="G25" s="104"/>
      <c r="H25" s="104"/>
      <c r="I25" s="242" t="s">
        <v>59</v>
      </c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4"/>
      <c r="X25" s="104"/>
      <c r="Y25" s="104"/>
      <c r="Z25" s="104" t="s">
        <v>60</v>
      </c>
      <c r="AA25" s="104"/>
      <c r="AB25" s="104"/>
      <c r="AC25" s="104"/>
      <c r="AD25" s="104"/>
      <c r="AE25" s="104"/>
      <c r="AF25" s="104"/>
      <c r="AG25" s="108"/>
      <c r="AH25" s="113"/>
      <c r="AI25" s="242" t="s">
        <v>61</v>
      </c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4"/>
      <c r="AU25" s="106"/>
    </row>
    <row r="26" spans="1:53" ht="6" customHeight="1" x14ac:dyDescent="0.3">
      <c r="A26" s="88"/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6"/>
    </row>
    <row r="27" spans="1:53" ht="15" customHeight="1" x14ac:dyDescent="0.3">
      <c r="A27" s="83"/>
      <c r="B27" s="103"/>
      <c r="C27" s="104" t="s">
        <v>62</v>
      </c>
      <c r="D27" s="104"/>
      <c r="E27" s="104"/>
      <c r="F27" s="104"/>
      <c r="G27" s="104"/>
      <c r="H27" s="104"/>
      <c r="I27" s="104"/>
      <c r="J27" s="104"/>
      <c r="K27" s="104"/>
      <c r="L27" s="240">
        <v>10</v>
      </c>
      <c r="M27" s="233"/>
      <c r="N27" s="234"/>
      <c r="O27" s="104" t="s">
        <v>63</v>
      </c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 t="s">
        <v>64</v>
      </c>
      <c r="AA27" s="104"/>
      <c r="AB27" s="104"/>
      <c r="AC27" s="104"/>
      <c r="AD27" s="104"/>
      <c r="AE27" s="104"/>
      <c r="AF27" s="104"/>
      <c r="AG27" s="104"/>
      <c r="AH27" s="104"/>
      <c r="AI27" s="240">
        <v>20</v>
      </c>
      <c r="AJ27" s="233"/>
      <c r="AK27" s="234"/>
      <c r="AL27" s="104" t="s">
        <v>65</v>
      </c>
      <c r="AM27" s="104"/>
      <c r="AN27" s="104"/>
      <c r="AO27" s="104"/>
      <c r="AP27" s="104"/>
      <c r="AQ27" s="104"/>
      <c r="AR27" s="104"/>
      <c r="AS27" s="104"/>
      <c r="AT27" s="104"/>
      <c r="AU27" s="106"/>
      <c r="BA27" s="115"/>
    </row>
    <row r="28" spans="1:53" ht="6" customHeight="1" thickBot="1" x14ac:dyDescent="0.35">
      <c r="A28" s="88"/>
      <c r="B28" s="103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16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6"/>
    </row>
    <row r="29" spans="1:53" ht="6" customHeight="1" x14ac:dyDescent="0.2">
      <c r="A29" s="83"/>
      <c r="B29" s="84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6"/>
    </row>
    <row r="30" spans="1:53" ht="15" customHeight="1" x14ac:dyDescent="0.3">
      <c r="A30" s="88"/>
      <c r="B30" s="103"/>
      <c r="C30" s="112" t="s">
        <v>66</v>
      </c>
      <c r="AU30" s="106"/>
    </row>
    <row r="31" spans="1:53" ht="6" customHeight="1" x14ac:dyDescent="0.2">
      <c r="A31" s="83"/>
      <c r="B31" s="103"/>
      <c r="AU31" s="106"/>
    </row>
    <row r="32" spans="1:53" ht="15" customHeight="1" x14ac:dyDescent="0.3">
      <c r="A32" s="88"/>
      <c r="B32" s="103"/>
      <c r="C32" s="104" t="s">
        <v>67</v>
      </c>
      <c r="D32" s="104"/>
      <c r="E32" s="104"/>
      <c r="F32" s="104"/>
      <c r="G32" s="104"/>
      <c r="H32" s="104"/>
      <c r="I32" s="104"/>
      <c r="J32" s="104"/>
      <c r="K32" s="104"/>
      <c r="L32" s="104"/>
      <c r="M32" s="222" t="s">
        <v>68</v>
      </c>
      <c r="N32" s="223"/>
      <c r="O32" s="239">
        <v>120000000</v>
      </c>
      <c r="P32" s="233"/>
      <c r="Q32" s="233"/>
      <c r="R32" s="233"/>
      <c r="S32" s="233"/>
      <c r="T32" s="233"/>
      <c r="U32" s="233"/>
      <c r="V32" s="233"/>
      <c r="W32" s="23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229"/>
      <c r="AK32" s="229"/>
      <c r="AL32" s="238"/>
      <c r="AM32" s="238"/>
      <c r="AN32" s="238"/>
      <c r="AO32" s="238"/>
      <c r="AP32" s="238"/>
      <c r="AQ32" s="238"/>
      <c r="AR32" s="238"/>
      <c r="AS32" s="238"/>
      <c r="AT32" s="238"/>
      <c r="AU32" s="106"/>
      <c r="AW32" s="117"/>
    </row>
    <row r="33" spans="1:51" ht="6" customHeight="1" x14ac:dyDescent="0.3">
      <c r="A33" s="83"/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18"/>
      <c r="O33" s="118"/>
      <c r="P33" s="118"/>
      <c r="Q33" s="118"/>
      <c r="R33" s="118"/>
      <c r="S33" s="118"/>
      <c r="T33" s="118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18"/>
      <c r="AL33" s="118"/>
      <c r="AM33" s="118"/>
      <c r="AN33" s="118"/>
      <c r="AO33" s="118"/>
      <c r="AP33" s="118"/>
      <c r="AQ33" s="118"/>
      <c r="AR33" s="104"/>
      <c r="AS33" s="104"/>
      <c r="AT33" s="104"/>
      <c r="AU33" s="106"/>
      <c r="AW33" s="117"/>
    </row>
    <row r="34" spans="1:51" ht="15" customHeight="1" x14ac:dyDescent="0.3">
      <c r="A34" s="88"/>
      <c r="B34" s="103"/>
      <c r="C34" s="104" t="s">
        <v>69</v>
      </c>
      <c r="D34" s="104"/>
      <c r="E34" s="104"/>
      <c r="F34" s="104"/>
      <c r="G34" s="104"/>
      <c r="H34" s="104"/>
      <c r="I34" s="104"/>
      <c r="J34" s="104"/>
      <c r="K34" s="104"/>
      <c r="L34" s="104"/>
      <c r="M34" s="222" t="s">
        <v>68</v>
      </c>
      <c r="N34" s="223"/>
      <c r="O34" s="239">
        <v>60000000</v>
      </c>
      <c r="P34" s="233"/>
      <c r="Q34" s="233"/>
      <c r="R34" s="233"/>
      <c r="S34" s="233"/>
      <c r="T34" s="233"/>
      <c r="U34" s="233"/>
      <c r="V34" s="233"/>
      <c r="W34" s="23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229"/>
      <c r="AK34" s="229"/>
      <c r="AL34" s="238"/>
      <c r="AM34" s="238"/>
      <c r="AN34" s="238"/>
      <c r="AO34" s="238"/>
      <c r="AP34" s="238"/>
      <c r="AQ34" s="238"/>
      <c r="AR34" s="238"/>
      <c r="AS34" s="238"/>
      <c r="AT34" s="238"/>
      <c r="AU34" s="106"/>
      <c r="AW34" s="117"/>
    </row>
    <row r="35" spans="1:51" ht="6" customHeight="1" x14ac:dyDescent="0.3">
      <c r="A35" s="83"/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18"/>
      <c r="O35" s="118"/>
      <c r="P35" s="118"/>
      <c r="Q35" s="118"/>
      <c r="R35" s="118"/>
      <c r="S35" s="118"/>
      <c r="T35" s="118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18"/>
      <c r="AL35" s="118"/>
      <c r="AM35" s="118"/>
      <c r="AN35" s="118"/>
      <c r="AO35" s="118"/>
      <c r="AP35" s="118"/>
      <c r="AQ35" s="118"/>
      <c r="AR35" s="104"/>
      <c r="AS35" s="104"/>
      <c r="AT35" s="104"/>
      <c r="AU35" s="106"/>
    </row>
    <row r="36" spans="1:51" ht="15" customHeight="1" x14ac:dyDescent="0.3">
      <c r="A36" s="88"/>
      <c r="B36" s="103"/>
      <c r="C36" s="104" t="s">
        <v>70</v>
      </c>
      <c r="D36" s="104"/>
      <c r="E36" s="104"/>
      <c r="F36" s="104"/>
      <c r="G36" s="104"/>
      <c r="H36" s="104"/>
      <c r="I36" s="104"/>
      <c r="J36" s="104"/>
      <c r="K36" s="104"/>
      <c r="L36" s="104"/>
      <c r="M36" s="222" t="s">
        <v>68</v>
      </c>
      <c r="N36" s="223"/>
      <c r="O36" s="236">
        <v>5000000</v>
      </c>
      <c r="P36" s="233"/>
      <c r="Q36" s="233"/>
      <c r="R36" s="233"/>
      <c r="S36" s="233"/>
      <c r="T36" s="233"/>
      <c r="U36" s="233"/>
      <c r="V36" s="233"/>
      <c r="W36" s="23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229"/>
      <c r="AK36" s="229"/>
      <c r="AL36" s="238"/>
      <c r="AM36" s="238"/>
      <c r="AN36" s="238"/>
      <c r="AO36" s="238"/>
      <c r="AP36" s="238"/>
      <c r="AQ36" s="238"/>
      <c r="AR36" s="238"/>
      <c r="AS36" s="238"/>
      <c r="AT36" s="238"/>
      <c r="AU36" s="106"/>
    </row>
    <row r="37" spans="1:51" ht="6" customHeight="1" x14ac:dyDescent="0.3">
      <c r="A37" s="83"/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18"/>
      <c r="O37" s="118"/>
      <c r="P37" s="118"/>
      <c r="Q37" s="118"/>
      <c r="R37" s="118"/>
      <c r="S37" s="118"/>
      <c r="T37" s="118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18"/>
      <c r="AL37" s="118"/>
      <c r="AM37" s="118"/>
      <c r="AN37" s="118"/>
      <c r="AO37" s="118"/>
      <c r="AP37" s="118"/>
      <c r="AQ37" s="118"/>
      <c r="AR37" s="104"/>
      <c r="AS37" s="104"/>
      <c r="AT37" s="104"/>
      <c r="AU37" s="106"/>
    </row>
    <row r="38" spans="1:51" ht="15" customHeight="1" x14ac:dyDescent="0.3">
      <c r="A38" s="88"/>
      <c r="B38" s="103"/>
      <c r="C38" s="104" t="s">
        <v>71</v>
      </c>
      <c r="D38" s="104"/>
      <c r="E38" s="104"/>
      <c r="F38" s="104"/>
      <c r="G38" s="104"/>
      <c r="H38" s="104"/>
      <c r="I38" s="104"/>
      <c r="J38" s="104"/>
      <c r="K38" s="104"/>
      <c r="L38" s="104"/>
      <c r="M38" s="222" t="s">
        <v>68</v>
      </c>
      <c r="N38" s="223"/>
      <c r="O38" s="236">
        <v>500000</v>
      </c>
      <c r="P38" s="233"/>
      <c r="Q38" s="233"/>
      <c r="R38" s="233"/>
      <c r="S38" s="233"/>
      <c r="T38" s="233"/>
      <c r="U38" s="233"/>
      <c r="V38" s="233"/>
      <c r="W38" s="23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229"/>
      <c r="AK38" s="229"/>
      <c r="AL38" s="238"/>
      <c r="AM38" s="238"/>
      <c r="AN38" s="238"/>
      <c r="AO38" s="238"/>
      <c r="AP38" s="238"/>
      <c r="AQ38" s="238"/>
      <c r="AR38" s="238"/>
      <c r="AS38" s="238"/>
      <c r="AT38" s="238"/>
      <c r="AU38" s="106"/>
    </row>
    <row r="39" spans="1:51" ht="6" customHeight="1" x14ac:dyDescent="0.3">
      <c r="A39" s="83"/>
      <c r="B39" s="10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18"/>
      <c r="O39" s="118"/>
      <c r="P39" s="118"/>
      <c r="Q39" s="118"/>
      <c r="R39" s="118"/>
      <c r="S39" s="118"/>
      <c r="T39" s="118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18"/>
      <c r="AL39" s="118"/>
      <c r="AM39" s="118"/>
      <c r="AN39" s="118"/>
      <c r="AO39" s="118"/>
      <c r="AP39" s="118"/>
      <c r="AQ39" s="118"/>
      <c r="AR39" s="104"/>
      <c r="AS39" s="104"/>
      <c r="AT39" s="104"/>
      <c r="AU39" s="106"/>
    </row>
    <row r="40" spans="1:51" ht="15" customHeight="1" x14ac:dyDescent="0.3">
      <c r="A40" s="88"/>
      <c r="B40" s="103"/>
      <c r="C40" s="104" t="s">
        <v>72</v>
      </c>
      <c r="D40" s="104"/>
      <c r="E40" s="104"/>
      <c r="F40" s="104"/>
      <c r="G40" s="104"/>
      <c r="H40" s="104"/>
      <c r="I40" s="104"/>
      <c r="J40" s="104"/>
      <c r="K40" s="104"/>
      <c r="L40" s="104"/>
      <c r="M40" s="222" t="s">
        <v>68</v>
      </c>
      <c r="N40" s="223"/>
      <c r="O40" s="236">
        <v>200000</v>
      </c>
      <c r="P40" s="233"/>
      <c r="Q40" s="233"/>
      <c r="R40" s="233"/>
      <c r="S40" s="233"/>
      <c r="T40" s="233"/>
      <c r="U40" s="233"/>
      <c r="V40" s="233"/>
      <c r="W40" s="23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229"/>
      <c r="AK40" s="229"/>
      <c r="AL40" s="238"/>
      <c r="AM40" s="238"/>
      <c r="AN40" s="238"/>
      <c r="AO40" s="238"/>
      <c r="AP40" s="238"/>
      <c r="AQ40" s="238"/>
      <c r="AR40" s="238"/>
      <c r="AS40" s="238"/>
      <c r="AT40" s="238"/>
      <c r="AU40" s="106"/>
    </row>
    <row r="41" spans="1:51" ht="6" customHeight="1" x14ac:dyDescent="0.3">
      <c r="A41" s="83"/>
      <c r="B41" s="103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18"/>
      <c r="O41" s="118"/>
      <c r="P41" s="118"/>
      <c r="Q41" s="118"/>
      <c r="R41" s="118"/>
      <c r="S41" s="118"/>
      <c r="T41" s="118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18"/>
      <c r="AL41" s="118"/>
      <c r="AM41" s="118"/>
      <c r="AN41" s="118"/>
      <c r="AO41" s="118"/>
      <c r="AP41" s="118"/>
      <c r="AQ41" s="118"/>
      <c r="AR41" s="104"/>
      <c r="AS41" s="104"/>
      <c r="AT41" s="104"/>
      <c r="AU41" s="106"/>
    </row>
    <row r="42" spans="1:51" ht="15" customHeight="1" x14ac:dyDescent="0.3">
      <c r="A42" s="88"/>
      <c r="B42" s="103"/>
      <c r="C42" s="104" t="s">
        <v>73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222" t="s">
        <v>68</v>
      </c>
      <c r="N42" s="223"/>
      <c r="O42" s="236">
        <v>100000</v>
      </c>
      <c r="P42" s="233"/>
      <c r="Q42" s="233"/>
      <c r="R42" s="233"/>
      <c r="S42" s="233"/>
      <c r="T42" s="233"/>
      <c r="U42" s="233"/>
      <c r="V42" s="233"/>
      <c r="W42" s="23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229"/>
      <c r="AK42" s="229"/>
      <c r="AL42" s="238"/>
      <c r="AM42" s="238"/>
      <c r="AN42" s="238"/>
      <c r="AO42" s="238"/>
      <c r="AP42" s="238"/>
      <c r="AQ42" s="238"/>
      <c r="AR42" s="238"/>
      <c r="AS42" s="238"/>
      <c r="AT42" s="238"/>
      <c r="AU42" s="106"/>
    </row>
    <row r="43" spans="1:51" ht="6" customHeight="1" x14ac:dyDescent="0.3">
      <c r="A43" s="83"/>
      <c r="B43" s="103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18"/>
      <c r="O43" s="118"/>
      <c r="P43" s="118"/>
      <c r="Q43" s="118"/>
      <c r="R43" s="118"/>
      <c r="S43" s="118"/>
      <c r="T43" s="118"/>
      <c r="U43" s="104"/>
      <c r="V43" s="104"/>
      <c r="W43" s="104"/>
      <c r="X43" s="104"/>
      <c r="Y43" s="104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06"/>
    </row>
    <row r="44" spans="1:51" ht="15" customHeight="1" x14ac:dyDescent="0.3">
      <c r="A44" s="88"/>
      <c r="B44" s="103"/>
      <c r="C44" s="104" t="s">
        <v>74</v>
      </c>
      <c r="D44" s="104"/>
      <c r="E44" s="104"/>
      <c r="F44" s="104"/>
      <c r="G44" s="104"/>
      <c r="H44" s="104"/>
      <c r="I44" s="104"/>
      <c r="J44" s="104"/>
      <c r="K44" s="104"/>
      <c r="L44" s="104"/>
      <c r="M44" s="222" t="s">
        <v>68</v>
      </c>
      <c r="N44" s="223"/>
      <c r="O44" s="236">
        <v>0</v>
      </c>
      <c r="P44" s="233"/>
      <c r="Q44" s="233"/>
      <c r="R44" s="233"/>
      <c r="S44" s="233"/>
      <c r="T44" s="233"/>
      <c r="U44" s="233"/>
      <c r="V44" s="233"/>
      <c r="W44" s="234"/>
      <c r="X44" s="104"/>
      <c r="Y44" s="104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06"/>
      <c r="AY44" s="120"/>
    </row>
    <row r="45" spans="1:51" ht="6" customHeight="1" x14ac:dyDescent="0.3">
      <c r="A45" s="83"/>
      <c r="B45" s="103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18"/>
      <c r="O45" s="118"/>
      <c r="P45" s="118"/>
      <c r="Q45" s="118"/>
      <c r="R45" s="118"/>
      <c r="S45" s="118"/>
      <c r="T45" s="118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18"/>
      <c r="AL45" s="118"/>
      <c r="AM45" s="118"/>
      <c r="AN45" s="118"/>
      <c r="AO45" s="118"/>
      <c r="AP45" s="118"/>
      <c r="AQ45" s="118"/>
      <c r="AR45" s="104"/>
      <c r="AS45" s="104"/>
      <c r="AT45" s="104"/>
      <c r="AU45" s="106"/>
    </row>
    <row r="46" spans="1:51" ht="15" customHeight="1" x14ac:dyDescent="0.3">
      <c r="A46" s="88"/>
      <c r="B46" s="103"/>
      <c r="C46" s="104" t="s">
        <v>75</v>
      </c>
      <c r="D46" s="104"/>
      <c r="E46" s="104"/>
      <c r="F46" s="104"/>
      <c r="G46" s="104"/>
      <c r="H46" s="104"/>
      <c r="I46" s="104"/>
      <c r="J46" s="104"/>
      <c r="K46" s="104"/>
      <c r="L46" s="104"/>
      <c r="M46" s="222" t="s">
        <v>68</v>
      </c>
      <c r="N46" s="223"/>
      <c r="O46" s="237">
        <f>O34+O36+O38+O40+O42+O44</f>
        <v>65800000</v>
      </c>
      <c r="P46" s="225"/>
      <c r="Q46" s="225"/>
      <c r="R46" s="225"/>
      <c r="S46" s="225"/>
      <c r="T46" s="225"/>
      <c r="U46" s="225"/>
      <c r="V46" s="225"/>
      <c r="W46" s="226"/>
      <c r="X46" s="104"/>
      <c r="Y46" s="104"/>
      <c r="Z46" s="104" t="s">
        <v>76</v>
      </c>
      <c r="AA46" s="104"/>
      <c r="AB46" s="104"/>
      <c r="AC46" s="104"/>
      <c r="AD46" s="104"/>
      <c r="AE46" s="104"/>
      <c r="AF46" s="104"/>
      <c r="AG46" s="104"/>
      <c r="AH46" s="104"/>
      <c r="AI46" s="104"/>
      <c r="AJ46" s="222" t="s">
        <v>68</v>
      </c>
      <c r="AK46" s="223"/>
      <c r="AL46" s="237">
        <f>O52</f>
        <v>54200000</v>
      </c>
      <c r="AM46" s="225"/>
      <c r="AN46" s="225"/>
      <c r="AO46" s="225"/>
      <c r="AP46" s="225"/>
      <c r="AQ46" s="225"/>
      <c r="AR46" s="225"/>
      <c r="AS46" s="225"/>
      <c r="AT46" s="226"/>
      <c r="AU46" s="106"/>
      <c r="AW46" s="120"/>
      <c r="AY46" s="120"/>
    </row>
    <row r="47" spans="1:51" ht="6" customHeight="1" x14ac:dyDescent="0.3">
      <c r="A47" s="83"/>
      <c r="B47" s="103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18"/>
      <c r="O47" s="118"/>
      <c r="P47" s="118"/>
      <c r="Q47" s="118"/>
      <c r="R47" s="118"/>
      <c r="S47" s="118"/>
      <c r="T47" s="118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18"/>
      <c r="AL47" s="118"/>
      <c r="AM47" s="118"/>
      <c r="AN47" s="118"/>
      <c r="AO47" s="118"/>
      <c r="AP47" s="118"/>
      <c r="AQ47" s="118"/>
      <c r="AR47" s="104"/>
      <c r="AS47" s="104"/>
      <c r="AT47" s="104"/>
      <c r="AU47" s="106"/>
    </row>
    <row r="48" spans="1:51" ht="15" customHeight="1" x14ac:dyDescent="0.3">
      <c r="A48" s="88"/>
      <c r="B48" s="103"/>
      <c r="C48" s="104" t="s">
        <v>77</v>
      </c>
      <c r="D48" s="104"/>
      <c r="E48" s="104"/>
      <c r="F48" s="104"/>
      <c r="G48" s="104"/>
      <c r="H48" s="104"/>
      <c r="I48" s="104"/>
      <c r="J48" s="104"/>
      <c r="K48" s="104"/>
      <c r="L48" s="104"/>
      <c r="M48" s="222" t="s">
        <v>68</v>
      </c>
      <c r="N48" s="223"/>
      <c r="O48" s="237">
        <f>O32-O46</f>
        <v>54200000</v>
      </c>
      <c r="P48" s="225"/>
      <c r="Q48" s="225"/>
      <c r="R48" s="225"/>
      <c r="S48" s="225"/>
      <c r="T48" s="225"/>
      <c r="U48" s="225"/>
      <c r="V48" s="225"/>
      <c r="W48" s="226"/>
      <c r="X48" s="104"/>
      <c r="Y48" s="104"/>
      <c r="Z48" s="104" t="s">
        <v>78</v>
      </c>
      <c r="AA48" s="104"/>
      <c r="AB48" s="104"/>
      <c r="AC48" s="104"/>
      <c r="AD48" s="104"/>
      <c r="AE48" s="104"/>
      <c r="AF48" s="104"/>
      <c r="AG48" s="104"/>
      <c r="AH48" s="104"/>
      <c r="AI48" s="104"/>
      <c r="AJ48" s="222" t="s">
        <v>68</v>
      </c>
      <c r="AK48" s="223"/>
      <c r="AL48" s="237">
        <f>SUMIF('Fasilitas Kredit di PUNDI'!$O$6:$O$9,"Pemisahan",'Fasilitas Kredit di PUNDI'!$I$6:$I$9)+SUMIF('Fasilitas Kredit di Tempat Lain'!$Q$6:$Q$14,"Lainnya",'Fasilitas Kredit di Tempat Lain'!$K$6:$K$14)</f>
        <v>500000</v>
      </c>
      <c r="AM48" s="225"/>
      <c r="AN48" s="225"/>
      <c r="AO48" s="225"/>
      <c r="AP48" s="225"/>
      <c r="AQ48" s="225"/>
      <c r="AR48" s="225"/>
      <c r="AS48" s="225"/>
      <c r="AT48" s="226"/>
      <c r="AU48" s="106"/>
      <c r="AW48" s="120"/>
      <c r="AY48" s="120"/>
    </row>
    <row r="49" spans="1:59" ht="6" customHeight="1" x14ac:dyDescent="0.3">
      <c r="A49" s="83"/>
      <c r="B49" s="103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18"/>
      <c r="AL49" s="118"/>
      <c r="AM49" s="118"/>
      <c r="AN49" s="118"/>
      <c r="AO49" s="118"/>
      <c r="AP49" s="118"/>
      <c r="AQ49" s="118"/>
      <c r="AR49" s="104"/>
      <c r="AS49" s="104"/>
      <c r="AT49" s="104"/>
      <c r="AU49" s="106"/>
    </row>
    <row r="50" spans="1:59" ht="15" customHeight="1" x14ac:dyDescent="0.3">
      <c r="A50" s="88"/>
      <c r="B50" s="103"/>
      <c r="C50" s="104" t="s">
        <v>79</v>
      </c>
      <c r="D50" s="104"/>
      <c r="E50" s="104"/>
      <c r="F50" s="104"/>
      <c r="G50" s="104"/>
      <c r="H50" s="104"/>
      <c r="I50" s="104"/>
      <c r="J50" s="104"/>
      <c r="K50" s="104"/>
      <c r="L50" s="104"/>
      <c r="M50" s="222" t="s">
        <v>68</v>
      </c>
      <c r="N50" s="223"/>
      <c r="O50" s="236"/>
      <c r="P50" s="233"/>
      <c r="Q50" s="233"/>
      <c r="R50" s="233"/>
      <c r="S50" s="233"/>
      <c r="T50" s="233"/>
      <c r="U50" s="233"/>
      <c r="V50" s="233"/>
      <c r="W50" s="234"/>
      <c r="X50" s="104"/>
      <c r="Y50" s="104"/>
      <c r="Z50" s="121"/>
      <c r="AA50" s="104"/>
      <c r="AB50" s="104"/>
      <c r="AC50" s="104"/>
      <c r="AD50" s="104"/>
      <c r="AE50" s="104"/>
      <c r="AF50" s="104"/>
      <c r="AG50" s="104"/>
      <c r="AH50" s="104"/>
      <c r="AI50" s="104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06"/>
      <c r="AY50" s="123"/>
      <c r="AZ50" s="123"/>
      <c r="BA50" s="123"/>
      <c r="BB50" s="123"/>
      <c r="BC50" s="123"/>
      <c r="BD50" s="123"/>
      <c r="BE50" s="123"/>
      <c r="BF50" s="123"/>
      <c r="BG50" s="123"/>
    </row>
    <row r="51" spans="1:59" ht="6" customHeight="1" x14ac:dyDescent="0.3">
      <c r="A51" s="83"/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18"/>
      <c r="O51" s="118"/>
      <c r="P51" s="118"/>
      <c r="Q51" s="118"/>
      <c r="R51" s="118"/>
      <c r="S51" s="118"/>
      <c r="T51" s="118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06"/>
    </row>
    <row r="52" spans="1:59" ht="15" customHeight="1" x14ac:dyDescent="0.3">
      <c r="A52" s="88"/>
      <c r="B52" s="103"/>
      <c r="C52" s="104" t="s">
        <v>80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222" t="s">
        <v>68</v>
      </c>
      <c r="N52" s="223"/>
      <c r="O52" s="237">
        <f>O48+O50</f>
        <v>54200000</v>
      </c>
      <c r="P52" s="225"/>
      <c r="Q52" s="225"/>
      <c r="R52" s="225"/>
      <c r="S52" s="225"/>
      <c r="T52" s="225"/>
      <c r="U52" s="225"/>
      <c r="V52" s="225"/>
      <c r="W52" s="226"/>
      <c r="X52" s="104"/>
      <c r="Y52" s="104"/>
      <c r="Z52" s="124"/>
      <c r="AA52" s="104"/>
      <c r="AB52" s="104"/>
      <c r="AC52" s="104"/>
      <c r="AD52" s="104"/>
      <c r="AE52" s="104"/>
      <c r="AF52" s="104"/>
      <c r="AG52" s="104"/>
      <c r="AH52" s="104"/>
      <c r="AI52" s="104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06"/>
      <c r="AW52" s="120"/>
      <c r="AY52" s="120"/>
    </row>
    <row r="53" spans="1:59" ht="6" customHeight="1" x14ac:dyDescent="0.3">
      <c r="A53" s="83"/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06"/>
    </row>
    <row r="54" spans="1:59" ht="15" customHeight="1" x14ac:dyDescent="0.3">
      <c r="A54" s="88"/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24"/>
      <c r="AA54" s="104"/>
      <c r="AB54" s="104"/>
      <c r="AC54" s="104"/>
      <c r="AD54" s="104"/>
      <c r="AE54" s="104"/>
      <c r="AF54" s="104"/>
      <c r="AG54" s="104"/>
      <c r="AH54" s="104"/>
      <c r="AI54" s="104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06"/>
      <c r="AY54" s="125"/>
    </row>
    <row r="55" spans="1:59" ht="6" customHeight="1" thickBot="1" x14ac:dyDescent="0.25">
      <c r="A55" s="83"/>
      <c r="B55" s="9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2"/>
    </row>
    <row r="56" spans="1:59" ht="6" customHeight="1" x14ac:dyDescent="0.3">
      <c r="A56" s="88"/>
      <c r="B56" s="103"/>
      <c r="AU56" s="106"/>
    </row>
    <row r="57" spans="1:59" ht="15" customHeight="1" x14ac:dyDescent="0.25">
      <c r="A57" s="83"/>
      <c r="B57" s="103"/>
      <c r="C57" s="112" t="s">
        <v>81</v>
      </c>
      <c r="AU57" s="106"/>
    </row>
    <row r="58" spans="1:59" ht="6" customHeight="1" x14ac:dyDescent="0.3">
      <c r="A58" s="88"/>
      <c r="B58" s="103"/>
      <c r="AU58" s="106"/>
    </row>
    <row r="59" spans="1:59" ht="15" customHeight="1" x14ac:dyDescent="0.3">
      <c r="A59" s="83"/>
      <c r="B59" s="103"/>
      <c r="C59" s="126" t="s">
        <v>82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26" t="s">
        <v>83</v>
      </c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6"/>
    </row>
    <row r="60" spans="1:59" ht="6" customHeight="1" x14ac:dyDescent="0.3">
      <c r="A60" s="88"/>
      <c r="B60" s="103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6"/>
    </row>
    <row r="61" spans="1:59" ht="15" customHeight="1" x14ac:dyDescent="0.3">
      <c r="A61" s="83"/>
      <c r="B61" s="103"/>
      <c r="C61" s="104" t="s">
        <v>84</v>
      </c>
      <c r="D61" s="104"/>
      <c r="E61" s="104"/>
      <c r="F61" s="104"/>
      <c r="G61" s="104"/>
      <c r="H61" s="104"/>
      <c r="I61" s="104"/>
      <c r="J61" s="104"/>
      <c r="K61" s="127" t="s">
        <v>68</v>
      </c>
      <c r="L61" s="235">
        <v>3400</v>
      </c>
      <c r="M61" s="233"/>
      <c r="N61" s="233"/>
      <c r="O61" s="233"/>
      <c r="P61" s="233"/>
      <c r="Q61" s="233"/>
      <c r="R61" s="233"/>
      <c r="S61" s="234"/>
      <c r="T61" s="104" t="s">
        <v>85</v>
      </c>
      <c r="U61" s="104"/>
      <c r="V61" s="104"/>
      <c r="W61" s="104"/>
      <c r="X61" s="104"/>
      <c r="Y61" s="104"/>
      <c r="Z61" s="104"/>
      <c r="AA61" s="104"/>
      <c r="AB61" s="228">
        <f>L61/O34*30</f>
        <v>1.6999999999999999E-3</v>
      </c>
      <c r="AC61" s="225"/>
      <c r="AD61" s="226"/>
      <c r="AE61" s="104"/>
      <c r="AF61" s="104" t="s">
        <v>86</v>
      </c>
      <c r="AG61" s="104"/>
      <c r="AH61" s="104"/>
      <c r="AI61" s="104"/>
      <c r="AJ61" s="104"/>
      <c r="AK61" s="104"/>
      <c r="AL61" s="104"/>
      <c r="AM61" s="104"/>
      <c r="AN61" s="104"/>
      <c r="AO61" s="104"/>
      <c r="AP61" s="232">
        <v>3</v>
      </c>
      <c r="AQ61" s="233"/>
      <c r="AR61" s="234"/>
      <c r="AS61" s="104" t="s">
        <v>87</v>
      </c>
      <c r="AT61" s="104"/>
      <c r="AU61" s="106"/>
    </row>
    <row r="62" spans="1:59" ht="6" customHeight="1" x14ac:dyDescent="0.3">
      <c r="A62" s="88"/>
      <c r="B62" s="103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6"/>
    </row>
    <row r="63" spans="1:59" ht="15" customHeight="1" x14ac:dyDescent="0.3">
      <c r="A63" s="83"/>
      <c r="B63" s="103"/>
      <c r="C63" s="104" t="s">
        <v>88</v>
      </c>
      <c r="D63" s="104"/>
      <c r="E63" s="104"/>
      <c r="F63" s="104"/>
      <c r="G63" s="104"/>
      <c r="H63" s="104"/>
      <c r="I63" s="104"/>
      <c r="J63" s="104"/>
      <c r="K63" s="127" t="s">
        <v>68</v>
      </c>
      <c r="L63" s="235">
        <v>3000</v>
      </c>
      <c r="M63" s="233"/>
      <c r="N63" s="233"/>
      <c r="O63" s="233"/>
      <c r="P63" s="233"/>
      <c r="Q63" s="233"/>
      <c r="R63" s="233"/>
      <c r="S63" s="234"/>
      <c r="T63" s="104" t="s">
        <v>85</v>
      </c>
      <c r="U63" s="104"/>
      <c r="V63" s="104"/>
      <c r="W63" s="104"/>
      <c r="X63" s="104"/>
      <c r="Y63" s="104"/>
      <c r="Z63" s="104"/>
      <c r="AA63" s="104"/>
      <c r="AB63" s="228">
        <f>L63/O32*30</f>
        <v>7.5000000000000002E-4</v>
      </c>
      <c r="AC63" s="225"/>
      <c r="AD63" s="226"/>
      <c r="AE63" s="104"/>
      <c r="AF63" s="104" t="s">
        <v>89</v>
      </c>
      <c r="AG63" s="104"/>
      <c r="AH63" s="104"/>
      <c r="AI63" s="104"/>
      <c r="AJ63" s="104"/>
      <c r="AK63" s="104"/>
      <c r="AL63" s="104"/>
      <c r="AM63" s="104"/>
      <c r="AN63" s="104"/>
      <c r="AO63" s="104"/>
      <c r="AP63" s="232">
        <v>2</v>
      </c>
      <c r="AQ63" s="233"/>
      <c r="AR63" s="234"/>
      <c r="AS63" s="104" t="s">
        <v>87</v>
      </c>
      <c r="AT63" s="104"/>
      <c r="AU63" s="106"/>
    </row>
    <row r="64" spans="1:59" ht="6" customHeight="1" x14ac:dyDescent="0.3">
      <c r="A64" s="88"/>
      <c r="B64" s="103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28"/>
      <c r="P64" s="128"/>
      <c r="Q64" s="128"/>
      <c r="R64" s="104"/>
      <c r="S64" s="104"/>
      <c r="T64" s="104"/>
      <c r="U64" s="128"/>
      <c r="V64" s="104"/>
      <c r="W64" s="104"/>
      <c r="X64" s="104"/>
      <c r="Y64" s="104"/>
      <c r="Z64" s="104"/>
      <c r="AA64" s="104"/>
      <c r="AB64" s="128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6"/>
    </row>
    <row r="65" spans="1:51" ht="15" customHeight="1" x14ac:dyDescent="0.3">
      <c r="A65" s="83"/>
      <c r="B65" s="103"/>
      <c r="C65" s="104" t="s">
        <v>90</v>
      </c>
      <c r="D65" s="104"/>
      <c r="E65" s="104"/>
      <c r="F65" s="104"/>
      <c r="G65" s="104"/>
      <c r="H65" s="104"/>
      <c r="I65" s="104"/>
      <c r="J65" s="104"/>
      <c r="K65" s="127" t="s">
        <v>68</v>
      </c>
      <c r="L65" s="235">
        <v>2000</v>
      </c>
      <c r="M65" s="233"/>
      <c r="N65" s="233"/>
      <c r="O65" s="233"/>
      <c r="P65" s="233"/>
      <c r="Q65" s="233"/>
      <c r="R65" s="233"/>
      <c r="S65" s="234"/>
      <c r="T65" s="104" t="s">
        <v>85</v>
      </c>
      <c r="U65" s="104"/>
      <c r="V65" s="104"/>
      <c r="W65" s="104"/>
      <c r="X65" s="104"/>
      <c r="Y65" s="104"/>
      <c r="Z65" s="104"/>
      <c r="AA65" s="104"/>
      <c r="AB65" s="228">
        <f>L65/O34*30</f>
        <v>1E-3</v>
      </c>
      <c r="AC65" s="225"/>
      <c r="AD65" s="226"/>
      <c r="AE65" s="104"/>
      <c r="AF65" s="104" t="s">
        <v>91</v>
      </c>
      <c r="AG65" s="104"/>
      <c r="AH65" s="104"/>
      <c r="AI65" s="104"/>
      <c r="AJ65" s="104"/>
      <c r="AK65" s="104"/>
      <c r="AL65" s="104"/>
      <c r="AM65" s="104"/>
      <c r="AN65" s="104"/>
      <c r="AO65" s="104"/>
      <c r="AP65" s="232">
        <v>2</v>
      </c>
      <c r="AQ65" s="233"/>
      <c r="AR65" s="234"/>
      <c r="AS65" s="104" t="s">
        <v>87</v>
      </c>
      <c r="AT65" s="104"/>
      <c r="AU65" s="106"/>
      <c r="AY65" s="129"/>
    </row>
    <row r="66" spans="1:51" ht="6" customHeight="1" x14ac:dyDescent="0.3">
      <c r="A66" s="88"/>
      <c r="B66" s="103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28"/>
      <c r="Q66" s="128"/>
      <c r="R66" s="128"/>
      <c r="S66" s="128"/>
      <c r="T66" s="128"/>
      <c r="U66" s="128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6"/>
    </row>
    <row r="67" spans="1:51" ht="15" customHeight="1" x14ac:dyDescent="0.3">
      <c r="A67" s="83"/>
      <c r="B67" s="103"/>
      <c r="C67" s="126" t="s">
        <v>92</v>
      </c>
      <c r="D67" s="104"/>
      <c r="E67" s="104"/>
      <c r="F67" s="104"/>
      <c r="G67" s="104"/>
      <c r="H67" s="104"/>
      <c r="I67" s="104"/>
      <c r="J67" s="104"/>
      <c r="K67" s="222" t="s">
        <v>68</v>
      </c>
      <c r="L67" s="223"/>
      <c r="M67" s="224">
        <f>L61+L63-L65</f>
        <v>4400</v>
      </c>
      <c r="N67" s="225"/>
      <c r="O67" s="225"/>
      <c r="P67" s="225"/>
      <c r="Q67" s="225"/>
      <c r="R67" s="225"/>
      <c r="S67" s="226"/>
      <c r="T67" s="130" t="s">
        <v>93</v>
      </c>
      <c r="U67" s="104"/>
      <c r="V67" s="104"/>
      <c r="W67" s="104"/>
      <c r="X67" s="104"/>
      <c r="Y67" s="104"/>
      <c r="Z67" s="104"/>
      <c r="AA67" s="104"/>
      <c r="AB67" s="227">
        <f>(O32-O34)/O32</f>
        <v>0.5</v>
      </c>
      <c r="AC67" s="225"/>
      <c r="AD67" s="226"/>
      <c r="AE67" s="104"/>
      <c r="AF67" s="104" t="s">
        <v>94</v>
      </c>
      <c r="AG67" s="104"/>
      <c r="AH67" s="104"/>
      <c r="AI67" s="104"/>
      <c r="AJ67" s="104"/>
      <c r="AK67" s="104"/>
      <c r="AL67" s="104"/>
      <c r="AM67" s="104"/>
      <c r="AN67" s="104"/>
      <c r="AO67" s="104"/>
      <c r="AP67" s="228">
        <f>AP61+AP63-AP65</f>
        <v>3</v>
      </c>
      <c r="AQ67" s="225"/>
      <c r="AR67" s="226"/>
      <c r="AS67" s="104" t="s">
        <v>87</v>
      </c>
      <c r="AT67" s="104"/>
      <c r="AU67" s="106"/>
    </row>
    <row r="68" spans="1:51" ht="6" customHeight="1" x14ac:dyDescent="0.3">
      <c r="A68" s="88"/>
      <c r="B68" s="103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6"/>
    </row>
    <row r="69" spans="1:51" ht="15" customHeight="1" x14ac:dyDescent="0.3">
      <c r="A69" s="83"/>
      <c r="B69" s="103"/>
      <c r="C69" s="124"/>
      <c r="D69" s="104"/>
      <c r="E69" s="104"/>
      <c r="F69" s="104"/>
      <c r="G69" s="104"/>
      <c r="H69" s="104"/>
      <c r="I69" s="104"/>
      <c r="J69" s="104"/>
      <c r="K69" s="229"/>
      <c r="L69" s="229"/>
      <c r="M69" s="230"/>
      <c r="N69" s="230"/>
      <c r="O69" s="230"/>
      <c r="P69" s="230"/>
      <c r="Q69" s="230"/>
      <c r="R69" s="230"/>
      <c r="S69" s="230"/>
      <c r="T69" s="124"/>
      <c r="U69" s="104"/>
      <c r="V69" s="104"/>
      <c r="W69" s="104"/>
      <c r="X69" s="104"/>
      <c r="Y69" s="104"/>
      <c r="Z69" s="104"/>
      <c r="AA69" s="104"/>
      <c r="AB69" s="231"/>
      <c r="AC69" s="231"/>
      <c r="AD69" s="231"/>
      <c r="AE69" s="104"/>
      <c r="AF69" s="126" t="s">
        <v>95</v>
      </c>
      <c r="AG69" s="104"/>
      <c r="AH69" s="104"/>
      <c r="AI69" s="104"/>
      <c r="AJ69" s="104"/>
      <c r="AK69" s="104"/>
      <c r="AL69" s="127" t="s">
        <v>68</v>
      </c>
      <c r="AM69" s="224">
        <f>AP67/30*O34</f>
        <v>6000000</v>
      </c>
      <c r="AN69" s="225"/>
      <c r="AO69" s="225"/>
      <c r="AP69" s="225"/>
      <c r="AQ69" s="225"/>
      <c r="AR69" s="225"/>
      <c r="AS69" s="225"/>
      <c r="AT69" s="226"/>
      <c r="AU69" s="106"/>
    </row>
    <row r="70" spans="1:51" ht="6" customHeight="1" thickBot="1" x14ac:dyDescent="0.35">
      <c r="A70" s="88"/>
      <c r="B70" s="98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02"/>
    </row>
    <row r="71" spans="1:51" ht="15" customHeight="1" x14ac:dyDescent="0.2"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220"/>
      <c r="AC71" s="220"/>
      <c r="AD71" s="220"/>
      <c r="AE71" s="220"/>
      <c r="AF71" s="220"/>
      <c r="AG71" s="220"/>
      <c r="AH71" s="220"/>
      <c r="AI71" s="220"/>
      <c r="AJ71" s="220"/>
      <c r="AK71" s="220"/>
      <c r="AL71" s="220"/>
      <c r="AM71" s="220"/>
      <c r="AN71" s="220"/>
      <c r="AO71" s="220"/>
      <c r="AP71" s="220"/>
      <c r="AQ71" s="220"/>
      <c r="AR71" s="220"/>
      <c r="AS71" s="220"/>
      <c r="AT71" s="220"/>
      <c r="AU71" s="220"/>
    </row>
    <row r="72" spans="1:51" ht="15" customHeight="1" x14ac:dyDescent="0.2"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  <c r="AO72" s="221"/>
      <c r="AP72" s="221"/>
      <c r="AQ72" s="221"/>
      <c r="AR72" s="221"/>
      <c r="AS72" s="221"/>
      <c r="AT72" s="221"/>
      <c r="AU72" s="221"/>
    </row>
    <row r="73" spans="1:51" ht="15" customHeight="1" x14ac:dyDescent="0.2"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1"/>
      <c r="AR73" s="221"/>
      <c r="AS73" s="221"/>
      <c r="AT73" s="221"/>
      <c r="AU73" s="221"/>
    </row>
    <row r="74" spans="1:51" ht="15" customHeight="1" thickBot="1" x14ac:dyDescent="0.25"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</row>
    <row r="75" spans="1:51" ht="15" customHeight="1" x14ac:dyDescent="0.2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6"/>
    </row>
    <row r="76" spans="1:51" ht="15" customHeight="1" x14ac:dyDescent="0.3">
      <c r="A76" s="88"/>
      <c r="B76" s="89"/>
      <c r="C76" s="90" t="s">
        <v>29</v>
      </c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2"/>
      <c r="AB76" s="93"/>
      <c r="AC76" s="94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5"/>
      <c r="AT76" s="96"/>
      <c r="AU76" s="97"/>
    </row>
    <row r="77" spans="1:51" ht="15" customHeight="1" thickBot="1" x14ac:dyDescent="0.3">
      <c r="A77" s="83"/>
      <c r="B77" s="98"/>
      <c r="C77" s="99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1"/>
      <c r="AS77" s="101"/>
      <c r="AT77" s="101"/>
      <c r="AU77" s="102"/>
    </row>
    <row r="78" spans="1:51" ht="15" customHeight="1" x14ac:dyDescent="0.3">
      <c r="A78" s="88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6"/>
    </row>
    <row r="79" spans="1:51" ht="15" customHeight="1" x14ac:dyDescent="0.3">
      <c r="A79" s="83"/>
      <c r="B79" s="103"/>
      <c r="C79" s="104" t="s">
        <v>31</v>
      </c>
      <c r="D79" s="104"/>
      <c r="E79" s="104"/>
      <c r="F79" s="104"/>
      <c r="G79" s="104"/>
      <c r="H79" s="104"/>
      <c r="I79" s="104"/>
      <c r="J79" s="245" t="s">
        <v>32</v>
      </c>
      <c r="K79" s="246"/>
      <c r="L79" s="246"/>
      <c r="M79" s="246"/>
      <c r="N79" s="246"/>
      <c r="O79" s="246"/>
      <c r="P79" s="246"/>
      <c r="Q79" s="247"/>
      <c r="R79" s="105" t="s">
        <v>33</v>
      </c>
      <c r="S79" s="104"/>
      <c r="T79" s="104"/>
      <c r="U79" s="104"/>
      <c r="V79" s="104"/>
      <c r="W79" s="104"/>
      <c r="X79" s="104"/>
      <c r="Y79" s="104"/>
      <c r="Z79" s="104" t="s">
        <v>34</v>
      </c>
      <c r="AA79" s="104"/>
      <c r="AB79" s="104"/>
      <c r="AC79" s="104"/>
      <c r="AD79" s="104"/>
      <c r="AE79" s="104"/>
      <c r="AF79" s="104"/>
      <c r="AG79" s="248" t="str">
        <f>[2]Aplikasi!$I$96</f>
        <v>123-Astana Anyar / Bandung</v>
      </c>
      <c r="AH79" s="249"/>
      <c r="AI79" s="249"/>
      <c r="AJ79" s="249"/>
      <c r="AK79" s="249"/>
      <c r="AL79" s="249"/>
      <c r="AM79" s="249"/>
      <c r="AN79" s="249"/>
      <c r="AO79" s="249"/>
      <c r="AP79" s="249"/>
      <c r="AQ79" s="249"/>
      <c r="AR79" s="249"/>
      <c r="AS79" s="249"/>
      <c r="AT79" s="250"/>
      <c r="AU79" s="106"/>
    </row>
    <row r="80" spans="1:51" ht="15" customHeight="1" x14ac:dyDescent="0.3">
      <c r="A80" s="88"/>
      <c r="B80" s="103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6"/>
    </row>
    <row r="81" spans="1:47" ht="15" customHeight="1" x14ac:dyDescent="0.3">
      <c r="A81" s="83"/>
      <c r="B81" s="103"/>
      <c r="C81" s="104" t="s">
        <v>4</v>
      </c>
      <c r="D81" s="104"/>
      <c r="E81" s="104"/>
      <c r="F81" s="104"/>
      <c r="G81" s="104"/>
      <c r="H81" s="104"/>
      <c r="I81" s="104"/>
      <c r="J81" s="251">
        <f>[2]Aplikasi!$I$94</f>
        <v>123456</v>
      </c>
      <c r="K81" s="252"/>
      <c r="L81" s="252"/>
      <c r="M81" s="252"/>
      <c r="N81" s="252"/>
      <c r="O81" s="252"/>
      <c r="P81" s="252"/>
      <c r="Q81" s="253"/>
      <c r="R81" s="104"/>
      <c r="S81" s="104"/>
      <c r="T81" s="104"/>
      <c r="U81" s="104"/>
      <c r="V81" s="104"/>
      <c r="W81" s="104"/>
      <c r="X81" s="104"/>
      <c r="Y81" s="104"/>
      <c r="Z81" s="104" t="s">
        <v>36</v>
      </c>
      <c r="AA81" s="104"/>
      <c r="AB81" s="104"/>
      <c r="AC81" s="104"/>
      <c r="AD81" s="104"/>
      <c r="AE81" s="104"/>
      <c r="AF81" s="107"/>
      <c r="AG81" s="248" t="str">
        <f>[2]Aplikasi!$J$12</f>
        <v>Budi Hartono</v>
      </c>
      <c r="AH81" s="252"/>
      <c r="AI81" s="252"/>
      <c r="AJ81" s="252"/>
      <c r="AK81" s="252"/>
      <c r="AL81" s="252"/>
      <c r="AM81" s="252"/>
      <c r="AN81" s="252"/>
      <c r="AO81" s="252"/>
      <c r="AP81" s="252"/>
      <c r="AQ81" s="252"/>
      <c r="AR81" s="252"/>
      <c r="AS81" s="252"/>
      <c r="AT81" s="253"/>
      <c r="AU81" s="106"/>
    </row>
    <row r="82" spans="1:47" ht="15" customHeight="1" x14ac:dyDescent="0.3">
      <c r="A82" s="88"/>
      <c r="B82" s="103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6"/>
    </row>
    <row r="83" spans="1:47" ht="15" customHeight="1" x14ac:dyDescent="0.3">
      <c r="A83" s="83"/>
      <c r="B83" s="103"/>
      <c r="C83" s="254" t="s">
        <v>37</v>
      </c>
      <c r="D83" s="254"/>
      <c r="E83" s="254"/>
      <c r="F83" s="254"/>
      <c r="G83" s="254"/>
      <c r="H83" s="254"/>
      <c r="I83" s="255"/>
      <c r="J83" s="242" t="s">
        <v>38</v>
      </c>
      <c r="K83" s="233"/>
      <c r="L83" s="233"/>
      <c r="M83" s="233"/>
      <c r="N83" s="233"/>
      <c r="O83" s="233"/>
      <c r="P83" s="233"/>
      <c r="Q83" s="234"/>
      <c r="R83" s="108"/>
      <c r="S83" s="104"/>
      <c r="T83" s="104"/>
      <c r="U83" s="104"/>
      <c r="V83" s="104"/>
      <c r="W83" s="104"/>
      <c r="X83" s="104"/>
      <c r="Y83" s="104"/>
      <c r="Z83" s="104"/>
      <c r="AA83" s="109"/>
      <c r="AB83" s="104"/>
      <c r="AC83" s="104"/>
      <c r="AD83" s="104"/>
      <c r="AE83" s="104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6"/>
    </row>
    <row r="84" spans="1:47" ht="15" customHeight="1" thickBot="1" x14ac:dyDescent="0.35">
      <c r="A84" s="88"/>
      <c r="B84" s="98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02"/>
    </row>
    <row r="85" spans="1:47" ht="15" customHeight="1" x14ac:dyDescent="0.3">
      <c r="A85" s="83"/>
      <c r="B85" s="84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86"/>
    </row>
    <row r="86" spans="1:47" ht="15" customHeight="1" x14ac:dyDescent="0.3">
      <c r="A86" s="88"/>
      <c r="B86" s="103"/>
      <c r="C86" s="104" t="s">
        <v>40</v>
      </c>
      <c r="D86" s="104"/>
      <c r="E86" s="104"/>
      <c r="F86" s="104"/>
      <c r="G86" s="104"/>
      <c r="H86" s="104"/>
      <c r="I86" s="104"/>
      <c r="J86" s="104"/>
      <c r="K86" s="104"/>
      <c r="L86" s="242" t="s">
        <v>41</v>
      </c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4"/>
      <c r="X86" s="104"/>
      <c r="Y86" s="104"/>
      <c r="Z86" s="104" t="s">
        <v>42</v>
      </c>
      <c r="AA86" s="104"/>
      <c r="AB86" s="104"/>
      <c r="AC86" s="104"/>
      <c r="AD86" s="104"/>
      <c r="AE86" s="104"/>
      <c r="AF86" s="104"/>
      <c r="AG86" s="242" t="s">
        <v>43</v>
      </c>
      <c r="AH86" s="233"/>
      <c r="AI86" s="233"/>
      <c r="AJ86" s="233"/>
      <c r="AK86" s="233"/>
      <c r="AL86" s="233"/>
      <c r="AM86" s="233"/>
      <c r="AN86" s="233"/>
      <c r="AO86" s="233"/>
      <c r="AP86" s="233"/>
      <c r="AQ86" s="233"/>
      <c r="AR86" s="233"/>
      <c r="AS86" s="233"/>
      <c r="AT86" s="234"/>
      <c r="AU86" s="106"/>
    </row>
    <row r="87" spans="1:47" ht="15" customHeight="1" thickBot="1" x14ac:dyDescent="0.35">
      <c r="A87" s="83"/>
      <c r="B87" s="98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02"/>
    </row>
    <row r="88" spans="1:47" ht="15" customHeight="1" x14ac:dyDescent="0.3">
      <c r="A88" s="88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6"/>
    </row>
    <row r="89" spans="1:47" ht="15" customHeight="1" x14ac:dyDescent="0.25">
      <c r="A89" s="83"/>
      <c r="B89" s="103"/>
      <c r="C89" s="112" t="s">
        <v>44</v>
      </c>
      <c r="AU89" s="106"/>
    </row>
    <row r="90" spans="1:47" ht="15" customHeight="1" x14ac:dyDescent="0.3">
      <c r="A90" s="88"/>
      <c r="B90" s="103"/>
      <c r="AU90" s="106"/>
    </row>
    <row r="91" spans="1:47" ht="15" customHeight="1" x14ac:dyDescent="0.3">
      <c r="A91" s="83"/>
      <c r="B91" s="103"/>
      <c r="C91" s="104" t="s">
        <v>45</v>
      </c>
      <c r="D91" s="104"/>
      <c r="E91" s="104"/>
      <c r="F91" s="104"/>
      <c r="G91" s="104"/>
      <c r="H91" s="104"/>
      <c r="I91" s="241" t="s">
        <v>46</v>
      </c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4"/>
      <c r="X91" s="104"/>
      <c r="Y91" s="104"/>
      <c r="Z91" s="104" t="s">
        <v>47</v>
      </c>
      <c r="AA91" s="104"/>
      <c r="AB91" s="104"/>
      <c r="AC91" s="104"/>
      <c r="AD91" s="104"/>
      <c r="AE91" s="104"/>
      <c r="AF91" s="104"/>
      <c r="AG91" s="104"/>
      <c r="AH91" s="104"/>
      <c r="AI91" s="242" t="s">
        <v>48</v>
      </c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4"/>
      <c r="AU91" s="106"/>
    </row>
    <row r="92" spans="1:47" ht="15" customHeight="1" x14ac:dyDescent="0.3">
      <c r="A92" s="88"/>
      <c r="B92" s="103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6"/>
    </row>
    <row r="93" spans="1:47" ht="15" customHeight="1" x14ac:dyDescent="0.3">
      <c r="A93" s="83"/>
      <c r="B93" s="103"/>
      <c r="C93" s="104" t="s">
        <v>49</v>
      </c>
      <c r="D93" s="104"/>
      <c r="E93" s="104"/>
      <c r="F93" s="104"/>
      <c r="G93" s="104"/>
      <c r="H93" s="104"/>
      <c r="I93" s="243" t="s">
        <v>50</v>
      </c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4"/>
      <c r="X93" s="104"/>
      <c r="Y93" s="104"/>
      <c r="Z93" s="104" t="s">
        <v>51</v>
      </c>
      <c r="AA93" s="104"/>
      <c r="AB93" s="104"/>
      <c r="AC93" s="104"/>
      <c r="AD93" s="104"/>
      <c r="AE93" s="104"/>
      <c r="AF93" s="104"/>
      <c r="AG93" s="104"/>
      <c r="AH93" s="104"/>
      <c r="AI93" s="244" t="s">
        <v>27</v>
      </c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4"/>
      <c r="AU93" s="106"/>
    </row>
    <row r="94" spans="1:47" ht="15" customHeight="1" x14ac:dyDescent="0.3">
      <c r="A94" s="88"/>
      <c r="B94" s="103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6"/>
    </row>
    <row r="95" spans="1:47" ht="15" customHeight="1" x14ac:dyDescent="0.3">
      <c r="A95" s="83"/>
      <c r="B95" s="103"/>
      <c r="C95" s="104" t="s">
        <v>52</v>
      </c>
      <c r="D95" s="104"/>
      <c r="E95" s="104"/>
      <c r="F95" s="104"/>
      <c r="G95" s="104"/>
      <c r="H95" s="104"/>
      <c r="I95" s="241" t="s">
        <v>53</v>
      </c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4"/>
      <c r="X95" s="104"/>
      <c r="Y95" s="104"/>
      <c r="Z95" s="104" t="s">
        <v>54</v>
      </c>
      <c r="AA95" s="104"/>
      <c r="AB95" s="104"/>
      <c r="AC95" s="104"/>
      <c r="AD95" s="104"/>
      <c r="AE95" s="104"/>
      <c r="AF95" s="104"/>
      <c r="AG95" s="108"/>
      <c r="AH95" s="113"/>
      <c r="AI95" s="242" t="s">
        <v>27</v>
      </c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4"/>
      <c r="AU95" s="106"/>
    </row>
    <row r="96" spans="1:47" ht="15" customHeight="1" x14ac:dyDescent="0.3">
      <c r="A96" s="88"/>
      <c r="B96" s="103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6"/>
    </row>
    <row r="97" spans="1:47" ht="15" customHeight="1" x14ac:dyDescent="0.3">
      <c r="A97" s="83"/>
      <c r="B97" s="103"/>
      <c r="C97" s="104"/>
      <c r="D97" s="104"/>
      <c r="E97" s="104"/>
      <c r="F97" s="104"/>
      <c r="G97" s="104"/>
      <c r="H97" s="104"/>
      <c r="I97" s="242" t="s">
        <v>55</v>
      </c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4"/>
      <c r="X97" s="104"/>
      <c r="Y97" s="104"/>
      <c r="Z97" s="104" t="s">
        <v>56</v>
      </c>
      <c r="AA97" s="104"/>
      <c r="AB97" s="104"/>
      <c r="AC97" s="104"/>
      <c r="AD97" s="104"/>
      <c r="AE97" s="104"/>
      <c r="AF97" s="104"/>
      <c r="AG97" s="108"/>
      <c r="AH97" s="113"/>
      <c r="AI97" s="242" t="s">
        <v>57</v>
      </c>
      <c r="AJ97" s="233"/>
      <c r="AK97" s="233"/>
      <c r="AL97" s="233"/>
      <c r="AM97" s="233"/>
      <c r="AN97" s="233"/>
      <c r="AO97" s="233"/>
      <c r="AP97" s="233"/>
      <c r="AQ97" s="233"/>
      <c r="AR97" s="233"/>
      <c r="AS97" s="233"/>
      <c r="AT97" s="234"/>
      <c r="AU97" s="106"/>
    </row>
    <row r="98" spans="1:47" ht="15" customHeight="1" x14ac:dyDescent="0.3">
      <c r="A98" s="88"/>
      <c r="B98" s="103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1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6"/>
    </row>
    <row r="99" spans="1:47" ht="15" customHeight="1" x14ac:dyDescent="0.3">
      <c r="A99" s="83"/>
      <c r="B99" s="103"/>
      <c r="C99" s="104" t="s">
        <v>58</v>
      </c>
      <c r="D99" s="104"/>
      <c r="E99" s="104"/>
      <c r="F99" s="104"/>
      <c r="G99" s="104"/>
      <c r="H99" s="104"/>
      <c r="I99" s="242" t="s">
        <v>59</v>
      </c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4"/>
      <c r="X99" s="104"/>
      <c r="Y99" s="104"/>
      <c r="Z99" s="104" t="s">
        <v>60</v>
      </c>
      <c r="AA99" s="104"/>
      <c r="AB99" s="104"/>
      <c r="AC99" s="104"/>
      <c r="AD99" s="104"/>
      <c r="AE99" s="104"/>
      <c r="AF99" s="104"/>
      <c r="AG99" s="108"/>
      <c r="AH99" s="113"/>
      <c r="AI99" s="242" t="s">
        <v>61</v>
      </c>
      <c r="AJ99" s="233"/>
      <c r="AK99" s="233"/>
      <c r="AL99" s="233"/>
      <c r="AM99" s="233"/>
      <c r="AN99" s="233"/>
      <c r="AO99" s="233"/>
      <c r="AP99" s="233"/>
      <c r="AQ99" s="233"/>
      <c r="AR99" s="233"/>
      <c r="AS99" s="233"/>
      <c r="AT99" s="234"/>
      <c r="AU99" s="106"/>
    </row>
    <row r="100" spans="1:47" ht="15" customHeight="1" x14ac:dyDescent="0.3">
      <c r="A100" s="88"/>
      <c r="B100" s="103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6"/>
    </row>
    <row r="101" spans="1:47" ht="15" customHeight="1" x14ac:dyDescent="0.3">
      <c r="A101" s="83"/>
      <c r="B101" s="103"/>
      <c r="C101" s="104" t="s">
        <v>62</v>
      </c>
      <c r="D101" s="104"/>
      <c r="E101" s="104"/>
      <c r="F101" s="104"/>
      <c r="G101" s="104"/>
      <c r="H101" s="104"/>
      <c r="I101" s="104"/>
      <c r="J101" s="104"/>
      <c r="K101" s="104"/>
      <c r="L101" s="240">
        <v>10</v>
      </c>
      <c r="M101" s="233"/>
      <c r="N101" s="234"/>
      <c r="O101" s="104" t="s">
        <v>63</v>
      </c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 t="s">
        <v>64</v>
      </c>
      <c r="AA101" s="104"/>
      <c r="AB101" s="104"/>
      <c r="AC101" s="104"/>
      <c r="AD101" s="104"/>
      <c r="AE101" s="104"/>
      <c r="AF101" s="104"/>
      <c r="AG101" s="104"/>
      <c r="AH101" s="104"/>
      <c r="AI101" s="240">
        <v>20</v>
      </c>
      <c r="AJ101" s="233"/>
      <c r="AK101" s="234"/>
      <c r="AL101" s="104" t="s">
        <v>65</v>
      </c>
      <c r="AM101" s="104"/>
      <c r="AN101" s="104"/>
      <c r="AO101" s="104"/>
      <c r="AP101" s="104"/>
      <c r="AQ101" s="104"/>
      <c r="AR101" s="104"/>
      <c r="AS101" s="104"/>
      <c r="AT101" s="104"/>
      <c r="AU101" s="106"/>
    </row>
    <row r="102" spans="1:47" ht="15" customHeight="1" thickBot="1" x14ac:dyDescent="0.35">
      <c r="A102" s="88"/>
      <c r="B102" s="103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16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6"/>
    </row>
    <row r="103" spans="1:47" ht="15" customHeight="1" x14ac:dyDescent="0.2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6"/>
    </row>
    <row r="104" spans="1:47" ht="15" customHeight="1" x14ac:dyDescent="0.3">
      <c r="A104" s="88"/>
      <c r="B104" s="103"/>
      <c r="C104" s="112" t="s">
        <v>66</v>
      </c>
      <c r="AU104" s="106"/>
    </row>
    <row r="105" spans="1:47" ht="15" customHeight="1" x14ac:dyDescent="0.2">
      <c r="A105" s="83"/>
      <c r="B105" s="103"/>
      <c r="AU105" s="106"/>
    </row>
    <row r="106" spans="1:47" ht="15" customHeight="1" x14ac:dyDescent="0.3">
      <c r="A106" s="88"/>
      <c r="B106" s="103"/>
      <c r="C106" s="104" t="s">
        <v>67</v>
      </c>
      <c r="D106" s="104"/>
      <c r="E106" s="104"/>
      <c r="F106" s="104"/>
      <c r="G106" s="104"/>
      <c r="H106" s="104"/>
      <c r="I106" s="104"/>
      <c r="J106" s="104"/>
      <c r="K106" s="104"/>
      <c r="L106" s="104"/>
      <c r="M106" s="222" t="s">
        <v>68</v>
      </c>
      <c r="N106" s="223"/>
      <c r="O106" s="239"/>
      <c r="P106" s="233"/>
      <c r="Q106" s="233"/>
      <c r="R106" s="233"/>
      <c r="S106" s="233"/>
      <c r="T106" s="233"/>
      <c r="U106" s="233"/>
      <c r="V106" s="233"/>
      <c r="W106" s="23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229"/>
      <c r="AK106" s="229"/>
      <c r="AL106" s="238"/>
      <c r="AM106" s="238"/>
      <c r="AN106" s="238"/>
      <c r="AO106" s="238"/>
      <c r="AP106" s="238"/>
      <c r="AQ106" s="238"/>
      <c r="AR106" s="238"/>
      <c r="AS106" s="238"/>
      <c r="AT106" s="238"/>
      <c r="AU106" s="106"/>
    </row>
    <row r="107" spans="1:47" ht="15" customHeight="1" x14ac:dyDescent="0.3">
      <c r="A107" s="83"/>
      <c r="B107" s="103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18"/>
      <c r="O107" s="118"/>
      <c r="P107" s="118"/>
      <c r="Q107" s="118"/>
      <c r="R107" s="118"/>
      <c r="S107" s="118"/>
      <c r="T107" s="118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18"/>
      <c r="AL107" s="118"/>
      <c r="AM107" s="118"/>
      <c r="AN107" s="118"/>
      <c r="AO107" s="118"/>
      <c r="AP107" s="118"/>
      <c r="AQ107" s="118"/>
      <c r="AR107" s="104"/>
      <c r="AS107" s="104"/>
      <c r="AT107" s="104"/>
      <c r="AU107" s="106"/>
    </row>
    <row r="108" spans="1:47" ht="15" customHeight="1" x14ac:dyDescent="0.3">
      <c r="A108" s="88"/>
      <c r="B108" s="103"/>
      <c r="C108" s="104" t="s">
        <v>69</v>
      </c>
      <c r="D108" s="104"/>
      <c r="E108" s="104"/>
      <c r="F108" s="104"/>
      <c r="G108" s="104"/>
      <c r="H108" s="104"/>
      <c r="I108" s="104"/>
      <c r="J108" s="104"/>
      <c r="K108" s="104"/>
      <c r="L108" s="104"/>
      <c r="M108" s="222" t="s">
        <v>68</v>
      </c>
      <c r="N108" s="223"/>
      <c r="O108" s="239"/>
      <c r="P108" s="233"/>
      <c r="Q108" s="233"/>
      <c r="R108" s="233"/>
      <c r="S108" s="233"/>
      <c r="T108" s="233"/>
      <c r="U108" s="233"/>
      <c r="V108" s="233"/>
      <c r="W108" s="23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229"/>
      <c r="AK108" s="229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106"/>
    </row>
    <row r="109" spans="1:47" ht="15" customHeight="1" x14ac:dyDescent="0.3">
      <c r="A109" s="83"/>
      <c r="B109" s="103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18"/>
      <c r="O109" s="118"/>
      <c r="P109" s="118"/>
      <c r="Q109" s="118"/>
      <c r="R109" s="118"/>
      <c r="S109" s="118"/>
      <c r="T109" s="118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18"/>
      <c r="AL109" s="118"/>
      <c r="AM109" s="118"/>
      <c r="AN109" s="118"/>
      <c r="AO109" s="118"/>
      <c r="AP109" s="118"/>
      <c r="AQ109" s="118"/>
      <c r="AR109" s="104"/>
      <c r="AS109" s="104"/>
      <c r="AT109" s="104"/>
      <c r="AU109" s="106"/>
    </row>
    <row r="110" spans="1:47" ht="15" customHeight="1" x14ac:dyDescent="0.3">
      <c r="A110" s="88"/>
      <c r="B110" s="103"/>
      <c r="C110" s="104" t="s">
        <v>70</v>
      </c>
      <c r="D110" s="104"/>
      <c r="E110" s="104"/>
      <c r="F110" s="104"/>
      <c r="G110" s="104"/>
      <c r="H110" s="104"/>
      <c r="I110" s="104"/>
      <c r="J110" s="104"/>
      <c r="K110" s="104"/>
      <c r="L110" s="104"/>
      <c r="M110" s="222" t="s">
        <v>68</v>
      </c>
      <c r="N110" s="223"/>
      <c r="O110" s="236"/>
      <c r="P110" s="233"/>
      <c r="Q110" s="233"/>
      <c r="R110" s="233"/>
      <c r="S110" s="233"/>
      <c r="T110" s="233"/>
      <c r="U110" s="233"/>
      <c r="V110" s="233"/>
      <c r="W110" s="23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229"/>
      <c r="AK110" s="229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106"/>
    </row>
    <row r="111" spans="1:47" ht="15" customHeight="1" x14ac:dyDescent="0.3">
      <c r="A111" s="83"/>
      <c r="B111" s="103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18"/>
      <c r="O111" s="118"/>
      <c r="P111" s="118"/>
      <c r="Q111" s="118"/>
      <c r="R111" s="118"/>
      <c r="S111" s="118"/>
      <c r="T111" s="118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18"/>
      <c r="AL111" s="118"/>
      <c r="AM111" s="118"/>
      <c r="AN111" s="118"/>
      <c r="AO111" s="118"/>
      <c r="AP111" s="118"/>
      <c r="AQ111" s="118"/>
      <c r="AR111" s="104"/>
      <c r="AS111" s="104"/>
      <c r="AT111" s="104"/>
      <c r="AU111" s="106"/>
    </row>
    <row r="112" spans="1:47" ht="15" customHeight="1" x14ac:dyDescent="0.3">
      <c r="A112" s="88"/>
      <c r="B112" s="103"/>
      <c r="C112" s="104" t="s">
        <v>71</v>
      </c>
      <c r="D112" s="104"/>
      <c r="E112" s="104"/>
      <c r="F112" s="104"/>
      <c r="G112" s="104"/>
      <c r="H112" s="104"/>
      <c r="I112" s="104"/>
      <c r="J112" s="104"/>
      <c r="K112" s="104"/>
      <c r="L112" s="104"/>
      <c r="M112" s="222" t="s">
        <v>68</v>
      </c>
      <c r="N112" s="223"/>
      <c r="O112" s="236"/>
      <c r="P112" s="233"/>
      <c r="Q112" s="233"/>
      <c r="R112" s="233"/>
      <c r="S112" s="233"/>
      <c r="T112" s="233"/>
      <c r="U112" s="233"/>
      <c r="V112" s="233"/>
      <c r="W112" s="23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229"/>
      <c r="AK112" s="229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106"/>
    </row>
    <row r="113" spans="1:47" ht="15" customHeight="1" x14ac:dyDescent="0.3">
      <c r="A113" s="83"/>
      <c r="B113" s="103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18"/>
      <c r="O113" s="118"/>
      <c r="P113" s="118"/>
      <c r="Q113" s="118"/>
      <c r="R113" s="118"/>
      <c r="S113" s="118"/>
      <c r="T113" s="118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18"/>
      <c r="AL113" s="118"/>
      <c r="AM113" s="118"/>
      <c r="AN113" s="118"/>
      <c r="AO113" s="118"/>
      <c r="AP113" s="118"/>
      <c r="AQ113" s="118"/>
      <c r="AR113" s="104"/>
      <c r="AS113" s="104"/>
      <c r="AT113" s="104"/>
      <c r="AU113" s="106"/>
    </row>
    <row r="114" spans="1:47" ht="15" customHeight="1" x14ac:dyDescent="0.3">
      <c r="A114" s="88"/>
      <c r="B114" s="103"/>
      <c r="C114" s="104" t="s">
        <v>72</v>
      </c>
      <c r="D114" s="104"/>
      <c r="E114" s="104"/>
      <c r="F114" s="104"/>
      <c r="G114" s="104"/>
      <c r="H114" s="104"/>
      <c r="I114" s="104"/>
      <c r="J114" s="104"/>
      <c r="K114" s="104"/>
      <c r="L114" s="104"/>
      <c r="M114" s="222" t="s">
        <v>68</v>
      </c>
      <c r="N114" s="223"/>
      <c r="O114" s="236"/>
      <c r="P114" s="233"/>
      <c r="Q114" s="233"/>
      <c r="R114" s="233"/>
      <c r="S114" s="233"/>
      <c r="T114" s="233"/>
      <c r="U114" s="233"/>
      <c r="V114" s="233"/>
      <c r="W114" s="23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229"/>
      <c r="AK114" s="229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106"/>
    </row>
    <row r="115" spans="1:47" ht="15" customHeight="1" x14ac:dyDescent="0.3">
      <c r="A115" s="83"/>
      <c r="B115" s="103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18"/>
      <c r="O115" s="118"/>
      <c r="P115" s="118"/>
      <c r="Q115" s="118"/>
      <c r="R115" s="118"/>
      <c r="S115" s="118"/>
      <c r="T115" s="118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18"/>
      <c r="AL115" s="118"/>
      <c r="AM115" s="118"/>
      <c r="AN115" s="118"/>
      <c r="AO115" s="118"/>
      <c r="AP115" s="118"/>
      <c r="AQ115" s="118"/>
      <c r="AR115" s="104"/>
      <c r="AS115" s="104"/>
      <c r="AT115" s="104"/>
      <c r="AU115" s="106"/>
    </row>
    <row r="116" spans="1:47" ht="15" customHeight="1" x14ac:dyDescent="0.3">
      <c r="A116" s="88"/>
      <c r="B116" s="103"/>
      <c r="C116" s="104" t="s">
        <v>73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222" t="s">
        <v>68</v>
      </c>
      <c r="N116" s="223"/>
      <c r="O116" s="236"/>
      <c r="P116" s="233"/>
      <c r="Q116" s="233"/>
      <c r="R116" s="233"/>
      <c r="S116" s="233"/>
      <c r="T116" s="233"/>
      <c r="U116" s="233"/>
      <c r="V116" s="233"/>
      <c r="W116" s="23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229"/>
      <c r="AK116" s="229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106"/>
    </row>
    <row r="117" spans="1:47" ht="15" customHeight="1" x14ac:dyDescent="0.3">
      <c r="A117" s="83"/>
      <c r="B117" s="103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18"/>
      <c r="O117" s="118"/>
      <c r="P117" s="118"/>
      <c r="Q117" s="118"/>
      <c r="R117" s="118"/>
      <c r="S117" s="118"/>
      <c r="T117" s="118"/>
      <c r="U117" s="104"/>
      <c r="V117" s="104"/>
      <c r="W117" s="104"/>
      <c r="X117" s="104"/>
      <c r="Y117" s="104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06"/>
    </row>
    <row r="118" spans="1:47" ht="15" customHeight="1" x14ac:dyDescent="0.3">
      <c r="A118" s="88"/>
      <c r="B118" s="103"/>
      <c r="C118" s="104" t="s">
        <v>74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222" t="s">
        <v>68</v>
      </c>
      <c r="N118" s="223"/>
      <c r="O118" s="236"/>
      <c r="P118" s="233"/>
      <c r="Q118" s="233"/>
      <c r="R118" s="233"/>
      <c r="S118" s="233"/>
      <c r="T118" s="233"/>
      <c r="U118" s="233"/>
      <c r="V118" s="233"/>
      <c r="W118" s="234"/>
      <c r="X118" s="104"/>
      <c r="Y118" s="104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06"/>
    </row>
    <row r="119" spans="1:47" ht="15" customHeight="1" x14ac:dyDescent="0.3">
      <c r="A119" s="83"/>
      <c r="B119" s="103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18"/>
      <c r="O119" s="118"/>
      <c r="P119" s="118"/>
      <c r="Q119" s="118"/>
      <c r="R119" s="118"/>
      <c r="S119" s="118"/>
      <c r="T119" s="118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18"/>
      <c r="AL119" s="118"/>
      <c r="AM119" s="118"/>
      <c r="AN119" s="118"/>
      <c r="AO119" s="118"/>
      <c r="AP119" s="118"/>
      <c r="AQ119" s="118"/>
      <c r="AR119" s="104"/>
      <c r="AS119" s="104"/>
      <c r="AT119" s="104"/>
      <c r="AU119" s="106"/>
    </row>
    <row r="120" spans="1:47" ht="15" customHeight="1" x14ac:dyDescent="0.3">
      <c r="A120" s="88"/>
      <c r="B120" s="103"/>
      <c r="C120" s="104" t="s">
        <v>75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222" t="s">
        <v>68</v>
      </c>
      <c r="N120" s="223"/>
      <c r="O120" s="237">
        <f>O108+O110+O112+O114+O116+O118</f>
        <v>0</v>
      </c>
      <c r="P120" s="225"/>
      <c r="Q120" s="225"/>
      <c r="R120" s="225"/>
      <c r="S120" s="225"/>
      <c r="T120" s="225"/>
      <c r="U120" s="225"/>
      <c r="V120" s="225"/>
      <c r="W120" s="226"/>
      <c r="X120" s="104"/>
      <c r="Y120" s="104"/>
      <c r="Z120" s="104" t="s">
        <v>76</v>
      </c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222" t="s">
        <v>68</v>
      </c>
      <c r="AK120" s="223"/>
      <c r="AL120" s="237">
        <f>O126</f>
        <v>0</v>
      </c>
      <c r="AM120" s="225"/>
      <c r="AN120" s="225"/>
      <c r="AO120" s="225"/>
      <c r="AP120" s="225"/>
      <c r="AQ120" s="225"/>
      <c r="AR120" s="225"/>
      <c r="AS120" s="225"/>
      <c r="AT120" s="226"/>
      <c r="AU120" s="106"/>
    </row>
    <row r="121" spans="1:47" ht="15" customHeight="1" x14ac:dyDescent="0.3">
      <c r="A121" s="83"/>
      <c r="B121" s="103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18"/>
      <c r="O121" s="118"/>
      <c r="P121" s="118"/>
      <c r="Q121" s="118"/>
      <c r="R121" s="118"/>
      <c r="S121" s="118"/>
      <c r="T121" s="118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18"/>
      <c r="AL121" s="118"/>
      <c r="AM121" s="118"/>
      <c r="AN121" s="118"/>
      <c r="AO121" s="118"/>
      <c r="AP121" s="118"/>
      <c r="AQ121" s="118"/>
      <c r="AR121" s="104"/>
      <c r="AS121" s="104"/>
      <c r="AT121" s="104"/>
      <c r="AU121" s="106"/>
    </row>
    <row r="122" spans="1:47" ht="15" customHeight="1" x14ac:dyDescent="0.3">
      <c r="A122" s="88"/>
      <c r="B122" s="103"/>
      <c r="C122" s="104" t="s">
        <v>77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222" t="s">
        <v>68</v>
      </c>
      <c r="N122" s="223"/>
      <c r="O122" s="237">
        <f>O106-O120</f>
        <v>0</v>
      </c>
      <c r="P122" s="225"/>
      <c r="Q122" s="225"/>
      <c r="R122" s="225"/>
      <c r="S122" s="225"/>
      <c r="T122" s="225"/>
      <c r="U122" s="225"/>
      <c r="V122" s="225"/>
      <c r="W122" s="226"/>
      <c r="X122" s="104"/>
      <c r="Y122" s="104"/>
      <c r="Z122" s="104" t="s">
        <v>78</v>
      </c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222" t="s">
        <v>68</v>
      </c>
      <c r="AK122" s="223"/>
      <c r="AL122" s="237">
        <f>SUMIF('Fasilitas Kredit di PUNDI'!$O$6:$O$9,"Pemisahan",'Fasilitas Kredit di PUNDI'!$I$6:$I$9)+SUMIF('Fasilitas Kredit di Tempat Lain'!$Q$6:$Q$14,"Lainnya",'Fasilitas Kredit di Tempat Lain'!$K$6:$K$14)</f>
        <v>500000</v>
      </c>
      <c r="AM122" s="225"/>
      <c r="AN122" s="225"/>
      <c r="AO122" s="225"/>
      <c r="AP122" s="225"/>
      <c r="AQ122" s="225"/>
      <c r="AR122" s="225"/>
      <c r="AS122" s="225"/>
      <c r="AT122" s="226"/>
      <c r="AU122" s="106"/>
    </row>
    <row r="123" spans="1:47" ht="15" customHeight="1" x14ac:dyDescent="0.3">
      <c r="A123" s="83"/>
      <c r="B123" s="103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18"/>
      <c r="AL123" s="118"/>
      <c r="AM123" s="118"/>
      <c r="AN123" s="118"/>
      <c r="AO123" s="118"/>
      <c r="AP123" s="118"/>
      <c r="AQ123" s="118"/>
      <c r="AR123" s="104"/>
      <c r="AS123" s="104"/>
      <c r="AT123" s="104"/>
      <c r="AU123" s="106"/>
    </row>
    <row r="124" spans="1:47" ht="15" customHeight="1" x14ac:dyDescent="0.3">
      <c r="A124" s="88"/>
      <c r="B124" s="103"/>
      <c r="C124" s="104" t="s">
        <v>79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222" t="s">
        <v>68</v>
      </c>
      <c r="N124" s="223"/>
      <c r="O124" s="236"/>
      <c r="P124" s="233"/>
      <c r="Q124" s="233"/>
      <c r="R124" s="233"/>
      <c r="S124" s="233"/>
      <c r="T124" s="233"/>
      <c r="U124" s="233"/>
      <c r="V124" s="233"/>
      <c r="W124" s="234"/>
      <c r="X124" s="104"/>
      <c r="Y124" s="104"/>
      <c r="Z124" s="121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06"/>
    </row>
    <row r="125" spans="1:47" ht="15" customHeight="1" x14ac:dyDescent="0.3">
      <c r="A125" s="83"/>
      <c r="B125" s="103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18"/>
      <c r="O125" s="118"/>
      <c r="P125" s="118"/>
      <c r="Q125" s="118"/>
      <c r="R125" s="118"/>
      <c r="S125" s="118"/>
      <c r="T125" s="118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06"/>
    </row>
    <row r="126" spans="1:47" ht="15" customHeight="1" x14ac:dyDescent="0.3">
      <c r="A126" s="88"/>
      <c r="B126" s="103"/>
      <c r="C126" s="104" t="s">
        <v>80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222" t="s">
        <v>68</v>
      </c>
      <c r="N126" s="223"/>
      <c r="O126" s="237">
        <f>O122+O124</f>
        <v>0</v>
      </c>
      <c r="P126" s="225"/>
      <c r="Q126" s="225"/>
      <c r="R126" s="225"/>
      <c r="S126" s="225"/>
      <c r="T126" s="225"/>
      <c r="U126" s="225"/>
      <c r="V126" s="225"/>
      <c r="W126" s="226"/>
      <c r="X126" s="104"/>
      <c r="Y126" s="104"/>
      <c r="Z126" s="12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06"/>
    </row>
    <row r="127" spans="1:47" ht="15" customHeight="1" x14ac:dyDescent="0.3">
      <c r="A127" s="83"/>
      <c r="B127" s="103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06"/>
    </row>
    <row r="128" spans="1:47" ht="15" customHeight="1" x14ac:dyDescent="0.3">
      <c r="A128" s="88"/>
      <c r="B128" s="103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2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06"/>
    </row>
    <row r="129" spans="1:47" ht="15" customHeight="1" thickBot="1" x14ac:dyDescent="0.25">
      <c r="A129" s="83"/>
      <c r="B129" s="98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2"/>
    </row>
    <row r="130" spans="1:47" ht="15" customHeight="1" x14ac:dyDescent="0.3">
      <c r="A130" s="88"/>
      <c r="B130" s="103"/>
      <c r="AU130" s="106"/>
    </row>
    <row r="131" spans="1:47" ht="15" customHeight="1" x14ac:dyDescent="0.25">
      <c r="A131" s="83"/>
      <c r="B131" s="103"/>
      <c r="C131" s="112" t="s">
        <v>81</v>
      </c>
      <c r="AU131" s="106"/>
    </row>
    <row r="132" spans="1:47" ht="15" customHeight="1" x14ac:dyDescent="0.3">
      <c r="A132" s="88"/>
      <c r="B132" s="103"/>
      <c r="AU132" s="106"/>
    </row>
    <row r="133" spans="1:47" ht="15" customHeight="1" x14ac:dyDescent="0.3">
      <c r="A133" s="83"/>
      <c r="B133" s="103"/>
      <c r="C133" s="126" t="s">
        <v>82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26" t="s">
        <v>83</v>
      </c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6"/>
    </row>
    <row r="134" spans="1:47" ht="15" customHeight="1" x14ac:dyDescent="0.3">
      <c r="A134" s="88"/>
      <c r="B134" s="103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6"/>
    </row>
    <row r="135" spans="1:47" ht="15" customHeight="1" x14ac:dyDescent="0.3">
      <c r="A135" s="83"/>
      <c r="B135" s="103"/>
      <c r="C135" s="104" t="s">
        <v>84</v>
      </c>
      <c r="D135" s="104"/>
      <c r="E135" s="104"/>
      <c r="F135" s="104"/>
      <c r="G135" s="104"/>
      <c r="H135" s="104"/>
      <c r="I135" s="104"/>
      <c r="J135" s="104"/>
      <c r="K135" s="127" t="s">
        <v>68</v>
      </c>
      <c r="L135" s="235">
        <v>3400</v>
      </c>
      <c r="M135" s="233"/>
      <c r="N135" s="233"/>
      <c r="O135" s="233"/>
      <c r="P135" s="233"/>
      <c r="Q135" s="233"/>
      <c r="R135" s="233"/>
      <c r="S135" s="234"/>
      <c r="T135" s="104" t="s">
        <v>85</v>
      </c>
      <c r="U135" s="104"/>
      <c r="V135" s="104"/>
      <c r="W135" s="104"/>
      <c r="X135" s="104"/>
      <c r="Y135" s="104"/>
      <c r="Z135" s="104"/>
      <c r="AA135" s="104"/>
      <c r="AB135" s="228" t="e">
        <f>L135/O108*30</f>
        <v>#DIV/0!</v>
      </c>
      <c r="AC135" s="225"/>
      <c r="AD135" s="226"/>
      <c r="AE135" s="104"/>
      <c r="AF135" s="104" t="s">
        <v>86</v>
      </c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232">
        <v>3</v>
      </c>
      <c r="AQ135" s="233"/>
      <c r="AR135" s="234"/>
      <c r="AS135" s="104" t="s">
        <v>87</v>
      </c>
      <c r="AT135" s="104"/>
      <c r="AU135" s="106"/>
    </row>
    <row r="136" spans="1:47" ht="15" customHeight="1" x14ac:dyDescent="0.3">
      <c r="A136" s="88"/>
      <c r="B136" s="103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6"/>
    </row>
    <row r="137" spans="1:47" ht="15" customHeight="1" x14ac:dyDescent="0.3">
      <c r="A137" s="83"/>
      <c r="B137" s="103"/>
      <c r="C137" s="104" t="s">
        <v>88</v>
      </c>
      <c r="D137" s="104"/>
      <c r="E137" s="104"/>
      <c r="F137" s="104"/>
      <c r="G137" s="104"/>
      <c r="H137" s="104"/>
      <c r="I137" s="104"/>
      <c r="J137" s="104"/>
      <c r="K137" s="127" t="s">
        <v>68</v>
      </c>
      <c r="L137" s="235">
        <v>3000</v>
      </c>
      <c r="M137" s="233"/>
      <c r="N137" s="233"/>
      <c r="O137" s="233"/>
      <c r="P137" s="233"/>
      <c r="Q137" s="233"/>
      <c r="R137" s="233"/>
      <c r="S137" s="234"/>
      <c r="T137" s="104" t="s">
        <v>85</v>
      </c>
      <c r="U137" s="104"/>
      <c r="V137" s="104"/>
      <c r="W137" s="104"/>
      <c r="X137" s="104"/>
      <c r="Y137" s="104"/>
      <c r="Z137" s="104"/>
      <c r="AA137" s="104"/>
      <c r="AB137" s="228" t="e">
        <f>L137/O106*30</f>
        <v>#DIV/0!</v>
      </c>
      <c r="AC137" s="225"/>
      <c r="AD137" s="226"/>
      <c r="AE137" s="104"/>
      <c r="AF137" s="104" t="s">
        <v>89</v>
      </c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232">
        <v>2</v>
      </c>
      <c r="AQ137" s="233"/>
      <c r="AR137" s="234"/>
      <c r="AS137" s="104" t="s">
        <v>87</v>
      </c>
      <c r="AT137" s="104"/>
      <c r="AU137" s="106"/>
    </row>
    <row r="138" spans="1:47" ht="15" customHeight="1" x14ac:dyDescent="0.3">
      <c r="A138" s="88"/>
      <c r="B138" s="103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28"/>
      <c r="P138" s="128"/>
      <c r="Q138" s="128"/>
      <c r="R138" s="104"/>
      <c r="S138" s="104"/>
      <c r="T138" s="104"/>
      <c r="U138" s="128"/>
      <c r="V138" s="104"/>
      <c r="W138" s="104"/>
      <c r="X138" s="104"/>
      <c r="Y138" s="104"/>
      <c r="Z138" s="104"/>
      <c r="AA138" s="104"/>
      <c r="AB138" s="128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6"/>
    </row>
    <row r="139" spans="1:47" ht="15" customHeight="1" x14ac:dyDescent="0.3">
      <c r="A139" s="83"/>
      <c r="B139" s="103"/>
      <c r="C139" s="104" t="s">
        <v>90</v>
      </c>
      <c r="D139" s="104"/>
      <c r="E139" s="104"/>
      <c r="F139" s="104"/>
      <c r="G139" s="104"/>
      <c r="H139" s="104"/>
      <c r="I139" s="104"/>
      <c r="J139" s="104"/>
      <c r="K139" s="127" t="s">
        <v>68</v>
      </c>
      <c r="L139" s="235">
        <v>2000</v>
      </c>
      <c r="M139" s="233"/>
      <c r="N139" s="233"/>
      <c r="O139" s="233"/>
      <c r="P139" s="233"/>
      <c r="Q139" s="233"/>
      <c r="R139" s="233"/>
      <c r="S139" s="234"/>
      <c r="T139" s="104" t="s">
        <v>85</v>
      </c>
      <c r="U139" s="104"/>
      <c r="V139" s="104"/>
      <c r="W139" s="104"/>
      <c r="X139" s="104"/>
      <c r="Y139" s="104"/>
      <c r="Z139" s="104"/>
      <c r="AA139" s="104"/>
      <c r="AB139" s="228" t="e">
        <f>L139/O108*30</f>
        <v>#DIV/0!</v>
      </c>
      <c r="AC139" s="225"/>
      <c r="AD139" s="226"/>
      <c r="AE139" s="104"/>
      <c r="AF139" s="104" t="s">
        <v>91</v>
      </c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232">
        <v>2</v>
      </c>
      <c r="AQ139" s="233"/>
      <c r="AR139" s="234"/>
      <c r="AS139" s="104" t="s">
        <v>87</v>
      </c>
      <c r="AT139" s="104"/>
      <c r="AU139" s="106"/>
    </row>
    <row r="140" spans="1:47" ht="15" customHeight="1" x14ac:dyDescent="0.3">
      <c r="A140" s="88"/>
      <c r="B140" s="103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28"/>
      <c r="Q140" s="128"/>
      <c r="R140" s="128"/>
      <c r="S140" s="128"/>
      <c r="T140" s="128"/>
      <c r="U140" s="128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6"/>
    </row>
    <row r="141" spans="1:47" ht="15" customHeight="1" x14ac:dyDescent="0.3">
      <c r="A141" s="83"/>
      <c r="B141" s="103"/>
      <c r="C141" s="126" t="s">
        <v>92</v>
      </c>
      <c r="D141" s="104"/>
      <c r="E141" s="104"/>
      <c r="F141" s="104"/>
      <c r="G141" s="104"/>
      <c r="H141" s="104"/>
      <c r="I141" s="104"/>
      <c r="J141" s="104"/>
      <c r="K141" s="222" t="s">
        <v>68</v>
      </c>
      <c r="L141" s="223"/>
      <c r="M141" s="224">
        <f>L135+L137-L139</f>
        <v>4400</v>
      </c>
      <c r="N141" s="225"/>
      <c r="O141" s="225"/>
      <c r="P141" s="225"/>
      <c r="Q141" s="225"/>
      <c r="R141" s="225"/>
      <c r="S141" s="226"/>
      <c r="T141" s="130" t="s">
        <v>93</v>
      </c>
      <c r="U141" s="104"/>
      <c r="V141" s="104"/>
      <c r="W141" s="104"/>
      <c r="X141" s="104"/>
      <c r="Y141" s="104"/>
      <c r="Z141" s="104"/>
      <c r="AA141" s="104"/>
      <c r="AB141" s="227" t="e">
        <f>(O106-O108)/O106</f>
        <v>#DIV/0!</v>
      </c>
      <c r="AC141" s="225"/>
      <c r="AD141" s="226"/>
      <c r="AE141" s="104"/>
      <c r="AF141" s="104" t="s">
        <v>94</v>
      </c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228">
        <f>AP135+AP137-AP139</f>
        <v>3</v>
      </c>
      <c r="AQ141" s="225"/>
      <c r="AR141" s="226"/>
      <c r="AS141" s="104" t="s">
        <v>87</v>
      </c>
      <c r="AT141" s="104"/>
      <c r="AU141" s="106"/>
    </row>
    <row r="142" spans="1:47" ht="15" customHeight="1" x14ac:dyDescent="0.3">
      <c r="A142" s="88"/>
      <c r="B142" s="103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6"/>
    </row>
    <row r="143" spans="1:47" ht="15" customHeight="1" x14ac:dyDescent="0.3">
      <c r="A143" s="83"/>
      <c r="B143" s="103"/>
      <c r="C143" s="124"/>
      <c r="D143" s="104"/>
      <c r="E143" s="104"/>
      <c r="F143" s="104"/>
      <c r="G143" s="104"/>
      <c r="H143" s="104"/>
      <c r="I143" s="104"/>
      <c r="J143" s="104"/>
      <c r="K143" s="229"/>
      <c r="L143" s="229"/>
      <c r="M143" s="230"/>
      <c r="N143" s="230"/>
      <c r="O143" s="230"/>
      <c r="P143" s="230"/>
      <c r="Q143" s="230"/>
      <c r="R143" s="230"/>
      <c r="S143" s="230"/>
      <c r="T143" s="124"/>
      <c r="U143" s="104"/>
      <c r="V143" s="104"/>
      <c r="W143" s="104"/>
      <c r="X143" s="104"/>
      <c r="Y143" s="104"/>
      <c r="Z143" s="104"/>
      <c r="AA143" s="104"/>
      <c r="AB143" s="231"/>
      <c r="AC143" s="231"/>
      <c r="AD143" s="231"/>
      <c r="AE143" s="104"/>
      <c r="AF143" s="126" t="s">
        <v>95</v>
      </c>
      <c r="AG143" s="104"/>
      <c r="AH143" s="104"/>
      <c r="AI143" s="104"/>
      <c r="AJ143" s="104"/>
      <c r="AK143" s="104"/>
      <c r="AL143" s="127" t="s">
        <v>68</v>
      </c>
      <c r="AM143" s="224">
        <f>AP141/30*O108</f>
        <v>0</v>
      </c>
      <c r="AN143" s="225"/>
      <c r="AO143" s="225"/>
      <c r="AP143" s="225"/>
      <c r="AQ143" s="225"/>
      <c r="AR143" s="225"/>
      <c r="AS143" s="225"/>
      <c r="AT143" s="226"/>
      <c r="AU143" s="106"/>
    </row>
    <row r="144" spans="1:47" ht="15" customHeight="1" thickBot="1" x14ac:dyDescent="0.35">
      <c r="A144" s="88"/>
      <c r="B144" s="98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02"/>
    </row>
    <row r="145" spans="1:47" ht="15" customHeight="1" x14ac:dyDescent="0.2"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  <c r="AA145" s="220"/>
      <c r="AB145" s="220"/>
      <c r="AC145" s="220"/>
      <c r="AD145" s="220"/>
      <c r="AE145" s="220"/>
      <c r="AF145" s="220"/>
      <c r="AG145" s="220"/>
      <c r="AH145" s="220"/>
      <c r="AI145" s="220"/>
      <c r="AJ145" s="220"/>
      <c r="AK145" s="220"/>
      <c r="AL145" s="220"/>
      <c r="AM145" s="220"/>
      <c r="AN145" s="220"/>
      <c r="AO145" s="220"/>
      <c r="AP145" s="220"/>
      <c r="AQ145" s="220"/>
      <c r="AR145" s="220"/>
      <c r="AS145" s="220"/>
      <c r="AT145" s="220"/>
      <c r="AU145" s="220"/>
    </row>
    <row r="146" spans="1:47" ht="15" customHeight="1" x14ac:dyDescent="0.2"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1"/>
      <c r="AB146" s="221"/>
      <c r="AC146" s="221"/>
      <c r="AD146" s="221"/>
      <c r="AE146" s="221"/>
      <c r="AF146" s="221"/>
      <c r="AG146" s="221"/>
      <c r="AH146" s="221"/>
      <c r="AI146" s="221"/>
      <c r="AJ146" s="221"/>
      <c r="AK146" s="221"/>
      <c r="AL146" s="221"/>
      <c r="AM146" s="221"/>
      <c r="AN146" s="221"/>
      <c r="AO146" s="221"/>
      <c r="AP146" s="221"/>
      <c r="AQ146" s="221"/>
      <c r="AR146" s="221"/>
      <c r="AS146" s="221"/>
      <c r="AT146" s="221"/>
      <c r="AU146" s="221"/>
    </row>
    <row r="147" spans="1:47" ht="15" customHeight="1" x14ac:dyDescent="0.2"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1"/>
      <c r="AB147" s="221"/>
      <c r="AC147" s="221"/>
      <c r="AD147" s="221"/>
      <c r="AE147" s="221"/>
      <c r="AF147" s="221"/>
      <c r="AG147" s="221"/>
      <c r="AH147" s="221"/>
      <c r="AI147" s="221"/>
      <c r="AJ147" s="221"/>
      <c r="AK147" s="221"/>
      <c r="AL147" s="221"/>
      <c r="AM147" s="221"/>
      <c r="AN147" s="221"/>
      <c r="AO147" s="221"/>
      <c r="AP147" s="221"/>
      <c r="AQ147" s="221"/>
      <c r="AR147" s="221"/>
      <c r="AS147" s="221"/>
      <c r="AT147" s="221"/>
      <c r="AU147" s="221"/>
    </row>
    <row r="148" spans="1:47" ht="15" customHeight="1" thickBot="1" x14ac:dyDescent="0.25">
      <c r="B148" s="221"/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</row>
    <row r="149" spans="1:47" ht="15" customHeight="1" x14ac:dyDescent="0.2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6"/>
    </row>
    <row r="150" spans="1:47" ht="15" customHeight="1" x14ac:dyDescent="0.3">
      <c r="A150" s="88"/>
      <c r="B150" s="89"/>
      <c r="C150" s="90" t="s">
        <v>29</v>
      </c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2"/>
      <c r="AB150" s="93"/>
      <c r="AC150" s="94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5"/>
      <c r="AT150" s="96"/>
      <c r="AU150" s="97"/>
    </row>
    <row r="151" spans="1:47" ht="15" customHeight="1" thickBot="1" x14ac:dyDescent="0.3">
      <c r="A151" s="83"/>
      <c r="B151" s="98"/>
      <c r="C151" s="99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1"/>
      <c r="AS151" s="101"/>
      <c r="AT151" s="101"/>
      <c r="AU151" s="102"/>
    </row>
    <row r="152" spans="1:47" ht="15" customHeight="1" x14ac:dyDescent="0.3">
      <c r="A152" s="88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6"/>
    </row>
    <row r="153" spans="1:47" ht="15" customHeight="1" x14ac:dyDescent="0.3">
      <c r="A153" s="83"/>
      <c r="B153" s="103"/>
      <c r="C153" s="104" t="s">
        <v>31</v>
      </c>
      <c r="D153" s="104"/>
      <c r="E153" s="104"/>
      <c r="F153" s="104"/>
      <c r="G153" s="104"/>
      <c r="H153" s="104"/>
      <c r="I153" s="104"/>
      <c r="J153" s="245" t="s">
        <v>32</v>
      </c>
      <c r="K153" s="246"/>
      <c r="L153" s="246"/>
      <c r="M153" s="246"/>
      <c r="N153" s="246"/>
      <c r="O153" s="246"/>
      <c r="P153" s="246"/>
      <c r="Q153" s="247"/>
      <c r="R153" s="105" t="s">
        <v>33</v>
      </c>
      <c r="S153" s="104"/>
      <c r="T153" s="104"/>
      <c r="U153" s="104"/>
      <c r="V153" s="104"/>
      <c r="W153" s="104"/>
      <c r="X153" s="104"/>
      <c r="Y153" s="104"/>
      <c r="Z153" s="104" t="s">
        <v>34</v>
      </c>
      <c r="AA153" s="104"/>
      <c r="AB153" s="104"/>
      <c r="AC153" s="104"/>
      <c r="AD153" s="104"/>
      <c r="AE153" s="104"/>
      <c r="AF153" s="104"/>
      <c r="AG153" s="248" t="str">
        <f>[2]Aplikasi!$I$96</f>
        <v>123-Astana Anyar / Bandung</v>
      </c>
      <c r="AH153" s="249"/>
      <c r="AI153" s="249"/>
      <c r="AJ153" s="249"/>
      <c r="AK153" s="249"/>
      <c r="AL153" s="249"/>
      <c r="AM153" s="249"/>
      <c r="AN153" s="249"/>
      <c r="AO153" s="249"/>
      <c r="AP153" s="249"/>
      <c r="AQ153" s="249"/>
      <c r="AR153" s="249"/>
      <c r="AS153" s="249"/>
      <c r="AT153" s="250"/>
      <c r="AU153" s="106"/>
    </row>
    <row r="154" spans="1:47" ht="15" customHeight="1" x14ac:dyDescent="0.3">
      <c r="A154" s="88"/>
      <c r="B154" s="103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6"/>
    </row>
    <row r="155" spans="1:47" ht="15" customHeight="1" x14ac:dyDescent="0.3">
      <c r="A155" s="83"/>
      <c r="B155" s="103"/>
      <c r="C155" s="104" t="s">
        <v>4</v>
      </c>
      <c r="D155" s="104"/>
      <c r="E155" s="104"/>
      <c r="F155" s="104"/>
      <c r="G155" s="104"/>
      <c r="H155" s="104"/>
      <c r="I155" s="104"/>
      <c r="J155" s="251">
        <f>[2]Aplikasi!$I$94</f>
        <v>123456</v>
      </c>
      <c r="K155" s="252"/>
      <c r="L155" s="252"/>
      <c r="M155" s="252"/>
      <c r="N155" s="252"/>
      <c r="O155" s="252"/>
      <c r="P155" s="252"/>
      <c r="Q155" s="253"/>
      <c r="R155" s="104"/>
      <c r="S155" s="104"/>
      <c r="T155" s="104"/>
      <c r="U155" s="104"/>
      <c r="V155" s="104"/>
      <c r="W155" s="104"/>
      <c r="X155" s="104"/>
      <c r="Y155" s="104"/>
      <c r="Z155" s="104" t="s">
        <v>36</v>
      </c>
      <c r="AA155" s="104"/>
      <c r="AB155" s="104"/>
      <c r="AC155" s="104"/>
      <c r="AD155" s="104"/>
      <c r="AE155" s="104"/>
      <c r="AF155" s="107"/>
      <c r="AG155" s="248" t="str">
        <f>[2]Aplikasi!$J$12</f>
        <v>Budi Hartono</v>
      </c>
      <c r="AH155" s="252"/>
      <c r="AI155" s="252"/>
      <c r="AJ155" s="252"/>
      <c r="AK155" s="252"/>
      <c r="AL155" s="252"/>
      <c r="AM155" s="252"/>
      <c r="AN155" s="252"/>
      <c r="AO155" s="252"/>
      <c r="AP155" s="252"/>
      <c r="AQ155" s="252"/>
      <c r="AR155" s="252"/>
      <c r="AS155" s="252"/>
      <c r="AT155" s="253"/>
      <c r="AU155" s="106"/>
    </row>
    <row r="156" spans="1:47" ht="15" customHeight="1" x14ac:dyDescent="0.3">
      <c r="A156" s="88"/>
      <c r="B156" s="103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6"/>
    </row>
    <row r="157" spans="1:47" ht="15" customHeight="1" x14ac:dyDescent="0.3">
      <c r="A157" s="83"/>
      <c r="B157" s="103"/>
      <c r="C157" s="254" t="s">
        <v>37</v>
      </c>
      <c r="D157" s="254"/>
      <c r="E157" s="254"/>
      <c r="F157" s="254"/>
      <c r="G157" s="254"/>
      <c r="H157" s="254"/>
      <c r="I157" s="255"/>
      <c r="J157" s="242" t="s">
        <v>38</v>
      </c>
      <c r="K157" s="233"/>
      <c r="L157" s="233"/>
      <c r="M157" s="233"/>
      <c r="N157" s="233"/>
      <c r="O157" s="233"/>
      <c r="P157" s="233"/>
      <c r="Q157" s="234"/>
      <c r="R157" s="108"/>
      <c r="S157" s="104"/>
      <c r="T157" s="104"/>
      <c r="U157" s="104"/>
      <c r="V157" s="104"/>
      <c r="W157" s="104"/>
      <c r="X157" s="104"/>
      <c r="Y157" s="104"/>
      <c r="Z157" s="104"/>
      <c r="AA157" s="109"/>
      <c r="AB157" s="104"/>
      <c r="AC157" s="104"/>
      <c r="AD157" s="104"/>
      <c r="AE157" s="104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6"/>
    </row>
    <row r="158" spans="1:47" ht="15" customHeight="1" thickBot="1" x14ac:dyDescent="0.35">
      <c r="A158" s="88"/>
      <c r="B158" s="98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0"/>
      <c r="AT158" s="110"/>
      <c r="AU158" s="102"/>
    </row>
    <row r="159" spans="1:47" ht="15" customHeight="1" x14ac:dyDescent="0.3">
      <c r="A159" s="83"/>
      <c r="B159" s="84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86"/>
    </row>
    <row r="160" spans="1:47" ht="15" customHeight="1" x14ac:dyDescent="0.3">
      <c r="A160" s="88"/>
      <c r="B160" s="103"/>
      <c r="C160" s="104" t="s">
        <v>40</v>
      </c>
      <c r="D160" s="104"/>
      <c r="E160" s="104"/>
      <c r="F160" s="104"/>
      <c r="G160" s="104"/>
      <c r="H160" s="104"/>
      <c r="I160" s="104"/>
      <c r="J160" s="104"/>
      <c r="K160" s="104"/>
      <c r="L160" s="242" t="s">
        <v>41</v>
      </c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4"/>
      <c r="X160" s="104"/>
      <c r="Y160" s="104"/>
      <c r="Z160" s="104" t="s">
        <v>42</v>
      </c>
      <c r="AA160" s="104"/>
      <c r="AB160" s="104"/>
      <c r="AC160" s="104"/>
      <c r="AD160" s="104"/>
      <c r="AE160" s="104"/>
      <c r="AF160" s="104"/>
      <c r="AG160" s="242" t="s">
        <v>43</v>
      </c>
      <c r="AH160" s="233"/>
      <c r="AI160" s="233"/>
      <c r="AJ160" s="233"/>
      <c r="AK160" s="233"/>
      <c r="AL160" s="233"/>
      <c r="AM160" s="233"/>
      <c r="AN160" s="233"/>
      <c r="AO160" s="233"/>
      <c r="AP160" s="233"/>
      <c r="AQ160" s="233"/>
      <c r="AR160" s="233"/>
      <c r="AS160" s="233"/>
      <c r="AT160" s="234"/>
      <c r="AU160" s="106"/>
    </row>
    <row r="161" spans="1:47" ht="15" customHeight="1" thickBot="1" x14ac:dyDescent="0.35">
      <c r="A161" s="83"/>
      <c r="B161" s="98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02"/>
    </row>
    <row r="162" spans="1:47" ht="15" customHeight="1" x14ac:dyDescent="0.3">
      <c r="A162" s="88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6"/>
    </row>
    <row r="163" spans="1:47" ht="15" customHeight="1" x14ac:dyDescent="0.25">
      <c r="A163" s="83"/>
      <c r="B163" s="103"/>
      <c r="C163" s="112" t="s">
        <v>44</v>
      </c>
      <c r="AU163" s="106"/>
    </row>
    <row r="164" spans="1:47" ht="15" customHeight="1" x14ac:dyDescent="0.3">
      <c r="A164" s="88"/>
      <c r="B164" s="103"/>
      <c r="AU164" s="106"/>
    </row>
    <row r="165" spans="1:47" ht="15" customHeight="1" x14ac:dyDescent="0.3">
      <c r="A165" s="83"/>
      <c r="B165" s="103"/>
      <c r="C165" s="104" t="s">
        <v>45</v>
      </c>
      <c r="D165" s="104"/>
      <c r="E165" s="104"/>
      <c r="F165" s="104"/>
      <c r="G165" s="104"/>
      <c r="H165" s="104"/>
      <c r="I165" s="241" t="s">
        <v>46</v>
      </c>
      <c r="J165" s="233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U165" s="233"/>
      <c r="V165" s="233"/>
      <c r="W165" s="234"/>
      <c r="X165" s="104"/>
      <c r="Y165" s="104"/>
      <c r="Z165" s="104" t="s">
        <v>47</v>
      </c>
      <c r="AA165" s="104"/>
      <c r="AB165" s="104"/>
      <c r="AC165" s="104"/>
      <c r="AD165" s="104"/>
      <c r="AE165" s="104"/>
      <c r="AF165" s="104"/>
      <c r="AG165" s="104"/>
      <c r="AH165" s="104"/>
      <c r="AI165" s="242" t="s">
        <v>48</v>
      </c>
      <c r="AJ165" s="233"/>
      <c r="AK165" s="233"/>
      <c r="AL165" s="233"/>
      <c r="AM165" s="233"/>
      <c r="AN165" s="233"/>
      <c r="AO165" s="233"/>
      <c r="AP165" s="233"/>
      <c r="AQ165" s="233"/>
      <c r="AR165" s="233"/>
      <c r="AS165" s="233"/>
      <c r="AT165" s="234"/>
      <c r="AU165" s="106"/>
    </row>
    <row r="166" spans="1:47" ht="15" customHeight="1" x14ac:dyDescent="0.3">
      <c r="A166" s="88"/>
      <c r="B166" s="103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6"/>
    </row>
    <row r="167" spans="1:47" ht="15" customHeight="1" x14ac:dyDescent="0.3">
      <c r="A167" s="83"/>
      <c r="B167" s="103"/>
      <c r="C167" s="104" t="s">
        <v>49</v>
      </c>
      <c r="D167" s="104"/>
      <c r="E167" s="104"/>
      <c r="F167" s="104"/>
      <c r="G167" s="104"/>
      <c r="H167" s="104"/>
      <c r="I167" s="243" t="s">
        <v>50</v>
      </c>
      <c r="J167" s="233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U167" s="233"/>
      <c r="V167" s="233"/>
      <c r="W167" s="234"/>
      <c r="X167" s="104"/>
      <c r="Y167" s="104"/>
      <c r="Z167" s="104" t="s">
        <v>51</v>
      </c>
      <c r="AA167" s="104"/>
      <c r="AB167" s="104"/>
      <c r="AC167" s="104"/>
      <c r="AD167" s="104"/>
      <c r="AE167" s="104"/>
      <c r="AF167" s="104"/>
      <c r="AG167" s="104"/>
      <c r="AH167" s="104"/>
      <c r="AI167" s="244" t="s">
        <v>27</v>
      </c>
      <c r="AJ167" s="233"/>
      <c r="AK167" s="233"/>
      <c r="AL167" s="233"/>
      <c r="AM167" s="233"/>
      <c r="AN167" s="233"/>
      <c r="AO167" s="233"/>
      <c r="AP167" s="233"/>
      <c r="AQ167" s="233"/>
      <c r="AR167" s="233"/>
      <c r="AS167" s="233"/>
      <c r="AT167" s="234"/>
      <c r="AU167" s="106"/>
    </row>
    <row r="168" spans="1:47" ht="15" customHeight="1" x14ac:dyDescent="0.3">
      <c r="A168" s="88"/>
      <c r="B168" s="103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6"/>
    </row>
    <row r="169" spans="1:47" ht="15" customHeight="1" x14ac:dyDescent="0.3">
      <c r="A169" s="83"/>
      <c r="B169" s="103"/>
      <c r="C169" s="104" t="s">
        <v>52</v>
      </c>
      <c r="D169" s="104"/>
      <c r="E169" s="104"/>
      <c r="F169" s="104"/>
      <c r="G169" s="104"/>
      <c r="H169" s="104"/>
      <c r="I169" s="241" t="s">
        <v>53</v>
      </c>
      <c r="J169" s="233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U169" s="233"/>
      <c r="V169" s="233"/>
      <c r="W169" s="234"/>
      <c r="X169" s="104"/>
      <c r="Y169" s="104"/>
      <c r="Z169" s="104" t="s">
        <v>54</v>
      </c>
      <c r="AA169" s="104"/>
      <c r="AB169" s="104"/>
      <c r="AC169" s="104"/>
      <c r="AD169" s="104"/>
      <c r="AE169" s="104"/>
      <c r="AF169" s="104"/>
      <c r="AG169" s="108"/>
      <c r="AH169" s="113"/>
      <c r="AI169" s="242" t="s">
        <v>27</v>
      </c>
      <c r="AJ169" s="233"/>
      <c r="AK169" s="233"/>
      <c r="AL169" s="233"/>
      <c r="AM169" s="233"/>
      <c r="AN169" s="233"/>
      <c r="AO169" s="233"/>
      <c r="AP169" s="233"/>
      <c r="AQ169" s="233"/>
      <c r="AR169" s="233"/>
      <c r="AS169" s="233"/>
      <c r="AT169" s="234"/>
      <c r="AU169" s="106"/>
    </row>
    <row r="170" spans="1:47" ht="15" customHeight="1" x14ac:dyDescent="0.3">
      <c r="A170" s="88"/>
      <c r="B170" s="103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6"/>
    </row>
    <row r="171" spans="1:47" ht="15" customHeight="1" x14ac:dyDescent="0.3">
      <c r="A171" s="83"/>
      <c r="B171" s="103"/>
      <c r="C171" s="104"/>
      <c r="D171" s="104"/>
      <c r="E171" s="104"/>
      <c r="F171" s="104"/>
      <c r="G171" s="104"/>
      <c r="H171" s="104"/>
      <c r="I171" s="242" t="s">
        <v>55</v>
      </c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4"/>
      <c r="X171" s="104"/>
      <c r="Y171" s="104"/>
      <c r="Z171" s="104" t="s">
        <v>56</v>
      </c>
      <c r="AA171" s="104"/>
      <c r="AB171" s="104"/>
      <c r="AC171" s="104"/>
      <c r="AD171" s="104"/>
      <c r="AE171" s="104"/>
      <c r="AF171" s="104"/>
      <c r="AG171" s="108"/>
      <c r="AH171" s="113"/>
      <c r="AI171" s="242" t="s">
        <v>57</v>
      </c>
      <c r="AJ171" s="233"/>
      <c r="AK171" s="233"/>
      <c r="AL171" s="233"/>
      <c r="AM171" s="233"/>
      <c r="AN171" s="233"/>
      <c r="AO171" s="233"/>
      <c r="AP171" s="233"/>
      <c r="AQ171" s="233"/>
      <c r="AR171" s="233"/>
      <c r="AS171" s="233"/>
      <c r="AT171" s="234"/>
      <c r="AU171" s="106"/>
    </row>
    <row r="172" spans="1:47" ht="15" customHeight="1" x14ac:dyDescent="0.3">
      <c r="A172" s="88"/>
      <c r="B172" s="103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1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6"/>
    </row>
    <row r="173" spans="1:47" ht="15" customHeight="1" x14ac:dyDescent="0.3">
      <c r="A173" s="83"/>
      <c r="B173" s="103"/>
      <c r="C173" s="104" t="s">
        <v>58</v>
      </c>
      <c r="D173" s="104"/>
      <c r="E173" s="104"/>
      <c r="F173" s="104"/>
      <c r="G173" s="104"/>
      <c r="H173" s="104"/>
      <c r="I173" s="242" t="s">
        <v>59</v>
      </c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4"/>
      <c r="X173" s="104"/>
      <c r="Y173" s="104"/>
      <c r="Z173" s="104" t="s">
        <v>60</v>
      </c>
      <c r="AA173" s="104"/>
      <c r="AB173" s="104"/>
      <c r="AC173" s="104"/>
      <c r="AD173" s="104"/>
      <c r="AE173" s="104"/>
      <c r="AF173" s="104"/>
      <c r="AG173" s="108"/>
      <c r="AH173" s="113"/>
      <c r="AI173" s="242" t="s">
        <v>61</v>
      </c>
      <c r="AJ173" s="233"/>
      <c r="AK173" s="233"/>
      <c r="AL173" s="233"/>
      <c r="AM173" s="233"/>
      <c r="AN173" s="233"/>
      <c r="AO173" s="233"/>
      <c r="AP173" s="233"/>
      <c r="AQ173" s="233"/>
      <c r="AR173" s="233"/>
      <c r="AS173" s="233"/>
      <c r="AT173" s="234"/>
      <c r="AU173" s="106"/>
    </row>
    <row r="174" spans="1:47" ht="15" customHeight="1" x14ac:dyDescent="0.3">
      <c r="A174" s="88"/>
      <c r="B174" s="103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6"/>
    </row>
    <row r="175" spans="1:47" ht="15" customHeight="1" x14ac:dyDescent="0.3">
      <c r="A175" s="83"/>
      <c r="B175" s="103"/>
      <c r="C175" s="104" t="s">
        <v>62</v>
      </c>
      <c r="D175" s="104"/>
      <c r="E175" s="104"/>
      <c r="F175" s="104"/>
      <c r="G175" s="104"/>
      <c r="H175" s="104"/>
      <c r="I175" s="104"/>
      <c r="J175" s="104"/>
      <c r="K175" s="104"/>
      <c r="L175" s="240">
        <v>10</v>
      </c>
      <c r="M175" s="233"/>
      <c r="N175" s="234"/>
      <c r="O175" s="104" t="s">
        <v>63</v>
      </c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 t="s">
        <v>64</v>
      </c>
      <c r="AA175" s="104"/>
      <c r="AB175" s="104"/>
      <c r="AC175" s="104"/>
      <c r="AD175" s="104"/>
      <c r="AE175" s="104"/>
      <c r="AF175" s="104"/>
      <c r="AG175" s="104"/>
      <c r="AH175" s="104"/>
      <c r="AI175" s="240">
        <v>20</v>
      </c>
      <c r="AJ175" s="233"/>
      <c r="AK175" s="234"/>
      <c r="AL175" s="104" t="s">
        <v>65</v>
      </c>
      <c r="AM175" s="104"/>
      <c r="AN175" s="104"/>
      <c r="AO175" s="104"/>
      <c r="AP175" s="104"/>
      <c r="AQ175" s="104"/>
      <c r="AR175" s="104"/>
      <c r="AS175" s="104"/>
      <c r="AT175" s="104"/>
      <c r="AU175" s="106"/>
    </row>
    <row r="176" spans="1:47" ht="15" customHeight="1" thickBot="1" x14ac:dyDescent="0.35">
      <c r="A176" s="88"/>
      <c r="B176" s="103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16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6"/>
    </row>
    <row r="177" spans="1:47" ht="15" customHeight="1" x14ac:dyDescent="0.2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6"/>
    </row>
    <row r="178" spans="1:47" ht="15" customHeight="1" x14ac:dyDescent="0.3">
      <c r="A178" s="88"/>
      <c r="B178" s="103"/>
      <c r="C178" s="112" t="s">
        <v>66</v>
      </c>
      <c r="AU178" s="106"/>
    </row>
    <row r="179" spans="1:47" ht="15" customHeight="1" x14ac:dyDescent="0.2">
      <c r="A179" s="83"/>
      <c r="B179" s="103"/>
      <c r="AU179" s="106"/>
    </row>
    <row r="180" spans="1:47" ht="15" customHeight="1" x14ac:dyDescent="0.3">
      <c r="A180" s="88"/>
      <c r="B180" s="103"/>
      <c r="C180" s="104" t="s">
        <v>67</v>
      </c>
      <c r="D180" s="104"/>
      <c r="E180" s="104"/>
      <c r="F180" s="104"/>
      <c r="G180" s="104"/>
      <c r="H180" s="104"/>
      <c r="I180" s="104"/>
      <c r="J180" s="104"/>
      <c r="K180" s="104"/>
      <c r="L180" s="104"/>
      <c r="M180" s="222" t="s">
        <v>68</v>
      </c>
      <c r="N180" s="223"/>
      <c r="O180" s="239"/>
      <c r="P180" s="233"/>
      <c r="Q180" s="233"/>
      <c r="R180" s="233"/>
      <c r="S180" s="233"/>
      <c r="T180" s="233"/>
      <c r="U180" s="233"/>
      <c r="V180" s="233"/>
      <c r="W180" s="23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229"/>
      <c r="AK180" s="229"/>
      <c r="AL180" s="238"/>
      <c r="AM180" s="238"/>
      <c r="AN180" s="238"/>
      <c r="AO180" s="238"/>
      <c r="AP180" s="238"/>
      <c r="AQ180" s="238"/>
      <c r="AR180" s="238"/>
      <c r="AS180" s="238"/>
      <c r="AT180" s="238"/>
      <c r="AU180" s="106"/>
    </row>
    <row r="181" spans="1:47" ht="15" customHeight="1" x14ac:dyDescent="0.3">
      <c r="A181" s="83"/>
      <c r="B181" s="103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18"/>
      <c r="O181" s="118"/>
      <c r="P181" s="118"/>
      <c r="Q181" s="118"/>
      <c r="R181" s="118"/>
      <c r="S181" s="118"/>
      <c r="T181" s="118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18"/>
      <c r="AL181" s="118"/>
      <c r="AM181" s="118"/>
      <c r="AN181" s="118"/>
      <c r="AO181" s="118"/>
      <c r="AP181" s="118"/>
      <c r="AQ181" s="118"/>
      <c r="AR181" s="104"/>
      <c r="AS181" s="104"/>
      <c r="AT181" s="104"/>
      <c r="AU181" s="106"/>
    </row>
    <row r="182" spans="1:47" ht="15" customHeight="1" x14ac:dyDescent="0.3">
      <c r="A182" s="88"/>
      <c r="B182" s="103"/>
      <c r="C182" s="104" t="s">
        <v>69</v>
      </c>
      <c r="D182" s="104"/>
      <c r="E182" s="104"/>
      <c r="F182" s="104"/>
      <c r="G182" s="104"/>
      <c r="H182" s="104"/>
      <c r="I182" s="104"/>
      <c r="J182" s="104"/>
      <c r="K182" s="104"/>
      <c r="L182" s="104"/>
      <c r="M182" s="222" t="s">
        <v>68</v>
      </c>
      <c r="N182" s="223"/>
      <c r="O182" s="239"/>
      <c r="P182" s="233"/>
      <c r="Q182" s="233"/>
      <c r="R182" s="233"/>
      <c r="S182" s="233"/>
      <c r="T182" s="233"/>
      <c r="U182" s="233"/>
      <c r="V182" s="233"/>
      <c r="W182" s="23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229"/>
      <c r="AK182" s="229"/>
      <c r="AL182" s="238"/>
      <c r="AM182" s="238"/>
      <c r="AN182" s="238"/>
      <c r="AO182" s="238"/>
      <c r="AP182" s="238"/>
      <c r="AQ182" s="238"/>
      <c r="AR182" s="238"/>
      <c r="AS182" s="238"/>
      <c r="AT182" s="238"/>
      <c r="AU182" s="106"/>
    </row>
    <row r="183" spans="1:47" ht="15" customHeight="1" x14ac:dyDescent="0.3">
      <c r="A183" s="83"/>
      <c r="B183" s="103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18"/>
      <c r="O183" s="118"/>
      <c r="P183" s="118"/>
      <c r="Q183" s="118"/>
      <c r="R183" s="118"/>
      <c r="S183" s="118"/>
      <c r="T183" s="118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18"/>
      <c r="AL183" s="118"/>
      <c r="AM183" s="118"/>
      <c r="AN183" s="118"/>
      <c r="AO183" s="118"/>
      <c r="AP183" s="118"/>
      <c r="AQ183" s="118"/>
      <c r="AR183" s="104"/>
      <c r="AS183" s="104"/>
      <c r="AT183" s="104"/>
      <c r="AU183" s="106"/>
    </row>
    <row r="184" spans="1:47" ht="15" customHeight="1" x14ac:dyDescent="0.3">
      <c r="A184" s="88"/>
      <c r="B184" s="103"/>
      <c r="C184" s="104" t="s">
        <v>70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222" t="s">
        <v>68</v>
      </c>
      <c r="N184" s="223"/>
      <c r="O184" s="236"/>
      <c r="P184" s="233"/>
      <c r="Q184" s="233"/>
      <c r="R184" s="233"/>
      <c r="S184" s="233"/>
      <c r="T184" s="233"/>
      <c r="U184" s="233"/>
      <c r="V184" s="233"/>
      <c r="W184" s="23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229"/>
      <c r="AK184" s="229"/>
      <c r="AL184" s="238"/>
      <c r="AM184" s="238"/>
      <c r="AN184" s="238"/>
      <c r="AO184" s="238"/>
      <c r="AP184" s="238"/>
      <c r="AQ184" s="238"/>
      <c r="AR184" s="238"/>
      <c r="AS184" s="238"/>
      <c r="AT184" s="238"/>
      <c r="AU184" s="106"/>
    </row>
    <row r="185" spans="1:47" ht="15" customHeight="1" x14ac:dyDescent="0.3">
      <c r="A185" s="83"/>
      <c r="B185" s="103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18"/>
      <c r="O185" s="118"/>
      <c r="P185" s="118"/>
      <c r="Q185" s="118"/>
      <c r="R185" s="118"/>
      <c r="S185" s="118"/>
      <c r="T185" s="118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18"/>
      <c r="AL185" s="118"/>
      <c r="AM185" s="118"/>
      <c r="AN185" s="118"/>
      <c r="AO185" s="118"/>
      <c r="AP185" s="118"/>
      <c r="AQ185" s="118"/>
      <c r="AR185" s="104"/>
      <c r="AS185" s="104"/>
      <c r="AT185" s="104"/>
      <c r="AU185" s="106"/>
    </row>
    <row r="186" spans="1:47" ht="15" customHeight="1" x14ac:dyDescent="0.3">
      <c r="A186" s="88"/>
      <c r="B186" s="103"/>
      <c r="C186" s="104" t="s">
        <v>71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222" t="s">
        <v>68</v>
      </c>
      <c r="N186" s="223"/>
      <c r="O186" s="236"/>
      <c r="P186" s="233"/>
      <c r="Q186" s="233"/>
      <c r="R186" s="233"/>
      <c r="S186" s="233"/>
      <c r="T186" s="233"/>
      <c r="U186" s="233"/>
      <c r="V186" s="233"/>
      <c r="W186" s="23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229"/>
      <c r="AK186" s="229"/>
      <c r="AL186" s="238"/>
      <c r="AM186" s="238"/>
      <c r="AN186" s="238"/>
      <c r="AO186" s="238"/>
      <c r="AP186" s="238"/>
      <c r="AQ186" s="238"/>
      <c r="AR186" s="238"/>
      <c r="AS186" s="238"/>
      <c r="AT186" s="238"/>
      <c r="AU186" s="106"/>
    </row>
    <row r="187" spans="1:47" ht="15" customHeight="1" x14ac:dyDescent="0.3">
      <c r="A187" s="83"/>
      <c r="B187" s="103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18"/>
      <c r="O187" s="118"/>
      <c r="P187" s="118"/>
      <c r="Q187" s="118"/>
      <c r="R187" s="118"/>
      <c r="S187" s="118"/>
      <c r="T187" s="118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18"/>
      <c r="AL187" s="118"/>
      <c r="AM187" s="118"/>
      <c r="AN187" s="118"/>
      <c r="AO187" s="118"/>
      <c r="AP187" s="118"/>
      <c r="AQ187" s="118"/>
      <c r="AR187" s="104"/>
      <c r="AS187" s="104"/>
      <c r="AT187" s="104"/>
      <c r="AU187" s="106"/>
    </row>
    <row r="188" spans="1:47" ht="15" customHeight="1" x14ac:dyDescent="0.3">
      <c r="A188" s="88"/>
      <c r="B188" s="103"/>
      <c r="C188" s="104" t="s">
        <v>72</v>
      </c>
      <c r="D188" s="104"/>
      <c r="E188" s="104"/>
      <c r="F188" s="104"/>
      <c r="G188" s="104"/>
      <c r="H188" s="104"/>
      <c r="I188" s="104"/>
      <c r="J188" s="104"/>
      <c r="K188" s="104"/>
      <c r="L188" s="104"/>
      <c r="M188" s="222" t="s">
        <v>68</v>
      </c>
      <c r="N188" s="223"/>
      <c r="O188" s="236"/>
      <c r="P188" s="233"/>
      <c r="Q188" s="233"/>
      <c r="R188" s="233"/>
      <c r="S188" s="233"/>
      <c r="T188" s="233"/>
      <c r="U188" s="233"/>
      <c r="V188" s="233"/>
      <c r="W188" s="23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229"/>
      <c r="AK188" s="229"/>
      <c r="AL188" s="238"/>
      <c r="AM188" s="238"/>
      <c r="AN188" s="238"/>
      <c r="AO188" s="238"/>
      <c r="AP188" s="238"/>
      <c r="AQ188" s="238"/>
      <c r="AR188" s="238"/>
      <c r="AS188" s="238"/>
      <c r="AT188" s="238"/>
      <c r="AU188" s="106"/>
    </row>
    <row r="189" spans="1:47" ht="15" customHeight="1" x14ac:dyDescent="0.3">
      <c r="A189" s="83"/>
      <c r="B189" s="103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18"/>
      <c r="O189" s="118"/>
      <c r="P189" s="118"/>
      <c r="Q189" s="118"/>
      <c r="R189" s="118"/>
      <c r="S189" s="118"/>
      <c r="T189" s="118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18"/>
      <c r="AL189" s="118"/>
      <c r="AM189" s="118"/>
      <c r="AN189" s="118"/>
      <c r="AO189" s="118"/>
      <c r="AP189" s="118"/>
      <c r="AQ189" s="118"/>
      <c r="AR189" s="104"/>
      <c r="AS189" s="104"/>
      <c r="AT189" s="104"/>
      <c r="AU189" s="106"/>
    </row>
    <row r="190" spans="1:47" ht="15" customHeight="1" x14ac:dyDescent="0.3">
      <c r="A190" s="88"/>
      <c r="B190" s="103"/>
      <c r="C190" s="104" t="s">
        <v>73</v>
      </c>
      <c r="D190" s="104"/>
      <c r="E190" s="104"/>
      <c r="F190" s="104"/>
      <c r="G190" s="104"/>
      <c r="H190" s="104"/>
      <c r="I190" s="104"/>
      <c r="J190" s="104"/>
      <c r="K190" s="104"/>
      <c r="L190" s="104"/>
      <c r="M190" s="222" t="s">
        <v>68</v>
      </c>
      <c r="N190" s="223"/>
      <c r="O190" s="236"/>
      <c r="P190" s="233"/>
      <c r="Q190" s="233"/>
      <c r="R190" s="233"/>
      <c r="S190" s="233"/>
      <c r="T190" s="233"/>
      <c r="U190" s="233"/>
      <c r="V190" s="233"/>
      <c r="W190" s="23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229"/>
      <c r="AK190" s="229"/>
      <c r="AL190" s="238"/>
      <c r="AM190" s="238"/>
      <c r="AN190" s="238"/>
      <c r="AO190" s="238"/>
      <c r="AP190" s="238"/>
      <c r="AQ190" s="238"/>
      <c r="AR190" s="238"/>
      <c r="AS190" s="238"/>
      <c r="AT190" s="238"/>
      <c r="AU190" s="106"/>
    </row>
    <row r="191" spans="1:47" ht="15" customHeight="1" x14ac:dyDescent="0.3">
      <c r="A191" s="83"/>
      <c r="B191" s="103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18"/>
      <c r="O191" s="118"/>
      <c r="P191" s="118"/>
      <c r="Q191" s="118"/>
      <c r="R191" s="118"/>
      <c r="S191" s="118"/>
      <c r="T191" s="118"/>
      <c r="U191" s="104"/>
      <c r="V191" s="104"/>
      <c r="W191" s="104"/>
      <c r="X191" s="104"/>
      <c r="Y191" s="104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06"/>
    </row>
    <row r="192" spans="1:47" ht="15" customHeight="1" x14ac:dyDescent="0.3">
      <c r="A192" s="88"/>
      <c r="B192" s="103"/>
      <c r="C192" s="104" t="s">
        <v>74</v>
      </c>
      <c r="D192" s="104"/>
      <c r="E192" s="104"/>
      <c r="F192" s="104"/>
      <c r="G192" s="104"/>
      <c r="H192" s="104"/>
      <c r="I192" s="104"/>
      <c r="J192" s="104"/>
      <c r="K192" s="104"/>
      <c r="L192" s="104"/>
      <c r="M192" s="222" t="s">
        <v>68</v>
      </c>
      <c r="N192" s="223"/>
      <c r="O192" s="236"/>
      <c r="P192" s="233"/>
      <c r="Q192" s="233"/>
      <c r="R192" s="233"/>
      <c r="S192" s="233"/>
      <c r="T192" s="233"/>
      <c r="U192" s="233"/>
      <c r="V192" s="233"/>
      <c r="W192" s="234"/>
      <c r="X192" s="104"/>
      <c r="Y192" s="104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06"/>
    </row>
    <row r="193" spans="1:47" ht="15" customHeight="1" x14ac:dyDescent="0.3">
      <c r="A193" s="83"/>
      <c r="B193" s="103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18"/>
      <c r="O193" s="118"/>
      <c r="P193" s="118"/>
      <c r="Q193" s="118"/>
      <c r="R193" s="118"/>
      <c r="S193" s="118"/>
      <c r="T193" s="118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18"/>
      <c r="AL193" s="118"/>
      <c r="AM193" s="118"/>
      <c r="AN193" s="118"/>
      <c r="AO193" s="118"/>
      <c r="AP193" s="118"/>
      <c r="AQ193" s="118"/>
      <c r="AR193" s="104"/>
      <c r="AS193" s="104"/>
      <c r="AT193" s="104"/>
      <c r="AU193" s="106"/>
    </row>
    <row r="194" spans="1:47" ht="15" customHeight="1" x14ac:dyDescent="0.3">
      <c r="A194" s="88"/>
      <c r="B194" s="103"/>
      <c r="C194" s="104" t="s">
        <v>75</v>
      </c>
      <c r="D194" s="104"/>
      <c r="E194" s="104"/>
      <c r="F194" s="104"/>
      <c r="G194" s="104"/>
      <c r="H194" s="104"/>
      <c r="I194" s="104"/>
      <c r="J194" s="104"/>
      <c r="K194" s="104"/>
      <c r="L194" s="104"/>
      <c r="M194" s="222" t="s">
        <v>68</v>
      </c>
      <c r="N194" s="223"/>
      <c r="O194" s="237">
        <f>O182+O184+O186+O188+O190+O192</f>
        <v>0</v>
      </c>
      <c r="P194" s="225"/>
      <c r="Q194" s="225"/>
      <c r="R194" s="225"/>
      <c r="S194" s="225"/>
      <c r="T194" s="225"/>
      <c r="U194" s="225"/>
      <c r="V194" s="225"/>
      <c r="W194" s="226"/>
      <c r="X194" s="104"/>
      <c r="Y194" s="104"/>
      <c r="Z194" s="104" t="s">
        <v>76</v>
      </c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222" t="s">
        <v>68</v>
      </c>
      <c r="AK194" s="223"/>
      <c r="AL194" s="237">
        <f>O200</f>
        <v>0</v>
      </c>
      <c r="AM194" s="225"/>
      <c r="AN194" s="225"/>
      <c r="AO194" s="225"/>
      <c r="AP194" s="225"/>
      <c r="AQ194" s="225"/>
      <c r="AR194" s="225"/>
      <c r="AS194" s="225"/>
      <c r="AT194" s="226"/>
      <c r="AU194" s="106"/>
    </row>
    <row r="195" spans="1:47" ht="15" customHeight="1" x14ac:dyDescent="0.3">
      <c r="A195" s="83"/>
      <c r="B195" s="103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18"/>
      <c r="O195" s="118"/>
      <c r="P195" s="118"/>
      <c r="Q195" s="118"/>
      <c r="R195" s="118"/>
      <c r="S195" s="118"/>
      <c r="T195" s="118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18"/>
      <c r="AL195" s="118"/>
      <c r="AM195" s="118"/>
      <c r="AN195" s="118"/>
      <c r="AO195" s="118"/>
      <c r="AP195" s="118"/>
      <c r="AQ195" s="118"/>
      <c r="AR195" s="104"/>
      <c r="AS195" s="104"/>
      <c r="AT195" s="104"/>
      <c r="AU195" s="106"/>
    </row>
    <row r="196" spans="1:47" ht="15" customHeight="1" x14ac:dyDescent="0.3">
      <c r="A196" s="88"/>
      <c r="B196" s="103"/>
      <c r="C196" s="104" t="s">
        <v>77</v>
      </c>
      <c r="D196" s="104"/>
      <c r="E196" s="104"/>
      <c r="F196" s="104"/>
      <c r="G196" s="104"/>
      <c r="H196" s="104"/>
      <c r="I196" s="104"/>
      <c r="J196" s="104"/>
      <c r="K196" s="104"/>
      <c r="L196" s="104"/>
      <c r="M196" s="222" t="s">
        <v>68</v>
      </c>
      <c r="N196" s="223"/>
      <c r="O196" s="237">
        <f>O180-O194</f>
        <v>0</v>
      </c>
      <c r="P196" s="225"/>
      <c r="Q196" s="225"/>
      <c r="R196" s="225"/>
      <c r="S196" s="225"/>
      <c r="T196" s="225"/>
      <c r="U196" s="225"/>
      <c r="V196" s="225"/>
      <c r="W196" s="226"/>
      <c r="X196" s="104"/>
      <c r="Y196" s="104"/>
      <c r="Z196" s="104" t="s">
        <v>78</v>
      </c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222" t="s">
        <v>68</v>
      </c>
      <c r="AK196" s="223"/>
      <c r="AL196" s="237">
        <f>SUMIF('Fasilitas Kredit di PUNDI'!$O$6:$O$9,"Pemisahan",'Fasilitas Kredit di PUNDI'!$I$6:$I$9)+SUMIF('Fasilitas Kredit di Tempat Lain'!$Q$6:$Q$14,"Lainnya",'Fasilitas Kredit di Tempat Lain'!$K$6:$K$14)</f>
        <v>500000</v>
      </c>
      <c r="AM196" s="225"/>
      <c r="AN196" s="225"/>
      <c r="AO196" s="225"/>
      <c r="AP196" s="225"/>
      <c r="AQ196" s="225"/>
      <c r="AR196" s="225"/>
      <c r="AS196" s="225"/>
      <c r="AT196" s="226"/>
      <c r="AU196" s="106"/>
    </row>
    <row r="197" spans="1:47" ht="15" customHeight="1" x14ac:dyDescent="0.3">
      <c r="A197" s="83"/>
      <c r="B197" s="103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18"/>
      <c r="AL197" s="118"/>
      <c r="AM197" s="118"/>
      <c r="AN197" s="118"/>
      <c r="AO197" s="118"/>
      <c r="AP197" s="118"/>
      <c r="AQ197" s="118"/>
      <c r="AR197" s="104"/>
      <c r="AS197" s="104"/>
      <c r="AT197" s="104"/>
      <c r="AU197" s="106"/>
    </row>
    <row r="198" spans="1:47" ht="15" customHeight="1" x14ac:dyDescent="0.3">
      <c r="A198" s="88"/>
      <c r="B198" s="103"/>
      <c r="C198" s="104" t="s">
        <v>79</v>
      </c>
      <c r="D198" s="104"/>
      <c r="E198" s="104"/>
      <c r="F198" s="104"/>
      <c r="G198" s="104"/>
      <c r="H198" s="104"/>
      <c r="I198" s="104"/>
      <c r="J198" s="104"/>
      <c r="K198" s="104"/>
      <c r="L198" s="104"/>
      <c r="M198" s="222" t="s">
        <v>68</v>
      </c>
      <c r="N198" s="223"/>
      <c r="O198" s="236"/>
      <c r="P198" s="233"/>
      <c r="Q198" s="233"/>
      <c r="R198" s="233"/>
      <c r="S198" s="233"/>
      <c r="T198" s="233"/>
      <c r="U198" s="233"/>
      <c r="V198" s="233"/>
      <c r="W198" s="234"/>
      <c r="X198" s="104"/>
      <c r="Y198" s="104"/>
      <c r="Z198" s="121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06"/>
    </row>
    <row r="199" spans="1:47" ht="15" customHeight="1" x14ac:dyDescent="0.3">
      <c r="A199" s="83"/>
      <c r="B199" s="103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18"/>
      <c r="O199" s="118"/>
      <c r="P199" s="118"/>
      <c r="Q199" s="118"/>
      <c r="R199" s="118"/>
      <c r="S199" s="118"/>
      <c r="T199" s="118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06"/>
    </row>
    <row r="200" spans="1:47" ht="15" customHeight="1" x14ac:dyDescent="0.3">
      <c r="A200" s="88"/>
      <c r="B200" s="103"/>
      <c r="C200" s="104" t="s">
        <v>80</v>
      </c>
      <c r="D200" s="104"/>
      <c r="E200" s="104"/>
      <c r="F200" s="104"/>
      <c r="G200" s="104"/>
      <c r="H200" s="104"/>
      <c r="I200" s="104"/>
      <c r="J200" s="104"/>
      <c r="K200" s="104"/>
      <c r="L200" s="104"/>
      <c r="M200" s="222" t="s">
        <v>68</v>
      </c>
      <c r="N200" s="223"/>
      <c r="O200" s="237">
        <f>O196+O198</f>
        <v>0</v>
      </c>
      <c r="P200" s="225"/>
      <c r="Q200" s="225"/>
      <c r="R200" s="225"/>
      <c r="S200" s="225"/>
      <c r="T200" s="225"/>
      <c r="U200" s="225"/>
      <c r="V200" s="225"/>
      <c r="W200" s="226"/>
      <c r="X200" s="104"/>
      <c r="Y200" s="104"/>
      <c r="Z200" s="12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06"/>
    </row>
    <row r="201" spans="1:47" ht="15" customHeight="1" x14ac:dyDescent="0.3">
      <c r="A201" s="83"/>
      <c r="B201" s="103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06"/>
    </row>
    <row r="202" spans="1:47" ht="15" customHeight="1" x14ac:dyDescent="0.3">
      <c r="A202" s="88"/>
      <c r="B202" s="103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2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06"/>
    </row>
    <row r="203" spans="1:47" ht="15" customHeight="1" thickBot="1" x14ac:dyDescent="0.25">
      <c r="A203" s="83"/>
      <c r="B203" s="98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2"/>
    </row>
    <row r="204" spans="1:47" ht="15" customHeight="1" x14ac:dyDescent="0.3">
      <c r="A204" s="88"/>
      <c r="B204" s="103"/>
      <c r="AU204" s="106"/>
    </row>
    <row r="205" spans="1:47" ht="15" customHeight="1" x14ac:dyDescent="0.25">
      <c r="A205" s="83"/>
      <c r="B205" s="103"/>
      <c r="C205" s="112" t="s">
        <v>81</v>
      </c>
      <c r="AU205" s="106"/>
    </row>
    <row r="206" spans="1:47" ht="15" customHeight="1" x14ac:dyDescent="0.3">
      <c r="A206" s="88"/>
      <c r="B206" s="103"/>
      <c r="AU206" s="106"/>
    </row>
    <row r="207" spans="1:47" ht="15" customHeight="1" x14ac:dyDescent="0.3">
      <c r="A207" s="83"/>
      <c r="B207" s="103"/>
      <c r="C207" s="126" t="s">
        <v>82</v>
      </c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26" t="s">
        <v>83</v>
      </c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6"/>
    </row>
    <row r="208" spans="1:47" ht="15" customHeight="1" x14ac:dyDescent="0.3">
      <c r="A208" s="88"/>
      <c r="B208" s="103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6"/>
    </row>
    <row r="209" spans="1:47" ht="15" customHeight="1" x14ac:dyDescent="0.3">
      <c r="A209" s="83"/>
      <c r="B209" s="103"/>
      <c r="C209" s="104" t="s">
        <v>84</v>
      </c>
      <c r="D209" s="104"/>
      <c r="E209" s="104"/>
      <c r="F209" s="104"/>
      <c r="G209" s="104"/>
      <c r="H209" s="104"/>
      <c r="I209" s="104"/>
      <c r="J209" s="104"/>
      <c r="K209" s="127" t="s">
        <v>68</v>
      </c>
      <c r="L209" s="235">
        <v>3400</v>
      </c>
      <c r="M209" s="233"/>
      <c r="N209" s="233"/>
      <c r="O209" s="233"/>
      <c r="P209" s="233"/>
      <c r="Q209" s="233"/>
      <c r="R209" s="233"/>
      <c r="S209" s="234"/>
      <c r="T209" s="104" t="s">
        <v>85</v>
      </c>
      <c r="U209" s="104"/>
      <c r="V209" s="104"/>
      <c r="W209" s="104"/>
      <c r="X209" s="104"/>
      <c r="Y209" s="104"/>
      <c r="Z209" s="104"/>
      <c r="AA209" s="104"/>
      <c r="AB209" s="228" t="e">
        <f>L209/O182*30</f>
        <v>#DIV/0!</v>
      </c>
      <c r="AC209" s="225"/>
      <c r="AD209" s="226"/>
      <c r="AE209" s="104"/>
      <c r="AF209" s="104" t="s">
        <v>86</v>
      </c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232">
        <v>3</v>
      </c>
      <c r="AQ209" s="233"/>
      <c r="AR209" s="234"/>
      <c r="AS209" s="104" t="s">
        <v>87</v>
      </c>
      <c r="AT209" s="104"/>
      <c r="AU209" s="106"/>
    </row>
    <row r="210" spans="1:47" ht="15" customHeight="1" x14ac:dyDescent="0.3">
      <c r="A210" s="88"/>
      <c r="B210" s="103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6"/>
    </row>
    <row r="211" spans="1:47" ht="15" customHeight="1" x14ac:dyDescent="0.3">
      <c r="A211" s="83"/>
      <c r="B211" s="103"/>
      <c r="C211" s="104" t="s">
        <v>88</v>
      </c>
      <c r="D211" s="104"/>
      <c r="E211" s="104"/>
      <c r="F211" s="104"/>
      <c r="G211" s="104"/>
      <c r="H211" s="104"/>
      <c r="I211" s="104"/>
      <c r="J211" s="104"/>
      <c r="K211" s="127" t="s">
        <v>68</v>
      </c>
      <c r="L211" s="235">
        <v>3000</v>
      </c>
      <c r="M211" s="233"/>
      <c r="N211" s="233"/>
      <c r="O211" s="233"/>
      <c r="P211" s="233"/>
      <c r="Q211" s="233"/>
      <c r="R211" s="233"/>
      <c r="S211" s="234"/>
      <c r="T211" s="104" t="s">
        <v>85</v>
      </c>
      <c r="U211" s="104"/>
      <c r="V211" s="104"/>
      <c r="W211" s="104"/>
      <c r="X211" s="104"/>
      <c r="Y211" s="104"/>
      <c r="Z211" s="104"/>
      <c r="AA211" s="104"/>
      <c r="AB211" s="228" t="e">
        <f>L211/O180*30</f>
        <v>#DIV/0!</v>
      </c>
      <c r="AC211" s="225"/>
      <c r="AD211" s="226"/>
      <c r="AE211" s="104"/>
      <c r="AF211" s="104" t="s">
        <v>89</v>
      </c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232">
        <v>2</v>
      </c>
      <c r="AQ211" s="233"/>
      <c r="AR211" s="234"/>
      <c r="AS211" s="104" t="s">
        <v>87</v>
      </c>
      <c r="AT211" s="104"/>
      <c r="AU211" s="106"/>
    </row>
    <row r="212" spans="1:47" ht="15" customHeight="1" x14ac:dyDescent="0.3">
      <c r="A212" s="88"/>
      <c r="B212" s="103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28"/>
      <c r="P212" s="128"/>
      <c r="Q212" s="128"/>
      <c r="R212" s="104"/>
      <c r="S212" s="104"/>
      <c r="T212" s="104"/>
      <c r="U212" s="128"/>
      <c r="V212" s="104"/>
      <c r="W212" s="104"/>
      <c r="X212" s="104"/>
      <c r="Y212" s="104"/>
      <c r="Z212" s="104"/>
      <c r="AA212" s="104"/>
      <c r="AB212" s="128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6"/>
    </row>
    <row r="213" spans="1:47" ht="15" customHeight="1" x14ac:dyDescent="0.3">
      <c r="A213" s="83"/>
      <c r="B213" s="103"/>
      <c r="C213" s="104" t="s">
        <v>90</v>
      </c>
      <c r="D213" s="104"/>
      <c r="E213" s="104"/>
      <c r="F213" s="104"/>
      <c r="G213" s="104"/>
      <c r="H213" s="104"/>
      <c r="I213" s="104"/>
      <c r="J213" s="104"/>
      <c r="K213" s="127" t="s">
        <v>68</v>
      </c>
      <c r="L213" s="235">
        <v>2000</v>
      </c>
      <c r="M213" s="233"/>
      <c r="N213" s="233"/>
      <c r="O213" s="233"/>
      <c r="P213" s="233"/>
      <c r="Q213" s="233"/>
      <c r="R213" s="233"/>
      <c r="S213" s="234"/>
      <c r="T213" s="104" t="s">
        <v>85</v>
      </c>
      <c r="U213" s="104"/>
      <c r="V213" s="104"/>
      <c r="W213" s="104"/>
      <c r="X213" s="104"/>
      <c r="Y213" s="104"/>
      <c r="Z213" s="104"/>
      <c r="AA213" s="104"/>
      <c r="AB213" s="228" t="e">
        <f>L213/O182*30</f>
        <v>#DIV/0!</v>
      </c>
      <c r="AC213" s="225"/>
      <c r="AD213" s="226"/>
      <c r="AE213" s="104"/>
      <c r="AF213" s="104" t="s">
        <v>91</v>
      </c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232">
        <v>2</v>
      </c>
      <c r="AQ213" s="233"/>
      <c r="AR213" s="234"/>
      <c r="AS213" s="104" t="s">
        <v>87</v>
      </c>
      <c r="AT213" s="104"/>
      <c r="AU213" s="106"/>
    </row>
    <row r="214" spans="1:47" ht="15" customHeight="1" x14ac:dyDescent="0.3">
      <c r="A214" s="88"/>
      <c r="B214" s="103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28"/>
      <c r="Q214" s="128"/>
      <c r="R214" s="128"/>
      <c r="S214" s="128"/>
      <c r="T214" s="128"/>
      <c r="U214" s="128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6"/>
    </row>
    <row r="215" spans="1:47" ht="15" customHeight="1" x14ac:dyDescent="0.3">
      <c r="A215" s="83"/>
      <c r="B215" s="103"/>
      <c r="C215" s="126" t="s">
        <v>92</v>
      </c>
      <c r="D215" s="104"/>
      <c r="E215" s="104"/>
      <c r="F215" s="104"/>
      <c r="G215" s="104"/>
      <c r="H215" s="104"/>
      <c r="I215" s="104"/>
      <c r="J215" s="104"/>
      <c r="K215" s="222" t="s">
        <v>68</v>
      </c>
      <c r="L215" s="223"/>
      <c r="M215" s="224">
        <f>L209+L211-L213</f>
        <v>4400</v>
      </c>
      <c r="N215" s="225"/>
      <c r="O215" s="225"/>
      <c r="P215" s="225"/>
      <c r="Q215" s="225"/>
      <c r="R215" s="225"/>
      <c r="S215" s="226"/>
      <c r="T215" s="130" t="s">
        <v>93</v>
      </c>
      <c r="U215" s="104"/>
      <c r="V215" s="104"/>
      <c r="W215" s="104"/>
      <c r="X215" s="104"/>
      <c r="Y215" s="104"/>
      <c r="Z215" s="104"/>
      <c r="AA215" s="104"/>
      <c r="AB215" s="227" t="e">
        <f>(O180-O182)/O180</f>
        <v>#DIV/0!</v>
      </c>
      <c r="AC215" s="225"/>
      <c r="AD215" s="226"/>
      <c r="AE215" s="104"/>
      <c r="AF215" s="104" t="s">
        <v>94</v>
      </c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228">
        <f>AP209+AP211-AP213</f>
        <v>3</v>
      </c>
      <c r="AQ215" s="225"/>
      <c r="AR215" s="226"/>
      <c r="AS215" s="104" t="s">
        <v>87</v>
      </c>
      <c r="AT215" s="104"/>
      <c r="AU215" s="106"/>
    </row>
    <row r="216" spans="1:47" ht="15" customHeight="1" x14ac:dyDescent="0.3">
      <c r="A216" s="88"/>
      <c r="B216" s="103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6"/>
    </row>
    <row r="217" spans="1:47" ht="15" customHeight="1" x14ac:dyDescent="0.3">
      <c r="A217" s="83"/>
      <c r="B217" s="103"/>
      <c r="C217" s="124"/>
      <c r="D217" s="104"/>
      <c r="E217" s="104"/>
      <c r="F217" s="104"/>
      <c r="G217" s="104"/>
      <c r="H217" s="104"/>
      <c r="I217" s="104"/>
      <c r="J217" s="104"/>
      <c r="K217" s="229"/>
      <c r="L217" s="229"/>
      <c r="M217" s="230"/>
      <c r="N217" s="230"/>
      <c r="O217" s="230"/>
      <c r="P217" s="230"/>
      <c r="Q217" s="230"/>
      <c r="R217" s="230"/>
      <c r="S217" s="230"/>
      <c r="T217" s="124"/>
      <c r="U217" s="104"/>
      <c r="V217" s="104"/>
      <c r="W217" s="104"/>
      <c r="X217" s="104"/>
      <c r="Y217" s="104"/>
      <c r="Z217" s="104"/>
      <c r="AA217" s="104"/>
      <c r="AB217" s="231"/>
      <c r="AC217" s="231"/>
      <c r="AD217" s="231"/>
      <c r="AE217" s="104"/>
      <c r="AF217" s="126" t="s">
        <v>95</v>
      </c>
      <c r="AG217" s="104"/>
      <c r="AH217" s="104"/>
      <c r="AI217" s="104"/>
      <c r="AJ217" s="104"/>
      <c r="AK217" s="104"/>
      <c r="AL217" s="127" t="s">
        <v>68</v>
      </c>
      <c r="AM217" s="224">
        <f>AP215/30*O182</f>
        <v>0</v>
      </c>
      <c r="AN217" s="225"/>
      <c r="AO217" s="225"/>
      <c r="AP217" s="225"/>
      <c r="AQ217" s="225"/>
      <c r="AR217" s="225"/>
      <c r="AS217" s="225"/>
      <c r="AT217" s="226"/>
      <c r="AU217" s="106"/>
    </row>
    <row r="218" spans="1:47" ht="15" customHeight="1" thickBot="1" x14ac:dyDescent="0.35">
      <c r="A218" s="88"/>
      <c r="B218" s="98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02"/>
    </row>
    <row r="219" spans="1:47" ht="15" customHeight="1" x14ac:dyDescent="0.2"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  <c r="AA219" s="220"/>
      <c r="AB219" s="220"/>
      <c r="AC219" s="220"/>
      <c r="AD219" s="220"/>
      <c r="AE219" s="220"/>
      <c r="AF219" s="220"/>
      <c r="AG219" s="220"/>
      <c r="AH219" s="220"/>
      <c r="AI219" s="220"/>
      <c r="AJ219" s="220"/>
      <c r="AK219" s="220"/>
      <c r="AL219" s="220"/>
      <c r="AM219" s="220"/>
      <c r="AN219" s="220"/>
      <c r="AO219" s="220"/>
      <c r="AP219" s="220"/>
      <c r="AQ219" s="220"/>
      <c r="AR219" s="220"/>
      <c r="AS219" s="220"/>
      <c r="AT219" s="220"/>
      <c r="AU219" s="220"/>
    </row>
    <row r="220" spans="1:47" ht="15" customHeight="1" x14ac:dyDescent="0.2"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221"/>
      <c r="Z220" s="221"/>
      <c r="AA220" s="221"/>
      <c r="AB220" s="221"/>
      <c r="AC220" s="221"/>
      <c r="AD220" s="221"/>
      <c r="AE220" s="221"/>
      <c r="AF220" s="221"/>
      <c r="AG220" s="221"/>
      <c r="AH220" s="221"/>
      <c r="AI220" s="221"/>
      <c r="AJ220" s="221"/>
      <c r="AK220" s="221"/>
      <c r="AL220" s="221"/>
      <c r="AM220" s="221"/>
      <c r="AN220" s="221"/>
      <c r="AO220" s="221"/>
      <c r="AP220" s="221"/>
      <c r="AQ220" s="221"/>
      <c r="AR220" s="221"/>
      <c r="AS220" s="221"/>
      <c r="AT220" s="221"/>
      <c r="AU220" s="221"/>
    </row>
    <row r="221" spans="1:47" ht="15" customHeight="1" x14ac:dyDescent="0.2"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221"/>
      <c r="Y221" s="221"/>
      <c r="Z221" s="221"/>
      <c r="AA221" s="221"/>
      <c r="AB221" s="221"/>
      <c r="AC221" s="221"/>
      <c r="AD221" s="221"/>
      <c r="AE221" s="221"/>
      <c r="AF221" s="221"/>
      <c r="AG221" s="221"/>
      <c r="AH221" s="221"/>
      <c r="AI221" s="221"/>
      <c r="AJ221" s="221"/>
      <c r="AK221" s="221"/>
      <c r="AL221" s="221"/>
      <c r="AM221" s="221"/>
      <c r="AN221" s="221"/>
      <c r="AO221" s="221"/>
      <c r="AP221" s="221"/>
      <c r="AQ221" s="221"/>
      <c r="AR221" s="221"/>
      <c r="AS221" s="221"/>
      <c r="AT221" s="221"/>
      <c r="AU221" s="221"/>
    </row>
    <row r="222" spans="1:47" ht="15" customHeight="1" x14ac:dyDescent="0.2">
      <c r="B222" s="221"/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  <c r="AS222" s="221"/>
      <c r="AT222" s="221"/>
      <c r="AU222" s="221"/>
    </row>
  </sheetData>
  <sheetProtection formatRows="0" selectLockedCells="1"/>
  <mergeCells count="232">
    <mergeCell ref="C9:I9"/>
    <mergeCell ref="J9:Q9"/>
    <mergeCell ref="AW9:BF11"/>
    <mergeCell ref="L12:W12"/>
    <mergeCell ref="AG12:AT12"/>
    <mergeCell ref="I17:W17"/>
    <mergeCell ref="AI17:AT17"/>
    <mergeCell ref="AW2:BF2"/>
    <mergeCell ref="AW3:BF5"/>
    <mergeCell ref="J5:Q5"/>
    <mergeCell ref="AG5:AT5"/>
    <mergeCell ref="AW6:BF8"/>
    <mergeCell ref="J7:Q7"/>
    <mergeCell ref="AG7:AT7"/>
    <mergeCell ref="I25:W25"/>
    <mergeCell ref="AI25:AT25"/>
    <mergeCell ref="L27:N27"/>
    <mergeCell ref="AI27:AK27"/>
    <mergeCell ref="M32:N32"/>
    <mergeCell ref="O32:W32"/>
    <mergeCell ref="AJ32:AK32"/>
    <mergeCell ref="AL32:AT32"/>
    <mergeCell ref="I19:W19"/>
    <mergeCell ref="AI19:AT19"/>
    <mergeCell ref="I21:W21"/>
    <mergeCell ref="AI21:AT21"/>
    <mergeCell ref="I23:W23"/>
    <mergeCell ref="AI23:AT23"/>
    <mergeCell ref="M38:N38"/>
    <mergeCell ref="O38:W38"/>
    <mergeCell ref="AJ38:AK38"/>
    <mergeCell ref="AL38:AT38"/>
    <mergeCell ref="M40:N40"/>
    <mergeCell ref="O40:W40"/>
    <mergeCell ref="AJ40:AK40"/>
    <mergeCell ref="AL40:AT40"/>
    <mergeCell ref="M34:N34"/>
    <mergeCell ref="O34:W34"/>
    <mergeCell ref="AJ34:AK34"/>
    <mergeCell ref="AL34:AT34"/>
    <mergeCell ref="M36:N36"/>
    <mergeCell ref="O36:W36"/>
    <mergeCell ref="AJ36:AK36"/>
    <mergeCell ref="AL36:AT36"/>
    <mergeCell ref="AL46:AT46"/>
    <mergeCell ref="M48:N48"/>
    <mergeCell ref="O48:W48"/>
    <mergeCell ref="AJ48:AK48"/>
    <mergeCell ref="AL48:AT48"/>
    <mergeCell ref="M42:N42"/>
    <mergeCell ref="O42:W42"/>
    <mergeCell ref="AJ42:AK42"/>
    <mergeCell ref="AL42:AT42"/>
    <mergeCell ref="M44:N44"/>
    <mergeCell ref="O44:W44"/>
    <mergeCell ref="M50:N50"/>
    <mergeCell ref="O50:W50"/>
    <mergeCell ref="M52:N52"/>
    <mergeCell ref="O52:W52"/>
    <mergeCell ref="L61:S61"/>
    <mergeCell ref="AB61:AD61"/>
    <mergeCell ref="M46:N46"/>
    <mergeCell ref="O46:W46"/>
    <mergeCell ref="AJ46:AK46"/>
    <mergeCell ref="K67:L67"/>
    <mergeCell ref="M67:S67"/>
    <mergeCell ref="AB67:AD67"/>
    <mergeCell ref="AP67:AR67"/>
    <mergeCell ref="K69:L69"/>
    <mergeCell ref="M69:S69"/>
    <mergeCell ref="AB69:AD69"/>
    <mergeCell ref="AM69:AT69"/>
    <mergeCell ref="AP61:AR61"/>
    <mergeCell ref="L63:S63"/>
    <mergeCell ref="AB63:AD63"/>
    <mergeCell ref="AP63:AR63"/>
    <mergeCell ref="L65:S65"/>
    <mergeCell ref="AB65:AD65"/>
    <mergeCell ref="AP65:AR65"/>
    <mergeCell ref="L86:W86"/>
    <mergeCell ref="AG86:AT86"/>
    <mergeCell ref="I91:W91"/>
    <mergeCell ref="AI91:AT91"/>
    <mergeCell ref="I93:W93"/>
    <mergeCell ref="AI93:AT93"/>
    <mergeCell ref="B71:AU74"/>
    <mergeCell ref="J79:Q79"/>
    <mergeCell ref="AG79:AT79"/>
    <mergeCell ref="J81:Q81"/>
    <mergeCell ref="AG81:AT81"/>
    <mergeCell ref="C83:I83"/>
    <mergeCell ref="J83:Q83"/>
    <mergeCell ref="L101:N101"/>
    <mergeCell ref="AI101:AK101"/>
    <mergeCell ref="M106:N106"/>
    <mergeCell ref="O106:W106"/>
    <mergeCell ref="AJ106:AK106"/>
    <mergeCell ref="AL106:AT106"/>
    <mergeCell ref="I95:W95"/>
    <mergeCell ref="AI95:AT95"/>
    <mergeCell ref="I97:W97"/>
    <mergeCell ref="AI97:AT97"/>
    <mergeCell ref="I99:W99"/>
    <mergeCell ref="AI99:AT99"/>
    <mergeCell ref="M112:N112"/>
    <mergeCell ref="O112:W112"/>
    <mergeCell ref="AJ112:AK112"/>
    <mergeCell ref="AL112:AT112"/>
    <mergeCell ref="M114:N114"/>
    <mergeCell ref="O114:W114"/>
    <mergeCell ref="AJ114:AK114"/>
    <mergeCell ref="AL114:AT114"/>
    <mergeCell ref="M108:N108"/>
    <mergeCell ref="O108:W108"/>
    <mergeCell ref="AJ108:AK108"/>
    <mergeCell ref="AL108:AT108"/>
    <mergeCell ref="M110:N110"/>
    <mergeCell ref="O110:W110"/>
    <mergeCell ref="AJ110:AK110"/>
    <mergeCell ref="AL110:AT110"/>
    <mergeCell ref="AL120:AT120"/>
    <mergeCell ref="M122:N122"/>
    <mergeCell ref="O122:W122"/>
    <mergeCell ref="AJ122:AK122"/>
    <mergeCell ref="AL122:AT122"/>
    <mergeCell ref="M116:N116"/>
    <mergeCell ref="O116:W116"/>
    <mergeCell ref="AJ116:AK116"/>
    <mergeCell ref="AL116:AT116"/>
    <mergeCell ref="M118:N118"/>
    <mergeCell ref="O118:W118"/>
    <mergeCell ref="M124:N124"/>
    <mergeCell ref="O124:W124"/>
    <mergeCell ref="M126:N126"/>
    <mergeCell ref="O126:W126"/>
    <mergeCell ref="L135:S135"/>
    <mergeCell ref="AB135:AD135"/>
    <mergeCell ref="M120:N120"/>
    <mergeCell ref="O120:W120"/>
    <mergeCell ref="AJ120:AK120"/>
    <mergeCell ref="K141:L141"/>
    <mergeCell ref="M141:S141"/>
    <mergeCell ref="AB141:AD141"/>
    <mergeCell ref="AP141:AR141"/>
    <mergeCell ref="K143:L143"/>
    <mergeCell ref="M143:S143"/>
    <mergeCell ref="AB143:AD143"/>
    <mergeCell ref="AM143:AT143"/>
    <mergeCell ref="AP135:AR135"/>
    <mergeCell ref="L137:S137"/>
    <mergeCell ref="AB137:AD137"/>
    <mergeCell ref="AP137:AR137"/>
    <mergeCell ref="L139:S139"/>
    <mergeCell ref="AB139:AD139"/>
    <mergeCell ref="AP139:AR139"/>
    <mergeCell ref="L160:W160"/>
    <mergeCell ref="AG160:AT160"/>
    <mergeCell ref="I165:W165"/>
    <mergeCell ref="AI165:AT165"/>
    <mergeCell ref="I167:W167"/>
    <mergeCell ref="AI167:AT167"/>
    <mergeCell ref="B145:AU148"/>
    <mergeCell ref="J153:Q153"/>
    <mergeCell ref="AG153:AT153"/>
    <mergeCell ref="J155:Q155"/>
    <mergeCell ref="AG155:AT155"/>
    <mergeCell ref="C157:I157"/>
    <mergeCell ref="J157:Q157"/>
    <mergeCell ref="L175:N175"/>
    <mergeCell ref="AI175:AK175"/>
    <mergeCell ref="M180:N180"/>
    <mergeCell ref="O180:W180"/>
    <mergeCell ref="AJ180:AK180"/>
    <mergeCell ref="AL180:AT180"/>
    <mergeCell ref="I169:W169"/>
    <mergeCell ref="AI169:AT169"/>
    <mergeCell ref="I171:W171"/>
    <mergeCell ref="AI171:AT171"/>
    <mergeCell ref="I173:W173"/>
    <mergeCell ref="AI173:AT173"/>
    <mergeCell ref="M186:N186"/>
    <mergeCell ref="O186:W186"/>
    <mergeCell ref="AJ186:AK186"/>
    <mergeCell ref="AL186:AT186"/>
    <mergeCell ref="M188:N188"/>
    <mergeCell ref="O188:W188"/>
    <mergeCell ref="AJ188:AK188"/>
    <mergeCell ref="AL188:AT188"/>
    <mergeCell ref="M182:N182"/>
    <mergeCell ref="O182:W182"/>
    <mergeCell ref="AJ182:AK182"/>
    <mergeCell ref="AL182:AT182"/>
    <mergeCell ref="M184:N184"/>
    <mergeCell ref="O184:W184"/>
    <mergeCell ref="AJ184:AK184"/>
    <mergeCell ref="AL184:AT184"/>
    <mergeCell ref="M194:N194"/>
    <mergeCell ref="O194:W194"/>
    <mergeCell ref="AJ194:AK194"/>
    <mergeCell ref="AL194:AT194"/>
    <mergeCell ref="M196:N196"/>
    <mergeCell ref="O196:W196"/>
    <mergeCell ref="AJ196:AK196"/>
    <mergeCell ref="AL196:AT196"/>
    <mergeCell ref="M190:N190"/>
    <mergeCell ref="O190:W190"/>
    <mergeCell ref="AJ190:AK190"/>
    <mergeCell ref="AL190:AT190"/>
    <mergeCell ref="M192:N192"/>
    <mergeCell ref="O192:W192"/>
    <mergeCell ref="AP209:AR209"/>
    <mergeCell ref="L211:S211"/>
    <mergeCell ref="AB211:AD211"/>
    <mergeCell ref="AP211:AR211"/>
    <mergeCell ref="L213:S213"/>
    <mergeCell ref="AB213:AD213"/>
    <mergeCell ref="AP213:AR213"/>
    <mergeCell ref="M198:N198"/>
    <mergeCell ref="O198:W198"/>
    <mergeCell ref="M200:N200"/>
    <mergeCell ref="O200:W200"/>
    <mergeCell ref="L209:S209"/>
    <mergeCell ref="AB209:AD209"/>
    <mergeCell ref="B219:AU222"/>
    <mergeCell ref="K215:L215"/>
    <mergeCell ref="M215:S215"/>
    <mergeCell ref="AB215:AD215"/>
    <mergeCell ref="AP215:AR215"/>
    <mergeCell ref="K217:L217"/>
    <mergeCell ref="M217:S217"/>
    <mergeCell ref="AB217:AD217"/>
    <mergeCell ref="AM217:AT217"/>
  </mergeCells>
  <dataValidations count="7">
    <dataValidation type="list" showInputMessage="1" showErrorMessage="1" sqref="AI23 AI97 AI171">
      <formula1>Pedagang1</formula1>
    </dataValidation>
    <dataValidation type="list" showInputMessage="1" showErrorMessage="1" sqref="AI19 AI93 AI167">
      <formula1>Bentuk1</formula1>
    </dataValidation>
    <dataValidation type="list" showInputMessage="1" showErrorMessage="1" sqref="AI17 AI91 AI165">
      <formula1>Tempat1</formula1>
    </dataValidation>
    <dataValidation type="list" showInputMessage="1" showErrorMessage="1" sqref="AI21 AI95 AI169">
      <formula1>Tipe1</formula1>
    </dataValidation>
    <dataValidation type="list" showInputMessage="1" showErrorMessage="1" sqref="I19 I93 I167">
      <formula1>Usaha1</formula1>
    </dataValidation>
    <dataValidation type="list" showInputMessage="1" showErrorMessage="1" sqref="AG12 AG86 AG160">
      <formula1>Hubungan</formula1>
    </dataValidation>
    <dataValidation type="list" showInputMessage="1" showErrorMessage="1" sqref="J9 J83 J157">
      <formula1>Fasilitas</formula1>
    </dataValidation>
  </dataValidations>
  <hyperlinks>
    <hyperlink ref="AW3:BF4" location="'Fasilitas Pembiayaan di M2S'!Print_Area" display="Fasilitas Pembiayaan di M2S"/>
    <hyperlink ref="AW9:BF11" location="LPNU2!Print_Area" display="LPNU2"/>
    <hyperlink ref="AW6:BF8" location="'Fasilitas Kredit di Tempat Lain'!A1" display="Fasilitas Kredit di Tempat Lain"/>
    <hyperlink ref="AW3:BF5" location="'Fasilitas Kredit di PUNDI'!Print_Area" display="Fasilitas Kredit di Bank Pundi Indonesia"/>
  </hyperlinks>
  <printOptions horizontalCentered="1"/>
  <pageMargins left="0" right="0" top="0" bottom="0" header="0.5" footer="0.5"/>
  <pageSetup scale="24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[2]Sheet1!#REF!</xm:f>
          </x14:formula1>
          <xm:sqref>AI25:AT25 AI99:AT99 AI173:AT173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4" tint="0.39997558519241921"/>
    <pageSetUpPr fitToPage="1"/>
  </sheetPr>
  <dimension ref="B1:BL98"/>
  <sheetViews>
    <sheetView showGridLines="0" topLeftCell="A52" zoomScale="80" zoomScaleNormal="80" workbookViewId="0">
      <selection activeCell="AL51" sqref="AL51"/>
    </sheetView>
  </sheetViews>
  <sheetFormatPr defaultColWidth="3.83203125" defaultRowHeight="15" customHeight="1" x14ac:dyDescent="0.2"/>
  <cols>
    <col min="1" max="1" width="3.83203125" style="87" customWidth="1"/>
    <col min="2" max="2" width="1.83203125" style="87" customWidth="1"/>
    <col min="3" max="20" width="3.83203125" style="87" customWidth="1"/>
    <col min="21" max="21" width="6" style="87" customWidth="1"/>
    <col min="22" max="22" width="5.33203125" style="87" customWidth="1"/>
    <col min="23" max="23" width="6.83203125" style="87" customWidth="1"/>
    <col min="24" max="25" width="1.83203125" style="87" customWidth="1"/>
    <col min="26" max="31" width="3.83203125" style="87" customWidth="1"/>
    <col min="32" max="32" width="6" style="87" customWidth="1"/>
    <col min="33" max="46" width="3.83203125" style="87" customWidth="1"/>
    <col min="47" max="47" width="1.83203125" style="87" customWidth="1"/>
    <col min="48" max="48" width="0" style="87" hidden="1" customWidth="1"/>
    <col min="49" max="49" width="46.1640625" style="87" hidden="1" customWidth="1"/>
    <col min="50" max="53" width="0" style="87" hidden="1" customWidth="1"/>
    <col min="54" max="60" width="3.83203125" style="87"/>
    <col min="61" max="61" width="14.83203125" style="87" bestFit="1" customWidth="1"/>
    <col min="62" max="16384" width="3.83203125" style="87"/>
  </cols>
  <sheetData>
    <row r="1" spans="2:49" ht="41.25" customHeight="1" x14ac:dyDescent="0.2"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6"/>
    </row>
    <row r="2" spans="2:49" s="93" customFormat="1" ht="24.75" customHeight="1" x14ac:dyDescent="0.3">
      <c r="B2" s="89"/>
      <c r="C2" s="90" t="s">
        <v>96</v>
      </c>
      <c r="X2" s="131"/>
      <c r="AS2" s="95"/>
      <c r="AT2" s="96"/>
      <c r="AU2" s="97"/>
      <c r="AW2" s="132" t="s">
        <v>13</v>
      </c>
    </row>
    <row r="3" spans="2:49" ht="6" customHeight="1" thickBot="1" x14ac:dyDescent="0.3"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1"/>
      <c r="AS3" s="101"/>
      <c r="AT3" s="101"/>
      <c r="AU3" s="102"/>
      <c r="AW3" s="258" t="s">
        <v>30</v>
      </c>
    </row>
    <row r="4" spans="2:49" ht="6" customHeight="1" x14ac:dyDescent="0.2"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6"/>
      <c r="AW4" s="258"/>
    </row>
    <row r="5" spans="2:49" ht="15" customHeight="1" x14ac:dyDescent="0.3">
      <c r="B5" s="103"/>
      <c r="C5" s="104" t="s">
        <v>31</v>
      </c>
      <c r="D5" s="104"/>
      <c r="E5" s="104"/>
      <c r="F5" s="104"/>
      <c r="G5" s="104"/>
      <c r="H5" s="104"/>
      <c r="I5" s="104"/>
      <c r="J5" s="245"/>
      <c r="K5" s="310"/>
      <c r="L5" s="310"/>
      <c r="M5" s="310"/>
      <c r="N5" s="310"/>
      <c r="O5" s="310"/>
      <c r="P5" s="310"/>
      <c r="Q5" s="311"/>
      <c r="R5" s="105" t="s">
        <v>33</v>
      </c>
      <c r="S5" s="104"/>
      <c r="T5" s="104"/>
      <c r="U5" s="104"/>
      <c r="V5" s="104"/>
      <c r="W5" s="104"/>
      <c r="X5" s="104"/>
      <c r="Y5" s="104"/>
      <c r="Z5" s="104" t="s">
        <v>97</v>
      </c>
      <c r="AA5" s="104"/>
      <c r="AB5" s="104"/>
      <c r="AC5" s="104"/>
      <c r="AD5" s="104"/>
      <c r="AE5" s="104"/>
      <c r="AF5" s="104"/>
      <c r="AG5" s="248" t="str">
        <f>[2]Aplikasi!I96</f>
        <v>123-Astana Anyar / Bandung</v>
      </c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50"/>
      <c r="AU5" s="106"/>
      <c r="AW5" s="258"/>
    </row>
    <row r="6" spans="2:49" ht="6" customHeight="1" x14ac:dyDescent="0.3"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6"/>
      <c r="AW6" s="258" t="s">
        <v>35</v>
      </c>
    </row>
    <row r="7" spans="2:49" ht="15" customHeight="1" x14ac:dyDescent="0.3">
      <c r="B7" s="103"/>
      <c r="C7" s="104" t="s">
        <v>4</v>
      </c>
      <c r="D7" s="104"/>
      <c r="E7" s="104"/>
      <c r="F7" s="104"/>
      <c r="G7" s="104"/>
      <c r="H7" s="104"/>
      <c r="I7" s="104"/>
      <c r="J7" s="312">
        <f>'[2]Main Menu'!C23</f>
        <v>123456</v>
      </c>
      <c r="K7" s="313"/>
      <c r="L7" s="313"/>
      <c r="M7" s="313"/>
      <c r="N7" s="313"/>
      <c r="O7" s="313"/>
      <c r="P7" s="313"/>
      <c r="Q7" s="314"/>
      <c r="R7" s="104"/>
      <c r="S7" s="104"/>
      <c r="T7" s="104"/>
      <c r="U7" s="104"/>
      <c r="V7" s="104"/>
      <c r="W7" s="104"/>
      <c r="X7" s="104"/>
      <c r="Y7" s="104"/>
      <c r="Z7" s="104" t="s">
        <v>36</v>
      </c>
      <c r="AA7" s="104"/>
      <c r="AB7" s="104"/>
      <c r="AC7" s="104"/>
      <c r="AD7" s="104"/>
      <c r="AE7" s="104"/>
      <c r="AF7" s="107"/>
      <c r="AG7" s="248" t="str">
        <f>[2]Aplikasi!J12</f>
        <v>Budi Hartono</v>
      </c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50"/>
      <c r="AU7" s="106"/>
      <c r="AW7" s="258"/>
    </row>
    <row r="8" spans="2:49" ht="6" customHeight="1" x14ac:dyDescent="0.3">
      <c r="B8" s="103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6"/>
      <c r="AW8" s="258"/>
    </row>
    <row r="9" spans="2:49" ht="15" customHeight="1" x14ac:dyDescent="0.3">
      <c r="B9" s="103"/>
      <c r="C9" s="309" t="s">
        <v>37</v>
      </c>
      <c r="D9" s="309"/>
      <c r="E9" s="309"/>
      <c r="F9" s="309"/>
      <c r="G9" s="309"/>
      <c r="H9" s="309"/>
      <c r="I9" s="309"/>
      <c r="J9" s="242"/>
      <c r="K9" s="307"/>
      <c r="L9" s="307"/>
      <c r="M9" s="307"/>
      <c r="N9" s="307"/>
      <c r="O9" s="307"/>
      <c r="P9" s="307"/>
      <c r="Q9" s="308"/>
      <c r="R9" s="108"/>
      <c r="S9" s="104"/>
      <c r="T9" s="104"/>
      <c r="U9" s="104"/>
      <c r="V9" s="104"/>
      <c r="W9" s="104"/>
      <c r="X9" s="104"/>
      <c r="Y9" s="104"/>
      <c r="Z9" s="104"/>
      <c r="AA9" s="109"/>
      <c r="AB9" s="104"/>
      <c r="AC9" s="104"/>
      <c r="AD9" s="104"/>
      <c r="AE9" s="104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6"/>
      <c r="AW9" s="257" t="s">
        <v>39</v>
      </c>
    </row>
    <row r="10" spans="2:49" ht="6" customHeight="1" thickBot="1" x14ac:dyDescent="0.35">
      <c r="B10" s="98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02"/>
      <c r="AW10" s="257"/>
    </row>
    <row r="11" spans="2:49" ht="6" customHeight="1" x14ac:dyDescent="0.3">
      <c r="B11" s="84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86"/>
      <c r="AW11" s="257"/>
    </row>
    <row r="12" spans="2:49" ht="15" customHeight="1" x14ac:dyDescent="0.3">
      <c r="B12" s="103"/>
      <c r="C12" s="104" t="s">
        <v>40</v>
      </c>
      <c r="D12" s="104"/>
      <c r="E12" s="104"/>
      <c r="F12" s="104"/>
      <c r="G12" s="104"/>
      <c r="H12" s="104"/>
      <c r="I12" s="104"/>
      <c r="J12" s="104"/>
      <c r="K12" s="104"/>
      <c r="L12" s="242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8"/>
      <c r="X12" s="104"/>
      <c r="Y12" s="104"/>
      <c r="Z12" s="104" t="s">
        <v>42</v>
      </c>
      <c r="AA12" s="104"/>
      <c r="AB12" s="104"/>
      <c r="AC12" s="104"/>
      <c r="AD12" s="104"/>
      <c r="AE12" s="104"/>
      <c r="AF12" s="104"/>
      <c r="AG12" s="242"/>
      <c r="AH12" s="307"/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8"/>
      <c r="AU12" s="106"/>
    </row>
    <row r="13" spans="2:49" ht="6" customHeight="1" thickBot="1" x14ac:dyDescent="0.35">
      <c r="B13" s="98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02"/>
    </row>
    <row r="14" spans="2:49" ht="6" customHeight="1" x14ac:dyDescent="0.2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6"/>
    </row>
    <row r="15" spans="2:49" ht="15" customHeight="1" x14ac:dyDescent="0.25">
      <c r="B15" s="103"/>
      <c r="C15" s="112" t="s">
        <v>98</v>
      </c>
      <c r="AU15" s="106"/>
    </row>
    <row r="16" spans="2:49" ht="6" customHeight="1" x14ac:dyDescent="0.2">
      <c r="B16" s="103"/>
      <c r="AU16" s="106"/>
    </row>
    <row r="17" spans="2:61" ht="15" customHeight="1" x14ac:dyDescent="0.3">
      <c r="B17" s="103"/>
      <c r="C17" s="104" t="s">
        <v>45</v>
      </c>
      <c r="D17" s="104"/>
      <c r="E17" s="104"/>
      <c r="F17" s="104"/>
      <c r="G17" s="104"/>
      <c r="H17" s="104"/>
      <c r="I17" s="248" t="str">
        <f>[2]Aplikasi!AF14</f>
        <v>Tani Budi</v>
      </c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50"/>
      <c r="X17" s="104"/>
      <c r="Y17" s="104"/>
      <c r="Z17" s="104" t="s">
        <v>47</v>
      </c>
      <c r="AA17" s="104"/>
      <c r="AB17" s="104"/>
      <c r="AC17" s="104"/>
      <c r="AD17" s="104"/>
      <c r="AE17" s="104"/>
      <c r="AF17" s="104"/>
      <c r="AG17" s="104"/>
      <c r="AH17" s="104"/>
      <c r="AI17" s="242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8"/>
      <c r="AU17" s="106"/>
    </row>
    <row r="18" spans="2:61" ht="6" customHeight="1" x14ac:dyDescent="0.3"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6"/>
    </row>
    <row r="19" spans="2:61" ht="15" customHeight="1" x14ac:dyDescent="0.3">
      <c r="B19" s="103"/>
      <c r="C19" s="104" t="s">
        <v>49</v>
      </c>
      <c r="D19" s="104"/>
      <c r="E19" s="104"/>
      <c r="F19" s="104"/>
      <c r="G19" s="104"/>
      <c r="H19" s="104"/>
      <c r="I19" s="248" t="str">
        <f>[2]Aplikasi!AF16</f>
        <v>Pertanian</v>
      </c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50"/>
      <c r="X19" s="104"/>
      <c r="Y19" s="104"/>
      <c r="Z19" s="104" t="s">
        <v>51</v>
      </c>
      <c r="AA19" s="104"/>
      <c r="AB19" s="104"/>
      <c r="AC19" s="104"/>
      <c r="AD19" s="104"/>
      <c r="AE19" s="104"/>
      <c r="AF19" s="104"/>
      <c r="AG19" s="104"/>
      <c r="AH19" s="104"/>
      <c r="AI19" s="244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6"/>
      <c r="AU19" s="106"/>
    </row>
    <row r="20" spans="2:61" ht="6" customHeight="1" x14ac:dyDescent="0.3">
      <c r="B20" s="103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6"/>
    </row>
    <row r="21" spans="2:61" ht="15" customHeight="1" x14ac:dyDescent="0.3">
      <c r="B21" s="103"/>
      <c r="C21" s="104" t="s">
        <v>52</v>
      </c>
      <c r="D21" s="104"/>
      <c r="E21" s="104"/>
      <c r="F21" s="104"/>
      <c r="G21" s="104"/>
      <c r="H21" s="104"/>
      <c r="I21" s="248" t="str">
        <f>[2]Aplikasi!AF18</f>
        <v>Jl. Pati Raya No 12</v>
      </c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50"/>
      <c r="X21" s="104"/>
      <c r="Y21" s="104"/>
      <c r="Z21" s="104" t="s">
        <v>54</v>
      </c>
      <c r="AA21" s="104"/>
      <c r="AB21" s="104"/>
      <c r="AC21" s="104"/>
      <c r="AD21" s="104"/>
      <c r="AE21" s="104"/>
      <c r="AF21" s="104"/>
      <c r="AG21" s="108"/>
      <c r="AH21" s="113"/>
      <c r="AI21" s="242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8"/>
      <c r="AU21" s="106"/>
    </row>
    <row r="22" spans="2:61" ht="6" customHeight="1" x14ac:dyDescent="0.3"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6"/>
    </row>
    <row r="23" spans="2:61" ht="15" customHeight="1" x14ac:dyDescent="0.3">
      <c r="B23" s="103"/>
      <c r="C23" s="104"/>
      <c r="D23" s="104"/>
      <c r="E23" s="104"/>
      <c r="F23" s="104"/>
      <c r="G23" s="104"/>
      <c r="H23" s="104"/>
      <c r="I23" s="248">
        <f>[2]Aplikasi!AF20</f>
        <v>0</v>
      </c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50"/>
      <c r="X23" s="104"/>
      <c r="Y23" s="104"/>
      <c r="Z23" s="104" t="s">
        <v>56</v>
      </c>
      <c r="AA23" s="104"/>
      <c r="AB23" s="104"/>
      <c r="AC23" s="104"/>
      <c r="AD23" s="104"/>
      <c r="AE23" s="104"/>
      <c r="AF23" s="104"/>
      <c r="AG23" s="108"/>
      <c r="AH23" s="113"/>
      <c r="AI23" s="242" t="s">
        <v>99</v>
      </c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8"/>
      <c r="AU23" s="106"/>
    </row>
    <row r="24" spans="2:61" ht="6" customHeight="1" x14ac:dyDescent="0.3">
      <c r="B24" s="103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1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6"/>
    </row>
    <row r="25" spans="2:61" ht="15" customHeight="1" x14ac:dyDescent="0.3">
      <c r="B25" s="103"/>
      <c r="C25" s="104" t="s">
        <v>58</v>
      </c>
      <c r="D25" s="104"/>
      <c r="E25" s="104"/>
      <c r="F25" s="104"/>
      <c r="G25" s="104"/>
      <c r="H25" s="104"/>
      <c r="I25" s="241" t="s">
        <v>100</v>
      </c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8"/>
      <c r="X25" s="104"/>
      <c r="Y25" s="104"/>
      <c r="Z25" s="104" t="s">
        <v>60</v>
      </c>
      <c r="AA25" s="104"/>
      <c r="AB25" s="104"/>
      <c r="AC25" s="104"/>
      <c r="AD25" s="104"/>
      <c r="AE25" s="104"/>
      <c r="AF25" s="104"/>
      <c r="AG25" s="108"/>
      <c r="AH25" s="113"/>
      <c r="AI25" s="242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8"/>
      <c r="AU25" s="106"/>
    </row>
    <row r="26" spans="2:61" ht="6" customHeight="1" x14ac:dyDescent="0.3"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6"/>
    </row>
    <row r="27" spans="2:61" ht="15" customHeight="1" x14ac:dyDescent="0.3">
      <c r="B27" s="103"/>
      <c r="C27" s="104" t="s">
        <v>62</v>
      </c>
      <c r="D27" s="104"/>
      <c r="E27" s="104"/>
      <c r="F27" s="104"/>
      <c r="G27" s="104"/>
      <c r="H27" s="104"/>
      <c r="I27" s="104"/>
      <c r="J27" s="104"/>
      <c r="K27" s="104"/>
      <c r="L27" s="240"/>
      <c r="M27" s="285"/>
      <c r="N27" s="286"/>
      <c r="O27" s="104" t="s">
        <v>63</v>
      </c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 t="s">
        <v>64</v>
      </c>
      <c r="AA27" s="104"/>
      <c r="AB27" s="104"/>
      <c r="AC27" s="104"/>
      <c r="AD27" s="104"/>
      <c r="AE27" s="104"/>
      <c r="AF27" s="104"/>
      <c r="AG27" s="104"/>
      <c r="AH27" s="104"/>
      <c r="AI27" s="240"/>
      <c r="AJ27" s="285"/>
      <c r="AK27" s="286"/>
      <c r="AL27" s="104" t="s">
        <v>65</v>
      </c>
      <c r="AM27" s="104"/>
      <c r="AN27" s="104"/>
      <c r="AO27" s="104"/>
      <c r="AP27" s="104"/>
      <c r="AQ27" s="104"/>
      <c r="AR27" s="104"/>
      <c r="AS27" s="104"/>
      <c r="AT27" s="104"/>
      <c r="AU27" s="106"/>
    </row>
    <row r="28" spans="2:61" ht="6" customHeight="1" thickBot="1" x14ac:dyDescent="0.35">
      <c r="B28" s="103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6"/>
    </row>
    <row r="29" spans="2:61" ht="6.75" customHeight="1" x14ac:dyDescent="0.2">
      <c r="B29" s="84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6"/>
    </row>
    <row r="30" spans="2:61" ht="15" customHeight="1" x14ac:dyDescent="0.25">
      <c r="B30" s="103"/>
      <c r="C30" s="112" t="s">
        <v>101</v>
      </c>
      <c r="L30" s="121"/>
      <c r="AU30" s="106"/>
      <c r="AW30" s="117"/>
      <c r="BI30" s="87">
        <v>0.7</v>
      </c>
    </row>
    <row r="31" spans="2:61" ht="6" customHeight="1" x14ac:dyDescent="0.2">
      <c r="B31" s="103"/>
      <c r="AU31" s="106"/>
      <c r="AW31" s="117"/>
      <c r="BI31" s="133">
        <v>12000</v>
      </c>
    </row>
    <row r="32" spans="2:61" ht="15" customHeight="1" x14ac:dyDescent="0.3">
      <c r="B32" s="103"/>
      <c r="C32" s="104" t="s">
        <v>67</v>
      </c>
      <c r="D32" s="104"/>
      <c r="E32" s="104"/>
      <c r="F32" s="104"/>
      <c r="G32" s="104"/>
      <c r="H32" s="104"/>
      <c r="I32" s="104"/>
      <c r="J32" s="104"/>
      <c r="K32" s="104"/>
      <c r="L32" s="104"/>
      <c r="M32" s="222" t="s">
        <v>68</v>
      </c>
      <c r="N32" s="293"/>
      <c r="O32" s="239">
        <v>120000000</v>
      </c>
      <c r="P32" s="239"/>
      <c r="Q32" s="239"/>
      <c r="R32" s="239"/>
      <c r="S32" s="239"/>
      <c r="T32" s="239"/>
      <c r="U32" s="239"/>
      <c r="V32" s="239"/>
      <c r="W32" s="287"/>
      <c r="X32" s="104"/>
      <c r="Y32" s="104"/>
      <c r="Z32" s="104" t="s">
        <v>102</v>
      </c>
      <c r="AA32" s="104"/>
      <c r="AB32" s="104"/>
      <c r="AC32" s="104"/>
      <c r="AD32" s="104"/>
      <c r="AE32" s="104"/>
      <c r="AF32" s="104"/>
      <c r="AG32" s="104"/>
      <c r="AH32" s="104"/>
      <c r="AI32" s="104"/>
      <c r="AJ32" s="222" t="s">
        <v>68</v>
      </c>
      <c r="AK32" s="223"/>
      <c r="AL32" s="239">
        <v>10000000</v>
      </c>
      <c r="AM32" s="233"/>
      <c r="AN32" s="233"/>
      <c r="AO32" s="233"/>
      <c r="AP32" s="233"/>
      <c r="AQ32" s="233"/>
      <c r="AR32" s="233"/>
      <c r="AS32" s="233"/>
      <c r="AT32" s="234"/>
      <c r="AU32" s="106"/>
      <c r="AW32" s="117">
        <f>IF('[2]Cash Flow'!Q9 = "TOTAL",'[2]Cash Flow'!Q21,N21)</f>
        <v>600000000</v>
      </c>
    </row>
    <row r="33" spans="2:61" ht="6" customHeight="1" x14ac:dyDescent="0.3">
      <c r="B33" s="103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18"/>
      <c r="O33" s="118"/>
      <c r="P33" s="118"/>
      <c r="Q33" s="118"/>
      <c r="R33" s="118"/>
      <c r="S33" s="118"/>
      <c r="T33" s="118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18"/>
      <c r="AL33" s="118"/>
      <c r="AM33" s="118"/>
      <c r="AN33" s="118"/>
      <c r="AO33" s="118"/>
      <c r="AP33" s="118"/>
      <c r="AQ33" s="118"/>
      <c r="AR33" s="104"/>
      <c r="AS33" s="104"/>
      <c r="AT33" s="104"/>
      <c r="AU33" s="106"/>
      <c r="AW33" s="117"/>
    </row>
    <row r="34" spans="2:61" ht="15" customHeight="1" x14ac:dyDescent="0.3">
      <c r="B34" s="103"/>
      <c r="C34" s="104" t="s">
        <v>69</v>
      </c>
      <c r="D34" s="104"/>
      <c r="E34" s="104"/>
      <c r="F34" s="104"/>
      <c r="G34" s="104"/>
      <c r="H34" s="104"/>
      <c r="I34" s="104"/>
      <c r="J34" s="104"/>
      <c r="K34" s="104"/>
      <c r="L34" s="104"/>
      <c r="M34" s="222" t="s">
        <v>68</v>
      </c>
      <c r="N34" s="293"/>
      <c r="O34" s="239">
        <v>30000000</v>
      </c>
      <c r="P34" s="239"/>
      <c r="Q34" s="239"/>
      <c r="R34" s="239"/>
      <c r="S34" s="239"/>
      <c r="T34" s="239"/>
      <c r="U34" s="239"/>
      <c r="V34" s="239"/>
      <c r="W34" s="287"/>
      <c r="X34" s="104"/>
      <c r="Y34" s="104"/>
      <c r="Z34" s="104" t="s">
        <v>103</v>
      </c>
      <c r="AA34" s="104"/>
      <c r="AB34" s="104"/>
      <c r="AC34" s="104"/>
      <c r="AD34" s="104"/>
      <c r="AE34" s="104"/>
      <c r="AF34" s="104"/>
      <c r="AG34" s="104"/>
      <c r="AH34" s="104"/>
      <c r="AI34" s="104"/>
      <c r="AJ34" s="222" t="s">
        <v>68</v>
      </c>
      <c r="AK34" s="223"/>
      <c r="AL34" s="239"/>
      <c r="AM34" s="233"/>
      <c r="AN34" s="233"/>
      <c r="AO34" s="233"/>
      <c r="AP34" s="233"/>
      <c r="AQ34" s="233"/>
      <c r="AR34" s="233"/>
      <c r="AS34" s="233"/>
      <c r="AT34" s="234"/>
      <c r="AU34" s="106"/>
      <c r="AW34" s="117">
        <f>IF('[2]Cash Flow'!Q9 = "TOTAL",'[2]Cash Flow'!Q22,N22)</f>
        <v>0</v>
      </c>
    </row>
    <row r="35" spans="2:61" ht="6" customHeight="1" x14ac:dyDescent="0.3">
      <c r="B35" s="103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18"/>
      <c r="O35" s="118"/>
      <c r="P35" s="118"/>
      <c r="Q35" s="118"/>
      <c r="R35" s="118"/>
      <c r="S35" s="118"/>
      <c r="T35" s="118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18"/>
      <c r="AL35" s="118"/>
      <c r="AM35" s="118"/>
      <c r="AN35" s="118"/>
      <c r="AO35" s="118"/>
      <c r="AP35" s="118"/>
      <c r="AQ35" s="118"/>
      <c r="AR35" s="104"/>
      <c r="AS35" s="104"/>
      <c r="AT35" s="104"/>
      <c r="AU35" s="106"/>
      <c r="AW35" s="117"/>
    </row>
    <row r="36" spans="2:61" ht="15" customHeight="1" x14ac:dyDescent="0.3"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222" t="s">
        <v>68</v>
      </c>
      <c r="N36" s="293"/>
      <c r="O36" s="239">
        <v>6000000</v>
      </c>
      <c r="P36" s="239"/>
      <c r="Q36" s="239"/>
      <c r="R36" s="239"/>
      <c r="S36" s="239"/>
      <c r="T36" s="239"/>
      <c r="U36" s="239"/>
      <c r="V36" s="239"/>
      <c r="W36" s="287"/>
      <c r="X36" s="104"/>
      <c r="Y36" s="104"/>
      <c r="Z36" s="104" t="s">
        <v>104</v>
      </c>
      <c r="AA36" s="104"/>
      <c r="AB36" s="104"/>
      <c r="AC36" s="104"/>
      <c r="AD36" s="104"/>
      <c r="AE36" s="104"/>
      <c r="AF36" s="104"/>
      <c r="AG36" s="104"/>
      <c r="AH36" s="104"/>
      <c r="AI36" s="104"/>
      <c r="AJ36" s="222" t="s">
        <v>68</v>
      </c>
      <c r="AK36" s="223"/>
      <c r="AL36" s="239">
        <f>400000*6</f>
        <v>2400000</v>
      </c>
      <c r="AM36" s="233"/>
      <c r="AN36" s="233"/>
      <c r="AO36" s="233"/>
      <c r="AP36" s="233"/>
      <c r="AQ36" s="233"/>
      <c r="AR36" s="233"/>
      <c r="AS36" s="233"/>
      <c r="AT36" s="234"/>
      <c r="AU36" s="106"/>
      <c r="AW36" s="115"/>
    </row>
    <row r="37" spans="2:61" ht="6" customHeight="1" x14ac:dyDescent="0.3"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18"/>
      <c r="O37" s="118"/>
      <c r="P37" s="118"/>
      <c r="Q37" s="118"/>
      <c r="R37" s="118"/>
      <c r="S37" s="118"/>
      <c r="T37" s="118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18"/>
      <c r="AL37" s="118"/>
      <c r="AM37" s="118"/>
      <c r="AN37" s="118"/>
      <c r="AO37" s="118"/>
      <c r="AP37" s="118"/>
      <c r="AQ37" s="118"/>
      <c r="AR37" s="104"/>
      <c r="AS37" s="104"/>
      <c r="AT37" s="104"/>
      <c r="AU37" s="106"/>
    </row>
    <row r="38" spans="2:61" ht="15" customHeight="1" x14ac:dyDescent="0.3"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222" t="s">
        <v>68</v>
      </c>
      <c r="N38" s="293"/>
      <c r="O38" s="239">
        <v>0</v>
      </c>
      <c r="P38" s="239"/>
      <c r="Q38" s="239"/>
      <c r="R38" s="239"/>
      <c r="S38" s="239"/>
      <c r="T38" s="239"/>
      <c r="U38" s="239"/>
      <c r="V38" s="239"/>
      <c r="W38" s="287"/>
      <c r="X38" s="104"/>
      <c r="Y38" s="104"/>
      <c r="Z38" s="104" t="s">
        <v>72</v>
      </c>
      <c r="AA38" s="104"/>
      <c r="AB38" s="104"/>
      <c r="AC38" s="104"/>
      <c r="AD38" s="104"/>
      <c r="AE38" s="104"/>
      <c r="AF38" s="104"/>
      <c r="AG38" s="104"/>
      <c r="AH38" s="104"/>
      <c r="AI38" s="104"/>
      <c r="AJ38" s="222" t="s">
        <v>68</v>
      </c>
      <c r="AK38" s="223"/>
      <c r="AL38" s="239">
        <v>300000</v>
      </c>
      <c r="AM38" s="233"/>
      <c r="AN38" s="233"/>
      <c r="AO38" s="233"/>
      <c r="AP38" s="233"/>
      <c r="AQ38" s="233"/>
      <c r="AR38" s="233"/>
      <c r="AS38" s="233"/>
      <c r="AT38" s="234"/>
      <c r="AU38" s="106"/>
      <c r="BI38" s="134">
        <f>3000*0.7</f>
        <v>2100</v>
      </c>
    </row>
    <row r="39" spans="2:61" ht="6" customHeight="1" x14ac:dyDescent="0.3">
      <c r="B39" s="103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18"/>
      <c r="O39" s="118"/>
      <c r="P39" s="118"/>
      <c r="Q39" s="118"/>
      <c r="R39" s="118"/>
      <c r="S39" s="118"/>
      <c r="T39" s="118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18"/>
      <c r="AL39" s="118"/>
      <c r="AM39" s="118"/>
      <c r="AN39" s="118"/>
      <c r="AO39" s="118"/>
      <c r="AP39" s="118"/>
      <c r="AQ39" s="118"/>
      <c r="AR39" s="104"/>
      <c r="AS39" s="104"/>
      <c r="AT39" s="104"/>
      <c r="AU39" s="106"/>
    </row>
    <row r="40" spans="2:61" ht="15" customHeight="1" x14ac:dyDescent="0.3">
      <c r="B40" s="103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222" t="s">
        <v>68</v>
      </c>
      <c r="N40" s="293"/>
      <c r="O40" s="239">
        <v>0</v>
      </c>
      <c r="P40" s="239"/>
      <c r="Q40" s="239"/>
      <c r="R40" s="239"/>
      <c r="S40" s="239"/>
      <c r="T40" s="239"/>
      <c r="U40" s="239"/>
      <c r="V40" s="239"/>
      <c r="W40" s="287"/>
      <c r="X40" s="104"/>
      <c r="Y40" s="104"/>
      <c r="Z40" s="104" t="s">
        <v>73</v>
      </c>
      <c r="AA40" s="104"/>
      <c r="AB40" s="104"/>
      <c r="AC40" s="104"/>
      <c r="AD40" s="104"/>
      <c r="AE40" s="104"/>
      <c r="AF40" s="104"/>
      <c r="AG40" s="104"/>
      <c r="AH40" s="104"/>
      <c r="AI40" s="104"/>
      <c r="AJ40" s="222" t="s">
        <v>68</v>
      </c>
      <c r="AK40" s="223"/>
      <c r="AL40" s="239"/>
      <c r="AM40" s="233"/>
      <c r="AN40" s="233"/>
      <c r="AO40" s="233"/>
      <c r="AP40" s="233"/>
      <c r="AQ40" s="233"/>
      <c r="AR40" s="233"/>
      <c r="AS40" s="233"/>
      <c r="AT40" s="234"/>
      <c r="AU40" s="106"/>
    </row>
    <row r="41" spans="2:61" ht="6" customHeight="1" x14ac:dyDescent="0.3">
      <c r="B41" s="103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18"/>
      <c r="O41" s="118"/>
      <c r="P41" s="118"/>
      <c r="Q41" s="118"/>
      <c r="R41" s="118"/>
      <c r="S41" s="118"/>
      <c r="T41" s="118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18"/>
      <c r="AL41" s="118"/>
      <c r="AM41" s="118"/>
      <c r="AN41" s="118"/>
      <c r="AO41" s="118"/>
      <c r="AP41" s="118"/>
      <c r="AQ41" s="118"/>
      <c r="AR41" s="104"/>
      <c r="AS41" s="104"/>
      <c r="AT41" s="104"/>
      <c r="AU41" s="106"/>
    </row>
    <row r="42" spans="2:61" ht="15" customHeight="1" x14ac:dyDescent="0.3">
      <c r="B42" s="103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222" t="s">
        <v>68</v>
      </c>
      <c r="N42" s="293"/>
      <c r="O42" s="239">
        <v>0</v>
      </c>
      <c r="P42" s="239"/>
      <c r="Q42" s="239"/>
      <c r="R42" s="239"/>
      <c r="S42" s="239"/>
      <c r="T42" s="239"/>
      <c r="U42" s="239"/>
      <c r="V42" s="239"/>
      <c r="W42" s="287"/>
      <c r="X42" s="104"/>
      <c r="Y42" s="104"/>
      <c r="Z42" s="104" t="s">
        <v>74</v>
      </c>
      <c r="AA42" s="104"/>
      <c r="AB42" s="104"/>
      <c r="AC42" s="104"/>
      <c r="AD42" s="104"/>
      <c r="AE42" s="104"/>
      <c r="AF42" s="104"/>
      <c r="AG42" s="104"/>
      <c r="AH42" s="104"/>
      <c r="AI42" s="104"/>
      <c r="AJ42" s="222" t="s">
        <v>68</v>
      </c>
      <c r="AK42" s="223"/>
      <c r="AL42" s="239">
        <f>200000*6</f>
        <v>1200000</v>
      </c>
      <c r="AM42" s="233"/>
      <c r="AN42" s="233"/>
      <c r="AO42" s="233"/>
      <c r="AP42" s="233"/>
      <c r="AQ42" s="233"/>
      <c r="AR42" s="233"/>
      <c r="AS42" s="233"/>
      <c r="AT42" s="234"/>
      <c r="AU42" s="106"/>
    </row>
    <row r="43" spans="2:61" ht="6" customHeight="1" x14ac:dyDescent="0.3">
      <c r="B43" s="103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18"/>
      <c r="O43" s="118"/>
      <c r="P43" s="118"/>
      <c r="Q43" s="118"/>
      <c r="R43" s="118"/>
      <c r="S43" s="118"/>
      <c r="T43" s="118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18"/>
      <c r="AL43" s="118"/>
      <c r="AM43" s="118"/>
      <c r="AN43" s="118"/>
      <c r="AO43" s="118"/>
      <c r="AP43" s="118"/>
      <c r="AQ43" s="118"/>
      <c r="AR43" s="104"/>
      <c r="AS43" s="104"/>
      <c r="AT43" s="104"/>
      <c r="AU43" s="106"/>
    </row>
    <row r="44" spans="2:61" ht="15" customHeight="1" x14ac:dyDescent="0.3">
      <c r="B44" s="103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222" t="s">
        <v>68</v>
      </c>
      <c r="N44" s="293"/>
      <c r="O44" s="239">
        <v>0</v>
      </c>
      <c r="P44" s="239"/>
      <c r="Q44" s="239"/>
      <c r="R44" s="239"/>
      <c r="S44" s="239"/>
      <c r="T44" s="239"/>
      <c r="U44" s="239"/>
      <c r="V44" s="239"/>
      <c r="W44" s="287"/>
      <c r="X44" s="104"/>
      <c r="Y44" s="104"/>
      <c r="Z44" s="124" t="s">
        <v>105</v>
      </c>
      <c r="AA44" s="104"/>
      <c r="AB44" s="104"/>
      <c r="AC44" s="104"/>
      <c r="AD44" s="104"/>
      <c r="AE44" s="104"/>
      <c r="AF44" s="104"/>
      <c r="AG44" s="104"/>
      <c r="AH44" s="104"/>
      <c r="AI44" s="104"/>
      <c r="AJ44" s="222" t="s">
        <v>68</v>
      </c>
      <c r="AK44" s="293"/>
      <c r="AL44" s="304">
        <f>AL32+AL34+AL36+AL38+AL40+AL42</f>
        <v>13900000</v>
      </c>
      <c r="AM44" s="304"/>
      <c r="AN44" s="304"/>
      <c r="AO44" s="304"/>
      <c r="AP44" s="304"/>
      <c r="AQ44" s="304"/>
      <c r="AR44" s="304"/>
      <c r="AS44" s="304"/>
      <c r="AT44" s="305"/>
      <c r="AU44" s="106"/>
    </row>
    <row r="45" spans="2:61" ht="6" customHeight="1" x14ac:dyDescent="0.3">
      <c r="B45" s="103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18"/>
      <c r="O45" s="118"/>
      <c r="P45" s="118"/>
      <c r="Q45" s="118"/>
      <c r="R45" s="118"/>
      <c r="S45" s="118"/>
      <c r="T45" s="118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18"/>
      <c r="AL45" s="118"/>
      <c r="AM45" s="118"/>
      <c r="AN45" s="118"/>
      <c r="AO45" s="118"/>
      <c r="AP45" s="118"/>
      <c r="AQ45" s="118"/>
      <c r="AR45" s="104"/>
      <c r="AS45" s="104"/>
      <c r="AT45" s="104"/>
      <c r="AU45" s="106"/>
    </row>
    <row r="46" spans="2:61" ht="15" customHeight="1" x14ac:dyDescent="0.3">
      <c r="B46" s="103"/>
      <c r="C46" s="104" t="s">
        <v>75</v>
      </c>
      <c r="D46" s="104"/>
      <c r="E46" s="104"/>
      <c r="F46" s="104"/>
      <c r="G46" s="104"/>
      <c r="H46" s="104"/>
      <c r="I46" s="104"/>
      <c r="J46" s="104"/>
      <c r="K46" s="104"/>
      <c r="L46" s="104"/>
      <c r="M46" s="222" t="s">
        <v>68</v>
      </c>
      <c r="N46" s="293"/>
      <c r="O46" s="237">
        <f>O34+O36+O38+O40+O42+O44</f>
        <v>36000000</v>
      </c>
      <c r="P46" s="237"/>
      <c r="Q46" s="237"/>
      <c r="R46" s="237"/>
      <c r="S46" s="237"/>
      <c r="T46" s="237"/>
      <c r="U46" s="237"/>
      <c r="V46" s="237"/>
      <c r="W46" s="306"/>
      <c r="X46" s="104"/>
      <c r="Y46" s="104"/>
      <c r="Z46" s="104" t="s">
        <v>76</v>
      </c>
      <c r="AA46" s="104"/>
      <c r="AB46" s="104"/>
      <c r="AC46" s="104"/>
      <c r="AD46" s="104"/>
      <c r="AE46" s="104"/>
      <c r="AF46" s="104"/>
      <c r="AG46" s="104"/>
      <c r="AH46" s="104"/>
      <c r="AI46" s="104"/>
      <c r="AJ46" s="222" t="s">
        <v>68</v>
      </c>
      <c r="AK46" s="293"/>
      <c r="AL46" s="304">
        <f>O52-AL44</f>
        <v>70100000</v>
      </c>
      <c r="AM46" s="304"/>
      <c r="AN46" s="304"/>
      <c r="AO46" s="304"/>
      <c r="AP46" s="304"/>
      <c r="AQ46" s="304"/>
      <c r="AR46" s="304"/>
      <c r="AS46" s="304"/>
      <c r="AT46" s="305"/>
      <c r="AU46" s="106"/>
      <c r="AW46" s="120"/>
    </row>
    <row r="47" spans="2:61" ht="6" customHeight="1" x14ac:dyDescent="0.3">
      <c r="B47" s="103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18"/>
      <c r="O47" s="118"/>
      <c r="P47" s="118"/>
      <c r="Q47" s="118"/>
      <c r="R47" s="118"/>
      <c r="S47" s="118"/>
      <c r="T47" s="118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18"/>
      <c r="AL47" s="118"/>
      <c r="AM47" s="118"/>
      <c r="AN47" s="118"/>
      <c r="AO47" s="118"/>
      <c r="AP47" s="118"/>
      <c r="AQ47" s="118"/>
      <c r="AR47" s="104"/>
      <c r="AS47" s="104"/>
      <c r="AT47" s="104"/>
      <c r="AU47" s="106"/>
    </row>
    <row r="48" spans="2:61" ht="15" customHeight="1" x14ac:dyDescent="0.3">
      <c r="B48" s="103"/>
      <c r="C48" s="104" t="s">
        <v>77</v>
      </c>
      <c r="D48" s="104"/>
      <c r="E48" s="104"/>
      <c r="F48" s="104"/>
      <c r="G48" s="104"/>
      <c r="H48" s="104"/>
      <c r="I48" s="104"/>
      <c r="J48" s="104"/>
      <c r="K48" s="104"/>
      <c r="L48" s="104"/>
      <c r="M48" s="222" t="s">
        <v>68</v>
      </c>
      <c r="N48" s="293"/>
      <c r="O48" s="237">
        <f>O32-O46</f>
        <v>84000000</v>
      </c>
      <c r="P48" s="237"/>
      <c r="Q48" s="237"/>
      <c r="R48" s="237"/>
      <c r="S48" s="237"/>
      <c r="T48" s="237"/>
      <c r="U48" s="237"/>
      <c r="V48" s="237"/>
      <c r="W48" s="306"/>
      <c r="X48" s="104"/>
      <c r="Y48" s="104"/>
      <c r="Z48" s="104" t="s">
        <v>78</v>
      </c>
      <c r="AA48" s="104"/>
      <c r="AB48" s="104"/>
      <c r="AC48" s="104"/>
      <c r="AD48" s="104"/>
      <c r="AE48" s="104"/>
      <c r="AF48" s="104"/>
      <c r="AG48" s="104"/>
      <c r="AH48" s="104"/>
      <c r="AI48" s="104"/>
      <c r="AJ48" s="222" t="s">
        <v>68</v>
      </c>
      <c r="AK48" s="293"/>
      <c r="AL48" s="304">
        <f ca="1">'Fasilitas Kredit di Tempat Lain'!K16</f>
        <v>500000</v>
      </c>
      <c r="AM48" s="304"/>
      <c r="AN48" s="304"/>
      <c r="AO48" s="304"/>
      <c r="AP48" s="304"/>
      <c r="AQ48" s="304"/>
      <c r="AR48" s="304"/>
      <c r="AS48" s="304"/>
      <c r="AT48" s="305"/>
      <c r="AU48" s="106"/>
      <c r="AW48" s="120"/>
    </row>
    <row r="49" spans="2:64" ht="6" customHeight="1" x14ac:dyDescent="0.3">
      <c r="B49" s="103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18"/>
      <c r="AL49" s="118"/>
      <c r="AM49" s="118"/>
      <c r="AN49" s="118"/>
      <c r="AO49" s="118"/>
      <c r="AP49" s="118"/>
      <c r="AQ49" s="118"/>
      <c r="AR49" s="104"/>
      <c r="AS49" s="104"/>
      <c r="AT49" s="104"/>
      <c r="AU49" s="106"/>
    </row>
    <row r="50" spans="2:64" ht="15" customHeight="1" x14ac:dyDescent="0.3">
      <c r="B50" s="103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222" t="s">
        <v>68</v>
      </c>
      <c r="N50" s="293"/>
      <c r="O50" s="239">
        <v>0</v>
      </c>
      <c r="P50" s="239"/>
      <c r="Q50" s="239"/>
      <c r="R50" s="239"/>
      <c r="S50" s="239"/>
      <c r="T50" s="239"/>
      <c r="U50" s="239"/>
      <c r="V50" s="239"/>
      <c r="W50" s="287"/>
      <c r="X50" s="104"/>
      <c r="Y50" s="104"/>
      <c r="Z50" s="107" t="s">
        <v>106</v>
      </c>
      <c r="AA50" s="104"/>
      <c r="AB50" s="104"/>
      <c r="AC50" s="104"/>
      <c r="AD50" s="104"/>
      <c r="AE50" s="104"/>
      <c r="AF50" s="104"/>
      <c r="AG50" s="104"/>
      <c r="AH50" s="104"/>
      <c r="AI50" s="104"/>
      <c r="AJ50" s="222" t="s">
        <v>68</v>
      </c>
      <c r="AK50" s="293"/>
      <c r="AL50" s="304">
        <v>3500000</v>
      </c>
      <c r="AM50" s="304"/>
      <c r="AN50" s="304"/>
      <c r="AO50" s="304"/>
      <c r="AP50" s="304"/>
      <c r="AQ50" s="304"/>
      <c r="AR50" s="304"/>
      <c r="AS50" s="304"/>
      <c r="AT50" s="305"/>
      <c r="AU50" s="106"/>
      <c r="BI50" s="87">
        <f>6/9</f>
        <v>0.66666666666666663</v>
      </c>
    </row>
    <row r="51" spans="2:64" ht="6" customHeight="1" x14ac:dyDescent="0.3"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18"/>
      <c r="O51" s="118"/>
      <c r="P51" s="118"/>
      <c r="Q51" s="118"/>
      <c r="R51" s="118"/>
      <c r="S51" s="118"/>
      <c r="T51" s="118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18"/>
      <c r="AL51" s="118"/>
      <c r="AM51" s="118"/>
      <c r="AN51" s="118"/>
      <c r="AO51" s="118"/>
      <c r="AP51" s="118"/>
      <c r="AQ51" s="118"/>
      <c r="AR51" s="104"/>
      <c r="AS51" s="104"/>
      <c r="AT51" s="104"/>
      <c r="AU51" s="106"/>
    </row>
    <row r="52" spans="2:64" ht="15" customHeight="1" x14ac:dyDescent="0.3">
      <c r="B52" s="103"/>
      <c r="C52" s="104" t="s">
        <v>80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222" t="s">
        <v>68</v>
      </c>
      <c r="N52" s="293"/>
      <c r="O52" s="237">
        <f>O48+O50</f>
        <v>84000000</v>
      </c>
      <c r="P52" s="237"/>
      <c r="Q52" s="237"/>
      <c r="R52" s="237"/>
      <c r="S52" s="237"/>
      <c r="T52" s="237"/>
      <c r="U52" s="237"/>
      <c r="V52" s="237"/>
      <c r="W52" s="306"/>
      <c r="X52" s="104"/>
      <c r="Y52" s="104"/>
      <c r="Z52" s="124" t="s">
        <v>107</v>
      </c>
      <c r="AA52" s="104"/>
      <c r="AB52" s="104"/>
      <c r="AC52" s="104"/>
      <c r="AD52" s="104"/>
      <c r="AE52" s="104"/>
      <c r="AF52" s="104"/>
      <c r="AG52" s="104"/>
      <c r="AH52" s="104"/>
      <c r="AI52" s="104"/>
      <c r="AJ52" s="222" t="s">
        <v>68</v>
      </c>
      <c r="AK52" s="293"/>
      <c r="AL52" s="304">
        <f ca="1">AL46-AL48-AL50</f>
        <v>66100000</v>
      </c>
      <c r="AM52" s="304"/>
      <c r="AN52" s="304"/>
      <c r="AO52" s="304"/>
      <c r="AP52" s="304"/>
      <c r="AQ52" s="304"/>
      <c r="AR52" s="304"/>
      <c r="AS52" s="304"/>
      <c r="AT52" s="305"/>
      <c r="AU52" s="106"/>
      <c r="AW52" s="120"/>
      <c r="BC52" s="135" t="s">
        <v>108</v>
      </c>
      <c r="BD52" s="135"/>
      <c r="BE52" s="135"/>
      <c r="BF52" s="135"/>
      <c r="BG52" s="135"/>
      <c r="BH52" s="135"/>
      <c r="BI52" s="135"/>
      <c r="BJ52" s="135"/>
      <c r="BK52" s="135"/>
      <c r="BL52" s="135"/>
    </row>
    <row r="53" spans="2:64" ht="6" customHeight="1" x14ac:dyDescent="0.3"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18"/>
      <c r="AL53" s="118"/>
      <c r="AM53" s="118"/>
      <c r="AN53" s="118"/>
      <c r="AO53" s="118"/>
      <c r="AP53" s="118"/>
      <c r="AQ53" s="118"/>
      <c r="AR53" s="104"/>
      <c r="AS53" s="104"/>
      <c r="AT53" s="104"/>
      <c r="AU53" s="106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</row>
    <row r="54" spans="2:64" ht="15" customHeight="1" x14ac:dyDescent="0.3"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24" t="s">
        <v>109</v>
      </c>
      <c r="AA54" s="104"/>
      <c r="AB54" s="104"/>
      <c r="AC54" s="104"/>
      <c r="AD54" s="104"/>
      <c r="AE54" s="104"/>
      <c r="AF54" s="104"/>
      <c r="AG54" s="104"/>
      <c r="AH54" s="104"/>
      <c r="AI54" s="104"/>
      <c r="AJ54" s="301">
        <f ca="1">(AL48+AL50)/AL52</f>
        <v>6.0514372163388806E-2</v>
      </c>
      <c r="AK54" s="302"/>
      <c r="AL54" s="302"/>
      <c r="AM54" s="302"/>
      <c r="AN54" s="302"/>
      <c r="AO54" s="302"/>
      <c r="AP54" s="302"/>
      <c r="AQ54" s="302"/>
      <c r="AR54" s="302"/>
      <c r="AS54" s="302"/>
      <c r="AT54" s="303"/>
      <c r="AU54" s="106"/>
      <c r="BC54" s="135" t="s">
        <v>110</v>
      </c>
      <c r="BD54" s="135"/>
      <c r="BE54" s="135"/>
      <c r="BF54" s="135"/>
      <c r="BG54" s="135"/>
      <c r="BH54" s="135"/>
      <c r="BI54" s="135"/>
      <c r="BJ54" s="135"/>
      <c r="BK54" s="135"/>
      <c r="BL54" s="135"/>
    </row>
    <row r="55" spans="2:64" ht="6" customHeight="1" thickBot="1" x14ac:dyDescent="0.25">
      <c r="B55" s="9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36"/>
      <c r="AO55" s="100"/>
      <c r="AP55" s="100"/>
      <c r="AQ55" s="100"/>
      <c r="AR55" s="100"/>
      <c r="AS55" s="100"/>
      <c r="AT55" s="100"/>
      <c r="AU55" s="102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</row>
    <row r="56" spans="2:64" ht="6" customHeight="1" x14ac:dyDescent="0.2">
      <c r="B56" s="103"/>
      <c r="AU56" s="106"/>
    </row>
    <row r="57" spans="2:64" ht="15" customHeight="1" x14ac:dyDescent="0.25">
      <c r="B57" s="103"/>
      <c r="C57" s="112" t="s">
        <v>81</v>
      </c>
      <c r="AG57" s="137" t="s">
        <v>111</v>
      </c>
      <c r="AI57" s="137"/>
      <c r="AU57" s="106"/>
    </row>
    <row r="58" spans="2:64" ht="6" customHeight="1" x14ac:dyDescent="0.2">
      <c r="B58" s="103"/>
      <c r="AU58" s="106"/>
    </row>
    <row r="59" spans="2:64" ht="15" customHeight="1" x14ac:dyDescent="0.3">
      <c r="B59" s="103"/>
      <c r="C59" s="126" t="s">
        <v>82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26" t="s">
        <v>83</v>
      </c>
      <c r="AG59" s="104"/>
      <c r="AH59" s="104"/>
      <c r="AI59" s="138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6"/>
    </row>
    <row r="60" spans="2:64" ht="6" customHeight="1" x14ac:dyDescent="0.3">
      <c r="B60" s="103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6"/>
    </row>
    <row r="61" spans="2:64" ht="15" customHeight="1" x14ac:dyDescent="0.3">
      <c r="B61" s="103"/>
      <c r="C61" s="104" t="s">
        <v>84</v>
      </c>
      <c r="D61" s="104"/>
      <c r="E61" s="104"/>
      <c r="F61" s="104"/>
      <c r="G61" s="104"/>
      <c r="H61" s="104"/>
      <c r="I61" s="104"/>
      <c r="J61" s="104"/>
      <c r="K61" s="127" t="s">
        <v>68</v>
      </c>
      <c r="L61" s="239">
        <v>10200</v>
      </c>
      <c r="M61" s="239"/>
      <c r="N61" s="239"/>
      <c r="O61" s="239"/>
      <c r="P61" s="239"/>
      <c r="Q61" s="239"/>
      <c r="R61" s="239"/>
      <c r="S61" s="287"/>
      <c r="T61" s="104" t="s">
        <v>85</v>
      </c>
      <c r="U61" s="104"/>
      <c r="V61" s="104"/>
      <c r="W61" s="104"/>
      <c r="X61" s="104"/>
      <c r="Y61" s="104"/>
      <c r="Z61" s="104"/>
      <c r="AA61" s="104"/>
      <c r="AB61" s="288">
        <f>L61/O34*30</f>
        <v>1.0200000000000001E-2</v>
      </c>
      <c r="AC61" s="289"/>
      <c r="AD61" s="290"/>
      <c r="AE61" s="104"/>
      <c r="AF61" s="104" t="s">
        <v>86</v>
      </c>
      <c r="AG61" s="104"/>
      <c r="AH61" s="104"/>
      <c r="AI61" s="104"/>
      <c r="AJ61" s="104"/>
      <c r="AK61" s="104"/>
      <c r="AL61" s="104"/>
      <c r="AM61" s="104"/>
      <c r="AN61" s="104"/>
      <c r="AO61" s="104"/>
      <c r="AP61" s="232">
        <v>9</v>
      </c>
      <c r="AQ61" s="291"/>
      <c r="AR61" s="292"/>
      <c r="AS61" s="104" t="s">
        <v>87</v>
      </c>
      <c r="AT61" s="104"/>
      <c r="AU61" s="106"/>
    </row>
    <row r="62" spans="2:64" ht="6" customHeight="1" x14ac:dyDescent="0.3">
      <c r="B62" s="103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39"/>
      <c r="AR62" s="104"/>
      <c r="AS62" s="104"/>
      <c r="AT62" s="104"/>
      <c r="AU62" s="106"/>
    </row>
    <row r="63" spans="2:64" ht="15" customHeight="1" x14ac:dyDescent="0.3">
      <c r="B63" s="103"/>
      <c r="C63" s="104" t="s">
        <v>88</v>
      </c>
      <c r="D63" s="104"/>
      <c r="E63" s="104"/>
      <c r="F63" s="104"/>
      <c r="G63" s="104"/>
      <c r="H63" s="104"/>
      <c r="I63" s="104"/>
      <c r="J63" s="104"/>
      <c r="K63" s="127" t="s">
        <v>68</v>
      </c>
      <c r="L63" s="239">
        <v>9000</v>
      </c>
      <c r="M63" s="239"/>
      <c r="N63" s="239"/>
      <c r="O63" s="239"/>
      <c r="P63" s="239"/>
      <c r="Q63" s="239"/>
      <c r="R63" s="239"/>
      <c r="S63" s="287"/>
      <c r="T63" s="104" t="s">
        <v>85</v>
      </c>
      <c r="U63" s="104"/>
      <c r="V63" s="104"/>
      <c r="W63" s="104"/>
      <c r="X63" s="104"/>
      <c r="Y63" s="104"/>
      <c r="Z63" s="104"/>
      <c r="AA63" s="104"/>
      <c r="AB63" s="288">
        <f>L63/O32*30</f>
        <v>2.2499999999999998E-3</v>
      </c>
      <c r="AC63" s="289"/>
      <c r="AD63" s="290"/>
      <c r="AE63" s="104"/>
      <c r="AF63" s="104" t="s">
        <v>89</v>
      </c>
      <c r="AG63" s="104"/>
      <c r="AH63" s="104"/>
      <c r="AI63" s="104"/>
      <c r="AJ63" s="104"/>
      <c r="AK63" s="104"/>
      <c r="AL63" s="104"/>
      <c r="AM63" s="104"/>
      <c r="AN63" s="104"/>
      <c r="AO63" s="104"/>
      <c r="AP63" s="232">
        <v>6</v>
      </c>
      <c r="AQ63" s="291"/>
      <c r="AR63" s="292"/>
      <c r="AS63" s="104" t="s">
        <v>87</v>
      </c>
      <c r="AT63" s="104"/>
      <c r="AU63" s="106"/>
    </row>
    <row r="64" spans="2:64" ht="6" customHeight="1" x14ac:dyDescent="0.3">
      <c r="B64" s="103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28"/>
      <c r="P64" s="128"/>
      <c r="Q64" s="128"/>
      <c r="R64" s="104"/>
      <c r="S64" s="104"/>
      <c r="T64" s="104"/>
      <c r="U64" s="128"/>
      <c r="V64" s="104"/>
      <c r="W64" s="104"/>
      <c r="X64" s="104"/>
      <c r="Y64" s="104"/>
      <c r="Z64" s="104"/>
      <c r="AA64" s="104"/>
      <c r="AB64" s="128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6"/>
    </row>
    <row r="65" spans="2:52" ht="15" customHeight="1" x14ac:dyDescent="0.3">
      <c r="B65" s="103"/>
      <c r="C65" s="104" t="s">
        <v>90</v>
      </c>
      <c r="D65" s="104"/>
      <c r="E65" s="104"/>
      <c r="F65" s="104"/>
      <c r="G65" s="104"/>
      <c r="H65" s="104"/>
      <c r="I65" s="104"/>
      <c r="J65" s="104"/>
      <c r="K65" s="127" t="s">
        <v>68</v>
      </c>
      <c r="L65" s="239">
        <v>6000</v>
      </c>
      <c r="M65" s="239"/>
      <c r="N65" s="239"/>
      <c r="O65" s="239"/>
      <c r="P65" s="239"/>
      <c r="Q65" s="239"/>
      <c r="R65" s="239"/>
      <c r="S65" s="287"/>
      <c r="T65" s="104" t="s">
        <v>85</v>
      </c>
      <c r="U65" s="104"/>
      <c r="V65" s="104"/>
      <c r="W65" s="104"/>
      <c r="X65" s="104"/>
      <c r="Y65" s="104"/>
      <c r="Z65" s="104"/>
      <c r="AA65" s="104"/>
      <c r="AB65" s="288">
        <f>L65/O34*30</f>
        <v>6.0000000000000001E-3</v>
      </c>
      <c r="AC65" s="289"/>
      <c r="AD65" s="290"/>
      <c r="AE65" s="104"/>
      <c r="AF65" s="104" t="s">
        <v>91</v>
      </c>
      <c r="AG65" s="104"/>
      <c r="AH65" s="104"/>
      <c r="AI65" s="104"/>
      <c r="AJ65" s="104"/>
      <c r="AK65" s="104"/>
      <c r="AL65" s="104"/>
      <c r="AM65" s="104"/>
      <c r="AN65" s="104"/>
      <c r="AO65" s="104"/>
      <c r="AP65" s="232">
        <v>6</v>
      </c>
      <c r="AQ65" s="291"/>
      <c r="AR65" s="292"/>
      <c r="AS65" s="104" t="s">
        <v>87</v>
      </c>
      <c r="AT65" s="104"/>
      <c r="AU65" s="106"/>
    </row>
    <row r="66" spans="2:52" ht="6" customHeight="1" x14ac:dyDescent="0.3">
      <c r="B66" s="103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28"/>
      <c r="Q66" s="128"/>
      <c r="R66" s="128"/>
      <c r="S66" s="128"/>
      <c r="T66" s="128"/>
      <c r="U66" s="128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6"/>
    </row>
    <row r="67" spans="2:52" ht="15" customHeight="1" x14ac:dyDescent="0.3">
      <c r="B67" s="103"/>
      <c r="C67" s="126" t="s">
        <v>92</v>
      </c>
      <c r="D67" s="104"/>
      <c r="E67" s="104"/>
      <c r="F67" s="104"/>
      <c r="G67" s="104"/>
      <c r="H67" s="104"/>
      <c r="I67" s="104"/>
      <c r="J67" s="104"/>
      <c r="K67" s="222" t="s">
        <v>68</v>
      </c>
      <c r="L67" s="293"/>
      <c r="M67" s="294">
        <f>L61+L63-L65</f>
        <v>13200</v>
      </c>
      <c r="N67" s="294"/>
      <c r="O67" s="294"/>
      <c r="P67" s="294"/>
      <c r="Q67" s="294"/>
      <c r="R67" s="294"/>
      <c r="S67" s="295"/>
      <c r="T67" s="130" t="s">
        <v>93</v>
      </c>
      <c r="U67" s="104"/>
      <c r="V67" s="104"/>
      <c r="W67" s="104"/>
      <c r="X67" s="104"/>
      <c r="Y67" s="104"/>
      <c r="Z67" s="104"/>
      <c r="AA67" s="104"/>
      <c r="AB67" s="296">
        <f>(O32-O34)/O32</f>
        <v>0.75</v>
      </c>
      <c r="AC67" s="297"/>
      <c r="AD67" s="298"/>
      <c r="AE67" s="104"/>
      <c r="AF67" s="104" t="s">
        <v>94</v>
      </c>
      <c r="AG67" s="104"/>
      <c r="AH67" s="104"/>
      <c r="AI67" s="104"/>
      <c r="AJ67" s="104"/>
      <c r="AK67" s="104"/>
      <c r="AL67" s="104"/>
      <c r="AM67" s="104"/>
      <c r="AN67" s="104"/>
      <c r="AO67" s="104"/>
      <c r="AP67" s="288">
        <f>AP61+AP63-AP65</f>
        <v>9</v>
      </c>
      <c r="AQ67" s="299"/>
      <c r="AR67" s="300"/>
      <c r="AS67" s="104" t="s">
        <v>87</v>
      </c>
      <c r="AT67" s="104"/>
      <c r="AU67" s="106"/>
    </row>
    <row r="68" spans="2:52" ht="6" customHeight="1" x14ac:dyDescent="0.3">
      <c r="B68" s="103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6"/>
    </row>
    <row r="69" spans="2:52" ht="15" customHeight="1" x14ac:dyDescent="0.3">
      <c r="B69" s="103"/>
      <c r="C69" s="124"/>
      <c r="D69" s="104"/>
      <c r="E69" s="104"/>
      <c r="F69" s="104"/>
      <c r="G69" s="104"/>
      <c r="H69" s="104"/>
      <c r="I69" s="104"/>
      <c r="J69" s="104"/>
      <c r="K69" s="229"/>
      <c r="L69" s="229"/>
      <c r="M69" s="230"/>
      <c r="N69" s="230"/>
      <c r="O69" s="230"/>
      <c r="P69" s="230"/>
      <c r="Q69" s="230"/>
      <c r="R69" s="230"/>
      <c r="S69" s="230"/>
      <c r="T69" s="124"/>
      <c r="U69" s="104"/>
      <c r="V69" s="104"/>
      <c r="W69" s="104"/>
      <c r="X69" s="104"/>
      <c r="Y69" s="104"/>
      <c r="Z69" s="104"/>
      <c r="AA69" s="104"/>
      <c r="AB69" s="231"/>
      <c r="AC69" s="231"/>
      <c r="AD69" s="231"/>
      <c r="AE69" s="104"/>
      <c r="AF69" s="126" t="s">
        <v>95</v>
      </c>
      <c r="AG69" s="104"/>
      <c r="AH69" s="104"/>
      <c r="AI69" s="104"/>
      <c r="AJ69" s="104"/>
      <c r="AK69" s="104"/>
      <c r="AL69" s="127" t="s">
        <v>68</v>
      </c>
      <c r="AM69" s="224">
        <f>AP67/30*O34</f>
        <v>9000000</v>
      </c>
      <c r="AN69" s="224"/>
      <c r="AO69" s="224"/>
      <c r="AP69" s="224"/>
      <c r="AQ69" s="224"/>
      <c r="AR69" s="224"/>
      <c r="AS69" s="224"/>
      <c r="AT69" s="280"/>
      <c r="AU69" s="106"/>
    </row>
    <row r="70" spans="2:52" ht="6" customHeight="1" thickBot="1" x14ac:dyDescent="0.35">
      <c r="B70" s="103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6"/>
    </row>
    <row r="71" spans="2:52" ht="6" customHeight="1" x14ac:dyDescent="0.2"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6"/>
    </row>
    <row r="72" spans="2:52" ht="15.6" customHeight="1" x14ac:dyDescent="0.25">
      <c r="B72" s="103"/>
      <c r="C72" s="112" t="s">
        <v>112</v>
      </c>
      <c r="AT72" s="140"/>
      <c r="AU72" s="106"/>
    </row>
    <row r="73" spans="2:52" ht="6" customHeight="1" x14ac:dyDescent="0.25">
      <c r="B73" s="103"/>
      <c r="C73" s="112"/>
      <c r="U73" s="141"/>
      <c r="V73" s="141"/>
      <c r="W73" s="141"/>
      <c r="AU73" s="106"/>
    </row>
    <row r="74" spans="2:52" ht="15.6" customHeight="1" x14ac:dyDescent="0.3">
      <c r="B74" s="103"/>
      <c r="C74" s="104" t="s">
        <v>113</v>
      </c>
      <c r="D74" s="104"/>
      <c r="E74" s="104"/>
      <c r="F74" s="104"/>
      <c r="G74" s="104"/>
      <c r="H74" s="104"/>
      <c r="I74" s="104"/>
      <c r="J74" s="104"/>
      <c r="K74" s="104"/>
      <c r="L74" s="104"/>
      <c r="M74" s="281" t="s">
        <v>114</v>
      </c>
      <c r="N74" s="282"/>
      <c r="O74" s="282"/>
      <c r="P74" s="282"/>
      <c r="Q74" s="282"/>
      <c r="R74" s="282"/>
      <c r="S74" s="283"/>
      <c r="T74" s="104"/>
      <c r="U74" s="284"/>
      <c r="V74" s="284"/>
      <c r="W74" s="284"/>
      <c r="X74" s="104"/>
      <c r="Y74" s="104"/>
      <c r="Z74" s="104"/>
      <c r="AA74" s="104" t="s">
        <v>115</v>
      </c>
      <c r="AB74" s="104"/>
      <c r="AC74" s="104"/>
      <c r="AD74" s="104"/>
      <c r="AE74" s="104"/>
      <c r="AF74" s="104"/>
      <c r="AG74" s="104"/>
      <c r="AH74" s="109"/>
      <c r="AI74" s="104"/>
      <c r="AJ74" s="104"/>
      <c r="AK74" s="240">
        <v>24</v>
      </c>
      <c r="AL74" s="285"/>
      <c r="AM74" s="286"/>
      <c r="AN74" s="104" t="s">
        <v>116</v>
      </c>
      <c r="AO74" s="104"/>
      <c r="AP74" s="104"/>
      <c r="AQ74" s="104"/>
      <c r="AR74" s="104"/>
      <c r="AS74" s="104"/>
      <c r="AT74" s="104"/>
      <c r="AU74" s="106"/>
    </row>
    <row r="75" spans="2:52" ht="6" customHeight="1" x14ac:dyDescent="0.3">
      <c r="B75" s="103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18"/>
      <c r="N75" s="118"/>
      <c r="O75" s="118"/>
      <c r="P75" s="118"/>
      <c r="Q75" s="118"/>
      <c r="R75" s="118"/>
      <c r="S75" s="118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9"/>
      <c r="AE75" s="109"/>
      <c r="AF75" s="109"/>
      <c r="AG75" s="104"/>
      <c r="AH75" s="104"/>
      <c r="AI75" s="104"/>
      <c r="AJ75" s="104"/>
      <c r="AK75" s="104"/>
      <c r="AL75" s="104"/>
      <c r="AM75" s="142"/>
      <c r="AN75" s="108"/>
      <c r="AO75" s="104"/>
      <c r="AP75" s="104"/>
      <c r="AQ75" s="104"/>
      <c r="AR75" s="104"/>
      <c r="AS75" s="104"/>
      <c r="AT75" s="104"/>
      <c r="AU75" s="106"/>
    </row>
    <row r="76" spans="2:52" ht="15.6" customHeight="1" x14ac:dyDescent="0.3">
      <c r="B76" s="103"/>
      <c r="C76" s="104" t="s">
        <v>117</v>
      </c>
      <c r="D76" s="104"/>
      <c r="E76" s="104"/>
      <c r="F76" s="104"/>
      <c r="G76" s="104"/>
      <c r="H76" s="104"/>
      <c r="I76" s="104"/>
      <c r="J76" s="104"/>
      <c r="K76" s="104"/>
      <c r="L76" s="104"/>
      <c r="M76" s="266" t="s">
        <v>68</v>
      </c>
      <c r="N76" s="267"/>
      <c r="O76" s="235">
        <v>20000000</v>
      </c>
      <c r="P76" s="235"/>
      <c r="Q76" s="235"/>
      <c r="R76" s="235"/>
      <c r="S76" s="235"/>
      <c r="T76" s="235"/>
      <c r="U76" s="235"/>
      <c r="V76" s="235"/>
      <c r="W76" s="268"/>
      <c r="X76" s="104"/>
      <c r="Y76" s="104"/>
      <c r="Z76" s="104"/>
      <c r="AA76" s="104" t="s">
        <v>118</v>
      </c>
      <c r="AB76" s="142"/>
      <c r="AC76" s="104"/>
      <c r="AD76" s="104"/>
      <c r="AE76" s="104"/>
      <c r="AF76" s="104"/>
      <c r="AG76" s="104"/>
      <c r="AH76" s="104"/>
      <c r="AI76" s="104"/>
      <c r="AJ76" s="104"/>
      <c r="AK76" s="269">
        <v>0.02</v>
      </c>
      <c r="AL76" s="270"/>
      <c r="AM76" s="271"/>
      <c r="AN76" s="104"/>
      <c r="AO76" s="143" t="s">
        <v>119</v>
      </c>
      <c r="AP76" s="104"/>
      <c r="AQ76" s="144"/>
      <c r="AR76" s="272">
        <f>AW76</f>
        <v>0.40884993466872843</v>
      </c>
      <c r="AS76" s="273"/>
      <c r="AT76" s="274"/>
      <c r="AU76" s="106"/>
      <c r="AW76" s="275">
        <f>RATE(AK74,-((O76/AK74)+O76*AK76),O76)*12</f>
        <v>0.40884993466872843</v>
      </c>
      <c r="AX76" s="275"/>
      <c r="AY76" s="275"/>
      <c r="AZ76" s="275"/>
    </row>
    <row r="77" spans="2:52" ht="6" customHeight="1" thickBot="1" x14ac:dyDescent="0.25">
      <c r="B77" s="9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2"/>
    </row>
    <row r="78" spans="2:52" ht="6" customHeight="1" x14ac:dyDescent="0.2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6"/>
    </row>
    <row r="79" spans="2:52" ht="15" customHeight="1" x14ac:dyDescent="0.25">
      <c r="B79" s="103"/>
      <c r="C79" s="145" t="s">
        <v>120</v>
      </c>
      <c r="AB79" s="146" t="s">
        <v>121</v>
      </c>
      <c r="AC79" s="147"/>
      <c r="AD79" s="147"/>
      <c r="AE79" s="147"/>
      <c r="AF79" s="147"/>
      <c r="AG79" s="147"/>
      <c r="AH79" s="147"/>
      <c r="AI79" s="147"/>
      <c r="AJ79" s="148"/>
      <c r="AK79" s="112"/>
      <c r="AL79" s="146" t="s">
        <v>122</v>
      </c>
      <c r="AM79" s="147"/>
      <c r="AN79" s="147"/>
      <c r="AO79" s="147"/>
      <c r="AP79" s="147"/>
      <c r="AQ79" s="147"/>
      <c r="AR79" s="149"/>
      <c r="AS79" s="149"/>
      <c r="AT79" s="150"/>
      <c r="AU79" s="106"/>
    </row>
    <row r="80" spans="2:52" ht="6.75" customHeight="1" x14ac:dyDescent="0.2">
      <c r="B80" s="103"/>
      <c r="E80" s="151"/>
      <c r="F80" s="151"/>
      <c r="G80" s="151"/>
      <c r="H80" s="151"/>
      <c r="I80" s="151"/>
      <c r="J80" s="151"/>
      <c r="K80" s="152"/>
      <c r="L80" s="152"/>
      <c r="M80" s="152"/>
      <c r="AB80" s="153"/>
      <c r="AJ80" s="154"/>
      <c r="AL80" s="153"/>
      <c r="AT80" s="154"/>
      <c r="AU80" s="106"/>
    </row>
    <row r="81" spans="2:47" ht="15" customHeight="1" x14ac:dyDescent="0.2">
      <c r="B81" s="103"/>
      <c r="C81" s="145" t="s">
        <v>123</v>
      </c>
      <c r="V81" s="151"/>
      <c r="W81" s="151"/>
      <c r="X81" s="151"/>
      <c r="AB81" s="155"/>
      <c r="AJ81" s="154"/>
      <c r="AL81" s="155"/>
      <c r="AT81" s="154"/>
      <c r="AU81" s="106"/>
    </row>
    <row r="82" spans="2:47" ht="6.75" customHeight="1" x14ac:dyDescent="0.2">
      <c r="B82" s="103"/>
      <c r="AB82" s="155"/>
      <c r="AJ82" s="154"/>
      <c r="AL82" s="155"/>
      <c r="AT82" s="154"/>
      <c r="AU82" s="106"/>
    </row>
    <row r="83" spans="2:47" ht="15" customHeight="1" x14ac:dyDescent="0.2">
      <c r="B83" s="103"/>
      <c r="C83" s="145" t="s">
        <v>124</v>
      </c>
      <c r="D83" s="151"/>
      <c r="E83" s="151"/>
      <c r="F83" s="151"/>
      <c r="G83" s="151"/>
      <c r="H83" s="151"/>
      <c r="I83" s="151"/>
      <c r="J83" s="151"/>
      <c r="K83" s="152"/>
      <c r="L83" s="152"/>
      <c r="M83" s="152"/>
      <c r="N83" s="151"/>
      <c r="P83" s="276"/>
      <c r="Q83" s="277"/>
      <c r="R83" s="277"/>
      <c r="S83" s="277"/>
      <c r="T83" s="277"/>
      <c r="U83" s="277"/>
      <c r="V83" s="277"/>
      <c r="W83" s="278"/>
      <c r="AB83" s="155" t="s">
        <v>125</v>
      </c>
      <c r="AC83" s="279"/>
      <c r="AD83" s="221"/>
      <c r="AE83" s="221"/>
      <c r="AF83" s="221"/>
      <c r="AG83" s="221"/>
      <c r="AH83" s="221"/>
      <c r="AI83" s="156" t="s">
        <v>126</v>
      </c>
      <c r="AJ83" s="154"/>
      <c r="AL83" s="155" t="s">
        <v>125</v>
      </c>
      <c r="AM83" s="221"/>
      <c r="AN83" s="221"/>
      <c r="AO83" s="221"/>
      <c r="AP83" s="221"/>
      <c r="AQ83" s="221"/>
      <c r="AR83" s="221"/>
      <c r="AS83" s="87" t="s">
        <v>127</v>
      </c>
      <c r="AT83" s="154"/>
      <c r="AU83" s="106"/>
    </row>
    <row r="84" spans="2:47" ht="6" customHeight="1" x14ac:dyDescent="0.2">
      <c r="B84" s="103"/>
      <c r="AB84" s="155"/>
      <c r="AJ84" s="154"/>
      <c r="AL84" s="155"/>
      <c r="AT84" s="154"/>
      <c r="AU84" s="106"/>
    </row>
    <row r="85" spans="2:47" ht="15" customHeight="1" x14ac:dyDescent="0.2">
      <c r="B85" s="103"/>
      <c r="AB85" s="157" t="s">
        <v>128</v>
      </c>
      <c r="AC85" s="158"/>
      <c r="AD85" s="158"/>
      <c r="AE85" s="158"/>
      <c r="AF85" s="158"/>
      <c r="AG85" s="158"/>
      <c r="AH85" s="158"/>
      <c r="AI85" s="158"/>
      <c r="AJ85" s="159"/>
      <c r="AL85" s="157" t="s">
        <v>128</v>
      </c>
      <c r="AM85" s="158"/>
      <c r="AN85" s="158"/>
      <c r="AO85" s="158"/>
      <c r="AP85" s="158"/>
      <c r="AQ85" s="158"/>
      <c r="AR85" s="158"/>
      <c r="AS85" s="158"/>
      <c r="AT85" s="159"/>
      <c r="AU85" s="106"/>
    </row>
    <row r="86" spans="2:47" ht="15" customHeight="1" thickBot="1" x14ac:dyDescent="0.25">
      <c r="B86" s="9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60"/>
      <c r="AL86" s="161" t="s">
        <v>129</v>
      </c>
      <c r="AM86" s="100"/>
      <c r="AN86" s="100"/>
      <c r="AO86" s="100"/>
      <c r="AP86" s="100"/>
      <c r="AQ86" s="100"/>
      <c r="AR86" s="100"/>
      <c r="AS86" s="100"/>
      <c r="AT86" s="100"/>
      <c r="AU86" s="102"/>
    </row>
    <row r="88" spans="2:47" ht="15" hidden="1" customHeight="1" x14ac:dyDescent="0.2">
      <c r="C88" s="87" t="s">
        <v>130</v>
      </c>
      <c r="K88" s="263">
        <f>[2]Aplikasi!AE36</f>
        <v>10000</v>
      </c>
      <c r="L88" s="264"/>
      <c r="M88" s="264"/>
      <c r="N88" s="264"/>
      <c r="O88" s="264"/>
      <c r="P88" s="264"/>
      <c r="Q88" s="264"/>
      <c r="R88" s="264"/>
      <c r="S88" s="265"/>
      <c r="U88" s="87" t="s">
        <v>131</v>
      </c>
    </row>
    <row r="89" spans="2:47" ht="4.5" hidden="1" customHeight="1" x14ac:dyDescent="0.2">
      <c r="K89" s="83"/>
      <c r="L89" s="83"/>
      <c r="M89" s="83"/>
      <c r="N89" s="83"/>
      <c r="O89" s="83"/>
      <c r="P89" s="83"/>
      <c r="Q89" s="83"/>
      <c r="R89" s="83"/>
      <c r="S89" s="83"/>
    </row>
    <row r="90" spans="2:47" ht="15" hidden="1" customHeight="1" x14ac:dyDescent="0.2">
      <c r="C90" s="87" t="s">
        <v>132</v>
      </c>
      <c r="K90" s="263">
        <f>(K88/[2]Sheet1!DO2)*[2]Sheet1!DR3*[2]Sheet1!DR2</f>
        <v>15000000</v>
      </c>
      <c r="L90" s="264"/>
      <c r="M90" s="264"/>
      <c r="N90" s="264"/>
      <c r="O90" s="264"/>
      <c r="P90" s="264"/>
      <c r="Q90" s="264"/>
      <c r="R90" s="264"/>
      <c r="S90" s="265"/>
    </row>
    <row r="91" spans="2:47" ht="15" hidden="1" customHeight="1" x14ac:dyDescent="0.2"/>
    <row r="92" spans="2:47" ht="15" hidden="1" customHeight="1" x14ac:dyDescent="0.2">
      <c r="C92" s="162" t="s">
        <v>133</v>
      </c>
      <c r="K92" s="221"/>
      <c r="L92" s="221"/>
      <c r="M92" s="221"/>
      <c r="N92" s="221"/>
      <c r="O92" s="221"/>
      <c r="P92" s="221"/>
      <c r="Q92" s="221"/>
      <c r="R92" s="221"/>
      <c r="S92" s="221"/>
    </row>
    <row r="93" spans="2:47" ht="4.5" hidden="1" customHeight="1" x14ac:dyDescent="0.2">
      <c r="C93" s="162"/>
    </row>
    <row r="94" spans="2:47" ht="15" hidden="1" customHeight="1" x14ac:dyDescent="0.2">
      <c r="C94" s="162" t="s">
        <v>134</v>
      </c>
      <c r="K94" s="263">
        <v>4000000</v>
      </c>
      <c r="L94" s="264"/>
      <c r="M94" s="264"/>
      <c r="N94" s="264"/>
      <c r="O94" s="264"/>
      <c r="P94" s="264"/>
      <c r="Q94" s="264"/>
      <c r="R94" s="264"/>
      <c r="S94" s="265"/>
      <c r="Y94" s="87" t="s">
        <v>135</v>
      </c>
      <c r="AC94" s="262">
        <v>2</v>
      </c>
      <c r="AD94" s="261"/>
      <c r="AE94" s="163" t="s">
        <v>136</v>
      </c>
      <c r="AH94" s="263">
        <f>K98*(AC94/100)</f>
        <v>80000</v>
      </c>
      <c r="AI94" s="264"/>
      <c r="AJ94" s="264"/>
      <c r="AK94" s="264"/>
      <c r="AL94" s="264"/>
      <c r="AM94" s="264"/>
      <c r="AN94" s="264"/>
      <c r="AO94" s="264"/>
      <c r="AP94" s="265"/>
    </row>
    <row r="95" spans="2:47" ht="3.75" hidden="1" customHeight="1" x14ac:dyDescent="0.2">
      <c r="C95" s="162"/>
    </row>
    <row r="96" spans="2:47" ht="15" hidden="1" customHeight="1" x14ac:dyDescent="0.2">
      <c r="C96" s="162" t="s">
        <v>137</v>
      </c>
      <c r="K96" s="259">
        <f>K94*(K88/10000)/K88</f>
        <v>400</v>
      </c>
      <c r="L96" s="260"/>
      <c r="M96" s="260"/>
      <c r="N96" s="260"/>
      <c r="O96" s="260"/>
      <c r="P96" s="260"/>
      <c r="Q96" s="260"/>
      <c r="R96" s="260"/>
      <c r="S96" s="261"/>
      <c r="Y96" s="87" t="s">
        <v>138</v>
      </c>
      <c r="AC96" s="262">
        <v>12</v>
      </c>
      <c r="AD96" s="261"/>
      <c r="AE96" s="87" t="s">
        <v>136</v>
      </c>
      <c r="AH96" s="259">
        <f>(AC96/100)*K98</f>
        <v>480000</v>
      </c>
      <c r="AI96" s="260"/>
      <c r="AJ96" s="260"/>
      <c r="AK96" s="260"/>
      <c r="AL96" s="260"/>
      <c r="AM96" s="260"/>
      <c r="AN96" s="260"/>
      <c r="AO96" s="260"/>
      <c r="AP96" s="261"/>
    </row>
    <row r="97" spans="3:42" ht="4.5" hidden="1" customHeight="1" x14ac:dyDescent="0.2"/>
    <row r="98" spans="3:42" ht="15" hidden="1" customHeight="1" x14ac:dyDescent="0.2">
      <c r="C98" s="87" t="s">
        <v>139</v>
      </c>
      <c r="K98" s="263">
        <f>K96*K88</f>
        <v>4000000</v>
      </c>
      <c r="L98" s="264"/>
      <c r="M98" s="264"/>
      <c r="N98" s="264"/>
      <c r="O98" s="264"/>
      <c r="P98" s="264"/>
      <c r="Q98" s="264"/>
      <c r="R98" s="264"/>
      <c r="S98" s="265"/>
      <c r="Y98" s="87" t="s">
        <v>140</v>
      </c>
      <c r="AH98" s="259">
        <f>K98-AH94</f>
        <v>3920000</v>
      </c>
      <c r="AI98" s="260"/>
      <c r="AJ98" s="260"/>
      <c r="AK98" s="260"/>
      <c r="AL98" s="260"/>
      <c r="AM98" s="260"/>
      <c r="AN98" s="260"/>
      <c r="AO98" s="260"/>
      <c r="AP98" s="261"/>
    </row>
  </sheetData>
  <mergeCells count="107">
    <mergeCell ref="AW3:AW5"/>
    <mergeCell ref="J5:Q5"/>
    <mergeCell ref="AG5:AT5"/>
    <mergeCell ref="AW6:AW8"/>
    <mergeCell ref="J7:Q7"/>
    <mergeCell ref="AG7:AT7"/>
    <mergeCell ref="I19:W19"/>
    <mergeCell ref="AI19:AT19"/>
    <mergeCell ref="I21:W21"/>
    <mergeCell ref="AI21:AT21"/>
    <mergeCell ref="I23:W23"/>
    <mergeCell ref="AI23:AT23"/>
    <mergeCell ref="C9:I9"/>
    <mergeCell ref="J9:Q9"/>
    <mergeCell ref="AW9:AW11"/>
    <mergeCell ref="L12:W12"/>
    <mergeCell ref="AG12:AT12"/>
    <mergeCell ref="I17:W17"/>
    <mergeCell ref="AI17:AT17"/>
    <mergeCell ref="M34:N34"/>
    <mergeCell ref="O34:W34"/>
    <mergeCell ref="AJ34:AK34"/>
    <mergeCell ref="AL34:AT34"/>
    <mergeCell ref="M36:N36"/>
    <mergeCell ref="O36:W36"/>
    <mergeCell ref="AJ36:AK36"/>
    <mergeCell ref="AL36:AT36"/>
    <mergeCell ref="I25:W25"/>
    <mergeCell ref="AI25:AT25"/>
    <mergeCell ref="L27:N27"/>
    <mergeCell ref="AI27:AK27"/>
    <mergeCell ref="M32:N32"/>
    <mergeCell ref="O32:W32"/>
    <mergeCell ref="AJ32:AK32"/>
    <mergeCell ref="AL32:AT32"/>
    <mergeCell ref="M42:N42"/>
    <mergeCell ref="O42:W42"/>
    <mergeCell ref="AJ42:AK42"/>
    <mergeCell ref="AL42:AT42"/>
    <mergeCell ref="M44:N44"/>
    <mergeCell ref="O44:W44"/>
    <mergeCell ref="AJ44:AK44"/>
    <mergeCell ref="AL44:AT44"/>
    <mergeCell ref="M38:N38"/>
    <mergeCell ref="O38:W38"/>
    <mergeCell ref="AJ38:AK38"/>
    <mergeCell ref="AL38:AT38"/>
    <mergeCell ref="M40:N40"/>
    <mergeCell ref="O40:W40"/>
    <mergeCell ref="AJ40:AK40"/>
    <mergeCell ref="AL40:AT40"/>
    <mergeCell ref="M50:N50"/>
    <mergeCell ref="O50:W50"/>
    <mergeCell ref="AJ50:AK50"/>
    <mergeCell ref="AL50:AT50"/>
    <mergeCell ref="M52:N52"/>
    <mergeCell ref="O52:W52"/>
    <mergeCell ref="AJ52:AK52"/>
    <mergeCell ref="AL52:AT52"/>
    <mergeCell ref="M46:N46"/>
    <mergeCell ref="O46:W46"/>
    <mergeCell ref="AJ46:AK46"/>
    <mergeCell ref="AL46:AT46"/>
    <mergeCell ref="M48:N48"/>
    <mergeCell ref="O48:W48"/>
    <mergeCell ref="AJ48:AK48"/>
    <mergeCell ref="AL48:AT48"/>
    <mergeCell ref="L65:S65"/>
    <mergeCell ref="AB65:AD65"/>
    <mergeCell ref="AP65:AR65"/>
    <mergeCell ref="K67:L67"/>
    <mergeCell ref="M67:S67"/>
    <mergeCell ref="AB67:AD67"/>
    <mergeCell ref="AP67:AR67"/>
    <mergeCell ref="AJ54:AT54"/>
    <mergeCell ref="L61:S61"/>
    <mergeCell ref="AB61:AD61"/>
    <mergeCell ref="AP61:AR61"/>
    <mergeCell ref="L63:S63"/>
    <mergeCell ref="AB63:AD63"/>
    <mergeCell ref="AP63:AR63"/>
    <mergeCell ref="M76:N76"/>
    <mergeCell ref="O76:W76"/>
    <mergeCell ref="AK76:AM76"/>
    <mergeCell ref="AR76:AT76"/>
    <mergeCell ref="AW76:AZ76"/>
    <mergeCell ref="P83:W83"/>
    <mergeCell ref="AC83:AH83"/>
    <mergeCell ref="AM83:AR83"/>
    <mergeCell ref="K69:L69"/>
    <mergeCell ref="M69:S69"/>
    <mergeCell ref="AB69:AD69"/>
    <mergeCell ref="AM69:AT69"/>
    <mergeCell ref="M74:S74"/>
    <mergeCell ref="U74:W74"/>
    <mergeCell ref="AK74:AM74"/>
    <mergeCell ref="K96:S96"/>
    <mergeCell ref="AC96:AD96"/>
    <mergeCell ref="AH96:AP96"/>
    <mergeCell ref="K98:S98"/>
    <mergeCell ref="AH98:AP98"/>
    <mergeCell ref="K88:S88"/>
    <mergeCell ref="K90:S90"/>
    <mergeCell ref="K92:S92"/>
    <mergeCell ref="K94:S94"/>
    <mergeCell ref="AC94:AD94"/>
    <mergeCell ref="AH94:AP94"/>
  </mergeCells>
  <dataValidations count="9">
    <dataValidation type="list" showInputMessage="1" showErrorMessage="1" sqref="AI25:AT25">
      <formula1>Jarak1</formula1>
    </dataValidation>
    <dataValidation type="list" showInputMessage="1" showErrorMessage="1" sqref="P83">
      <formula1>Rekomendasi</formula1>
    </dataValidation>
    <dataValidation type="list" showInputMessage="1" showErrorMessage="1" sqref="AI23">
      <formula1>Pedagang1</formula1>
    </dataValidation>
    <dataValidation type="list" showInputMessage="1" showErrorMessage="1" sqref="AI19">
      <formula1>Bentuk1</formula1>
    </dataValidation>
    <dataValidation type="list" showInputMessage="1" showErrorMessage="1" sqref="AI17">
      <formula1>Tempat1</formula1>
    </dataValidation>
    <dataValidation type="list" showInputMessage="1" showErrorMessage="1" sqref="AI21">
      <formula1>Tipe1</formula1>
    </dataValidation>
    <dataValidation showInputMessage="1" showErrorMessage="1" sqref="I19"/>
    <dataValidation type="list" showInputMessage="1" showErrorMessage="1" sqref="AG12">
      <formula1>Hubungan</formula1>
    </dataValidation>
    <dataValidation type="list" showInputMessage="1" showErrorMessage="1" sqref="J9">
      <formula1>Fasilitas</formula1>
    </dataValidation>
  </dataValidations>
  <hyperlinks>
    <hyperlink ref="AW2" location="'Main Menu'!A1" display="Main Menu"/>
    <hyperlink ref="AW3:AW5" location="'Fasilitas Kredit di PUNDI'!Print_Area" display="Fasilitas Kredit di Bank Pundi Indonesia"/>
    <hyperlink ref="AW6:AW8" location="'Fasilitas Kredit di Tempat Lain'!A1" display="Fasilitas Kredit di Tempat Lain"/>
    <hyperlink ref="AW9:AW11" location="LPNU2!Print_Area" display="LPNU2"/>
  </hyperlinks>
  <printOptions horizontalCentered="1"/>
  <pageMargins left="0" right="0" top="0" bottom="0" header="0.5" footer="0.5"/>
  <pageSetup scale="76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7" r:id="rId4" name="CommandButton1">
          <controlPr defaultSize="0" autoLine="0" r:id="rId5">
            <anchor moveWithCells="1">
              <from>
                <xdr:col>54</xdr:col>
                <xdr:colOff>76200</xdr:colOff>
                <xdr:row>2</xdr:row>
                <xdr:rowOff>9525</xdr:rowOff>
              </from>
              <to>
                <xdr:col>62</xdr:col>
                <xdr:colOff>57150</xdr:colOff>
                <xdr:row>11</xdr:row>
                <xdr:rowOff>123825</xdr:rowOff>
              </to>
            </anchor>
          </controlPr>
        </control>
      </mc:Choice>
      <mc:Fallback>
        <control shapeId="4097" r:id="rId4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'[2]Skim Kredit'!#REF!</xm:f>
          </x14:formula1>
          <xm:sqref>M74:S74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39997558519241921"/>
    <pageSetUpPr fitToPage="1"/>
  </sheetPr>
  <dimension ref="B1:BF280"/>
  <sheetViews>
    <sheetView zoomScale="90" zoomScaleNormal="90" workbookViewId="0">
      <selection activeCell="C26" sqref="C26:AT32"/>
    </sheetView>
  </sheetViews>
  <sheetFormatPr defaultColWidth="3.83203125" defaultRowHeight="14.25" x14ac:dyDescent="0.2"/>
  <cols>
    <col min="1" max="1" width="3.83203125" style="164" customWidth="1"/>
    <col min="2" max="2" width="1.83203125" style="164" customWidth="1"/>
    <col min="3" max="15" width="3.83203125" style="164" customWidth="1"/>
    <col min="16" max="16" width="4" style="164" customWidth="1"/>
    <col min="17" max="23" width="3.83203125" style="164" customWidth="1"/>
    <col min="24" max="25" width="1.83203125" style="164" customWidth="1"/>
    <col min="26" max="31" width="3.83203125" style="164" customWidth="1"/>
    <col min="32" max="32" width="6.83203125" style="164" customWidth="1"/>
    <col min="33" max="44" width="3.83203125" style="164" customWidth="1"/>
    <col min="45" max="45" width="6.6640625" style="164" customWidth="1"/>
    <col min="46" max="46" width="5.83203125" style="164" customWidth="1"/>
    <col min="47" max="47" width="3.83203125" style="164" customWidth="1"/>
    <col min="48" max="50" width="3.83203125" style="164"/>
    <col min="51" max="51" width="3.1640625" style="164" customWidth="1"/>
    <col min="52" max="16384" width="3.83203125" style="164"/>
  </cols>
  <sheetData>
    <row r="1" spans="2:58" ht="15.75" thickBot="1" x14ac:dyDescent="0.3">
      <c r="B1" s="87"/>
      <c r="X1" s="87"/>
      <c r="Y1" s="87"/>
      <c r="AR1" s="165"/>
      <c r="AS1" s="165"/>
      <c r="AT1" s="165"/>
      <c r="AU1" s="87"/>
      <c r="AV1" s="87"/>
    </row>
    <row r="2" spans="2:58" ht="40.5" customHeight="1" thickBot="1" x14ac:dyDescent="0.3"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8"/>
      <c r="AS2" s="168"/>
      <c r="AT2" s="168"/>
      <c r="AU2" s="169"/>
      <c r="AV2" s="87"/>
    </row>
    <row r="3" spans="2:58" ht="6" customHeight="1" x14ac:dyDescent="0.2"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6"/>
      <c r="AV3" s="87"/>
    </row>
    <row r="4" spans="2:58" s="93" customFormat="1" ht="20.25" x14ac:dyDescent="0.3">
      <c r="B4" s="89"/>
      <c r="C4" s="90" t="s">
        <v>141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Z4" s="131"/>
      <c r="AA4" s="131"/>
      <c r="AS4" s="95"/>
      <c r="AT4" s="96"/>
      <c r="AU4" s="97"/>
      <c r="AW4" s="317" t="s">
        <v>13</v>
      </c>
      <c r="AX4" s="317"/>
      <c r="AY4" s="317"/>
      <c r="AZ4" s="317"/>
      <c r="BA4" s="317"/>
      <c r="BB4" s="317"/>
      <c r="BC4" s="317"/>
      <c r="BD4" s="317"/>
      <c r="BE4" s="317"/>
      <c r="BF4" s="317"/>
    </row>
    <row r="5" spans="2:58" ht="6" customHeight="1" thickBot="1" x14ac:dyDescent="0.3">
      <c r="B5" s="98"/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1"/>
      <c r="AS5" s="101"/>
      <c r="AT5" s="101"/>
      <c r="AU5" s="102"/>
      <c r="AW5" s="318" t="s">
        <v>142</v>
      </c>
      <c r="AX5" s="318"/>
      <c r="AY5" s="318"/>
      <c r="AZ5" s="318"/>
      <c r="BA5" s="318"/>
      <c r="BB5" s="318"/>
      <c r="BC5" s="318"/>
      <c r="BD5" s="318"/>
      <c r="BE5" s="318"/>
      <c r="BF5" s="318"/>
    </row>
    <row r="6" spans="2:58" ht="6" customHeight="1" x14ac:dyDescent="0.2">
      <c r="B6" s="84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6"/>
      <c r="AV6" s="87"/>
      <c r="AW6" s="318"/>
      <c r="AX6" s="318"/>
      <c r="AY6" s="318"/>
      <c r="AZ6" s="318"/>
      <c r="BA6" s="318"/>
      <c r="BB6" s="318"/>
      <c r="BC6" s="318"/>
      <c r="BD6" s="318"/>
      <c r="BE6" s="318"/>
      <c r="BF6" s="318"/>
    </row>
    <row r="7" spans="2:58" ht="16.5" x14ac:dyDescent="0.3">
      <c r="B7" s="103"/>
      <c r="C7" s="104" t="s">
        <v>31</v>
      </c>
      <c r="D7" s="104"/>
      <c r="E7" s="104"/>
      <c r="F7" s="104"/>
      <c r="G7" s="104"/>
      <c r="H7" s="104"/>
      <c r="I7" s="319">
        <f>LPNU1!J5</f>
        <v>0</v>
      </c>
      <c r="J7" s="320"/>
      <c r="K7" s="320"/>
      <c r="L7" s="320"/>
      <c r="M7" s="320"/>
      <c r="N7" s="320"/>
      <c r="O7" s="320"/>
      <c r="P7" s="320"/>
      <c r="Q7" s="321"/>
      <c r="R7" s="105" t="s">
        <v>33</v>
      </c>
      <c r="S7" s="104"/>
      <c r="T7" s="104"/>
      <c r="U7" s="104"/>
      <c r="V7" s="104"/>
      <c r="W7" s="104"/>
      <c r="X7" s="104"/>
      <c r="Y7" s="104"/>
      <c r="Z7" s="104" t="s">
        <v>34</v>
      </c>
      <c r="AA7" s="104"/>
      <c r="AB7" s="104"/>
      <c r="AC7" s="104"/>
      <c r="AD7" s="104"/>
      <c r="AE7" s="104"/>
      <c r="AF7" s="170"/>
      <c r="AG7" s="248" t="str">
        <f>[2]Aplikasi!I96</f>
        <v>123-Astana Anyar / Bandung</v>
      </c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50"/>
      <c r="AU7" s="106"/>
      <c r="AV7" s="87"/>
      <c r="AW7" s="318"/>
      <c r="AX7" s="318"/>
      <c r="AY7" s="318"/>
      <c r="AZ7" s="318"/>
      <c r="BA7" s="318"/>
      <c r="BB7" s="318"/>
      <c r="BC7" s="318"/>
      <c r="BD7" s="318"/>
      <c r="BE7" s="318"/>
      <c r="BF7" s="318"/>
    </row>
    <row r="8" spans="2:58" ht="6" customHeight="1" x14ac:dyDescent="0.3">
      <c r="B8" s="103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6"/>
      <c r="AV8" s="87"/>
    </row>
    <row r="9" spans="2:58" ht="16.5" x14ac:dyDescent="0.3">
      <c r="B9" s="103"/>
      <c r="C9" s="104" t="s">
        <v>4</v>
      </c>
      <c r="D9" s="104"/>
      <c r="E9" s="104"/>
      <c r="F9" s="104"/>
      <c r="G9" s="104"/>
      <c r="H9" s="104"/>
      <c r="I9" s="248">
        <f>[2]Aplikasi!I94</f>
        <v>123456</v>
      </c>
      <c r="J9" s="249"/>
      <c r="K9" s="249"/>
      <c r="L9" s="249"/>
      <c r="M9" s="249"/>
      <c r="N9" s="249"/>
      <c r="O9" s="249"/>
      <c r="P9" s="249"/>
      <c r="Q9" s="250"/>
      <c r="R9" s="104"/>
      <c r="S9" s="104"/>
      <c r="T9" s="104"/>
      <c r="U9" s="104"/>
      <c r="V9" s="104"/>
      <c r="W9" s="104"/>
      <c r="X9" s="104"/>
      <c r="Y9" s="104"/>
      <c r="Z9" s="104" t="s">
        <v>36</v>
      </c>
      <c r="AA9" s="104"/>
      <c r="AB9" s="104"/>
      <c r="AC9" s="104"/>
      <c r="AD9" s="104"/>
      <c r="AE9" s="104"/>
      <c r="AF9" s="170"/>
      <c r="AG9" s="248" t="str">
        <f>[2]Aplikasi!J12</f>
        <v>Budi Hartono</v>
      </c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50"/>
      <c r="AU9" s="106"/>
      <c r="AV9" s="87"/>
    </row>
    <row r="10" spans="2:58" ht="6" customHeight="1" thickBot="1" x14ac:dyDescent="0.35">
      <c r="B10" s="98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02"/>
      <c r="AV10" s="87"/>
    </row>
    <row r="11" spans="2:58" s="87" customFormat="1" ht="6" customHeight="1" x14ac:dyDescent="0.2"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6"/>
    </row>
    <row r="12" spans="2:58" s="87" customFormat="1" ht="15.75" x14ac:dyDescent="0.3">
      <c r="B12" s="103"/>
      <c r="C12" s="124" t="s">
        <v>143</v>
      </c>
      <c r="D12" s="112"/>
      <c r="E12" s="112"/>
      <c r="F12" s="112"/>
      <c r="G12" s="171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AU12" s="106"/>
    </row>
    <row r="13" spans="2:58" s="87" customFormat="1" ht="17.25" customHeight="1" x14ac:dyDescent="0.25">
      <c r="B13" s="103"/>
      <c r="C13" s="112"/>
      <c r="D13" s="112"/>
      <c r="E13" s="112"/>
      <c r="F13" s="112"/>
      <c r="G13" s="171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AU13" s="106"/>
    </row>
    <row r="14" spans="2:58" s="87" customFormat="1" ht="20.25" customHeight="1" x14ac:dyDescent="0.3">
      <c r="B14" s="103"/>
      <c r="C14" s="172" t="s">
        <v>144</v>
      </c>
      <c r="D14" s="143"/>
      <c r="E14" s="143"/>
      <c r="F14" s="143"/>
      <c r="G14" s="143"/>
      <c r="H14" s="143"/>
      <c r="I14" s="143"/>
      <c r="J14" s="143"/>
      <c r="K14" s="173" t="s">
        <v>145</v>
      </c>
      <c r="L14" s="143"/>
      <c r="M14" s="104"/>
      <c r="N14" s="143"/>
      <c r="O14" s="143"/>
      <c r="P14" s="143"/>
      <c r="Q14" s="143"/>
      <c r="R14" s="104"/>
      <c r="S14" s="104"/>
      <c r="T14" s="104"/>
      <c r="U14" s="104"/>
      <c r="V14" s="10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06"/>
    </row>
    <row r="15" spans="2:58" s="87" customFormat="1" ht="6" customHeight="1" x14ac:dyDescent="0.2">
      <c r="B15" s="103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AU15" s="106"/>
    </row>
    <row r="16" spans="2:58" s="87" customFormat="1" x14ac:dyDescent="0.2">
      <c r="B16" s="103"/>
      <c r="C16" s="322" t="s">
        <v>146</v>
      </c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323"/>
      <c r="AF16" s="323"/>
      <c r="AG16" s="323"/>
      <c r="AH16" s="323"/>
      <c r="AI16" s="323"/>
      <c r="AJ16" s="323"/>
      <c r="AK16" s="323"/>
      <c r="AL16" s="323"/>
      <c r="AM16" s="323"/>
      <c r="AN16" s="323"/>
      <c r="AO16" s="323"/>
      <c r="AP16" s="323"/>
      <c r="AQ16" s="323"/>
      <c r="AR16" s="323"/>
      <c r="AS16" s="323"/>
      <c r="AT16" s="324"/>
      <c r="AU16" s="106"/>
    </row>
    <row r="17" spans="2:47" s="87" customFormat="1" x14ac:dyDescent="0.2">
      <c r="B17" s="103"/>
      <c r="C17" s="325"/>
      <c r="D17" s="326"/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6"/>
      <c r="AP17" s="326"/>
      <c r="AQ17" s="326"/>
      <c r="AR17" s="326"/>
      <c r="AS17" s="326"/>
      <c r="AT17" s="327"/>
      <c r="AU17" s="106"/>
    </row>
    <row r="18" spans="2:47" s="87" customFormat="1" x14ac:dyDescent="0.2">
      <c r="B18" s="103"/>
      <c r="C18" s="325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6"/>
      <c r="AO18" s="326"/>
      <c r="AP18" s="326"/>
      <c r="AQ18" s="326"/>
      <c r="AR18" s="326"/>
      <c r="AS18" s="326"/>
      <c r="AT18" s="327"/>
      <c r="AU18" s="106"/>
    </row>
    <row r="19" spans="2:47" s="87" customFormat="1" x14ac:dyDescent="0.2">
      <c r="B19" s="103"/>
      <c r="C19" s="325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6"/>
      <c r="AO19" s="326"/>
      <c r="AP19" s="326"/>
      <c r="AQ19" s="326"/>
      <c r="AR19" s="326"/>
      <c r="AS19" s="326"/>
      <c r="AT19" s="327"/>
      <c r="AU19" s="106"/>
    </row>
    <row r="20" spans="2:47" s="87" customFormat="1" x14ac:dyDescent="0.2">
      <c r="B20" s="103"/>
      <c r="C20" s="325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6"/>
      <c r="AL20" s="326"/>
      <c r="AM20" s="326"/>
      <c r="AN20" s="326"/>
      <c r="AO20" s="326"/>
      <c r="AP20" s="326"/>
      <c r="AQ20" s="326"/>
      <c r="AR20" s="326"/>
      <c r="AS20" s="326"/>
      <c r="AT20" s="327"/>
      <c r="AU20" s="106"/>
    </row>
    <row r="21" spans="2:47" s="87" customFormat="1" x14ac:dyDescent="0.2">
      <c r="B21" s="103"/>
      <c r="C21" s="325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26"/>
      <c r="AN21" s="326"/>
      <c r="AO21" s="326"/>
      <c r="AP21" s="326"/>
      <c r="AQ21" s="326"/>
      <c r="AR21" s="326"/>
      <c r="AS21" s="326"/>
      <c r="AT21" s="327"/>
      <c r="AU21" s="106"/>
    </row>
    <row r="22" spans="2:47" s="87" customFormat="1" x14ac:dyDescent="0.2">
      <c r="B22" s="103"/>
      <c r="C22" s="328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329"/>
      <c r="AI22" s="329"/>
      <c r="AJ22" s="329"/>
      <c r="AK22" s="329"/>
      <c r="AL22" s="329"/>
      <c r="AM22" s="329"/>
      <c r="AN22" s="329"/>
      <c r="AO22" s="329"/>
      <c r="AP22" s="329"/>
      <c r="AQ22" s="329"/>
      <c r="AR22" s="329"/>
      <c r="AS22" s="329"/>
      <c r="AT22" s="330"/>
      <c r="AU22" s="106"/>
    </row>
    <row r="23" spans="2:47" s="87" customFormat="1" ht="6" customHeight="1" x14ac:dyDescent="0.2">
      <c r="B23" s="103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AU23" s="106"/>
    </row>
    <row r="24" spans="2:47" s="87" customFormat="1" ht="16.5" x14ac:dyDescent="0.3">
      <c r="B24" s="103"/>
      <c r="C24" s="143" t="s">
        <v>147</v>
      </c>
      <c r="D24" s="143"/>
      <c r="E24" s="143"/>
      <c r="F24" s="143"/>
      <c r="G24" s="143"/>
      <c r="H24" s="143"/>
      <c r="I24" s="143"/>
      <c r="J24" s="143"/>
      <c r="K24" s="176" t="s">
        <v>148</v>
      </c>
      <c r="L24" s="176"/>
      <c r="M24" s="104"/>
      <c r="N24" s="143"/>
      <c r="O24" s="143"/>
      <c r="P24" s="143"/>
      <c r="Q24" s="14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U24" s="106"/>
    </row>
    <row r="25" spans="2:47" s="87" customFormat="1" ht="6" customHeight="1" x14ac:dyDescent="0.2">
      <c r="B25" s="103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AU25" s="106"/>
    </row>
    <row r="26" spans="2:47" s="87" customFormat="1" ht="14.25" customHeight="1" x14ac:dyDescent="0.2">
      <c r="B26" s="103"/>
      <c r="C26" s="322" t="s">
        <v>146</v>
      </c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  <c r="AS26" s="323"/>
      <c r="AT26" s="324"/>
      <c r="AU26" s="106"/>
    </row>
    <row r="27" spans="2:47" s="87" customFormat="1" x14ac:dyDescent="0.2">
      <c r="B27" s="103"/>
      <c r="C27" s="325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26"/>
      <c r="AN27" s="326"/>
      <c r="AO27" s="326"/>
      <c r="AP27" s="326"/>
      <c r="AQ27" s="326"/>
      <c r="AR27" s="326"/>
      <c r="AS27" s="326"/>
      <c r="AT27" s="327"/>
      <c r="AU27" s="106"/>
    </row>
    <row r="28" spans="2:47" s="87" customFormat="1" x14ac:dyDescent="0.2">
      <c r="B28" s="103"/>
      <c r="C28" s="325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  <c r="AL28" s="326"/>
      <c r="AM28" s="326"/>
      <c r="AN28" s="326"/>
      <c r="AO28" s="326"/>
      <c r="AP28" s="326"/>
      <c r="AQ28" s="326"/>
      <c r="AR28" s="326"/>
      <c r="AS28" s="326"/>
      <c r="AT28" s="327"/>
      <c r="AU28" s="106"/>
    </row>
    <row r="29" spans="2:47" s="87" customFormat="1" x14ac:dyDescent="0.2">
      <c r="B29" s="103"/>
      <c r="C29" s="325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7"/>
      <c r="AU29" s="106"/>
    </row>
    <row r="30" spans="2:47" s="87" customFormat="1" x14ac:dyDescent="0.2">
      <c r="B30" s="103"/>
      <c r="C30" s="325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26"/>
      <c r="AJ30" s="326"/>
      <c r="AK30" s="326"/>
      <c r="AL30" s="326"/>
      <c r="AM30" s="326"/>
      <c r="AN30" s="326"/>
      <c r="AO30" s="326"/>
      <c r="AP30" s="326"/>
      <c r="AQ30" s="326"/>
      <c r="AR30" s="326"/>
      <c r="AS30" s="326"/>
      <c r="AT30" s="327"/>
      <c r="AU30" s="106"/>
    </row>
    <row r="31" spans="2:47" s="87" customFormat="1" x14ac:dyDescent="0.2">
      <c r="B31" s="103"/>
      <c r="C31" s="325"/>
      <c r="D31" s="326"/>
      <c r="E31" s="326"/>
      <c r="F31" s="326"/>
      <c r="G31" s="326"/>
      <c r="H31" s="326"/>
      <c r="I31" s="326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6"/>
      <c r="AI31" s="326"/>
      <c r="AJ31" s="326"/>
      <c r="AK31" s="326"/>
      <c r="AL31" s="326"/>
      <c r="AM31" s="326"/>
      <c r="AN31" s="326"/>
      <c r="AO31" s="326"/>
      <c r="AP31" s="326"/>
      <c r="AQ31" s="326"/>
      <c r="AR31" s="326"/>
      <c r="AS31" s="326"/>
      <c r="AT31" s="327"/>
      <c r="AU31" s="106"/>
    </row>
    <row r="32" spans="2:47" s="87" customFormat="1" x14ac:dyDescent="0.2">
      <c r="B32" s="103"/>
      <c r="C32" s="328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329"/>
      <c r="AJ32" s="329"/>
      <c r="AK32" s="329"/>
      <c r="AL32" s="329"/>
      <c r="AM32" s="329"/>
      <c r="AN32" s="329"/>
      <c r="AO32" s="329"/>
      <c r="AP32" s="329"/>
      <c r="AQ32" s="329"/>
      <c r="AR32" s="329"/>
      <c r="AS32" s="329"/>
      <c r="AT32" s="330"/>
      <c r="AU32" s="106"/>
    </row>
    <row r="33" spans="2:47" s="87" customFormat="1" ht="6" customHeight="1" x14ac:dyDescent="0.2">
      <c r="B33" s="103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AU33" s="106"/>
    </row>
    <row r="34" spans="2:47" s="87" customFormat="1" ht="15" x14ac:dyDescent="0.25">
      <c r="B34" s="103"/>
      <c r="C34" s="124" t="s">
        <v>149</v>
      </c>
      <c r="D34" s="112"/>
      <c r="E34" s="112"/>
      <c r="F34" s="112"/>
      <c r="G34" s="171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AU34" s="106"/>
    </row>
    <row r="35" spans="2:47" s="87" customFormat="1" ht="6" customHeight="1" x14ac:dyDescent="0.2">
      <c r="B35" s="103"/>
      <c r="G35" s="177"/>
      <c r="AU35" s="106"/>
    </row>
    <row r="36" spans="2:47" s="87" customFormat="1" ht="16.5" x14ac:dyDescent="0.3">
      <c r="B36" s="103"/>
      <c r="C36" s="143" t="s">
        <v>150</v>
      </c>
      <c r="D36" s="143"/>
      <c r="E36" s="143"/>
      <c r="F36" s="143"/>
      <c r="G36" s="143"/>
      <c r="H36" s="143"/>
      <c r="I36" s="152"/>
      <c r="J36" s="152"/>
      <c r="K36" s="152"/>
      <c r="L36" s="152"/>
      <c r="M36" s="152"/>
      <c r="N36" s="152"/>
      <c r="O36" s="152"/>
      <c r="P36" s="152"/>
      <c r="Q36" s="152"/>
      <c r="AU36" s="106"/>
    </row>
    <row r="37" spans="2:47" s="87" customFormat="1" ht="6" customHeight="1" x14ac:dyDescent="0.2">
      <c r="B37" s="103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AU37" s="106"/>
    </row>
    <row r="38" spans="2:47" s="87" customFormat="1" ht="14.25" customHeight="1" x14ac:dyDescent="0.2">
      <c r="B38" s="103"/>
      <c r="C38" s="322" t="s">
        <v>146</v>
      </c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4"/>
      <c r="AU38" s="106"/>
    </row>
    <row r="39" spans="2:47" s="87" customFormat="1" x14ac:dyDescent="0.2">
      <c r="B39" s="103"/>
      <c r="C39" s="325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7"/>
      <c r="AU39" s="106"/>
    </row>
    <row r="40" spans="2:47" s="87" customFormat="1" x14ac:dyDescent="0.2">
      <c r="B40" s="103"/>
      <c r="C40" s="325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26"/>
      <c r="AJ40" s="326"/>
      <c r="AK40" s="326"/>
      <c r="AL40" s="326"/>
      <c r="AM40" s="326"/>
      <c r="AN40" s="326"/>
      <c r="AO40" s="326"/>
      <c r="AP40" s="326"/>
      <c r="AQ40" s="326"/>
      <c r="AR40" s="326"/>
      <c r="AS40" s="326"/>
      <c r="AT40" s="327"/>
      <c r="AU40" s="106"/>
    </row>
    <row r="41" spans="2:47" s="87" customFormat="1" x14ac:dyDescent="0.2">
      <c r="B41" s="103"/>
      <c r="C41" s="325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26"/>
      <c r="AN41" s="326"/>
      <c r="AO41" s="326"/>
      <c r="AP41" s="326"/>
      <c r="AQ41" s="326"/>
      <c r="AR41" s="326"/>
      <c r="AS41" s="326"/>
      <c r="AT41" s="327"/>
      <c r="AU41" s="106"/>
    </row>
    <row r="42" spans="2:47" s="87" customFormat="1" x14ac:dyDescent="0.2">
      <c r="B42" s="103"/>
      <c r="C42" s="325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26"/>
      <c r="AJ42" s="326"/>
      <c r="AK42" s="326"/>
      <c r="AL42" s="326"/>
      <c r="AM42" s="326"/>
      <c r="AN42" s="326"/>
      <c r="AO42" s="326"/>
      <c r="AP42" s="326"/>
      <c r="AQ42" s="326"/>
      <c r="AR42" s="326"/>
      <c r="AS42" s="326"/>
      <c r="AT42" s="327"/>
      <c r="AU42" s="106"/>
    </row>
    <row r="43" spans="2:47" s="87" customFormat="1" x14ac:dyDescent="0.2">
      <c r="B43" s="103"/>
      <c r="C43" s="325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26"/>
      <c r="AJ43" s="326"/>
      <c r="AK43" s="326"/>
      <c r="AL43" s="326"/>
      <c r="AM43" s="326"/>
      <c r="AN43" s="326"/>
      <c r="AO43" s="326"/>
      <c r="AP43" s="326"/>
      <c r="AQ43" s="326"/>
      <c r="AR43" s="326"/>
      <c r="AS43" s="326"/>
      <c r="AT43" s="327"/>
      <c r="AU43" s="106"/>
    </row>
    <row r="44" spans="2:47" s="87" customFormat="1" x14ac:dyDescent="0.2">
      <c r="B44" s="103"/>
      <c r="C44" s="328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29"/>
      <c r="AB44" s="329"/>
      <c r="AC44" s="329"/>
      <c r="AD44" s="329"/>
      <c r="AE44" s="329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  <c r="AT44" s="330"/>
      <c r="AU44" s="106"/>
    </row>
    <row r="45" spans="2:47" s="87" customFormat="1" ht="6" customHeight="1" x14ac:dyDescent="0.2">
      <c r="B45" s="103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AU45" s="106"/>
    </row>
    <row r="46" spans="2:47" s="87" customFormat="1" ht="16.5" x14ac:dyDescent="0.3">
      <c r="B46" s="103"/>
      <c r="C46" s="143" t="s">
        <v>151</v>
      </c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AU46" s="106"/>
    </row>
    <row r="47" spans="2:47" s="87" customFormat="1" ht="6" customHeight="1" x14ac:dyDescent="0.2">
      <c r="B47" s="103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AU47" s="106"/>
    </row>
    <row r="48" spans="2:47" s="87" customFormat="1" x14ac:dyDescent="0.2">
      <c r="B48" s="103"/>
      <c r="C48" s="322" t="s">
        <v>146</v>
      </c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4"/>
      <c r="AU48" s="106"/>
    </row>
    <row r="49" spans="2:47" s="87" customFormat="1" x14ac:dyDescent="0.2">
      <c r="B49" s="103"/>
      <c r="C49" s="325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7"/>
      <c r="AU49" s="106"/>
    </row>
    <row r="50" spans="2:47" s="87" customFormat="1" x14ac:dyDescent="0.2">
      <c r="B50" s="103"/>
      <c r="C50" s="325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26"/>
      <c r="AN50" s="326"/>
      <c r="AO50" s="326"/>
      <c r="AP50" s="326"/>
      <c r="AQ50" s="326"/>
      <c r="AR50" s="326"/>
      <c r="AS50" s="326"/>
      <c r="AT50" s="327"/>
      <c r="AU50" s="106"/>
    </row>
    <row r="51" spans="2:47" s="87" customFormat="1" x14ac:dyDescent="0.2">
      <c r="B51" s="103"/>
      <c r="C51" s="325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26"/>
      <c r="AJ51" s="326"/>
      <c r="AK51" s="326"/>
      <c r="AL51" s="326"/>
      <c r="AM51" s="326"/>
      <c r="AN51" s="326"/>
      <c r="AO51" s="326"/>
      <c r="AP51" s="326"/>
      <c r="AQ51" s="326"/>
      <c r="AR51" s="326"/>
      <c r="AS51" s="326"/>
      <c r="AT51" s="327"/>
      <c r="AU51" s="106"/>
    </row>
    <row r="52" spans="2:47" s="87" customFormat="1" x14ac:dyDescent="0.2">
      <c r="B52" s="103"/>
      <c r="C52" s="325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26"/>
      <c r="AJ52" s="326"/>
      <c r="AK52" s="326"/>
      <c r="AL52" s="326"/>
      <c r="AM52" s="326"/>
      <c r="AN52" s="326"/>
      <c r="AO52" s="326"/>
      <c r="AP52" s="326"/>
      <c r="AQ52" s="326"/>
      <c r="AR52" s="326"/>
      <c r="AS52" s="326"/>
      <c r="AT52" s="327"/>
      <c r="AU52" s="106"/>
    </row>
    <row r="53" spans="2:47" s="87" customFormat="1" x14ac:dyDescent="0.2">
      <c r="B53" s="103"/>
      <c r="C53" s="328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29"/>
      <c r="Z53" s="329"/>
      <c r="AA53" s="329"/>
      <c r="AB53" s="329"/>
      <c r="AC53" s="329"/>
      <c r="AD53" s="329"/>
      <c r="AE53" s="329"/>
      <c r="AF53" s="329"/>
      <c r="AG53" s="329"/>
      <c r="AH53" s="329"/>
      <c r="AI53" s="329"/>
      <c r="AJ53" s="329"/>
      <c r="AK53" s="329"/>
      <c r="AL53" s="329"/>
      <c r="AM53" s="329"/>
      <c r="AN53" s="329"/>
      <c r="AO53" s="329"/>
      <c r="AP53" s="329"/>
      <c r="AQ53" s="329"/>
      <c r="AR53" s="329"/>
      <c r="AS53" s="329"/>
      <c r="AT53" s="330"/>
      <c r="AU53" s="106"/>
    </row>
    <row r="54" spans="2:47" s="87" customFormat="1" ht="6" customHeight="1" x14ac:dyDescent="0.2">
      <c r="B54" s="103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AU54" s="106"/>
    </row>
    <row r="55" spans="2:47" s="87" customFormat="1" ht="16.5" x14ac:dyDescent="0.3">
      <c r="B55" s="103"/>
      <c r="C55" s="143" t="s">
        <v>152</v>
      </c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AU55" s="106"/>
    </row>
    <row r="56" spans="2:47" s="87" customFormat="1" ht="6" customHeight="1" x14ac:dyDescent="0.2">
      <c r="B56" s="103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AU56" s="106"/>
    </row>
    <row r="57" spans="2:47" s="87" customFormat="1" ht="14.25" customHeight="1" x14ac:dyDescent="0.2">
      <c r="B57" s="103"/>
      <c r="C57" s="322" t="s">
        <v>146</v>
      </c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P57" s="323"/>
      <c r="AQ57" s="323"/>
      <c r="AR57" s="323"/>
      <c r="AS57" s="323"/>
      <c r="AT57" s="324"/>
      <c r="AU57" s="106"/>
    </row>
    <row r="58" spans="2:47" s="87" customFormat="1" x14ac:dyDescent="0.2">
      <c r="B58" s="103"/>
      <c r="C58" s="325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6"/>
      <c r="AO58" s="326"/>
      <c r="AP58" s="326"/>
      <c r="AQ58" s="326"/>
      <c r="AR58" s="326"/>
      <c r="AS58" s="326"/>
      <c r="AT58" s="327"/>
      <c r="AU58" s="106"/>
    </row>
    <row r="59" spans="2:47" s="87" customFormat="1" x14ac:dyDescent="0.2">
      <c r="B59" s="103"/>
      <c r="C59" s="325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S59" s="326"/>
      <c r="AT59" s="327"/>
      <c r="AU59" s="106"/>
    </row>
    <row r="60" spans="2:47" s="87" customFormat="1" x14ac:dyDescent="0.2">
      <c r="B60" s="103"/>
      <c r="C60" s="325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26"/>
      <c r="AJ60" s="326"/>
      <c r="AK60" s="326"/>
      <c r="AL60" s="326"/>
      <c r="AM60" s="326"/>
      <c r="AN60" s="326"/>
      <c r="AO60" s="326"/>
      <c r="AP60" s="326"/>
      <c r="AQ60" s="326"/>
      <c r="AR60" s="326"/>
      <c r="AS60" s="326"/>
      <c r="AT60" s="327"/>
      <c r="AU60" s="106"/>
    </row>
    <row r="61" spans="2:47" s="87" customFormat="1" x14ac:dyDescent="0.2">
      <c r="B61" s="103"/>
      <c r="C61" s="325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7"/>
      <c r="AU61" s="106"/>
    </row>
    <row r="62" spans="2:47" s="87" customFormat="1" x14ac:dyDescent="0.2">
      <c r="B62" s="103"/>
      <c r="C62" s="328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29"/>
      <c r="AB62" s="329"/>
      <c r="AC62" s="329"/>
      <c r="AD62" s="329"/>
      <c r="AE62" s="329"/>
      <c r="AF62" s="329"/>
      <c r="AG62" s="329"/>
      <c r="AH62" s="329"/>
      <c r="AI62" s="329"/>
      <c r="AJ62" s="329"/>
      <c r="AK62" s="329"/>
      <c r="AL62" s="329"/>
      <c r="AM62" s="329"/>
      <c r="AN62" s="329"/>
      <c r="AO62" s="329"/>
      <c r="AP62" s="329"/>
      <c r="AQ62" s="329"/>
      <c r="AR62" s="329"/>
      <c r="AS62" s="329"/>
      <c r="AT62" s="330"/>
      <c r="AU62" s="106"/>
    </row>
    <row r="63" spans="2:47" s="87" customFormat="1" ht="6" customHeight="1" thickBot="1" x14ac:dyDescent="0.25">
      <c r="B63" s="9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2"/>
    </row>
    <row r="64" spans="2:47" s="87" customFormat="1" ht="6" customHeight="1" x14ac:dyDescent="0.2"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6"/>
    </row>
    <row r="65" spans="2:48" s="87" customFormat="1" ht="15" x14ac:dyDescent="0.25">
      <c r="B65" s="103"/>
      <c r="C65" s="121" t="s">
        <v>153</v>
      </c>
      <c r="AB65" s="146" t="s">
        <v>121</v>
      </c>
      <c r="AC65" s="147"/>
      <c r="AD65" s="147"/>
      <c r="AE65" s="147"/>
      <c r="AF65" s="147"/>
      <c r="AG65" s="147"/>
      <c r="AH65" s="147"/>
      <c r="AI65" s="147"/>
      <c r="AJ65" s="178"/>
      <c r="AK65" s="112"/>
      <c r="AL65" s="146" t="s">
        <v>122</v>
      </c>
      <c r="AM65" s="149"/>
      <c r="AN65" s="149"/>
      <c r="AO65" s="149"/>
      <c r="AP65" s="149"/>
      <c r="AQ65" s="149"/>
      <c r="AR65" s="149"/>
      <c r="AS65" s="149"/>
      <c r="AT65" s="150"/>
      <c r="AU65" s="106"/>
    </row>
    <row r="66" spans="2:48" s="87" customFormat="1" ht="6" customHeight="1" x14ac:dyDescent="0.2">
      <c r="B66" s="103"/>
      <c r="AB66" s="153"/>
      <c r="AJ66" s="154"/>
      <c r="AL66" s="153"/>
      <c r="AT66" s="154"/>
      <c r="AU66" s="106"/>
    </row>
    <row r="67" spans="2:48" s="87" customFormat="1" x14ac:dyDescent="0.2">
      <c r="B67" s="103"/>
      <c r="C67" s="179" t="s">
        <v>154</v>
      </c>
      <c r="D67" s="151"/>
      <c r="E67" s="151"/>
      <c r="F67" s="151"/>
      <c r="G67" s="151"/>
      <c r="H67" s="151"/>
      <c r="I67" s="151"/>
      <c r="J67" s="151"/>
      <c r="K67" s="152"/>
      <c r="L67" s="152"/>
      <c r="M67" s="152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AB67" s="155"/>
      <c r="AJ67" s="154"/>
      <c r="AL67" s="155"/>
      <c r="AT67" s="154"/>
      <c r="AU67" s="106"/>
    </row>
    <row r="68" spans="2:48" s="87" customFormat="1" ht="6" customHeight="1" x14ac:dyDescent="0.2">
      <c r="B68" s="103"/>
      <c r="C68" s="151"/>
      <c r="D68" s="151"/>
      <c r="E68" s="151"/>
      <c r="F68" s="151"/>
      <c r="G68" s="151"/>
      <c r="H68" s="151"/>
      <c r="I68" s="151"/>
      <c r="J68" s="151"/>
      <c r="K68" s="152"/>
      <c r="L68" s="152"/>
      <c r="M68" s="152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AB68" s="155"/>
      <c r="AJ68" s="154"/>
      <c r="AL68" s="155"/>
      <c r="AT68" s="154"/>
      <c r="AU68" s="106"/>
    </row>
    <row r="69" spans="2:48" s="87" customFormat="1" x14ac:dyDescent="0.2">
      <c r="B69" s="103"/>
      <c r="C69" s="151"/>
      <c r="D69" s="151"/>
      <c r="E69" s="151"/>
      <c r="F69" s="151"/>
      <c r="G69" s="151"/>
      <c r="H69" s="151"/>
      <c r="I69" s="151"/>
      <c r="J69" s="151"/>
      <c r="K69" s="152"/>
      <c r="O69" s="151"/>
      <c r="S69" s="151"/>
      <c r="T69" s="151"/>
      <c r="U69" s="151"/>
      <c r="V69" s="151"/>
      <c r="W69" s="151"/>
      <c r="AB69" s="155"/>
      <c r="AJ69" s="154"/>
      <c r="AL69" s="155"/>
      <c r="AT69" s="154"/>
      <c r="AU69" s="106"/>
    </row>
    <row r="70" spans="2:48" s="87" customFormat="1" ht="6" customHeight="1" x14ac:dyDescent="0.2">
      <c r="B70" s="103"/>
      <c r="AB70" s="155"/>
      <c r="AJ70" s="154"/>
      <c r="AL70" s="155"/>
      <c r="AT70" s="154"/>
      <c r="AU70" s="106"/>
    </row>
    <row r="71" spans="2:48" s="87" customFormat="1" x14ac:dyDescent="0.2">
      <c r="B71" s="103"/>
      <c r="K71" s="180"/>
      <c r="AB71" s="155" t="s">
        <v>125</v>
      </c>
      <c r="AC71" s="221"/>
      <c r="AD71" s="221"/>
      <c r="AE71" s="221"/>
      <c r="AF71" s="221"/>
      <c r="AG71" s="221"/>
      <c r="AH71" s="221"/>
      <c r="AI71" s="156" t="s">
        <v>126</v>
      </c>
      <c r="AJ71" s="154"/>
      <c r="AL71" s="155" t="s">
        <v>125</v>
      </c>
      <c r="AM71" s="221"/>
      <c r="AN71" s="221"/>
      <c r="AO71" s="221"/>
      <c r="AP71" s="221"/>
      <c r="AQ71" s="221"/>
      <c r="AR71" s="221"/>
      <c r="AS71" s="156" t="s">
        <v>126</v>
      </c>
      <c r="AT71" s="154"/>
      <c r="AU71" s="106"/>
    </row>
    <row r="72" spans="2:48" s="87" customFormat="1" ht="6" customHeight="1" x14ac:dyDescent="0.2">
      <c r="B72" s="103"/>
      <c r="AB72" s="155"/>
      <c r="AJ72" s="154"/>
      <c r="AL72" s="155"/>
      <c r="AT72" s="154"/>
      <c r="AU72" s="106"/>
    </row>
    <row r="73" spans="2:48" s="121" customFormat="1" ht="12.75" x14ac:dyDescent="0.2">
      <c r="B73" s="181"/>
      <c r="AB73" s="157" t="s">
        <v>128</v>
      </c>
      <c r="AC73" s="182"/>
      <c r="AD73" s="182"/>
      <c r="AE73" s="182"/>
      <c r="AF73" s="182"/>
      <c r="AG73" s="182"/>
      <c r="AH73" s="182"/>
      <c r="AI73" s="182"/>
      <c r="AJ73" s="183"/>
      <c r="AL73" s="157" t="s">
        <v>128</v>
      </c>
      <c r="AM73" s="182"/>
      <c r="AN73" s="182"/>
      <c r="AO73" s="182"/>
      <c r="AP73" s="182"/>
      <c r="AQ73" s="182"/>
      <c r="AR73" s="182"/>
      <c r="AS73" s="182"/>
      <c r="AT73" s="183"/>
      <c r="AU73" s="184"/>
    </row>
    <row r="74" spans="2:48" s="87" customFormat="1" ht="15" thickBot="1" x14ac:dyDescent="0.25">
      <c r="B74" s="9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61" t="str">
        <f>+LPNU1!AL86</f>
        <v>*) Untuk Nilai Kredit  ≥ BWMK Branch</v>
      </c>
      <c r="AM74" s="100"/>
      <c r="AN74" s="100"/>
      <c r="AO74" s="100"/>
      <c r="AP74" s="100"/>
      <c r="AQ74" s="100"/>
      <c r="AR74" s="100"/>
      <c r="AS74" s="100"/>
      <c r="AT74" s="100"/>
      <c r="AU74" s="102"/>
    </row>
    <row r="75" spans="2:48" x14ac:dyDescent="0.2">
      <c r="B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</row>
    <row r="76" spans="2:48" x14ac:dyDescent="0.2"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</row>
    <row r="77" spans="2:48" x14ac:dyDescent="0.2"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</row>
    <row r="78" spans="2:48" x14ac:dyDescent="0.2"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</row>
    <row r="79" spans="2:48" x14ac:dyDescent="0.2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</row>
    <row r="80" spans="2:48" x14ac:dyDescent="0.2"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</row>
    <row r="81" spans="2:48" x14ac:dyDescent="0.2"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</row>
    <row r="82" spans="2:48" x14ac:dyDescent="0.2"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</row>
    <row r="83" spans="2:48" x14ac:dyDescent="0.2"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</row>
    <row r="84" spans="2:48" x14ac:dyDescent="0.2"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</row>
    <row r="85" spans="2:48" x14ac:dyDescent="0.2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</row>
    <row r="86" spans="2:48" x14ac:dyDescent="0.2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</row>
    <row r="87" spans="2:48" x14ac:dyDescent="0.2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</row>
    <row r="88" spans="2:48" x14ac:dyDescent="0.2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</row>
    <row r="89" spans="2:48" x14ac:dyDescent="0.2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</row>
    <row r="90" spans="2:48" x14ac:dyDescent="0.2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</row>
    <row r="91" spans="2:48" x14ac:dyDescent="0.2"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</row>
    <row r="92" spans="2:48" x14ac:dyDescent="0.2"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</row>
    <row r="93" spans="2:48" x14ac:dyDescent="0.2"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</row>
    <row r="94" spans="2:48" x14ac:dyDescent="0.2"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</row>
    <row r="95" spans="2:48" x14ac:dyDescent="0.2"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</row>
    <row r="96" spans="2:48" x14ac:dyDescent="0.2"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</row>
    <row r="97" spans="2:48" x14ac:dyDescent="0.2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</row>
    <row r="98" spans="2:48" x14ac:dyDescent="0.2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</row>
    <row r="99" spans="2:48" x14ac:dyDescent="0.2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</row>
    <row r="100" spans="2:48" x14ac:dyDescent="0.2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</row>
    <row r="101" spans="2:48" x14ac:dyDescent="0.2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</row>
    <row r="102" spans="2:48" x14ac:dyDescent="0.2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</row>
    <row r="103" spans="2:48" x14ac:dyDescent="0.2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</row>
    <row r="104" spans="2:48" x14ac:dyDescent="0.2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</row>
    <row r="105" spans="2:48" x14ac:dyDescent="0.2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</row>
    <row r="106" spans="2:48" x14ac:dyDescent="0.2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</row>
    <row r="107" spans="2:48" x14ac:dyDescent="0.2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</row>
    <row r="108" spans="2:48" x14ac:dyDescent="0.2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</row>
    <row r="109" spans="2:48" x14ac:dyDescent="0.2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</row>
    <row r="110" spans="2:48" x14ac:dyDescent="0.2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</row>
    <row r="111" spans="2:48" x14ac:dyDescent="0.2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</row>
    <row r="112" spans="2:48" x14ac:dyDescent="0.2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</row>
    <row r="113" spans="2:48" x14ac:dyDescent="0.2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</row>
    <row r="114" spans="2:48" x14ac:dyDescent="0.2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</row>
    <row r="115" spans="2:48" x14ac:dyDescent="0.2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</row>
    <row r="116" spans="2:48" x14ac:dyDescent="0.2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</row>
    <row r="117" spans="2:48" x14ac:dyDescent="0.2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</row>
    <row r="118" spans="2:48" x14ac:dyDescent="0.2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</row>
    <row r="119" spans="2:48" x14ac:dyDescent="0.2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</row>
    <row r="120" spans="2:48" x14ac:dyDescent="0.2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</row>
    <row r="121" spans="2:48" x14ac:dyDescent="0.2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</row>
    <row r="122" spans="2:48" x14ac:dyDescent="0.2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</row>
    <row r="123" spans="2:48" x14ac:dyDescent="0.2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</row>
    <row r="124" spans="2:48" x14ac:dyDescent="0.2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</row>
    <row r="125" spans="2:48" x14ac:dyDescent="0.2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</row>
    <row r="126" spans="2:48" x14ac:dyDescent="0.2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</row>
    <row r="127" spans="2:48" x14ac:dyDescent="0.2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</row>
    <row r="128" spans="2:48" x14ac:dyDescent="0.2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</row>
    <row r="129" spans="2:48" x14ac:dyDescent="0.2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</row>
    <row r="130" spans="2:48" x14ac:dyDescent="0.2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</row>
    <row r="131" spans="2:48" x14ac:dyDescent="0.2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</row>
    <row r="132" spans="2:48" x14ac:dyDescent="0.2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</row>
    <row r="133" spans="2:48" x14ac:dyDescent="0.2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</row>
    <row r="134" spans="2:48" x14ac:dyDescent="0.2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</row>
    <row r="135" spans="2:48" x14ac:dyDescent="0.2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</row>
    <row r="136" spans="2:48" x14ac:dyDescent="0.2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</row>
    <row r="137" spans="2:48" x14ac:dyDescent="0.2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</row>
    <row r="138" spans="2:48" x14ac:dyDescent="0.2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</row>
    <row r="139" spans="2:48" x14ac:dyDescent="0.2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</row>
    <row r="140" spans="2:48" x14ac:dyDescent="0.2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</row>
    <row r="141" spans="2:48" x14ac:dyDescent="0.2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</row>
    <row r="142" spans="2:48" x14ac:dyDescent="0.2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</row>
    <row r="143" spans="2:48" x14ac:dyDescent="0.2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</row>
    <row r="144" spans="2:48" x14ac:dyDescent="0.2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</row>
    <row r="145" spans="2:48" x14ac:dyDescent="0.2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</row>
    <row r="146" spans="2:48" x14ac:dyDescent="0.2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</row>
    <row r="147" spans="2:48" x14ac:dyDescent="0.2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</row>
    <row r="148" spans="2:48" x14ac:dyDescent="0.2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</row>
    <row r="149" spans="2:48" x14ac:dyDescent="0.2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</row>
    <row r="150" spans="2:48" x14ac:dyDescent="0.2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</row>
    <row r="151" spans="2:48" x14ac:dyDescent="0.2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</row>
    <row r="152" spans="2:48" x14ac:dyDescent="0.2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</row>
    <row r="153" spans="2:48" x14ac:dyDescent="0.2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</row>
    <row r="154" spans="2:48" x14ac:dyDescent="0.2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</row>
    <row r="155" spans="2:48" x14ac:dyDescent="0.2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</row>
    <row r="156" spans="2:48" x14ac:dyDescent="0.2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</row>
    <row r="157" spans="2:48" x14ac:dyDescent="0.2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</row>
    <row r="158" spans="2:48" x14ac:dyDescent="0.2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</row>
    <row r="159" spans="2:48" x14ac:dyDescent="0.2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</row>
    <row r="160" spans="2:48" x14ac:dyDescent="0.2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</row>
    <row r="161" spans="2:48" x14ac:dyDescent="0.2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</row>
    <row r="162" spans="2:48" x14ac:dyDescent="0.2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</row>
    <row r="163" spans="2:48" x14ac:dyDescent="0.2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</row>
    <row r="164" spans="2:48" x14ac:dyDescent="0.2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</row>
    <row r="165" spans="2:48" x14ac:dyDescent="0.2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</row>
    <row r="166" spans="2:48" x14ac:dyDescent="0.2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</row>
    <row r="167" spans="2:48" x14ac:dyDescent="0.2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</row>
    <row r="168" spans="2:48" x14ac:dyDescent="0.2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</row>
    <row r="169" spans="2:48" x14ac:dyDescent="0.2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</row>
    <row r="170" spans="2:48" x14ac:dyDescent="0.2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</row>
    <row r="171" spans="2:48" x14ac:dyDescent="0.2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</row>
    <row r="172" spans="2:48" x14ac:dyDescent="0.2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</row>
    <row r="173" spans="2:48" x14ac:dyDescent="0.2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</row>
    <row r="174" spans="2:48" x14ac:dyDescent="0.2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</row>
    <row r="175" spans="2:48" x14ac:dyDescent="0.2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</row>
    <row r="176" spans="2:48" x14ac:dyDescent="0.2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</row>
    <row r="177" spans="2:48" x14ac:dyDescent="0.2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</row>
    <row r="178" spans="2:48" x14ac:dyDescent="0.2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</row>
    <row r="179" spans="2:48" x14ac:dyDescent="0.2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</row>
    <row r="180" spans="2:48" x14ac:dyDescent="0.2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</row>
    <row r="181" spans="2:48" x14ac:dyDescent="0.2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</row>
    <row r="182" spans="2:48" x14ac:dyDescent="0.2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</row>
    <row r="183" spans="2:48" x14ac:dyDescent="0.2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</row>
    <row r="184" spans="2:48" x14ac:dyDescent="0.2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</row>
    <row r="185" spans="2:48" x14ac:dyDescent="0.2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</row>
    <row r="186" spans="2:48" x14ac:dyDescent="0.2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</row>
    <row r="187" spans="2:48" x14ac:dyDescent="0.2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</row>
    <row r="188" spans="2:48" x14ac:dyDescent="0.2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</row>
    <row r="189" spans="2:48" x14ac:dyDescent="0.2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</row>
    <row r="190" spans="2:48" x14ac:dyDescent="0.2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</row>
    <row r="191" spans="2:48" x14ac:dyDescent="0.2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</row>
    <row r="192" spans="2:48" x14ac:dyDescent="0.2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</row>
    <row r="193" spans="2:48" x14ac:dyDescent="0.2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</row>
    <row r="194" spans="2:48" x14ac:dyDescent="0.2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</row>
    <row r="195" spans="2:48" x14ac:dyDescent="0.2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</row>
    <row r="196" spans="2:48" x14ac:dyDescent="0.2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</row>
    <row r="197" spans="2:48" x14ac:dyDescent="0.2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</row>
    <row r="198" spans="2:48" x14ac:dyDescent="0.2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</row>
    <row r="199" spans="2:48" x14ac:dyDescent="0.2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</row>
    <row r="200" spans="2:48" x14ac:dyDescent="0.2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</row>
    <row r="201" spans="2:48" x14ac:dyDescent="0.2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</row>
    <row r="202" spans="2:48" x14ac:dyDescent="0.2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</row>
    <row r="203" spans="2:48" x14ac:dyDescent="0.2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</row>
    <row r="204" spans="2:48" x14ac:dyDescent="0.2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</row>
    <row r="205" spans="2:48" x14ac:dyDescent="0.2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</row>
    <row r="206" spans="2:48" x14ac:dyDescent="0.2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</row>
    <row r="207" spans="2:48" x14ac:dyDescent="0.2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</row>
    <row r="208" spans="2:48" x14ac:dyDescent="0.2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</row>
    <row r="209" spans="2:48" x14ac:dyDescent="0.2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</row>
    <row r="210" spans="2:48" x14ac:dyDescent="0.2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</row>
    <row r="211" spans="2:48" x14ac:dyDescent="0.2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</row>
    <row r="212" spans="2:48" x14ac:dyDescent="0.2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</row>
    <row r="213" spans="2:48" x14ac:dyDescent="0.2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</row>
    <row r="214" spans="2:48" x14ac:dyDescent="0.2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</row>
    <row r="215" spans="2:48" x14ac:dyDescent="0.2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</row>
    <row r="216" spans="2:48" x14ac:dyDescent="0.2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</row>
    <row r="217" spans="2:48" x14ac:dyDescent="0.2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</row>
    <row r="218" spans="2:48" x14ac:dyDescent="0.2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</row>
    <row r="219" spans="2:48" x14ac:dyDescent="0.2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</row>
    <row r="220" spans="2:48" x14ac:dyDescent="0.2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</row>
    <row r="221" spans="2:48" x14ac:dyDescent="0.2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</row>
    <row r="222" spans="2:48" x14ac:dyDescent="0.2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</row>
    <row r="223" spans="2:48" x14ac:dyDescent="0.2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</row>
    <row r="224" spans="2:48" x14ac:dyDescent="0.2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</row>
    <row r="225" spans="2:48" x14ac:dyDescent="0.2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</row>
    <row r="226" spans="2:48" x14ac:dyDescent="0.2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</row>
    <row r="227" spans="2:48" x14ac:dyDescent="0.2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</row>
    <row r="228" spans="2:48" x14ac:dyDescent="0.2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</row>
    <row r="229" spans="2:48" x14ac:dyDescent="0.2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</row>
    <row r="230" spans="2:48" x14ac:dyDescent="0.2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</row>
    <row r="231" spans="2:48" x14ac:dyDescent="0.2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</row>
    <row r="232" spans="2:48" x14ac:dyDescent="0.2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</row>
    <row r="233" spans="2:48" x14ac:dyDescent="0.2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</row>
    <row r="234" spans="2:48" x14ac:dyDescent="0.2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</row>
    <row r="235" spans="2:48" x14ac:dyDescent="0.2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</row>
    <row r="236" spans="2:48" x14ac:dyDescent="0.2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</row>
    <row r="237" spans="2:48" x14ac:dyDescent="0.2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</row>
    <row r="238" spans="2:48" x14ac:dyDescent="0.2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</row>
    <row r="239" spans="2:48" x14ac:dyDescent="0.2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</row>
    <row r="240" spans="2:48" x14ac:dyDescent="0.2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</row>
    <row r="241" spans="2:48" x14ac:dyDescent="0.2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</row>
    <row r="242" spans="2:48" x14ac:dyDescent="0.2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</row>
    <row r="243" spans="2:48" x14ac:dyDescent="0.2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</row>
    <row r="244" spans="2:48" x14ac:dyDescent="0.2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</row>
    <row r="245" spans="2:48" x14ac:dyDescent="0.2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</row>
    <row r="246" spans="2:48" x14ac:dyDescent="0.2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</row>
    <row r="247" spans="2:48" x14ac:dyDescent="0.2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</row>
    <row r="248" spans="2:48" x14ac:dyDescent="0.2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</row>
    <row r="249" spans="2:48" x14ac:dyDescent="0.2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</row>
    <row r="250" spans="2:48" x14ac:dyDescent="0.2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</row>
    <row r="251" spans="2:48" x14ac:dyDescent="0.2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</row>
    <row r="252" spans="2:48" x14ac:dyDescent="0.2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</row>
    <row r="253" spans="2:48" x14ac:dyDescent="0.2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</row>
    <row r="254" spans="2:48" x14ac:dyDescent="0.2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</row>
    <row r="255" spans="2:48" x14ac:dyDescent="0.2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</row>
    <row r="256" spans="2:48" x14ac:dyDescent="0.2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</row>
    <row r="257" spans="2:48" x14ac:dyDescent="0.2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</row>
    <row r="258" spans="2:48" x14ac:dyDescent="0.2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</row>
    <row r="259" spans="2:48" x14ac:dyDescent="0.2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</row>
    <row r="260" spans="2:48" x14ac:dyDescent="0.2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</row>
    <row r="261" spans="2:48" x14ac:dyDescent="0.2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</row>
    <row r="262" spans="2:48" x14ac:dyDescent="0.2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</row>
    <row r="263" spans="2:48" x14ac:dyDescent="0.2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</row>
    <row r="264" spans="2:48" x14ac:dyDescent="0.2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</row>
    <row r="265" spans="2:48" x14ac:dyDescent="0.2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</row>
    <row r="266" spans="2:48" x14ac:dyDescent="0.2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</row>
    <row r="267" spans="2:48" x14ac:dyDescent="0.2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</row>
    <row r="268" spans="2:48" x14ac:dyDescent="0.2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</row>
    <row r="269" spans="2:48" x14ac:dyDescent="0.2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</row>
    <row r="270" spans="2:48" x14ac:dyDescent="0.2"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</row>
    <row r="271" spans="2:48" x14ac:dyDescent="0.2"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</row>
    <row r="272" spans="2:48" x14ac:dyDescent="0.2"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</row>
    <row r="273" spans="2:48" x14ac:dyDescent="0.2"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</row>
    <row r="274" spans="2:48" x14ac:dyDescent="0.2"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</row>
    <row r="275" spans="2:48" x14ac:dyDescent="0.2"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</row>
    <row r="276" spans="2:48" x14ac:dyDescent="0.2"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</row>
    <row r="277" spans="2:48" x14ac:dyDescent="0.2"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</row>
    <row r="278" spans="2:48" x14ac:dyDescent="0.2"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</row>
    <row r="279" spans="2:48" x14ac:dyDescent="0.2"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</row>
    <row r="280" spans="2:48" x14ac:dyDescent="0.2"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</row>
  </sheetData>
  <sheetProtection formatColumns="0" formatRows="0"/>
  <protectedRanges>
    <protectedRange algorithmName="SHA-512" hashValue="eU+enHTTFR6XdEHcdIa+9gUFwxlejYiE+FeZgKJDNNaxEUTE55/Q4G3U+zi5ecIiTS5gF7km+2FywRVglcC8UA==" saltValue="ikSmASWLp3rUWx1R9wMLgQ==" spinCount="100000" sqref="C15:Q23 C47:Q54 C37:Q45 C25:Q33 C56:Q62" name="Range2"/>
  </protectedRanges>
  <mergeCells count="13">
    <mergeCell ref="AC71:AH71"/>
    <mergeCell ref="AM71:AR71"/>
    <mergeCell ref="AW4:BF4"/>
    <mergeCell ref="AW5:BF7"/>
    <mergeCell ref="I7:Q7"/>
    <mergeCell ref="AG7:AT7"/>
    <mergeCell ref="I9:Q9"/>
    <mergeCell ref="AG9:AT9"/>
    <mergeCell ref="C16:AT22"/>
    <mergeCell ref="C26:AT32"/>
    <mergeCell ref="C38:AT44"/>
    <mergeCell ref="C48:AT53"/>
    <mergeCell ref="C57:AT62"/>
  </mergeCells>
  <hyperlinks>
    <hyperlink ref="AW4:BF4" location="'Main Menu'!A1" display="Main Menu"/>
    <hyperlink ref="AW5:BF7" location="LVTL!A1" display="LVTL"/>
  </hyperlinks>
  <printOptions horizontalCentered="1"/>
  <pageMargins left="0" right="0" top="0" bottom="0" header="0.5" footer="0.5"/>
  <pageSetup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Fasilitas Kredit di PUNDI</vt:lpstr>
      <vt:lpstr>Fasilitas Kredit di Tempat Lain</vt:lpstr>
      <vt:lpstr>LPNU per Usaha</vt:lpstr>
      <vt:lpstr>LPNU1</vt:lpstr>
      <vt:lpstr>LPNU2</vt:lpstr>
      <vt:lpstr>'Fasilitas Kredit di PUNDI'!Print_Area</vt:lpstr>
      <vt:lpstr>'Fasilitas Kredit di Tempat Lain'!Print_Area</vt:lpstr>
      <vt:lpstr>'LPNU per Usaha'!Print_Area</vt:lpstr>
      <vt:lpstr>LPNU1!Print_Area</vt:lpstr>
      <vt:lpstr>LPNU2!Print_Area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Razak</dc:creator>
  <cp:lastModifiedBy>Muhammad Razak</cp:lastModifiedBy>
  <dcterms:created xsi:type="dcterms:W3CDTF">2014-03-19T08:43:58Z</dcterms:created>
  <dcterms:modified xsi:type="dcterms:W3CDTF">2014-08-29T07:24:56Z</dcterms:modified>
</cp:coreProperties>
</file>