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hanboshao/Desktop/Numerical Analysis Code/Chapter 6/"/>
    </mc:Choice>
  </mc:AlternateContent>
  <bookViews>
    <workbookView xWindow="0" yWindow="440" windowWidth="28800" windowHeight="17460" tabRatio="500" activeTab="2"/>
  </bookViews>
  <sheets>
    <sheet name="敏感性报告 1" sheetId="5" r:id="rId1"/>
    <sheet name="Flight + Cargo" sheetId="1" r:id="rId2"/>
    <sheet name="工作表4" sheetId="4" r:id="rId3"/>
  </sheets>
  <definedNames>
    <definedName name="solver_adj" localSheetId="1" hidden="1">'Flight + Cargo'!$A$71:$C$71</definedName>
    <definedName name="solver_adj" localSheetId="2" hidden="1">工作表4!$A$2:$C$2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itr" localSheetId="1" hidden="1">2147483647</definedName>
    <definedName name="solver_itr" localSheetId="2" hidden="1">2147483647</definedName>
    <definedName name="solver_lhs1" localSheetId="1" hidden="1">'Flight + Cargo'!$D$76</definedName>
    <definedName name="solver_lhs1" localSheetId="2" hidden="1">工作表4!$D$10</definedName>
    <definedName name="solver_lhs10" localSheetId="1" hidden="1">'Flight + Cargo'!$P$57</definedName>
    <definedName name="solver_lhs11" localSheetId="1" hidden="1">'Flight + Cargo'!$Q$57</definedName>
    <definedName name="solver_lhs12" localSheetId="1" hidden="1">'Flight + Cargo'!$R$57</definedName>
    <definedName name="solver_lhs13" localSheetId="1" hidden="1">'Flight + Cargo'!$R$57</definedName>
    <definedName name="solver_lhs2" localSheetId="1" hidden="1">'Flight + Cargo'!$D$77</definedName>
    <definedName name="solver_lhs2" localSheetId="2" hidden="1">工作表4!$D$11</definedName>
    <definedName name="solver_lhs3" localSheetId="1" hidden="1">'Flight + Cargo'!$D$78</definedName>
    <definedName name="solver_lhs3" localSheetId="2" hidden="1">工作表4!$D$7</definedName>
    <definedName name="solver_lhs4" localSheetId="1" hidden="1">'Flight + Cargo'!$D$79</definedName>
    <definedName name="solver_lhs4" localSheetId="2" hidden="1">工作表4!$D$7</definedName>
    <definedName name="solver_lhs5" localSheetId="1" hidden="1">'Flight + Cargo'!$D$80</definedName>
    <definedName name="solver_lhs5" localSheetId="2" hidden="1">工作表4!$D$8</definedName>
    <definedName name="solver_lhs6" localSheetId="1" hidden="1">'Flight + Cargo'!$D$81</definedName>
    <definedName name="solver_lhs6" localSheetId="2" hidden="1">工作表4!$D$9</definedName>
    <definedName name="solver_lhs7" localSheetId="1" hidden="1">'Flight + Cargo'!$L$59</definedName>
    <definedName name="solver_lhs8" localSheetId="1" hidden="1">'Flight + Cargo'!$L$61</definedName>
    <definedName name="solver_lhs9" localSheetId="1" hidden="1">'Flight + Cargo'!$O$57</definedName>
    <definedName name="solver_lin" localSheetId="1" hidden="1">1</definedName>
    <definedName name="solver_lin" localSheetId="2" hidden="1">1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6</definedName>
    <definedName name="solver_num" localSheetId="2" hidden="1">6</definedName>
    <definedName name="solver_opt" localSheetId="1" hidden="1">'Flight + Cargo'!$H$71</definedName>
    <definedName name="solver_opt" localSheetId="2" hidden="1">工作表4!$H$2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3</definedName>
    <definedName name="solver_rel10" localSheetId="1" hidden="1">1</definedName>
    <definedName name="solver_rel11" localSheetId="1" hidden="1">1</definedName>
    <definedName name="solver_rel12" localSheetId="1" hidden="1">1</definedName>
    <definedName name="solver_rel13" localSheetId="1" hidden="1">1</definedName>
    <definedName name="solver_rel2" localSheetId="1" hidden="1">1</definedName>
    <definedName name="solver_rel2" localSheetId="2" hidden="1">3</definedName>
    <definedName name="solver_rel3" localSheetId="1" hidden="1">1</definedName>
    <definedName name="solver_rel3" localSheetId="2" hidden="1">1</definedName>
    <definedName name="solver_rel4" localSheetId="1" hidden="1">3</definedName>
    <definedName name="solver_rel4" localSheetId="2" hidden="1">3</definedName>
    <definedName name="solver_rel5" localSheetId="1" hidden="1">3</definedName>
    <definedName name="solver_rel5" localSheetId="2" hidden="1">3</definedName>
    <definedName name="solver_rel6" localSheetId="1" hidden="1">3</definedName>
    <definedName name="solver_rel6" localSheetId="2" hidden="1">3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hs1" localSheetId="1" hidden="1">'Flight + Cargo'!$E$76</definedName>
    <definedName name="solver_rhs1" localSheetId="2" hidden="1">10</definedName>
    <definedName name="solver_rhs10" localSheetId="1" hidden="1">'Flight + Cargo'!$P$58</definedName>
    <definedName name="solver_rhs11" localSheetId="1" hidden="1">'Flight + Cargo'!$Q$58</definedName>
    <definedName name="solver_rhs12" localSheetId="1" hidden="1">'Flight + Cargo'!$R$58</definedName>
    <definedName name="solver_rhs13" localSheetId="1" hidden="1">'Flight + Cargo'!$R$58</definedName>
    <definedName name="solver_rhs2" localSheetId="1" hidden="1">'Flight + Cargo'!$E$77</definedName>
    <definedName name="solver_rhs2" localSheetId="2" hidden="1">工作表4!$E$11</definedName>
    <definedName name="solver_rhs3" localSheetId="1" hidden="1">'Flight + Cargo'!$E$78</definedName>
    <definedName name="solver_rhs3" localSheetId="2" hidden="1">0.2</definedName>
    <definedName name="solver_rhs4" localSheetId="1" hidden="1">'Flight + Cargo'!$E$79</definedName>
    <definedName name="solver_rhs4" localSheetId="2" hidden="1">0.1</definedName>
    <definedName name="solver_rhs5" localSheetId="1" hidden="1">'Flight + Cargo'!$E$80</definedName>
    <definedName name="solver_rhs5" localSheetId="2" hidden="1">0</definedName>
    <definedName name="solver_rhs6" localSheetId="1" hidden="1">'Flight + Cargo'!$E$81</definedName>
    <definedName name="solver_rhs6" localSheetId="2" hidden="1">0</definedName>
    <definedName name="solver_rhs7" localSheetId="1" hidden="1">'Flight + Cargo'!$M$59</definedName>
    <definedName name="solver_rhs8" localSheetId="1" hidden="1">'Flight + Cargo'!$M$61</definedName>
    <definedName name="solver_rhs9" localSheetId="1" hidden="1">'Flight + Cargo'!$O$58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1" i="1" l="1"/>
  <c r="A73" i="1"/>
  <c r="D80" i="1"/>
  <c r="D79" i="1"/>
  <c r="D78" i="1"/>
  <c r="D77" i="1"/>
  <c r="D76" i="1"/>
  <c r="H71" i="1"/>
  <c r="D11" i="4"/>
  <c r="D10" i="4"/>
  <c r="D9" i="4"/>
  <c r="D8" i="4"/>
  <c r="D7" i="4"/>
  <c r="H2" i="4"/>
  <c r="I66" i="1"/>
  <c r="I65" i="1"/>
  <c r="I64" i="1"/>
  <c r="L57" i="1"/>
  <c r="I61" i="1"/>
  <c r="I59" i="1"/>
  <c r="I57" i="1"/>
  <c r="O57" i="1"/>
  <c r="P57" i="1"/>
  <c r="Q57" i="1"/>
  <c r="R57" i="1"/>
  <c r="I54" i="1"/>
  <c r="L59" i="1"/>
  <c r="L61" i="1"/>
  <c r="H43" i="1"/>
  <c r="D51" i="1"/>
  <c r="D50" i="1"/>
  <c r="D49" i="1"/>
  <c r="D48" i="1"/>
  <c r="D47" i="1"/>
  <c r="D46" i="1"/>
  <c r="M34" i="1"/>
  <c r="M33" i="1"/>
  <c r="M36" i="1"/>
  <c r="M35" i="1"/>
  <c r="Q30" i="1"/>
  <c r="D36" i="1"/>
  <c r="D35" i="1"/>
  <c r="D34" i="1"/>
  <c r="D33" i="1"/>
  <c r="H30" i="1"/>
  <c r="H17" i="1"/>
  <c r="D23" i="1"/>
  <c r="D22" i="1"/>
  <c r="D21" i="1"/>
  <c r="D20" i="1"/>
  <c r="H4" i="1"/>
  <c r="D9" i="1"/>
  <c r="D8" i="1"/>
  <c r="D7" i="1"/>
</calcChain>
</file>

<file path=xl/sharedStrings.xml><?xml version="1.0" encoding="utf-8"?>
<sst xmlns="http://schemas.openxmlformats.org/spreadsheetml/2006/main" count="163" uniqueCount="114">
  <si>
    <t>this is the generic production problem</t>
    <phoneticPr fontId="1" type="noConversion"/>
  </si>
  <si>
    <t>max</t>
    <phoneticPr fontId="1" type="noConversion"/>
  </si>
  <si>
    <t>S.T.</t>
    <phoneticPr fontId="1" type="noConversion"/>
  </si>
  <si>
    <t>x1 &lt; 10</t>
    <phoneticPr fontId="1" type="noConversion"/>
  </si>
  <si>
    <t>x2 &lt; 10</t>
    <phoneticPr fontId="1" type="noConversion"/>
  </si>
  <si>
    <t>x1 + x2 &lt; 15</t>
    <phoneticPr fontId="1" type="noConversion"/>
  </si>
  <si>
    <t>x1</t>
    <phoneticPr fontId="1" type="noConversion"/>
  </si>
  <si>
    <t>x2</t>
    <phoneticPr fontId="1" type="noConversion"/>
  </si>
  <si>
    <t>OBJ.</t>
    <phoneticPr fontId="1" type="noConversion"/>
  </si>
  <si>
    <t>12x1 + 3x2</t>
    <phoneticPr fontId="1" type="noConversion"/>
  </si>
  <si>
    <t>min</t>
    <phoneticPr fontId="1" type="noConversion"/>
  </si>
  <si>
    <t>7.53x1 + 6.16x2</t>
    <phoneticPr fontId="1" type="noConversion"/>
  </si>
  <si>
    <t>x1&gt;980</t>
    <phoneticPr fontId="1" type="noConversion"/>
  </si>
  <si>
    <t>x1&lt;5800</t>
    <phoneticPr fontId="1" type="noConversion"/>
  </si>
  <si>
    <t>x1+x2&lt;7450</t>
    <phoneticPr fontId="1" type="noConversion"/>
  </si>
  <si>
    <t>x1+x2&gt;2630</t>
    <phoneticPr fontId="1" type="noConversion"/>
  </si>
  <si>
    <t>x0</t>
    <phoneticPr fontId="1" type="noConversion"/>
  </si>
  <si>
    <t>x0+x1&lt;6800</t>
    <phoneticPr fontId="1" type="noConversion"/>
  </si>
  <si>
    <t>x0+x1+x2&gt;3630</t>
    <phoneticPr fontId="1" type="noConversion"/>
  </si>
  <si>
    <t>x0+x1+x2&lt;8450</t>
    <phoneticPr fontId="1" type="noConversion"/>
  </si>
  <si>
    <t>x0+x2&gt;980</t>
    <phoneticPr fontId="1" type="noConversion"/>
  </si>
  <si>
    <t>x0+x2&lt;6800</t>
    <phoneticPr fontId="1" type="noConversion"/>
  </si>
  <si>
    <t xml:space="preserve">Dever to Houston (DEN - IAH) </t>
    <phoneticPr fontId="1" type="noConversion"/>
  </si>
  <si>
    <t>Houston to Denver (IAH - DEN)</t>
    <phoneticPr fontId="1" type="noConversion"/>
  </si>
  <si>
    <t>x0+x1+x2&gt;4300</t>
    <phoneticPr fontId="1" type="noConversion"/>
  </si>
  <si>
    <t>x0+x1&gt;1980</t>
    <phoneticPr fontId="1" type="noConversion"/>
  </si>
  <si>
    <t xml:space="preserve">min </t>
    <phoneticPr fontId="1" type="noConversion"/>
  </si>
  <si>
    <t>7.53x1 + 6.16x2+ 8.30x3</t>
    <phoneticPr fontId="1" type="noConversion"/>
  </si>
  <si>
    <t xml:space="preserve">x1 </t>
    <phoneticPr fontId="1" type="noConversion"/>
  </si>
  <si>
    <t>x3</t>
    <phoneticPr fontId="1" type="noConversion"/>
  </si>
  <si>
    <t>x0+x1&gt; 1980</t>
    <phoneticPr fontId="1" type="noConversion"/>
  </si>
  <si>
    <t>x0+x1+x2+x3&gt;5950</t>
    <phoneticPr fontId="1" type="noConversion"/>
  </si>
  <si>
    <t>x0+x1+x2+x3&lt;10100</t>
    <phoneticPr fontId="1" type="noConversion"/>
  </si>
  <si>
    <t>OBJ,</t>
    <phoneticPr fontId="1" type="noConversion"/>
  </si>
  <si>
    <t>x11</t>
    <phoneticPr fontId="1" type="noConversion"/>
  </si>
  <si>
    <t>x12</t>
    <phoneticPr fontId="1" type="noConversion"/>
  </si>
  <si>
    <t>x13</t>
    <phoneticPr fontId="1" type="noConversion"/>
  </si>
  <si>
    <t>x21</t>
    <phoneticPr fontId="1" type="noConversion"/>
  </si>
  <si>
    <t>x22</t>
    <phoneticPr fontId="1" type="noConversion"/>
  </si>
  <si>
    <t>x23</t>
    <phoneticPr fontId="1" type="noConversion"/>
  </si>
  <si>
    <t>x31</t>
    <phoneticPr fontId="1" type="noConversion"/>
  </si>
  <si>
    <t>x32</t>
    <phoneticPr fontId="1" type="noConversion"/>
  </si>
  <si>
    <t>x33</t>
    <phoneticPr fontId="1" type="noConversion"/>
  </si>
  <si>
    <t>x41</t>
    <phoneticPr fontId="1" type="noConversion"/>
  </si>
  <si>
    <t>x42</t>
    <phoneticPr fontId="1" type="noConversion"/>
  </si>
  <si>
    <t>x43</t>
    <phoneticPr fontId="1" type="noConversion"/>
  </si>
  <si>
    <t>x1space</t>
    <phoneticPr fontId="1" type="noConversion"/>
  </si>
  <si>
    <t>x2space</t>
    <phoneticPr fontId="1" type="noConversion"/>
  </si>
  <si>
    <t>x3space</t>
    <phoneticPr fontId="1" type="noConversion"/>
  </si>
  <si>
    <t>x4space</t>
    <phoneticPr fontId="1" type="noConversion"/>
  </si>
  <si>
    <t>x4</t>
    <phoneticPr fontId="1" type="noConversion"/>
  </si>
  <si>
    <t>Objective:</t>
    <phoneticPr fontId="1" type="noConversion"/>
  </si>
  <si>
    <t>proportion</t>
    <phoneticPr fontId="1" type="noConversion"/>
  </si>
  <si>
    <t>Denver, Houston, Chicago</t>
    <phoneticPr fontId="1" type="noConversion"/>
  </si>
  <si>
    <t>Cargo</t>
    <phoneticPr fontId="1" type="noConversion"/>
  </si>
  <si>
    <t>weight sum(&lt;)</t>
    <phoneticPr fontId="1" type="noConversion"/>
  </si>
  <si>
    <t>space sum(&lt;)</t>
    <phoneticPr fontId="1" type="noConversion"/>
  </si>
  <si>
    <t>weight limit(&lt;)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</si>
  <si>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</si>
  <si>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</si>
  <si>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</si>
  <si>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obj</t>
    <phoneticPr fontId="1" type="noConversion"/>
  </si>
  <si>
    <t>25x1 + 31x2 + 40x3</t>
    <phoneticPr fontId="1" type="noConversion"/>
  </si>
  <si>
    <t>cost</t>
    <phoneticPr fontId="1" type="noConversion"/>
  </si>
  <si>
    <t>constriants</t>
    <phoneticPr fontId="1" type="noConversion"/>
  </si>
  <si>
    <t>x3/(x1+x2+x3)</t>
    <phoneticPr fontId="1" type="noConversion"/>
  </si>
  <si>
    <t>x2 + x3 &lt; 0.5x1</t>
    <phoneticPr fontId="1" type="noConversion"/>
  </si>
  <si>
    <t>x3 &gt; 2x2</t>
    <phoneticPr fontId="1" type="noConversion"/>
  </si>
  <si>
    <t>x2 &gt; 10</t>
    <phoneticPr fontId="1" type="noConversion"/>
  </si>
  <si>
    <t>x1 + x2 + x3 &gt; 250</t>
    <phoneticPr fontId="1" type="noConversion"/>
  </si>
  <si>
    <t>lower</t>
    <phoneticPr fontId="1" type="noConversion"/>
  </si>
  <si>
    <t>upper</t>
    <phoneticPr fontId="1" type="noConversion"/>
  </si>
  <si>
    <t>0.2(total) -x3&gt;0</t>
    <phoneticPr fontId="1" type="noConversion"/>
  </si>
  <si>
    <t>0.1(total) - x3&lt;0</t>
    <phoneticPr fontId="1" type="noConversion"/>
  </si>
  <si>
    <t>x2+x3 - 0.5x1 &lt; 0</t>
    <phoneticPr fontId="1" type="noConversion"/>
  </si>
  <si>
    <t>x3-2x2&gt;0</t>
    <phoneticPr fontId="1" type="noConversion"/>
  </si>
  <si>
    <t>total</t>
    <phoneticPr fontId="1" type="noConversion"/>
  </si>
  <si>
    <t>Microsoft Excel 15.34 敏感性报告</t>
  </si>
  <si>
    <t>工作表: [Simplex Method.xlsx]Flight + Cargo</t>
  </si>
  <si>
    <t>报告的建立: 2018/5/14 10:12:20 上午</t>
  </si>
  <si>
    <t>可变单元格</t>
  </si>
  <si>
    <t>单元格</t>
  </si>
  <si>
    <t>名称</t>
  </si>
  <si>
    <t>终</t>
  </si>
  <si>
    <t>值</t>
  </si>
  <si>
    <t>递减</t>
  </si>
  <si>
    <t>成本</t>
  </si>
  <si>
    <t>目标式</t>
  </si>
  <si>
    <t>系数</t>
  </si>
  <si>
    <t>允许的</t>
  </si>
  <si>
    <t>增量</t>
  </si>
  <si>
    <t>减量</t>
  </si>
  <si>
    <t>约束</t>
  </si>
  <si>
    <t>阴影</t>
  </si>
  <si>
    <t>价格</t>
  </si>
  <si>
    <t>限制值</t>
  </si>
  <si>
    <t>$A$71</t>
  </si>
  <si>
    <t>x1</t>
  </si>
  <si>
    <t>$B$71</t>
  </si>
  <si>
    <t>x2</t>
  </si>
  <si>
    <t>$C$71</t>
  </si>
  <si>
    <t>x3</t>
  </si>
  <si>
    <t>$D$76</t>
  </si>
  <si>
    <t>0.2(total) -x3&gt;0 x23</t>
  </si>
  <si>
    <t>$D$77</t>
  </si>
  <si>
    <t>0.1(total) - x3&lt;0 x23</t>
  </si>
  <si>
    <t>$D$78</t>
  </si>
  <si>
    <t>x2+x3 - 0.5x1 &lt; 0 x23</t>
  </si>
  <si>
    <t>$D$79</t>
  </si>
  <si>
    <t>x3-2x2&gt;0 x23</t>
  </si>
  <si>
    <t>$D$80</t>
  </si>
  <si>
    <t>x1 + x2 + x3 &gt; 250 x23</t>
  </si>
  <si>
    <t>$D$81</t>
  </si>
  <si>
    <t>x2 &gt; 10 x23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</si>
</sst>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indexed="18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>
      <selection activeCell="H9" sqref="H9"/>
    </sheetView>
  </sheetViews>
  <sheetFormatPr baseColWidth="10" defaultRowHeight="16" x14ac:dyDescent="0.2"/>
  <cols>
    <col min="1" max="1" width="2.33203125" customWidth="1"/>
    <col min="2" max="2" width="7.5" customWidth="1"/>
    <col min="3" max="3" width="21.1640625" bestFit="1" customWidth="1"/>
    <col min="4" max="4" width="6.5" bestFit="1" customWidth="1"/>
    <col min="5" max="5" width="5.5" customWidth="1"/>
    <col min="6" max="7" width="7.5" customWidth="1"/>
    <col min="8" max="8" width="12.5" bestFit="1" customWidth="1"/>
  </cols>
  <sheetData>
    <row r="1" spans="1:8" x14ac:dyDescent="0.2">
      <c r="A1" s="1" t="s">
        <v>77</v>
      </c>
    </row>
    <row r="2" spans="1:8" x14ac:dyDescent="0.2">
      <c r="A2" s="1" t="s">
        <v>78</v>
      </c>
    </row>
    <row r="3" spans="1:8" x14ac:dyDescent="0.2">
      <c r="A3" s="1" t="s">
        <v>79</v>
      </c>
    </row>
    <row r="6" spans="1:8" ht="17" thickBot="1" x14ac:dyDescent="0.25">
      <c r="A6" t="s">
        <v>80</v>
      </c>
    </row>
    <row r="7" spans="1:8" x14ac:dyDescent="0.2">
      <c r="B7" s="4"/>
      <c r="C7" s="4"/>
      <c r="D7" s="4" t="s">
        <v>83</v>
      </c>
      <c r="E7" s="4" t="s">
        <v>85</v>
      </c>
      <c r="F7" s="4" t="s">
        <v>87</v>
      </c>
      <c r="G7" s="4" t="s">
        <v>89</v>
      </c>
      <c r="H7" s="4" t="s">
        <v>89</v>
      </c>
    </row>
    <row r="8" spans="1:8" ht="17" thickBot="1" x14ac:dyDescent="0.25">
      <c r="B8" s="5" t="s">
        <v>81</v>
      </c>
      <c r="C8" s="5" t="s">
        <v>82</v>
      </c>
      <c r="D8" s="5" t="s">
        <v>84</v>
      </c>
      <c r="E8" s="5" t="s">
        <v>86</v>
      </c>
      <c r="F8" s="5" t="s">
        <v>88</v>
      </c>
      <c r="G8" s="5" t="s">
        <v>90</v>
      </c>
      <c r="H8" s="5" t="s">
        <v>91</v>
      </c>
    </row>
    <row r="9" spans="1:8" x14ac:dyDescent="0.2">
      <c r="B9" s="2" t="s">
        <v>96</v>
      </c>
      <c r="C9" s="2" t="s">
        <v>97</v>
      </c>
      <c r="D9" s="2">
        <v>215</v>
      </c>
      <c r="E9" s="2">
        <v>0</v>
      </c>
      <c r="F9" s="2">
        <v>25</v>
      </c>
      <c r="G9" s="2">
        <v>6</v>
      </c>
      <c r="H9" s="2">
        <v>29.4444444444444</v>
      </c>
    </row>
    <row r="10" spans="1:8" x14ac:dyDescent="0.2">
      <c r="B10" s="2" t="s">
        <v>98</v>
      </c>
      <c r="C10" s="2" t="s">
        <v>99</v>
      </c>
      <c r="D10" s="2">
        <v>10</v>
      </c>
      <c r="E10" s="2">
        <v>0</v>
      </c>
      <c r="F10" s="2">
        <v>31</v>
      </c>
      <c r="G10" s="2">
        <v>1E+30</v>
      </c>
      <c r="H10" s="2">
        <v>6</v>
      </c>
    </row>
    <row r="11" spans="1:8" ht="17" thickBot="1" x14ac:dyDescent="0.25">
      <c r="B11" s="3" t="s">
        <v>100</v>
      </c>
      <c r="C11" s="3" t="s">
        <v>101</v>
      </c>
      <c r="D11" s="3">
        <v>25</v>
      </c>
      <c r="E11" s="3">
        <v>0</v>
      </c>
      <c r="F11" s="3">
        <v>40</v>
      </c>
      <c r="G11" s="3">
        <v>1E+30</v>
      </c>
      <c r="H11" s="3">
        <v>15</v>
      </c>
    </row>
    <row r="13" spans="1:8" ht="17" thickBot="1" x14ac:dyDescent="0.25">
      <c r="A13" t="s">
        <v>92</v>
      </c>
    </row>
    <row r="14" spans="1:8" x14ac:dyDescent="0.2">
      <c r="B14" s="4"/>
      <c r="C14" s="4"/>
      <c r="D14" s="4" t="s">
        <v>83</v>
      </c>
      <c r="E14" s="4" t="s">
        <v>93</v>
      </c>
      <c r="F14" s="4" t="s">
        <v>92</v>
      </c>
      <c r="G14" s="4" t="s">
        <v>89</v>
      </c>
      <c r="H14" s="4" t="s">
        <v>89</v>
      </c>
    </row>
    <row r="15" spans="1:8" ht="17" thickBot="1" x14ac:dyDescent="0.25">
      <c r="B15" s="5" t="s">
        <v>81</v>
      </c>
      <c r="C15" s="5" t="s">
        <v>82</v>
      </c>
      <c r="D15" s="5" t="s">
        <v>84</v>
      </c>
      <c r="E15" s="5" t="s">
        <v>94</v>
      </c>
      <c r="F15" s="5" t="s">
        <v>95</v>
      </c>
      <c r="G15" s="5" t="s">
        <v>90</v>
      </c>
      <c r="H15" s="5" t="s">
        <v>91</v>
      </c>
    </row>
    <row r="16" spans="1:8" x14ac:dyDescent="0.2">
      <c r="B16" s="2" t="s">
        <v>102</v>
      </c>
      <c r="C16" s="2" t="s">
        <v>103</v>
      </c>
      <c r="D16" s="2">
        <v>25</v>
      </c>
      <c r="E16" s="2">
        <v>0</v>
      </c>
      <c r="F16" s="2">
        <v>0</v>
      </c>
      <c r="G16" s="2">
        <v>25</v>
      </c>
      <c r="H16" s="2">
        <v>1E+30</v>
      </c>
    </row>
    <row r="17" spans="2:8" x14ac:dyDescent="0.2">
      <c r="B17" s="2" t="s">
        <v>104</v>
      </c>
      <c r="C17" s="2" t="s">
        <v>105</v>
      </c>
      <c r="D17" s="2">
        <v>0</v>
      </c>
      <c r="E17" s="2">
        <v>-15</v>
      </c>
      <c r="F17" s="2">
        <v>0</v>
      </c>
      <c r="G17" s="2">
        <v>5</v>
      </c>
      <c r="H17" s="2">
        <v>25</v>
      </c>
    </row>
    <row r="18" spans="2:8" x14ac:dyDescent="0.2">
      <c r="B18" s="2" t="s">
        <v>106</v>
      </c>
      <c r="C18" s="2" t="s">
        <v>107</v>
      </c>
      <c r="D18" s="2">
        <v>-72.5</v>
      </c>
      <c r="E18" s="2">
        <v>0</v>
      </c>
      <c r="F18" s="2">
        <v>0</v>
      </c>
      <c r="G18" s="2">
        <v>1E+30</v>
      </c>
      <c r="H18" s="2">
        <v>72.5</v>
      </c>
    </row>
    <row r="19" spans="2:8" x14ac:dyDescent="0.2">
      <c r="B19" s="2" t="s">
        <v>108</v>
      </c>
      <c r="C19" s="2" t="s">
        <v>109</v>
      </c>
      <c r="D19" s="2">
        <v>5</v>
      </c>
      <c r="E19" s="2">
        <v>0</v>
      </c>
      <c r="F19" s="2">
        <v>0</v>
      </c>
      <c r="G19" s="2">
        <v>5</v>
      </c>
      <c r="H19" s="2">
        <v>1E+30</v>
      </c>
    </row>
    <row r="20" spans="2:8" x14ac:dyDescent="0.2">
      <c r="B20" s="2" t="s">
        <v>110</v>
      </c>
      <c r="C20" s="2" t="s">
        <v>111</v>
      </c>
      <c r="D20" s="2">
        <v>250</v>
      </c>
      <c r="E20" s="2">
        <v>26.5</v>
      </c>
      <c r="F20" s="2">
        <v>250</v>
      </c>
      <c r="G20" s="2">
        <v>1E+30</v>
      </c>
      <c r="H20" s="2">
        <v>50</v>
      </c>
    </row>
    <row r="21" spans="2:8" ht="17" thickBot="1" x14ac:dyDescent="0.25">
      <c r="B21" s="3" t="s">
        <v>112</v>
      </c>
      <c r="C21" s="3" t="s">
        <v>113</v>
      </c>
      <c r="D21" s="3">
        <v>10</v>
      </c>
      <c r="E21" s="3">
        <v>6</v>
      </c>
      <c r="F21" s="3">
        <v>10</v>
      </c>
      <c r="G21" s="3">
        <v>2.5</v>
      </c>
      <c r="H21" s="3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A44" workbookViewId="0">
      <selection activeCell="B77" sqref="B77"/>
    </sheetView>
  </sheetViews>
  <sheetFormatPr baseColWidth="10" defaultRowHeight="16" x14ac:dyDescent="0.2"/>
  <cols>
    <col min="3" max="3" width="15.33203125" customWidth="1"/>
    <col min="8" max="8" width="11.83203125" customWidth="1"/>
  </cols>
  <sheetData>
    <row r="1" spans="2:8" x14ac:dyDescent="0.2">
      <c r="B1" t="s">
        <v>0</v>
      </c>
    </row>
    <row r="3" spans="2:8" x14ac:dyDescent="0.2">
      <c r="B3" t="s">
        <v>1</v>
      </c>
      <c r="C3" t="s">
        <v>9</v>
      </c>
      <c r="H3" t="s">
        <v>8</v>
      </c>
    </row>
    <row r="4" spans="2:8" x14ac:dyDescent="0.2">
      <c r="D4" t="s">
        <v>6</v>
      </c>
      <c r="E4" t="s">
        <v>7</v>
      </c>
      <c r="H4">
        <f xml:space="preserve"> 12*D5+3*E5</f>
        <v>0</v>
      </c>
    </row>
    <row r="5" spans="2:8" x14ac:dyDescent="0.2">
      <c r="D5">
        <v>0</v>
      </c>
      <c r="E5">
        <v>0</v>
      </c>
    </row>
    <row r="7" spans="2:8" x14ac:dyDescent="0.2">
      <c r="B7" t="s">
        <v>2</v>
      </c>
      <c r="C7" t="s">
        <v>3</v>
      </c>
      <c r="D7">
        <f>D5</f>
        <v>0</v>
      </c>
      <c r="E7">
        <v>10</v>
      </c>
    </row>
    <row r="8" spans="2:8" x14ac:dyDescent="0.2">
      <c r="C8" t="s">
        <v>4</v>
      </c>
      <c r="D8">
        <f>E5</f>
        <v>0</v>
      </c>
      <c r="E8">
        <v>10</v>
      </c>
    </row>
    <row r="9" spans="2:8" x14ac:dyDescent="0.2">
      <c r="C9" t="s">
        <v>5</v>
      </c>
      <c r="D9">
        <f>D5+E5</f>
        <v>0</v>
      </c>
      <c r="E9">
        <v>15</v>
      </c>
    </row>
    <row r="13" spans="2:8" x14ac:dyDescent="0.2">
      <c r="B13" t="s">
        <v>10</v>
      </c>
      <c r="C13" t="s">
        <v>11</v>
      </c>
    </row>
    <row r="16" spans="2:8" x14ac:dyDescent="0.2">
      <c r="D16" t="s">
        <v>6</v>
      </c>
      <c r="E16" t="s">
        <v>7</v>
      </c>
      <c r="H16" t="s">
        <v>8</v>
      </c>
    </row>
    <row r="17" spans="2:17" x14ac:dyDescent="0.2">
      <c r="D17">
        <v>2630</v>
      </c>
      <c r="E17">
        <v>0</v>
      </c>
      <c r="H17">
        <f>7.53*D17+6.16*E17</f>
        <v>19803.900000000001</v>
      </c>
    </row>
    <row r="20" spans="2:17" x14ac:dyDescent="0.2">
      <c r="C20" t="s">
        <v>12</v>
      </c>
      <c r="D20">
        <f>D17</f>
        <v>2630</v>
      </c>
      <c r="E20">
        <v>980</v>
      </c>
    </row>
    <row r="21" spans="2:17" x14ac:dyDescent="0.2">
      <c r="C21" t="s">
        <v>13</v>
      </c>
      <c r="D21">
        <f>D17</f>
        <v>2630</v>
      </c>
      <c r="E21">
        <v>5800</v>
      </c>
    </row>
    <row r="22" spans="2:17" x14ac:dyDescent="0.2">
      <c r="C22" t="s">
        <v>15</v>
      </c>
      <c r="D22">
        <f>D17+E17</f>
        <v>2630</v>
      </c>
      <c r="E22">
        <v>2630</v>
      </c>
    </row>
    <row r="23" spans="2:17" x14ac:dyDescent="0.2">
      <c r="C23" t="s">
        <v>14</v>
      </c>
      <c r="D23">
        <f>D17+E17</f>
        <v>2630</v>
      </c>
      <c r="E23">
        <v>7450</v>
      </c>
    </row>
    <row r="25" spans="2:17" x14ac:dyDescent="0.2">
      <c r="B25" t="s">
        <v>22</v>
      </c>
      <c r="K25" t="s">
        <v>23</v>
      </c>
    </row>
    <row r="27" spans="2:17" x14ac:dyDescent="0.2">
      <c r="B27" t="s">
        <v>10</v>
      </c>
      <c r="C27" t="s">
        <v>11</v>
      </c>
      <c r="K27" t="s">
        <v>10</v>
      </c>
      <c r="L27" t="s">
        <v>11</v>
      </c>
    </row>
    <row r="29" spans="2:17" x14ac:dyDescent="0.2">
      <c r="C29" t="s">
        <v>16</v>
      </c>
      <c r="D29" t="s">
        <v>6</v>
      </c>
      <c r="E29" t="s">
        <v>7</v>
      </c>
      <c r="H29" t="s">
        <v>8</v>
      </c>
      <c r="L29" t="s">
        <v>16</v>
      </c>
      <c r="M29" t="s">
        <v>6</v>
      </c>
      <c r="N29" t="s">
        <v>7</v>
      </c>
      <c r="Q29" t="s">
        <v>8</v>
      </c>
    </row>
    <row r="30" spans="2:17" x14ac:dyDescent="0.2">
      <c r="C30">
        <v>1000</v>
      </c>
      <c r="D30">
        <v>980</v>
      </c>
      <c r="E30">
        <v>2320</v>
      </c>
      <c r="H30">
        <f>7.53*D30+6.16*E30</f>
        <v>21670.600000000002</v>
      </c>
      <c r="L30">
        <v>1000</v>
      </c>
      <c r="M30">
        <v>0</v>
      </c>
      <c r="N30">
        <v>2630</v>
      </c>
      <c r="Q30">
        <f>7.53*M30+6.16*N30</f>
        <v>16200.800000000001</v>
      </c>
    </row>
    <row r="33" spans="2:14" x14ac:dyDescent="0.2">
      <c r="C33" t="s">
        <v>25</v>
      </c>
      <c r="D33">
        <f>C30+D30</f>
        <v>1980</v>
      </c>
      <c r="E33">
        <v>1980</v>
      </c>
      <c r="L33" t="s">
        <v>20</v>
      </c>
      <c r="M33">
        <f>L30+N30</f>
        <v>3630</v>
      </c>
      <c r="N33">
        <v>1980</v>
      </c>
    </row>
    <row r="34" spans="2:14" x14ac:dyDescent="0.2">
      <c r="C34" t="s">
        <v>17</v>
      </c>
      <c r="D34">
        <f>C30+D30</f>
        <v>1980</v>
      </c>
      <c r="E34">
        <v>6800</v>
      </c>
      <c r="L34" t="s">
        <v>21</v>
      </c>
      <c r="M34">
        <f>L30+N30</f>
        <v>3630</v>
      </c>
      <c r="N34">
        <v>6800</v>
      </c>
    </row>
    <row r="35" spans="2:14" x14ac:dyDescent="0.2">
      <c r="C35" t="s">
        <v>24</v>
      </c>
      <c r="D35">
        <f>C30+D30+E30</f>
        <v>4300</v>
      </c>
      <c r="E35">
        <v>4300</v>
      </c>
      <c r="L35" t="s">
        <v>18</v>
      </c>
      <c r="M35">
        <f>L30+M30+N30</f>
        <v>3630</v>
      </c>
      <c r="N35">
        <v>3630</v>
      </c>
    </row>
    <row r="36" spans="2:14" x14ac:dyDescent="0.2">
      <c r="C36" t="s">
        <v>19</v>
      </c>
      <c r="D36">
        <f>C30+D30+E30</f>
        <v>4300</v>
      </c>
      <c r="E36">
        <v>8450</v>
      </c>
      <c r="L36" t="s">
        <v>19</v>
      </c>
      <c r="M36">
        <f>L30+M30+N30</f>
        <v>3630</v>
      </c>
      <c r="N36">
        <v>8450</v>
      </c>
    </row>
    <row r="38" spans="2:14" x14ac:dyDescent="0.2">
      <c r="B38" t="s">
        <v>53</v>
      </c>
    </row>
    <row r="40" spans="2:14" x14ac:dyDescent="0.2">
      <c r="B40" t="s">
        <v>26</v>
      </c>
      <c r="C40" t="s">
        <v>27</v>
      </c>
    </row>
    <row r="42" spans="2:14" x14ac:dyDescent="0.2">
      <c r="C42" t="s">
        <v>16</v>
      </c>
      <c r="D42" t="s">
        <v>28</v>
      </c>
      <c r="E42" t="s">
        <v>7</v>
      </c>
      <c r="F42" t="s">
        <v>29</v>
      </c>
      <c r="H42" t="s">
        <v>33</v>
      </c>
    </row>
    <row r="43" spans="2:14" x14ac:dyDescent="0.2">
      <c r="C43">
        <v>5950</v>
      </c>
      <c r="D43">
        <v>0</v>
      </c>
      <c r="E43">
        <v>0</v>
      </c>
      <c r="F43">
        <v>0</v>
      </c>
      <c r="H43">
        <f>7.53*D43+6.16*E43+8.3*F43</f>
        <v>0</v>
      </c>
    </row>
    <row r="46" spans="2:14" x14ac:dyDescent="0.2">
      <c r="C46" t="s">
        <v>30</v>
      </c>
      <c r="D46">
        <f>C43+D43</f>
        <v>5950</v>
      </c>
      <c r="E46">
        <v>1980</v>
      </c>
    </row>
    <row r="47" spans="2:14" x14ac:dyDescent="0.2">
      <c r="C47" t="s">
        <v>17</v>
      </c>
      <c r="D47">
        <f>C43+D43</f>
        <v>5950</v>
      </c>
      <c r="E47">
        <v>6800</v>
      </c>
    </row>
    <row r="48" spans="2:14" x14ac:dyDescent="0.2">
      <c r="C48" t="s">
        <v>18</v>
      </c>
      <c r="D48">
        <f>C43+D43+E43</f>
        <v>5950</v>
      </c>
      <c r="E48">
        <v>3630</v>
      </c>
    </row>
    <row r="49" spans="1:18" x14ac:dyDescent="0.2">
      <c r="C49" t="s">
        <v>19</v>
      </c>
      <c r="D49">
        <f>C43+D43+E43</f>
        <v>5950</v>
      </c>
      <c r="E49">
        <v>8450</v>
      </c>
    </row>
    <row r="50" spans="1:18" x14ac:dyDescent="0.2">
      <c r="C50" t="s">
        <v>31</v>
      </c>
      <c r="D50">
        <f>C43+D43+E43+F43</f>
        <v>5950</v>
      </c>
      <c r="E50">
        <v>5950</v>
      </c>
    </row>
    <row r="51" spans="1:18" x14ac:dyDescent="0.2">
      <c r="C51" t="s">
        <v>32</v>
      </c>
      <c r="D51">
        <f>C43+D43+E43+F43</f>
        <v>5950</v>
      </c>
      <c r="E51">
        <v>10100</v>
      </c>
    </row>
    <row r="53" spans="1:18" x14ac:dyDescent="0.2">
      <c r="A53" t="s">
        <v>54</v>
      </c>
    </row>
    <row r="54" spans="1:18" x14ac:dyDescent="0.2">
      <c r="H54" t="s">
        <v>51</v>
      </c>
      <c r="I54">
        <f>320*O57+400*P57+360*Q57+290*R57</f>
        <v>13330</v>
      </c>
    </row>
    <row r="55" spans="1:18" x14ac:dyDescent="0.2">
      <c r="O55" t="s">
        <v>57</v>
      </c>
    </row>
    <row r="56" spans="1:18" x14ac:dyDescent="0.2">
      <c r="A56" t="s">
        <v>46</v>
      </c>
      <c r="B56">
        <v>500</v>
      </c>
      <c r="C56" t="s">
        <v>34</v>
      </c>
      <c r="D56" t="s">
        <v>37</v>
      </c>
      <c r="E56" t="s">
        <v>40</v>
      </c>
      <c r="F56" t="s">
        <v>43</v>
      </c>
      <c r="I56" t="s">
        <v>55</v>
      </c>
      <c r="L56" t="s">
        <v>56</v>
      </c>
      <c r="O56" t="s">
        <v>6</v>
      </c>
      <c r="P56" t="s">
        <v>7</v>
      </c>
      <c r="Q56" t="s">
        <v>29</v>
      </c>
      <c r="R56" t="s">
        <v>50</v>
      </c>
    </row>
    <row r="57" spans="1:18" x14ac:dyDescent="0.2">
      <c r="A57" t="s">
        <v>47</v>
      </c>
      <c r="B57">
        <v>700</v>
      </c>
      <c r="C57">
        <v>0</v>
      </c>
      <c r="D57">
        <v>0</v>
      </c>
      <c r="E57">
        <v>11.000000000000018</v>
      </c>
      <c r="F57">
        <v>0.99999999999997868</v>
      </c>
      <c r="H57" t="s">
        <v>6</v>
      </c>
      <c r="I57">
        <f>C57+D57+E57+F57</f>
        <v>11.999999999999996</v>
      </c>
      <c r="J57">
        <v>12</v>
      </c>
      <c r="K57" t="s">
        <v>6</v>
      </c>
      <c r="L57">
        <f>C57*B56+D57*B57+E57*B58+F57*B59</f>
        <v>7000.0000000000027</v>
      </c>
      <c r="M57">
        <v>7000</v>
      </c>
      <c r="O57">
        <f>C57+C59+C61</f>
        <v>9.9999999999999609</v>
      </c>
      <c r="P57">
        <f>D57+D59+D61</f>
        <v>6.0000000000000169</v>
      </c>
      <c r="Q57">
        <f t="shared" ref="Q57:R57" si="0">E57+E59+E61</f>
        <v>11.000000000000018</v>
      </c>
      <c r="R57">
        <f t="shared" si="0"/>
        <v>12.999999999999996</v>
      </c>
    </row>
    <row r="58" spans="1:18" x14ac:dyDescent="0.2">
      <c r="A58" t="s">
        <v>48</v>
      </c>
      <c r="B58">
        <v>600</v>
      </c>
      <c r="C58" t="s">
        <v>35</v>
      </c>
      <c r="D58" t="s">
        <v>38</v>
      </c>
      <c r="E58" t="s">
        <v>41</v>
      </c>
      <c r="F58" t="s">
        <v>44</v>
      </c>
      <c r="O58">
        <v>20</v>
      </c>
      <c r="P58">
        <v>16</v>
      </c>
      <c r="Q58">
        <v>25</v>
      </c>
      <c r="R58">
        <v>13</v>
      </c>
    </row>
    <row r="59" spans="1:18" x14ac:dyDescent="0.2">
      <c r="A59" t="s">
        <v>49</v>
      </c>
      <c r="B59">
        <v>400</v>
      </c>
      <c r="C59">
        <v>9.9999999999999609</v>
      </c>
      <c r="D59">
        <v>2.6666666666666785</v>
      </c>
      <c r="E59">
        <v>0</v>
      </c>
      <c r="F59">
        <v>5.3333333333333623</v>
      </c>
      <c r="H59" t="s">
        <v>7</v>
      </c>
      <c r="I59">
        <f t="shared" ref="I59:I61" si="1">C59+D59+E59+F59</f>
        <v>18</v>
      </c>
      <c r="J59">
        <v>18</v>
      </c>
      <c r="K59" t="s">
        <v>7</v>
      </c>
      <c r="L59">
        <f>C59*B56+D59*B57+E59*B58+F59*B59</f>
        <v>9000</v>
      </c>
      <c r="M59">
        <v>9000</v>
      </c>
    </row>
    <row r="60" spans="1:18" x14ac:dyDescent="0.2">
      <c r="C60" t="s">
        <v>36</v>
      </c>
      <c r="D60" t="s">
        <v>39</v>
      </c>
      <c r="E60" t="s">
        <v>42</v>
      </c>
      <c r="F60" t="s">
        <v>45</v>
      </c>
    </row>
    <row r="61" spans="1:18" x14ac:dyDescent="0.2">
      <c r="C61">
        <v>0</v>
      </c>
      <c r="D61">
        <v>3.3333333333333384</v>
      </c>
      <c r="E61">
        <v>0</v>
      </c>
      <c r="F61">
        <v>6.6666666666666554</v>
      </c>
      <c r="H61" t="s">
        <v>29</v>
      </c>
      <c r="I61">
        <f t="shared" si="1"/>
        <v>9.9999999999999929</v>
      </c>
      <c r="J61">
        <v>10</v>
      </c>
      <c r="K61" t="s">
        <v>29</v>
      </c>
      <c r="L61">
        <f>C61*B56+D61*B57+E61*B58+F61*B59</f>
        <v>4999.9999999999982</v>
      </c>
      <c r="M61">
        <v>5000</v>
      </c>
    </row>
    <row r="63" spans="1:18" x14ac:dyDescent="0.2">
      <c r="I63" t="s">
        <v>52</v>
      </c>
    </row>
    <row r="64" spans="1:18" x14ac:dyDescent="0.2">
      <c r="I64">
        <f>I57/J57</f>
        <v>0.99999999999999967</v>
      </c>
    </row>
    <row r="65" spans="1:9" x14ac:dyDescent="0.2">
      <c r="I65">
        <f>I59/J59</f>
        <v>1</v>
      </c>
    </row>
    <row r="66" spans="1:9" x14ac:dyDescent="0.2">
      <c r="I66">
        <f>I61/J61</f>
        <v>0.99999999999999933</v>
      </c>
    </row>
    <row r="70" spans="1:9" x14ac:dyDescent="0.2">
      <c r="A70" t="s">
        <v>58</v>
      </c>
      <c r="B70" t="s">
        <v>59</v>
      </c>
      <c r="C70" t="s">
        <v>60</v>
      </c>
      <c r="E70" t="s">
        <v>61</v>
      </c>
      <c r="H70" t="s">
        <v>63</v>
      </c>
    </row>
    <row r="71" spans="1:9" x14ac:dyDescent="0.2">
      <c r="A71">
        <v>215</v>
      </c>
      <c r="B71">
        <v>10</v>
      </c>
      <c r="C71">
        <v>25</v>
      </c>
      <c r="E71" t="s">
        <v>62</v>
      </c>
      <c r="H71">
        <f>25*A71+31*B71+40*C71</f>
        <v>6685</v>
      </c>
    </row>
    <row r="72" spans="1:9" x14ac:dyDescent="0.2">
      <c r="A72" t="s">
        <v>76</v>
      </c>
    </row>
    <row r="73" spans="1:9" x14ac:dyDescent="0.2">
      <c r="A73">
        <f>A71+B71+C71</f>
        <v>250</v>
      </c>
    </row>
    <row r="74" spans="1:9" x14ac:dyDescent="0.2">
      <c r="A74" t="s">
        <v>64</v>
      </c>
    </row>
    <row r="75" spans="1:9" x14ac:dyDescent="0.2">
      <c r="E75" t="s">
        <v>71</v>
      </c>
    </row>
    <row r="76" spans="1:9" x14ac:dyDescent="0.2">
      <c r="A76" t="s">
        <v>72</v>
      </c>
      <c r="D76">
        <f>0.2*A73-C71</f>
        <v>25</v>
      </c>
      <c r="E76">
        <v>0</v>
      </c>
    </row>
    <row r="77" spans="1:9" x14ac:dyDescent="0.2">
      <c r="A77" t="s">
        <v>73</v>
      </c>
      <c r="D77">
        <f>0.1*A73-C71</f>
        <v>0</v>
      </c>
      <c r="E77">
        <v>0</v>
      </c>
    </row>
    <row r="78" spans="1:9" x14ac:dyDescent="0.2">
      <c r="A78" t="s">
        <v>74</v>
      </c>
      <c r="D78">
        <f>B71+C71-0.5*A71</f>
        <v>-72.5</v>
      </c>
      <c r="E78">
        <v>0</v>
      </c>
    </row>
    <row r="79" spans="1:9" x14ac:dyDescent="0.2">
      <c r="A79" t="s">
        <v>75</v>
      </c>
      <c r="D79">
        <f>C71-2*B71</f>
        <v>5</v>
      </c>
      <c r="E79">
        <v>0</v>
      </c>
    </row>
    <row r="80" spans="1:9" x14ac:dyDescent="0.2">
      <c r="A80" t="s">
        <v>69</v>
      </c>
      <c r="D80">
        <f>A73</f>
        <v>250</v>
      </c>
      <c r="E80">
        <v>250</v>
      </c>
    </row>
    <row r="81" spans="1:5" x14ac:dyDescent="0.2">
      <c r="A81" t="s">
        <v>68</v>
      </c>
      <c r="D81">
        <f>B71</f>
        <v>10</v>
      </c>
      <c r="E81">
        <v>10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2" sqref="H2"/>
    </sheetView>
  </sheetViews>
  <sheetFormatPr baseColWidth="10" defaultRowHeight="16" x14ac:dyDescent="0.2"/>
  <sheetData>
    <row r="1" spans="1:8" x14ac:dyDescent="0.2">
      <c r="A1" t="s">
        <v>58</v>
      </c>
      <c r="B1" t="s">
        <v>59</v>
      </c>
      <c r="C1" t="s">
        <v>60</v>
      </c>
      <c r="E1" t="s">
        <v>61</v>
      </c>
      <c r="H1" t="s">
        <v>63</v>
      </c>
    </row>
    <row r="2" spans="1:8" x14ac:dyDescent="0.2">
      <c r="A2">
        <v>215</v>
      </c>
      <c r="B2">
        <v>10</v>
      </c>
      <c r="C2">
        <v>25</v>
      </c>
      <c r="E2" t="s">
        <v>62</v>
      </c>
      <c r="H2">
        <f>25*A2+31*B2+40*C2</f>
        <v>6685</v>
      </c>
    </row>
    <row r="5" spans="1:8" x14ac:dyDescent="0.2">
      <c r="A5" t="s">
        <v>64</v>
      </c>
    </row>
    <row r="6" spans="1:8" x14ac:dyDescent="0.2">
      <c r="C6" t="s">
        <v>70</v>
      </c>
      <c r="E6" t="s">
        <v>71</v>
      </c>
    </row>
    <row r="7" spans="1:8" x14ac:dyDescent="0.2">
      <c r="A7" t="s">
        <v>65</v>
      </c>
      <c r="C7">
        <v>0.1</v>
      </c>
      <c r="D7">
        <f>C2/(A2+B2+C2)</f>
        <v>0.1</v>
      </c>
      <c r="E7">
        <v>0.2</v>
      </c>
    </row>
    <row r="8" spans="1:8" x14ac:dyDescent="0.2">
      <c r="A8" t="s">
        <v>66</v>
      </c>
      <c r="D8">
        <f>0.5*A2-(B2+C2)</f>
        <v>72.5</v>
      </c>
      <c r="E8">
        <v>0</v>
      </c>
    </row>
    <row r="9" spans="1:8" x14ac:dyDescent="0.2">
      <c r="A9" t="s">
        <v>67</v>
      </c>
      <c r="D9">
        <f>C2-2*B2</f>
        <v>5</v>
      </c>
      <c r="E9">
        <v>0</v>
      </c>
    </row>
    <row r="10" spans="1:8" x14ac:dyDescent="0.2">
      <c r="A10" t="s">
        <v>68</v>
      </c>
      <c r="D10">
        <f>B2</f>
        <v>10</v>
      </c>
      <c r="E10">
        <v>10</v>
      </c>
    </row>
    <row r="11" spans="1:8" x14ac:dyDescent="0.2">
      <c r="A11" t="s">
        <v>69</v>
      </c>
      <c r="D11">
        <f>A2+B2+C2</f>
        <v>250</v>
      </c>
      <c r="E11">
        <v>250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敏感性报告 1</vt:lpstr>
      <vt:lpstr>Flight + Cargo</vt:lpstr>
      <vt:lpstr>工作表4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2018-05-10T15:36:55Z</dcterms:created>
  <dcterms:modified xsi:type="dcterms:W3CDTF">2018-05-15T02:47:53Z</dcterms:modified>
</cp:coreProperties>
</file>