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\OneDrive\Desktop\internship\"/>
    </mc:Choice>
  </mc:AlternateContent>
  <xr:revisionPtr revIDLastSave="0" documentId="8_{8391EE30-E1F3-44D5-A1AA-49AB91F63C9E}" xr6:coauthVersionLast="47" xr6:coauthVersionMax="47" xr10:uidLastSave="{00000000-0000-0000-0000-000000000000}"/>
  <bookViews>
    <workbookView xWindow="-110" yWindow="-110" windowWidth="19420" windowHeight="10300" xr2:uid="{DC876591-F170-478E-8D6C-2542A31D306A}"/>
  </bookViews>
  <sheets>
    <sheet name="Cleaned_startups123" sheetId="1" r:id="rId1"/>
  </sheets>
  <definedNames>
    <definedName name="_xlnm._FilterDatabase" localSheetId="0" hidden="1">Cleaned_startups123!$C$1:$E$1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/>
  <c r="K14" i="1"/>
  <c r="L12" i="1"/>
  <c r="L13" i="1"/>
  <c r="L11" i="1"/>
  <c r="K13" i="1"/>
  <c r="K12" i="1"/>
  <c r="K11" i="1"/>
  <c r="J13" i="1"/>
  <c r="J12" i="1"/>
  <c r="J11" i="1"/>
  <c r="I13" i="1"/>
  <c r="I12" i="1"/>
  <c r="I11" i="1"/>
  <c r="H11" i="1"/>
  <c r="H14" i="1"/>
  <c r="H13" i="1"/>
  <c r="H12" i="1"/>
  <c r="M24" i="1"/>
  <c r="M23" i="1"/>
  <c r="K17" i="1"/>
  <c r="K19" i="1" s="1"/>
  <c r="J7" i="1"/>
  <c r="I7" i="1"/>
  <c r="H7" i="1"/>
  <c r="I6" i="1"/>
  <c r="J6" i="1"/>
  <c r="I5" i="1"/>
  <c r="J5" i="1"/>
  <c r="I4" i="1"/>
  <c r="J4" i="1"/>
  <c r="I3" i="1"/>
  <c r="J3" i="1"/>
  <c r="I2" i="1"/>
  <c r="J2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<sst xmlns="http://schemas.openxmlformats.org/spreadsheetml/2006/main" count="106" uniqueCount="52">
  <si>
    <t>RD_Spend</t>
  </si>
  <si>
    <t>Administration</t>
  </si>
  <si>
    <t>Marketing_Spend</t>
  </si>
  <si>
    <t>State</t>
  </si>
  <si>
    <t>Profit</t>
  </si>
  <si>
    <t>RD_SPEND</t>
  </si>
  <si>
    <t>ADMINISTRACTION</t>
  </si>
  <si>
    <t>MARKETING SPEND</t>
  </si>
  <si>
    <t>New York</t>
  </si>
  <si>
    <t>AVG</t>
  </si>
  <si>
    <t>California</t>
  </si>
  <si>
    <t>STDEV</t>
  </si>
  <si>
    <t>Florida</t>
  </si>
  <si>
    <t>MIN</t>
  </si>
  <si>
    <t>MAX</t>
  </si>
  <si>
    <t>MID</t>
  </si>
  <si>
    <t>COREALTION</t>
  </si>
  <si>
    <t>profit</t>
  </si>
  <si>
    <t>RD_spend</t>
  </si>
  <si>
    <t>Marketing_spend</t>
  </si>
  <si>
    <t>TOTAL</t>
  </si>
  <si>
    <t>Total</t>
  </si>
  <si>
    <t>SUMMARY OUTPUT</t>
  </si>
  <si>
    <t>Regression Statistics</t>
  </si>
  <si>
    <t>predicted profit</t>
  </si>
  <si>
    <t>Multiple R</t>
  </si>
  <si>
    <t>Actual Profit</t>
  </si>
  <si>
    <t>R Square</t>
  </si>
  <si>
    <t>Absulate Error/difference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</si>
  <si>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</si>
  <si>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</si>
  <si>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</si>
  <si>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</si>
  <si>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</si>
  <si>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</si>
  <si>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</si>
  <si>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</si>
  <si>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</si>
  <si>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</si>
  <si>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</si>
  <si>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</si>
  <si>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</si>
  <si>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</si>
  <si>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</si>
  <si>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</si>
  <si>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</si>
  <si>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</si>
  <si>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</si>
  <si>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R&amp;D Spend</t>
  </si>
  <si>
    <t>Marketing Spend</t>
  </si>
  <si>
    <t>Difference Of Actual And Predicted Value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</si>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</sst>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11" fontId="0" fillId="0" borderId="10" xfId="0" applyNumberFormat="1" applyBorder="1"/>
    <xf numFmtId="0" fontId="16" fillId="0" borderId="10" xfId="0" applyFont="1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Profit vs R&amp;D Spend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32345657988445"/>
          <c:y val="0.20467477557523209"/>
          <c:w val="0.71012293019168915"/>
          <c:h val="0.64846491127384587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Cleaned_startups123!$A$2:$A$47</c:f>
              <c:numCache>
                <c:formatCode>General</c:formatCode>
                <c:ptCount val="46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76253.86</c:v>
                </c:pt>
                <c:pt idx="20">
                  <c:v>78389.47</c:v>
                </c:pt>
                <c:pt idx="21">
                  <c:v>73994.559999999998</c:v>
                </c:pt>
                <c:pt idx="22">
                  <c:v>67532.53</c:v>
                </c:pt>
                <c:pt idx="23">
                  <c:v>77044.009999999995</c:v>
                </c:pt>
                <c:pt idx="24">
                  <c:v>64664.71</c:v>
                </c:pt>
                <c:pt idx="25">
                  <c:v>75328.87</c:v>
                </c:pt>
                <c:pt idx="26">
                  <c:v>72107.600000000006</c:v>
                </c:pt>
                <c:pt idx="27">
                  <c:v>66051.520000000004</c:v>
                </c:pt>
                <c:pt idx="28">
                  <c:v>65605.48</c:v>
                </c:pt>
                <c:pt idx="29">
                  <c:v>61994.48</c:v>
                </c:pt>
                <c:pt idx="30">
                  <c:v>61136.38</c:v>
                </c:pt>
                <c:pt idx="31">
                  <c:v>63408.86</c:v>
                </c:pt>
                <c:pt idx="32">
                  <c:v>55493.95</c:v>
                </c:pt>
                <c:pt idx="33">
                  <c:v>46426.07</c:v>
                </c:pt>
                <c:pt idx="34">
                  <c:v>46014.02</c:v>
                </c:pt>
                <c:pt idx="35">
                  <c:v>28663.759999999998</c:v>
                </c:pt>
                <c:pt idx="36">
                  <c:v>44069.95</c:v>
                </c:pt>
                <c:pt idx="37">
                  <c:v>20229.59</c:v>
                </c:pt>
                <c:pt idx="38">
                  <c:v>38558.51</c:v>
                </c:pt>
                <c:pt idx="39">
                  <c:v>28754.33</c:v>
                </c:pt>
                <c:pt idx="40">
                  <c:v>27892.92</c:v>
                </c:pt>
                <c:pt idx="41">
                  <c:v>23640.93</c:v>
                </c:pt>
                <c:pt idx="42">
                  <c:v>15505.73</c:v>
                </c:pt>
                <c:pt idx="43">
                  <c:v>22177.74</c:v>
                </c:pt>
                <c:pt idx="44">
                  <c:v>1000.23</c:v>
                </c:pt>
                <c:pt idx="45">
                  <c:v>1315.46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3-479A-A890-2FFAEA40F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987872"/>
        <c:axId val="1596977312"/>
      </c:scatterChart>
      <c:valAx>
        <c:axId val="159698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77312"/>
        <c:crosses val="autoZero"/>
        <c:crossBetween val="midCat"/>
      </c:valAx>
      <c:valAx>
        <c:axId val="15969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Administration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Cleaned_startups123!$B$2:$B$47</c:f>
              <c:numCache>
                <c:formatCode>General</c:formatCode>
                <c:ptCount val="46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113867.3</c:v>
                </c:pt>
                <c:pt idx="20">
                  <c:v>153773.43</c:v>
                </c:pt>
                <c:pt idx="21">
                  <c:v>122782.75</c:v>
                </c:pt>
                <c:pt idx="22">
                  <c:v>105751.03</c:v>
                </c:pt>
                <c:pt idx="23">
                  <c:v>99281.34</c:v>
                </c:pt>
                <c:pt idx="24">
                  <c:v>139553.16</c:v>
                </c:pt>
                <c:pt idx="25">
                  <c:v>144135.98000000001</c:v>
                </c:pt>
                <c:pt idx="26">
                  <c:v>127864.55</c:v>
                </c:pt>
                <c:pt idx="27">
                  <c:v>182645.56</c:v>
                </c:pt>
                <c:pt idx="28">
                  <c:v>153032.06</c:v>
                </c:pt>
                <c:pt idx="29">
                  <c:v>115641.28</c:v>
                </c:pt>
                <c:pt idx="30">
                  <c:v>152701.92000000001</c:v>
                </c:pt>
                <c:pt idx="31">
                  <c:v>129219.61</c:v>
                </c:pt>
                <c:pt idx="32">
                  <c:v>103057.49</c:v>
                </c:pt>
                <c:pt idx="33">
                  <c:v>157693.92000000001</c:v>
                </c:pt>
                <c:pt idx="34">
                  <c:v>85047.44</c:v>
                </c:pt>
                <c:pt idx="35">
                  <c:v>127056.21</c:v>
                </c:pt>
                <c:pt idx="36">
                  <c:v>51283.14</c:v>
                </c:pt>
                <c:pt idx="37">
                  <c:v>65947.929999999993</c:v>
                </c:pt>
                <c:pt idx="38">
                  <c:v>82982.09</c:v>
                </c:pt>
                <c:pt idx="39">
                  <c:v>118546.05</c:v>
                </c:pt>
                <c:pt idx="40">
                  <c:v>84710.77</c:v>
                </c:pt>
                <c:pt idx="41">
                  <c:v>96189.63</c:v>
                </c:pt>
                <c:pt idx="42">
                  <c:v>127382.3</c:v>
                </c:pt>
                <c:pt idx="43">
                  <c:v>154806.14000000001</c:v>
                </c:pt>
                <c:pt idx="44">
                  <c:v>124153.04</c:v>
                </c:pt>
                <c:pt idx="45">
                  <c:v>115816.21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6-493D-8AE6-543710615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344448"/>
        <c:axId val="1051356928"/>
      </c:scatterChart>
      <c:valAx>
        <c:axId val="10513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56928"/>
        <c:crosses val="autoZero"/>
        <c:crossBetween val="midCat"/>
      </c:valAx>
      <c:valAx>
        <c:axId val="10513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vs Marketing Spend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Cleaned_startups123!$E$1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Cleaned_startups123!$C$2:$C$47</c:f>
              <c:numCache>
                <c:formatCode>General</c:formatCode>
                <c:ptCount val="46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298664.46999999997</c:v>
                </c:pt>
                <c:pt idx="20">
                  <c:v>299737.28999999998</c:v>
                </c:pt>
                <c:pt idx="21">
                  <c:v>303319.26</c:v>
                </c:pt>
                <c:pt idx="22">
                  <c:v>304768.73</c:v>
                </c:pt>
                <c:pt idx="23">
                  <c:v>140574.81</c:v>
                </c:pt>
                <c:pt idx="24">
                  <c:v>137962.62</c:v>
                </c:pt>
                <c:pt idx="25">
                  <c:v>134050.07</c:v>
                </c:pt>
                <c:pt idx="26">
                  <c:v>353183.81</c:v>
                </c:pt>
                <c:pt idx="27">
                  <c:v>118148.2</c:v>
                </c:pt>
                <c:pt idx="28">
                  <c:v>107138.38</c:v>
                </c:pt>
                <c:pt idx="29">
                  <c:v>91131.24</c:v>
                </c:pt>
                <c:pt idx="30">
                  <c:v>88218.23</c:v>
                </c:pt>
                <c:pt idx="31">
                  <c:v>46085.25</c:v>
                </c:pt>
                <c:pt idx="32">
                  <c:v>214634.81</c:v>
                </c:pt>
                <c:pt idx="33">
                  <c:v>210797.67</c:v>
                </c:pt>
                <c:pt idx="34">
                  <c:v>205517.64</c:v>
                </c:pt>
                <c:pt idx="35">
                  <c:v>201126.82</c:v>
                </c:pt>
                <c:pt idx="36">
                  <c:v>197029.42</c:v>
                </c:pt>
                <c:pt idx="37">
                  <c:v>185265.1</c:v>
                </c:pt>
                <c:pt idx="38">
                  <c:v>174999.3</c:v>
                </c:pt>
                <c:pt idx="39">
                  <c:v>172795.67</c:v>
                </c:pt>
                <c:pt idx="40">
                  <c:v>164470.71</c:v>
                </c:pt>
                <c:pt idx="41">
                  <c:v>148001.10999999999</c:v>
                </c:pt>
                <c:pt idx="42">
                  <c:v>35534.17</c:v>
                </c:pt>
                <c:pt idx="43">
                  <c:v>28334.720000000001</c:v>
                </c:pt>
                <c:pt idx="44">
                  <c:v>1903.93</c:v>
                </c:pt>
                <c:pt idx="45">
                  <c:v>297114.46000000002</c:v>
                </c:pt>
              </c:numCache>
            </c:numRef>
          </c:xVal>
          <c:yVal>
            <c:numRef>
              <c:f>Cleaned_startups123!$E$2:$E$47</c:f>
              <c:numCache>
                <c:formatCode>General</c:formatCode>
                <c:ptCount val="46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118474.03</c:v>
                </c:pt>
                <c:pt idx="20">
                  <c:v>111313.02</c:v>
                </c:pt>
                <c:pt idx="21">
                  <c:v>110352.25</c:v>
                </c:pt>
                <c:pt idx="22">
                  <c:v>108733.99</c:v>
                </c:pt>
                <c:pt idx="23">
                  <c:v>108552.04</c:v>
                </c:pt>
                <c:pt idx="24">
                  <c:v>107404.34</c:v>
                </c:pt>
                <c:pt idx="25">
                  <c:v>105733.54</c:v>
                </c:pt>
                <c:pt idx="26">
                  <c:v>105008.31</c:v>
                </c:pt>
                <c:pt idx="27">
                  <c:v>103282.38</c:v>
                </c:pt>
                <c:pt idx="28">
                  <c:v>101004.64</c:v>
                </c:pt>
                <c:pt idx="29">
                  <c:v>99937.59</c:v>
                </c:pt>
                <c:pt idx="30">
                  <c:v>97483.56</c:v>
                </c:pt>
                <c:pt idx="31">
                  <c:v>97427.839999999997</c:v>
                </c:pt>
                <c:pt idx="32">
                  <c:v>96778.92</c:v>
                </c:pt>
                <c:pt idx="33">
                  <c:v>96712.8</c:v>
                </c:pt>
                <c:pt idx="34">
                  <c:v>96479.51</c:v>
                </c:pt>
                <c:pt idx="35">
                  <c:v>90708.19</c:v>
                </c:pt>
                <c:pt idx="36">
                  <c:v>89949.14</c:v>
                </c:pt>
                <c:pt idx="37">
                  <c:v>81229.06</c:v>
                </c:pt>
                <c:pt idx="38">
                  <c:v>81005.759999999995</c:v>
                </c:pt>
                <c:pt idx="39">
                  <c:v>78239.91</c:v>
                </c:pt>
                <c:pt idx="40">
                  <c:v>77798.83</c:v>
                </c:pt>
                <c:pt idx="41">
                  <c:v>71498.490000000005</c:v>
                </c:pt>
                <c:pt idx="42">
                  <c:v>69758.98</c:v>
                </c:pt>
                <c:pt idx="43">
                  <c:v>65200.33</c:v>
                </c:pt>
                <c:pt idx="44">
                  <c:v>64926.080000000002</c:v>
                </c:pt>
                <c:pt idx="45">
                  <c:v>49490.75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3A-441B-8E6E-2F2CD73C7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357408"/>
        <c:axId val="1051371328"/>
      </c:scatterChart>
      <c:valAx>
        <c:axId val="10513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71328"/>
        <c:crosses val="autoZero"/>
        <c:crossBetween val="midCat"/>
      </c:valAx>
      <c:valAx>
        <c:axId val="10513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35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</xdr:colOff>
      <xdr:row>37</xdr:row>
      <xdr:rowOff>12700</xdr:rowOff>
    </xdr:from>
    <xdr:to>
      <xdr:col>8</xdr:col>
      <xdr:colOff>692150</xdr:colOff>
      <xdr:row>45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D7186-0CCB-6AAD-2D94-623E5C23E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1028701</xdr:colOff>
      <xdr:row>37</xdr:row>
      <xdr:rowOff>19050</xdr:rowOff>
    </xdr:from>
    <xdr:to>
      <xdr:col>10</xdr:col>
      <xdr:colOff>1289051</xdr:colOff>
      <xdr:row>45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328B7-DE47-5E6B-DE64-27FC2C39D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355599</xdr:colOff>
      <xdr:row>37</xdr:row>
      <xdr:rowOff>12700</xdr:rowOff>
    </xdr:from>
    <xdr:to>
      <xdr:col>14</xdr:col>
      <xdr:colOff>444500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8D2ED-958E-2A6E-C050-3A24B60FC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82550</xdr:colOff>
      <xdr:row>46</xdr:row>
      <xdr:rowOff>95251</xdr:rowOff>
    </xdr:from>
    <xdr:ext cx="2425700" cy="7048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1464F2-D57A-15A1-1A4F-22B7323FB67A}"/>
            </a:ext>
          </a:extLst>
        </xdr:cNvPr>
        <xdr:cNvSpPr txBox="1"/>
      </xdr:nvSpPr>
      <xdr:spPr>
        <a:xfrm>
          <a:off x="5645150" y="8566151"/>
          <a:ext cx="24257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Profit vs R&amp;D Spend shows a strong upward trend ? high correlation</a:t>
          </a:r>
        </a:p>
      </xdr:txBody>
    </xdr:sp>
    <xdr:clientData/>
  </xdr:oneCellAnchor>
  <xdr:oneCellAnchor>
    <xdr:from>
      <xdr:col>9</xdr:col>
      <xdr:colOff>190500</xdr:colOff>
      <xdr:row>46</xdr:row>
      <xdr:rowOff>177800</xdr:rowOff>
    </xdr:from>
    <xdr:ext cx="1964384" cy="482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9A7DB5-F0A4-44E0-951E-4AEC2BED3B98}"/>
            </a:ext>
          </a:extLst>
        </xdr:cNvPr>
        <xdr:cNvSpPr txBox="1"/>
      </xdr:nvSpPr>
      <xdr:spPr>
        <a:xfrm>
          <a:off x="8693150" y="8648700"/>
          <a:ext cx="1964384" cy="482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Profit vs Administration shows </a:t>
          </a:r>
          <a:br>
            <a:rPr lang="en-IN" sz="1100"/>
          </a:br>
          <a:r>
            <a:rPr lang="en-IN" sz="1100"/>
            <a:t>weak or no clear trend.</a:t>
          </a:r>
        </a:p>
      </xdr:txBody>
    </xdr:sp>
    <xdr:clientData/>
  </xdr:oneCellAnchor>
  <xdr:oneCellAnchor>
    <xdr:from>
      <xdr:col>11</xdr:col>
      <xdr:colOff>317500</xdr:colOff>
      <xdr:row>47</xdr:row>
      <xdr:rowOff>12700</xdr:rowOff>
    </xdr:from>
    <xdr:ext cx="2914650" cy="5270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E37B9F-4000-8BF9-ED8A-4CC11E31220B}"/>
            </a:ext>
          </a:extLst>
        </xdr:cNvPr>
        <xdr:cNvSpPr txBox="1"/>
      </xdr:nvSpPr>
      <xdr:spPr>
        <a:xfrm>
          <a:off x="11347450" y="8667750"/>
          <a:ext cx="2914650" cy="527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Profit vs Marketing Spend shows moderate correlation with some spread.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6EE-1E39-444D-8833-00259B0CDF52}">
  <dimension ref="A1:O48"/>
  <sheetViews>
    <sheetView tabSelected="1" topLeftCell="C33" workbookViewId="0">
      <selection activeCell="F5" sqref="F5"/>
    </sheetView>
  </sheetViews>
  <sheetFormatPr defaultRowHeight="14.5" x14ac:dyDescent="0.35"/>
  <cols>
    <col min="1" max="1" width="9.81640625" bestFit="1" customWidth="1"/>
    <col min="2" max="2" width="13.26953125" bestFit="1" customWidth="1"/>
    <col min="3" max="3" width="15.54296875" bestFit="1" customWidth="1"/>
    <col min="4" max="4" width="8.81640625" bestFit="1" customWidth="1"/>
    <col min="5" max="5" width="9.81640625" bestFit="1" customWidth="1"/>
    <col min="6" max="6" width="22.36328125" bestFit="1" customWidth="1"/>
    <col min="7" max="7" width="11.81640625" bestFit="1" customWidth="1"/>
    <col min="8" max="8" width="13.26953125" bestFit="1" customWidth="1"/>
    <col min="9" max="9" width="17" bestFit="1" customWidth="1"/>
    <col min="10" max="10" width="17.6328125" bestFit="1" customWidth="1"/>
    <col min="11" max="11" width="18.54296875" customWidth="1"/>
    <col min="12" max="12" width="15.453125" bestFit="1" customWidth="1"/>
    <col min="13" max="14" width="11.81640625" bestFit="1" customWidth="1"/>
    <col min="15" max="15" width="12.453125" bestFit="1" customWidth="1"/>
    <col min="16" max="16" width="11.81640625" bestFit="1" customWidth="1"/>
    <col min="17" max="17" width="12.453125" bestFit="1" customWidth="1"/>
    <col min="18" max="18" width="11.81640625" bestFit="1" customWidth="1"/>
  </cols>
  <sheetData>
    <row r="1" spans="1:12" x14ac:dyDescent="0.3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G1" s="2"/>
      <c r="H1" s="2" t="s">
        <v>5</v>
      </c>
      <c r="I1" s="2" t="s">
        <v>6</v>
      </c>
      <c r="J1" s="2" t="s">
        <v>7</v>
      </c>
    </row>
    <row r="2" spans="1:12" x14ac:dyDescent="0.35">
      <c r="A2">
        <v>165349.20000000001</v>
      </c>
      <c r="B2">
        <v>136897.79999999999</v>
      </c>
      <c r="C2" s="3">
        <v>471784.1</v>
      </c>
      <c r="D2" s="3" t="s">
        <v>8</v>
      </c>
      <c r="E2" s="3">
        <v>192261.83</v>
      </c>
      <c r="G2" s="2" t="s">
        <v>9</v>
      </c>
      <c r="H2" s="3">
        <f>AVERAGE(A2:A47)</f>
        <v>78241.718043478249</v>
      </c>
      <c r="I2" s="3">
        <f>AVERAGE(B2:B47)</f>
        <v>121947.04347826081</v>
      </c>
      <c r="J2" s="3">
        <f>AVERAGE(C2:C47)</f>
        <v>228393.08326086961</v>
      </c>
    </row>
    <row r="3" spans="1:12" x14ac:dyDescent="0.35">
      <c r="A3">
        <v>162597.70000000001</v>
      </c>
      <c r="B3">
        <v>151377.59</v>
      </c>
      <c r="C3" s="3">
        <v>443898.53</v>
      </c>
      <c r="D3" s="3" t="s">
        <v>10</v>
      </c>
      <c r="E3" s="3">
        <v>191792.06</v>
      </c>
      <c r="G3" s="2" t="s">
        <v>11</v>
      </c>
      <c r="H3" s="3">
        <f>_xlfn.STDEV.P(A2:A47)</f>
        <v>43217.789205535482</v>
      </c>
      <c r="I3" s="3">
        <f>_xlfn.STDEV.P(B2:B47)</f>
        <v>26519.723426116765</v>
      </c>
      <c r="J3" s="3">
        <f>_xlfn.STDEV.P(C2:C47)</f>
        <v>110119.86081916468</v>
      </c>
    </row>
    <row r="4" spans="1:12" x14ac:dyDescent="0.35">
      <c r="A4">
        <v>153441.51</v>
      </c>
      <c r="B4">
        <v>101145.55</v>
      </c>
      <c r="C4" s="3">
        <v>407934.54</v>
      </c>
      <c r="D4" s="3" t="s">
        <v>12</v>
      </c>
      <c r="E4" s="3">
        <v>191050.39</v>
      </c>
      <c r="G4" s="2" t="s">
        <v>13</v>
      </c>
      <c r="H4" s="3">
        <f>MIN(A2:A47)</f>
        <v>1000.23</v>
      </c>
      <c r="I4" s="3">
        <f>MIN(B2:B47)</f>
        <v>51283.14</v>
      </c>
      <c r="J4" s="3">
        <f>MIN(C2:C47)</f>
        <v>1903.93</v>
      </c>
    </row>
    <row r="5" spans="1:12" x14ac:dyDescent="0.35">
      <c r="A5">
        <v>144372.41</v>
      </c>
      <c r="B5">
        <v>118671.85</v>
      </c>
      <c r="C5" s="3">
        <v>383199.62</v>
      </c>
      <c r="D5" s="3" t="s">
        <v>8</v>
      </c>
      <c r="E5" s="3">
        <v>182901.99</v>
      </c>
      <c r="G5" s="2" t="s">
        <v>14</v>
      </c>
      <c r="H5" s="3">
        <f>MAX(A2:A47)</f>
        <v>165349.20000000001</v>
      </c>
      <c r="I5" s="3">
        <f>MAX(B2:B47)</f>
        <v>182645.56</v>
      </c>
      <c r="J5" s="3">
        <f>MAX(C2:C47)</f>
        <v>471784.1</v>
      </c>
    </row>
    <row r="6" spans="1:12" x14ac:dyDescent="0.35">
      <c r="A6">
        <v>142107.34</v>
      </c>
      <c r="B6">
        <v>91391.77</v>
      </c>
      <c r="C6" s="3">
        <v>366168.42</v>
      </c>
      <c r="D6" s="3" t="s">
        <v>12</v>
      </c>
      <c r="E6" s="3">
        <v>166187.94</v>
      </c>
      <c r="G6" s="2" t="s">
        <v>15</v>
      </c>
      <c r="H6" s="3">
        <f>MEDIAN(A2:A47)</f>
        <v>74661.714999999997</v>
      </c>
      <c r="I6" s="3">
        <f>MEDIAN(B2:B47)</f>
        <v>122699.795</v>
      </c>
      <c r="J6" s="3">
        <f>MEDIAN(C2:C47)</f>
        <v>239452.75</v>
      </c>
    </row>
    <row r="7" spans="1:12" x14ac:dyDescent="0.35">
      <c r="A7">
        <v>131876.9</v>
      </c>
      <c r="B7">
        <v>99814.71</v>
      </c>
      <c r="C7" s="3">
        <v>362861.36</v>
      </c>
      <c r="D7" s="3" t="s">
        <v>8</v>
      </c>
      <c r="E7" s="3">
        <v>156991.12</v>
      </c>
      <c r="G7" s="2" t="s">
        <v>16</v>
      </c>
      <c r="H7" s="3">
        <f>CORREL(A2:A47,$E$2:$E$47)</f>
        <v>0.97770346706696742</v>
      </c>
      <c r="I7" s="3">
        <f>CORREL(B2:B47,$E$2:$E$47)</f>
        <v>0.13507591841115782</v>
      </c>
      <c r="J7" s="3">
        <f>CORREL(C2:C47,$E$2:$E$47)</f>
        <v>0.73227673217241696</v>
      </c>
    </row>
    <row r="8" spans="1:12" x14ac:dyDescent="0.35">
      <c r="A8">
        <v>134615.46</v>
      </c>
      <c r="B8">
        <v>147198.87</v>
      </c>
      <c r="C8" s="3">
        <v>127716.82</v>
      </c>
      <c r="D8" s="3" t="s">
        <v>10</v>
      </c>
      <c r="E8" s="3">
        <v>156122.51</v>
      </c>
    </row>
    <row r="9" spans="1:12" x14ac:dyDescent="0.35">
      <c r="A9">
        <v>130298.13</v>
      </c>
      <c r="B9">
        <v>145530.06</v>
      </c>
      <c r="C9" s="3">
        <v>323876.68</v>
      </c>
      <c r="D9" s="3" t="s">
        <v>12</v>
      </c>
      <c r="E9" s="3">
        <v>155752.6</v>
      </c>
    </row>
    <row r="10" spans="1:12" x14ac:dyDescent="0.35">
      <c r="A10">
        <v>120542.52</v>
      </c>
      <c r="B10">
        <v>148718.95000000001</v>
      </c>
      <c r="C10" s="3">
        <v>311613.28999999998</v>
      </c>
      <c r="D10" s="3" t="s">
        <v>8</v>
      </c>
      <c r="E10" s="3">
        <v>152211.76999999999</v>
      </c>
      <c r="G10" s="2" t="s">
        <v>51</v>
      </c>
      <c r="H10" s="2" t="s">
        <v>17</v>
      </c>
      <c r="I10" s="2" t="s">
        <v>18</v>
      </c>
      <c r="J10" s="2" t="s">
        <v>1</v>
      </c>
      <c r="K10" s="2" t="s">
        <v>19</v>
      </c>
      <c r="L10" s="2" t="s">
        <v>20</v>
      </c>
    </row>
    <row r="11" spans="1:12" x14ac:dyDescent="0.35">
      <c r="A11">
        <v>123334.88</v>
      </c>
      <c r="B11">
        <v>108679.17</v>
      </c>
      <c r="C11" s="3">
        <v>304981.62</v>
      </c>
      <c r="D11" s="3" t="s">
        <v>10</v>
      </c>
      <c r="E11" s="3">
        <v>149759.96</v>
      </c>
      <c r="G11" s="2" t="s">
        <v>8</v>
      </c>
      <c r="H11" s="3">
        <f>SUMIF($D$2:$D$47,"New York",$E$2:$E$47)</f>
        <v>1775409.32</v>
      </c>
      <c r="I11" s="3">
        <f>SUMIF($D$2:$D$47,"New York",$A$2:$A$47)</f>
        <v>1208354.31</v>
      </c>
      <c r="J11" s="3">
        <f>SUMIF($D$2:$D$47,"New York",$B$2:$B$47)</f>
        <v>1860981.7399999998</v>
      </c>
      <c r="K11" s="3">
        <f>SUMIF($D$2:$D$47,"New York",$C$2:$C$47)</f>
        <v>3490882.2700000005</v>
      </c>
      <c r="L11" s="3">
        <f>SUM(H11:K11)</f>
        <v>8335627.6399999997</v>
      </c>
    </row>
    <row r="12" spans="1:12" x14ac:dyDescent="0.35">
      <c r="A12">
        <v>101913.08</v>
      </c>
      <c r="B12">
        <v>110594.11</v>
      </c>
      <c r="C12" s="3">
        <v>229160.95</v>
      </c>
      <c r="D12" s="3" t="s">
        <v>12</v>
      </c>
      <c r="E12" s="3">
        <v>146121.95000000001</v>
      </c>
      <c r="G12" s="2" t="s">
        <v>10</v>
      </c>
      <c r="H12" s="3">
        <f>SUMIF($D$2:$D$47,"California",$E$2:$E$47)</f>
        <v>1709146.85</v>
      </c>
      <c r="I12" s="3">
        <f>SUMIF($D$2:$D$47,"California",A2:A47)</f>
        <v>1099180.4599999997</v>
      </c>
      <c r="J12" s="3">
        <f>SUMIF($D$2:$D$47,"California",$B$2:$B$47)</f>
        <v>1800279.9000000004</v>
      </c>
      <c r="K12" s="3">
        <f>SUMIF($D$2:$D$47,"California",$C$2:$C$47)</f>
        <v>3058022.7399999998</v>
      </c>
      <c r="L12" s="3">
        <f t="shared" ref="L12:L13" si="0">SUM(H12:K12)</f>
        <v>7666629.9499999993</v>
      </c>
    </row>
    <row r="13" spans="1:12" x14ac:dyDescent="0.35">
      <c r="A13">
        <v>100671.96</v>
      </c>
      <c r="B13">
        <v>91790.61</v>
      </c>
      <c r="C13" s="3">
        <v>249744.55</v>
      </c>
      <c r="D13" s="3" t="s">
        <v>10</v>
      </c>
      <c r="E13" s="3">
        <v>144259.4</v>
      </c>
      <c r="G13" s="2" t="s">
        <v>12</v>
      </c>
      <c r="H13" s="3">
        <f>SUMIF($D$2:$D$47,"Florida",$E$2:$E$47)</f>
        <v>1900384.3900000004</v>
      </c>
      <c r="I13" s="3">
        <f>SUMIF($D$2:$D$47,"Florida",A2:A47)</f>
        <v>1291584.2599999998</v>
      </c>
      <c r="J13" s="3">
        <f>SUMIF($D$2:$D$47,"Florida",$B$2:$B$47)</f>
        <v>1948302.36</v>
      </c>
      <c r="K13" s="3">
        <f>SUMIF($D$2:$D$47,"Florida",$C$2:$C$47)</f>
        <v>3957176.8199999994</v>
      </c>
      <c r="L13" s="3">
        <f t="shared" si="0"/>
        <v>9097447.8300000001</v>
      </c>
    </row>
    <row r="14" spans="1:12" x14ac:dyDescent="0.35">
      <c r="A14">
        <v>93863.75</v>
      </c>
      <c r="B14">
        <v>127320.38</v>
      </c>
      <c r="C14" s="3">
        <v>249839.44</v>
      </c>
      <c r="D14" s="3" t="s">
        <v>12</v>
      </c>
      <c r="E14" s="3">
        <v>141585.51999999999</v>
      </c>
      <c r="G14" s="2" t="s">
        <v>21</v>
      </c>
      <c r="H14" s="3">
        <f>SUM(H11:H13)</f>
        <v>5384940.5600000005</v>
      </c>
      <c r="I14" s="3">
        <f t="shared" ref="I14:K14" si="1">SUM(I11:I13)</f>
        <v>3599119.0299999993</v>
      </c>
      <c r="J14" s="3">
        <f t="shared" si="1"/>
        <v>5609564</v>
      </c>
      <c r="K14" s="3">
        <f t="shared" si="1"/>
        <v>10506081.829999998</v>
      </c>
      <c r="L14" s="3"/>
    </row>
    <row r="15" spans="1:12" x14ac:dyDescent="0.35">
      <c r="A15">
        <v>91992.39</v>
      </c>
      <c r="B15">
        <v>135495.07</v>
      </c>
      <c r="C15" s="3">
        <v>252664.93</v>
      </c>
      <c r="D15" s="3" t="s">
        <v>10</v>
      </c>
      <c r="E15" s="3">
        <v>134307.35</v>
      </c>
    </row>
    <row r="16" spans="1:12" x14ac:dyDescent="0.35">
      <c r="A16">
        <v>119943.24</v>
      </c>
      <c r="B16">
        <v>156547.42000000001</v>
      </c>
      <c r="C16" s="3">
        <v>256512.92</v>
      </c>
      <c r="D16" s="3" t="s">
        <v>12</v>
      </c>
      <c r="E16" s="3">
        <v>132602.65</v>
      </c>
      <c r="J16" s="9" t="s">
        <v>50</v>
      </c>
      <c r="K16" s="9"/>
    </row>
    <row r="17" spans="1:15" x14ac:dyDescent="0.35">
      <c r="A17">
        <v>114523.61</v>
      </c>
      <c r="B17">
        <v>122616.84</v>
      </c>
      <c r="C17" s="3">
        <v>261776.23</v>
      </c>
      <c r="D17" s="3" t="s">
        <v>8</v>
      </c>
      <c r="E17" s="3">
        <v>129917.04</v>
      </c>
      <c r="G17" s="4" t="s">
        <v>22</v>
      </c>
      <c r="H17" s="5"/>
      <c r="J17" s="2" t="s">
        <v>24</v>
      </c>
      <c r="K17" s="7">
        <f>H33+(H34*I14)+(H36*K14)+(H35*J14)</f>
        <v>2720306.0287338924</v>
      </c>
    </row>
    <row r="18" spans="1:15" x14ac:dyDescent="0.35">
      <c r="A18">
        <v>78013.11</v>
      </c>
      <c r="B18">
        <v>121597.55</v>
      </c>
      <c r="C18" s="3">
        <v>264346.06</v>
      </c>
      <c r="D18" s="3" t="s">
        <v>10</v>
      </c>
      <c r="E18" s="3">
        <v>126992.93</v>
      </c>
      <c r="G18" s="3"/>
      <c r="H18" s="3"/>
      <c r="J18" s="2" t="s">
        <v>26</v>
      </c>
      <c r="K18" s="7">
        <v>5384940.5599999996</v>
      </c>
    </row>
    <row r="19" spans="1:15" x14ac:dyDescent="0.35">
      <c r="A19">
        <v>94657.16</v>
      </c>
      <c r="B19">
        <v>145077.57999999999</v>
      </c>
      <c r="C19" s="3">
        <v>282574.31</v>
      </c>
      <c r="D19" s="3" t="s">
        <v>8</v>
      </c>
      <c r="E19" s="3">
        <v>125370.37</v>
      </c>
      <c r="G19" s="4" t="s">
        <v>23</v>
      </c>
      <c r="H19" s="5"/>
      <c r="J19" s="2" t="s">
        <v>28</v>
      </c>
      <c r="K19" s="7">
        <f>ABS(K17-K18)</f>
        <v>2664634.5312661072</v>
      </c>
    </row>
    <row r="20" spans="1:15" x14ac:dyDescent="0.35">
      <c r="A20">
        <v>91749.16</v>
      </c>
      <c r="B20">
        <v>114175.79</v>
      </c>
      <c r="C20" s="3">
        <v>294919.57</v>
      </c>
      <c r="D20" s="3" t="s">
        <v>12</v>
      </c>
      <c r="E20" s="3">
        <v>124266.9</v>
      </c>
      <c r="G20" s="3" t="s">
        <v>25</v>
      </c>
      <c r="H20" s="3">
        <v>0.98021588599999998</v>
      </c>
    </row>
    <row r="21" spans="1:15" x14ac:dyDescent="0.35">
      <c r="A21">
        <v>76253.86</v>
      </c>
      <c r="B21">
        <v>113867.3</v>
      </c>
      <c r="C21" s="3">
        <v>298664.46999999997</v>
      </c>
      <c r="D21" s="3" t="s">
        <v>10</v>
      </c>
      <c r="E21" s="3">
        <v>118474.03</v>
      </c>
      <c r="G21" s="3" t="s">
        <v>27</v>
      </c>
      <c r="H21" s="3">
        <v>0.96082318300000003</v>
      </c>
    </row>
    <row r="22" spans="1:15" x14ac:dyDescent="0.35">
      <c r="A22">
        <v>78389.47</v>
      </c>
      <c r="B22">
        <v>153773.43</v>
      </c>
      <c r="C22" s="3">
        <v>299737.28999999998</v>
      </c>
      <c r="D22" s="3" t="s">
        <v>8</v>
      </c>
      <c r="E22" s="3">
        <v>111313.02</v>
      </c>
      <c r="G22" s="3" t="s">
        <v>29</v>
      </c>
      <c r="H22" s="3">
        <v>0.95802483900000002</v>
      </c>
      <c r="J22" s="2" t="s">
        <v>48</v>
      </c>
      <c r="K22" s="2" t="s">
        <v>1</v>
      </c>
      <c r="L22" s="2" t="s">
        <v>49</v>
      </c>
      <c r="M22" s="2" t="s">
        <v>4</v>
      </c>
    </row>
    <row r="23" spans="1:15" x14ac:dyDescent="0.35">
      <c r="A23">
        <v>73994.559999999998</v>
      </c>
      <c r="B23">
        <v>122782.75</v>
      </c>
      <c r="C23" s="3">
        <v>303319.26</v>
      </c>
      <c r="D23" s="3" t="s">
        <v>12</v>
      </c>
      <c r="E23" s="3">
        <v>110352.25</v>
      </c>
      <c r="G23" s="3" t="s">
        <v>30</v>
      </c>
      <c r="H23" s="3">
        <v>7367.4282759999996</v>
      </c>
      <c r="J23" s="3">
        <v>21892.92</v>
      </c>
      <c r="K23" s="3">
        <v>81910.77</v>
      </c>
      <c r="L23" s="3">
        <v>164270.70000000001</v>
      </c>
      <c r="M23" s="3">
        <f>$H$33+($H$34*J23)+($H$36*L23)+($H$35*K23)</f>
        <v>74452.856834319551</v>
      </c>
    </row>
    <row r="24" spans="1:15" x14ac:dyDescent="0.35">
      <c r="A24">
        <v>67532.53</v>
      </c>
      <c r="B24">
        <v>105751.03</v>
      </c>
      <c r="C24" s="3">
        <v>304768.73</v>
      </c>
      <c r="D24" s="3" t="s">
        <v>12</v>
      </c>
      <c r="E24" s="3">
        <v>108733.99</v>
      </c>
      <c r="G24" s="3" t="s">
        <v>31</v>
      </c>
      <c r="H24" s="3">
        <v>46</v>
      </c>
      <c r="J24" s="3">
        <v>23940.93</v>
      </c>
      <c r="K24" s="3">
        <v>96489.63</v>
      </c>
      <c r="L24" s="3">
        <v>137001.1</v>
      </c>
      <c r="M24" s="3">
        <f>$H$33+($H$34*J24)+($H$36*L24)+($H$35*K24)</f>
        <v>74640.35546316368</v>
      </c>
    </row>
    <row r="25" spans="1:15" x14ac:dyDescent="0.35">
      <c r="A25">
        <v>77044.009999999995</v>
      </c>
      <c r="B25">
        <v>99281.34</v>
      </c>
      <c r="C25" s="3">
        <v>140574.81</v>
      </c>
      <c r="D25" s="3" t="s">
        <v>8</v>
      </c>
      <c r="E25" s="3">
        <v>108552.04</v>
      </c>
    </row>
    <row r="26" spans="1:15" x14ac:dyDescent="0.35">
      <c r="A26">
        <v>64664.71</v>
      </c>
      <c r="B26">
        <v>139553.16</v>
      </c>
      <c r="C26" s="3">
        <v>137962.62</v>
      </c>
      <c r="D26" s="3" t="s">
        <v>10</v>
      </c>
      <c r="E26" s="3">
        <v>107404.34</v>
      </c>
      <c r="G26" s="2" t="s">
        <v>32</v>
      </c>
      <c r="H26" s="2"/>
      <c r="I26" s="2"/>
      <c r="J26" s="2"/>
      <c r="K26" s="2"/>
      <c r="L26" s="2"/>
    </row>
    <row r="27" spans="1:15" x14ac:dyDescent="0.35">
      <c r="A27">
        <v>75328.87</v>
      </c>
      <c r="B27">
        <v>144135.98000000001</v>
      </c>
      <c r="C27" s="3">
        <v>134050.07</v>
      </c>
      <c r="D27" s="3" t="s">
        <v>12</v>
      </c>
      <c r="E27" s="3">
        <v>105733.54</v>
      </c>
      <c r="G27" s="2"/>
      <c r="H27" s="2" t="s">
        <v>33</v>
      </c>
      <c r="I27" s="2" t="s">
        <v>34</v>
      </c>
      <c r="J27" s="2" t="s">
        <v>35</v>
      </c>
      <c r="K27" s="2" t="s">
        <v>36</v>
      </c>
      <c r="L27" s="2" t="s">
        <v>37</v>
      </c>
    </row>
    <row r="28" spans="1:15" x14ac:dyDescent="0.35">
      <c r="A28">
        <v>72107.600000000006</v>
      </c>
      <c r="B28">
        <v>127864.55</v>
      </c>
      <c r="C28" s="3">
        <v>353183.81</v>
      </c>
      <c r="D28" s="3" t="s">
        <v>8</v>
      </c>
      <c r="E28" s="3">
        <v>105008.31</v>
      </c>
      <c r="G28" s="2" t="s">
        <v>38</v>
      </c>
      <c r="H28" s="3">
        <v>3</v>
      </c>
      <c r="I28" s="3">
        <v>55910766877</v>
      </c>
      <c r="J28" s="3">
        <v>18636922292</v>
      </c>
      <c r="K28" s="3">
        <v>343.35419769999999</v>
      </c>
      <c r="L28" s="6">
        <v>1.4700000000000001E-29</v>
      </c>
    </row>
    <row r="29" spans="1:15" x14ac:dyDescent="0.35">
      <c r="A29">
        <v>66051.520000000004</v>
      </c>
      <c r="B29">
        <v>182645.56</v>
      </c>
      <c r="C29" s="3">
        <v>118148.2</v>
      </c>
      <c r="D29" s="3" t="s">
        <v>12</v>
      </c>
      <c r="E29" s="3">
        <v>103282.38</v>
      </c>
      <c r="G29" s="2" t="s">
        <v>39</v>
      </c>
      <c r="H29" s="3">
        <v>42</v>
      </c>
      <c r="I29" s="3">
        <v>2279717975</v>
      </c>
      <c r="J29" s="3">
        <v>54278999.409999996</v>
      </c>
      <c r="K29" s="3"/>
      <c r="L29" s="3"/>
    </row>
    <row r="30" spans="1:15" x14ac:dyDescent="0.35">
      <c r="A30">
        <v>65605.48</v>
      </c>
      <c r="B30">
        <v>153032.06</v>
      </c>
      <c r="C30" s="3">
        <v>107138.38</v>
      </c>
      <c r="D30" s="3" t="s">
        <v>8</v>
      </c>
      <c r="E30" s="3">
        <v>101004.64</v>
      </c>
      <c r="G30" s="2" t="s">
        <v>21</v>
      </c>
      <c r="H30" s="3">
        <v>45</v>
      </c>
      <c r="I30" s="3">
        <v>58190484853</v>
      </c>
      <c r="J30" s="3"/>
      <c r="K30" s="3"/>
      <c r="L30" s="3"/>
    </row>
    <row r="31" spans="1:15" x14ac:dyDescent="0.35">
      <c r="A31">
        <v>61994.48</v>
      </c>
      <c r="B31">
        <v>115641.28</v>
      </c>
      <c r="C31" s="3">
        <v>91131.24</v>
      </c>
      <c r="D31" s="3" t="s">
        <v>12</v>
      </c>
      <c r="E31" s="3">
        <v>99937.59</v>
      </c>
    </row>
    <row r="32" spans="1:15" x14ac:dyDescent="0.35">
      <c r="A32">
        <v>61136.38</v>
      </c>
      <c r="B32">
        <v>152701.92000000001</v>
      </c>
      <c r="C32" s="3">
        <v>88218.23</v>
      </c>
      <c r="D32" s="3" t="s">
        <v>8</v>
      </c>
      <c r="E32" s="3">
        <v>97483.56</v>
      </c>
      <c r="G32" s="2"/>
      <c r="H32" s="2" t="s">
        <v>40</v>
      </c>
      <c r="I32" s="2" t="s">
        <v>30</v>
      </c>
      <c r="J32" s="2" t="s">
        <v>41</v>
      </c>
      <c r="K32" s="2" t="s">
        <v>42</v>
      </c>
      <c r="L32" s="2" t="s">
        <v>43</v>
      </c>
      <c r="M32" s="2" t="s">
        <v>44</v>
      </c>
      <c r="N32" s="2" t="s">
        <v>45</v>
      </c>
      <c r="O32" s="2" t="s">
        <v>46</v>
      </c>
    </row>
    <row r="33" spans="1:15" x14ac:dyDescent="0.35">
      <c r="A33">
        <v>63408.86</v>
      </c>
      <c r="B33">
        <v>129219.61</v>
      </c>
      <c r="C33" s="3">
        <v>46085.25</v>
      </c>
      <c r="D33" s="3" t="s">
        <v>10</v>
      </c>
      <c r="E33" s="3">
        <v>97427.839999999997</v>
      </c>
      <c r="G33" s="2" t="s">
        <v>47</v>
      </c>
      <c r="H33" s="3">
        <v>59214.100680000003</v>
      </c>
      <c r="I33" s="3">
        <v>5963.322561</v>
      </c>
      <c r="J33" s="3">
        <v>9.9297162070000002</v>
      </c>
      <c r="K33" s="6">
        <v>1.38E-12</v>
      </c>
      <c r="L33" s="3">
        <v>47179.628530000002</v>
      </c>
      <c r="M33" s="3">
        <v>71248.572830000005</v>
      </c>
      <c r="N33" s="3">
        <v>47179.628530000002</v>
      </c>
      <c r="O33" s="3">
        <v>71248.572830000005</v>
      </c>
    </row>
    <row r="34" spans="1:15" x14ac:dyDescent="0.35">
      <c r="A34">
        <v>55493.95</v>
      </c>
      <c r="B34">
        <v>103057.49</v>
      </c>
      <c r="C34" s="3">
        <v>214634.81</v>
      </c>
      <c r="D34" s="3" t="s">
        <v>12</v>
      </c>
      <c r="E34" s="3">
        <v>96778.92</v>
      </c>
      <c r="G34" s="2" t="s">
        <v>0</v>
      </c>
      <c r="H34" s="3">
        <v>0.77712215600000001</v>
      </c>
      <c r="I34" s="3">
        <v>3.8245188999999999E-2</v>
      </c>
      <c r="J34" s="3">
        <v>20.31947474</v>
      </c>
      <c r="K34" s="6">
        <v>2.4E-23</v>
      </c>
      <c r="L34" s="3">
        <v>0.69994023900000002</v>
      </c>
      <c r="M34" s="3">
        <v>0.854304073</v>
      </c>
      <c r="N34" s="3">
        <v>0.69994023900000002</v>
      </c>
      <c r="O34" s="3">
        <v>0.854304073</v>
      </c>
    </row>
    <row r="35" spans="1:15" x14ac:dyDescent="0.35">
      <c r="A35">
        <v>46426.07</v>
      </c>
      <c r="B35">
        <v>157693.92000000001</v>
      </c>
      <c r="C35" s="3">
        <v>210797.67</v>
      </c>
      <c r="D35" s="3" t="s">
        <v>10</v>
      </c>
      <c r="E35" s="3">
        <v>96712.8</v>
      </c>
      <c r="G35" s="2" t="s">
        <v>1</v>
      </c>
      <c r="H35" s="3">
        <v>-6.0286864000000003E-2</v>
      </c>
      <c r="I35" s="3">
        <v>4.4162673999999999E-2</v>
      </c>
      <c r="J35" s="3">
        <v>-1.36510899</v>
      </c>
      <c r="K35" s="3">
        <v>0.17948697399999999</v>
      </c>
      <c r="L35" s="3">
        <v>-0.14941074800000001</v>
      </c>
      <c r="M35" s="3">
        <v>2.8837021000000001E-2</v>
      </c>
      <c r="N35" s="3">
        <v>-0.14941074800000001</v>
      </c>
      <c r="O35" s="3">
        <v>2.8837021000000001E-2</v>
      </c>
    </row>
    <row r="36" spans="1:15" x14ac:dyDescent="0.35">
      <c r="A36">
        <v>46014.02</v>
      </c>
      <c r="B36">
        <v>85047.44</v>
      </c>
      <c r="C36" s="3">
        <v>205517.64</v>
      </c>
      <c r="D36" s="3" t="s">
        <v>8</v>
      </c>
      <c r="E36" s="3">
        <v>96479.51</v>
      </c>
      <c r="G36" s="2" t="s">
        <v>2</v>
      </c>
      <c r="H36" s="3">
        <v>1.9257399000000001E-2</v>
      </c>
      <c r="I36" s="3">
        <v>1.4772939000000001E-2</v>
      </c>
      <c r="J36" s="3">
        <v>1.303559044</v>
      </c>
      <c r="K36" s="3">
        <v>0.199484411</v>
      </c>
      <c r="L36" s="3">
        <v>-1.05556E-2</v>
      </c>
      <c r="M36" s="3">
        <v>4.9070398000000001E-2</v>
      </c>
      <c r="N36" s="3">
        <v>-1.05556E-2</v>
      </c>
      <c r="O36" s="3">
        <v>4.9070398000000001E-2</v>
      </c>
    </row>
    <row r="37" spans="1:15" x14ac:dyDescent="0.35">
      <c r="A37">
        <v>28663.759999999998</v>
      </c>
      <c r="B37">
        <v>127056.21</v>
      </c>
      <c r="C37" s="3">
        <v>201126.82</v>
      </c>
      <c r="D37" s="3" t="s">
        <v>12</v>
      </c>
      <c r="E37" s="3">
        <v>90708.19</v>
      </c>
    </row>
    <row r="38" spans="1:15" x14ac:dyDescent="0.35">
      <c r="A38">
        <v>44069.95</v>
      </c>
      <c r="B38">
        <v>51283.14</v>
      </c>
      <c r="C38" s="3">
        <v>197029.42</v>
      </c>
      <c r="D38" s="3" t="s">
        <v>10</v>
      </c>
      <c r="E38" s="3">
        <v>89949.14</v>
      </c>
    </row>
    <row r="39" spans="1:15" x14ac:dyDescent="0.35">
      <c r="A39">
        <v>20229.59</v>
      </c>
      <c r="B39">
        <v>65947.929999999993</v>
      </c>
      <c r="C39" s="3">
        <v>185265.1</v>
      </c>
      <c r="D39" s="3" t="s">
        <v>8</v>
      </c>
      <c r="E39" s="3">
        <v>81229.06</v>
      </c>
    </row>
    <row r="40" spans="1:15" x14ac:dyDescent="0.35">
      <c r="A40">
        <v>38558.51</v>
      </c>
      <c r="B40">
        <v>82982.09</v>
      </c>
      <c r="C40" s="3">
        <v>174999.3</v>
      </c>
      <c r="D40" s="3" t="s">
        <v>10</v>
      </c>
      <c r="E40" s="3">
        <v>81005.759999999995</v>
      </c>
      <c r="L40" s="1"/>
      <c r="M40" s="1"/>
    </row>
    <row r="41" spans="1:15" x14ac:dyDescent="0.35">
      <c r="A41">
        <v>28754.33</v>
      </c>
      <c r="B41">
        <v>118546.05</v>
      </c>
      <c r="C41" s="3">
        <v>172795.67</v>
      </c>
      <c r="D41" s="3" t="s">
        <v>10</v>
      </c>
      <c r="E41" s="3">
        <v>78239.91</v>
      </c>
    </row>
    <row r="42" spans="1:15" x14ac:dyDescent="0.35">
      <c r="A42">
        <v>27892.92</v>
      </c>
      <c r="B42">
        <v>84710.77</v>
      </c>
      <c r="C42" s="3">
        <v>164470.71</v>
      </c>
      <c r="D42" s="3" t="s">
        <v>12</v>
      </c>
      <c r="E42" s="3">
        <v>77798.83</v>
      </c>
    </row>
    <row r="43" spans="1:15" x14ac:dyDescent="0.35">
      <c r="A43">
        <v>23640.93</v>
      </c>
      <c r="B43">
        <v>96189.63</v>
      </c>
      <c r="C43" s="3">
        <v>148001.10999999999</v>
      </c>
      <c r="D43" s="3" t="s">
        <v>10</v>
      </c>
      <c r="E43" s="3">
        <v>71498.490000000005</v>
      </c>
    </row>
    <row r="44" spans="1:15" x14ac:dyDescent="0.35">
      <c r="A44">
        <v>15505.73</v>
      </c>
      <c r="B44">
        <v>127382.3</v>
      </c>
      <c r="C44" s="3">
        <v>35534.17</v>
      </c>
      <c r="D44" s="3" t="s">
        <v>8</v>
      </c>
      <c r="E44" s="3">
        <v>69758.98</v>
      </c>
    </row>
    <row r="45" spans="1:15" x14ac:dyDescent="0.35">
      <c r="A45">
        <v>22177.74</v>
      </c>
      <c r="B45">
        <v>154806.14000000001</v>
      </c>
      <c r="C45" s="3">
        <v>28334.720000000001</v>
      </c>
      <c r="D45" s="3" t="s">
        <v>10</v>
      </c>
      <c r="E45" s="3">
        <v>65200.33</v>
      </c>
    </row>
    <row r="46" spans="1:15" x14ac:dyDescent="0.35">
      <c r="A46">
        <v>1000.23</v>
      </c>
      <c r="B46">
        <v>124153.04</v>
      </c>
      <c r="C46" s="3">
        <v>1903.93</v>
      </c>
      <c r="D46" s="3" t="s">
        <v>8</v>
      </c>
      <c r="E46" s="3">
        <v>64926.080000000002</v>
      </c>
    </row>
    <row r="47" spans="1:15" x14ac:dyDescent="0.35">
      <c r="A47">
        <v>1315.46</v>
      </c>
      <c r="B47">
        <v>115816.21</v>
      </c>
      <c r="C47" s="3">
        <v>297114.46000000002</v>
      </c>
      <c r="D47" s="3" t="s">
        <v>12</v>
      </c>
      <c r="E47" s="3">
        <v>49490.75</v>
      </c>
    </row>
    <row r="48" spans="1:15" x14ac:dyDescent="0.35">
      <c r="G48" s="8"/>
      <c r="H48" s="8"/>
      <c r="I48" s="8"/>
    </row>
  </sheetData>
  <autoFilter ref="C1:E1" xr:uid="{761766EE-1E39-444D-8833-00259B0CDF52}"/>
  <mergeCells count="4">
    <mergeCell ref="G17:H17"/>
    <mergeCell ref="G19:H19"/>
    <mergeCell ref="J16:K16"/>
    <mergeCell ref="G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Cleaned_startups123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 mate</cp:lastModifiedBy>
  <dcterms:created xsi:type="dcterms:W3CDTF">2025-04-30T08:26:27Z</dcterms:created>
  <dcterms:modified xsi:type="dcterms:W3CDTF">2025-04-30T10:30:53Z</dcterms:modified>
</cp:coreProperties>
</file>