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oham.DESKTOP-R9H2K2C\Downloads\"/>
    </mc:Choice>
  </mc:AlternateContent>
  <xr:revisionPtr revIDLastSave="0" documentId="13_ncr:1_{9176085B-ED5C-4958-8BAE-A62DFA99A4B5}" xr6:coauthVersionLast="45" xr6:coauthVersionMax="45" xr10:uidLastSave="{00000000-0000-0000-0000-000000000000}"/>
  <bookViews>
    <workbookView xWindow="-110" yWindow="-110" windowWidth="19420" windowHeight="10420" activeTab="1" xr2:uid="{5A5E27CA-F65C-B34A-9143-C231A8288DA7}"/>
  </bookViews>
  <sheets>
    <sheet name="Stock History Data" sheetId="1" r:id="rId1"/>
    <sheet name="Markowitz Model" sheetId="2" r:id="rId2"/>
  </sheets>
  <definedNames>
    <definedName name="solver_adj" localSheetId="1" hidden="1">'Markowitz Model'!$U$86:$U$90</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hs1" localSheetId="1" hidden="1">'Markowitz Model'!$U$91</definedName>
    <definedName name="solver_lhs2" localSheetId="1" hidden="1">'Markowitz Model'!$N$12</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1</definedName>
    <definedName name="solver_nwt" localSheetId="1" hidden="1">1</definedName>
    <definedName name="solver_opt" localSheetId="1" hidden="1">'Markowitz Model'!$AD$96</definedName>
    <definedName name="solver_pre" localSheetId="1" hidden="1">0.000001</definedName>
    <definedName name="solver_rbv" localSheetId="1" hidden="1">1</definedName>
    <definedName name="solver_rel1" localSheetId="1" hidden="1">2</definedName>
    <definedName name="solver_rel2" localSheetId="1" hidden="1">2</definedName>
    <definedName name="solver_rhs1" localSheetId="1" hidden="1">1</definedName>
    <definedName name="solver_rhs2" localSheetId="1" hidden="1">0.029495</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65" i="2" l="1"/>
  <c r="J68" i="2"/>
  <c r="B108" i="2" l="1"/>
  <c r="B109" i="2"/>
  <c r="B110" i="2"/>
  <c r="B111" i="2"/>
  <c r="B112" i="2"/>
  <c r="B113" i="2"/>
  <c r="B114" i="2"/>
  <c r="B115" i="2"/>
  <c r="B116" i="2"/>
  <c r="B117" i="2"/>
  <c r="B107" i="2"/>
  <c r="D107" i="2" s="1"/>
  <c r="C108" i="2"/>
  <c r="C109" i="2" s="1"/>
  <c r="C110" i="2" s="1"/>
  <c r="C111" i="2" s="1"/>
  <c r="C112" i="2" s="1"/>
  <c r="C113" i="2" s="1"/>
  <c r="C114" i="2" s="1"/>
  <c r="C115" i="2" s="1"/>
  <c r="C116" i="2" s="1"/>
  <c r="C117" i="2" s="1"/>
  <c r="E103" i="2"/>
  <c r="E102" i="2"/>
  <c r="E101" i="2"/>
  <c r="E100" i="2"/>
  <c r="E99" i="2"/>
  <c r="E62" i="2"/>
  <c r="E63" i="2"/>
  <c r="E64" i="2"/>
  <c r="E65" i="2"/>
  <c r="E66" i="2"/>
  <c r="E67" i="2"/>
  <c r="E68" i="2"/>
  <c r="E69" i="2"/>
  <c r="E70" i="2"/>
  <c r="E71" i="2"/>
  <c r="E72" i="2"/>
  <c r="E73" i="2"/>
  <c r="E74" i="2"/>
  <c r="F65" i="2" s="1"/>
  <c r="E61" i="2"/>
  <c r="H40" i="2" a="1"/>
  <c r="I40" i="2" s="1"/>
  <c r="O40" i="2" a="1"/>
  <c r="O40" i="2" s="1"/>
  <c r="D50" i="2"/>
  <c r="H50" i="2" s="1" a="1"/>
  <c r="I50" i="2" s="1"/>
  <c r="D40" i="2"/>
  <c r="E40" i="2" s="1"/>
  <c r="C41" i="2"/>
  <c r="C42" i="2" s="1"/>
  <c r="D32" i="2"/>
  <c r="N13" i="2" a="1"/>
  <c r="N13" i="2" s="1"/>
  <c r="N14" i="2" s="1"/>
  <c r="D108" i="2" l="1"/>
  <c r="D112" i="2"/>
  <c r="D110" i="2"/>
  <c r="D116" i="2"/>
  <c r="D111" i="2"/>
  <c r="D117" i="2"/>
  <c r="D115" i="2"/>
  <c r="D109" i="2"/>
  <c r="D113" i="2"/>
  <c r="D114" i="2"/>
  <c r="F72" i="2"/>
  <c r="F71" i="2"/>
  <c r="F60" i="2"/>
  <c r="F68" i="2"/>
  <c r="F61" i="2"/>
  <c r="F67" i="2"/>
  <c r="F64" i="2"/>
  <c r="F63" i="2"/>
  <c r="F70" i="2"/>
  <c r="F62" i="2"/>
  <c r="F69" i="2"/>
  <c r="F74" i="2"/>
  <c r="F66" i="2"/>
  <c r="F73" i="2"/>
  <c r="C43" i="2"/>
  <c r="D42" i="2"/>
  <c r="E42" i="2" s="1"/>
  <c r="D41" i="2"/>
  <c r="H41" i="2" s="1" a="1"/>
  <c r="J41" i="2" s="1"/>
  <c r="F42" i="2"/>
  <c r="G42" i="2" s="1"/>
  <c r="F50" i="2"/>
  <c r="G50" i="2" s="1"/>
  <c r="F40" i="2"/>
  <c r="G40" i="2" s="1"/>
  <c r="E50" i="2"/>
  <c r="H50" i="2"/>
  <c r="L50" i="2"/>
  <c r="K50" i="2"/>
  <c r="J50" i="2"/>
  <c r="H40" i="2"/>
  <c r="J40" i="2"/>
  <c r="L40" i="2"/>
  <c r="K40" i="2"/>
  <c r="D17" i="2"/>
  <c r="C16" i="2"/>
  <c r="C15" i="2"/>
  <c r="C14" i="2"/>
  <c r="C13" i="2"/>
  <c r="C12" i="2"/>
  <c r="I41" i="2" l="1"/>
  <c r="F41" i="2"/>
  <c r="G41" i="2" s="1"/>
  <c r="H42" i="2" a="1"/>
  <c r="J42" i="2" s="1"/>
  <c r="K41" i="2"/>
  <c r="H41" i="2"/>
  <c r="L41" i="2"/>
  <c r="E41" i="2"/>
  <c r="C44" i="2"/>
  <c r="D43" i="2"/>
  <c r="F43" i="2" s="1"/>
  <c r="G43" i="2" s="1"/>
  <c r="N12" i="2"/>
  <c r="N16" i="2" s="1"/>
  <c r="H42" i="2" l="1"/>
  <c r="H43" i="2" a="1"/>
  <c r="I43" i="2" s="1"/>
  <c r="I42" i="2"/>
  <c r="L42" i="2"/>
  <c r="E43" i="2"/>
  <c r="K42" i="2"/>
  <c r="C45" i="2"/>
  <c r="D44" i="2"/>
  <c r="H44" i="2" s="1" a="1"/>
  <c r="F44" i="2" l="1"/>
  <c r="G44" i="2" s="1"/>
  <c r="E44" i="2"/>
  <c r="L43" i="2"/>
  <c r="K43" i="2"/>
  <c r="J43" i="2"/>
  <c r="H43" i="2"/>
  <c r="C46" i="2"/>
  <c r="D45" i="2"/>
  <c r="H45" i="2" s="1" a="1"/>
  <c r="J44" i="2"/>
  <c r="I44" i="2"/>
  <c r="H44" i="2"/>
  <c r="L44" i="2"/>
  <c r="K44" i="2"/>
  <c r="F45" i="2" l="1"/>
  <c r="G45" i="2" s="1"/>
  <c r="E45" i="2"/>
  <c r="C47" i="2"/>
  <c r="D46" i="2"/>
  <c r="H46" i="2" s="1" a="1"/>
  <c r="F46" i="2"/>
  <c r="G46" i="2" s="1"/>
  <c r="H45" i="2"/>
  <c r="L45" i="2"/>
  <c r="J45" i="2"/>
  <c r="K45" i="2"/>
  <c r="I45" i="2"/>
  <c r="E46" i="2" l="1"/>
  <c r="I46" i="2"/>
  <c r="H46" i="2"/>
  <c r="L46" i="2"/>
  <c r="K46" i="2"/>
  <c r="J46" i="2"/>
  <c r="C48" i="2"/>
  <c r="D47" i="2"/>
  <c r="E47" i="2" s="1"/>
  <c r="F47" i="2" l="1"/>
  <c r="G47" i="2" s="1"/>
  <c r="H47" i="2" a="1"/>
  <c r="K47" i="2" s="1"/>
  <c r="C49" i="2"/>
  <c r="D48" i="2"/>
  <c r="E48" i="2" s="1"/>
  <c r="H48" i="2" a="1"/>
  <c r="H47" i="2" l="1"/>
  <c r="I47" i="2"/>
  <c r="J47" i="2"/>
  <c r="L47" i="2"/>
  <c r="I48" i="2"/>
  <c r="K48" i="2"/>
  <c r="H48" i="2"/>
  <c r="J48" i="2"/>
  <c r="L48" i="2"/>
  <c r="F48" i="2"/>
  <c r="G48" i="2" s="1"/>
  <c r="C51" i="2"/>
  <c r="D49" i="2"/>
  <c r="H49" i="2" s="1" a="1"/>
  <c r="H49" i="2" l="1"/>
  <c r="L49" i="2"/>
  <c r="K49" i="2"/>
  <c r="I49" i="2"/>
  <c r="J49" i="2"/>
  <c r="E49" i="2"/>
  <c r="C52" i="2"/>
  <c r="E51" i="2"/>
  <c r="D51" i="2"/>
  <c r="H51" i="2" a="1"/>
  <c r="F51" i="2"/>
  <c r="G51" i="2" s="1"/>
  <c r="F49" i="2"/>
  <c r="G49" i="2" s="1"/>
  <c r="K51" i="2" l="1"/>
  <c r="J51" i="2"/>
  <c r="H51" i="2"/>
  <c r="I51" i="2"/>
  <c r="L51" i="2"/>
  <c r="C53" i="2"/>
  <c r="D52" i="2"/>
  <c r="H52" i="2" s="1" a="1"/>
  <c r="F52" i="2"/>
  <c r="G52" i="2" s="1"/>
  <c r="K52" i="2" l="1"/>
  <c r="I52" i="2"/>
  <c r="L52" i="2"/>
  <c r="H52" i="2"/>
  <c r="J52" i="2"/>
  <c r="E52" i="2"/>
  <c r="D53" i="2"/>
  <c r="H53" i="2" s="1" a="1"/>
  <c r="F53" i="2"/>
  <c r="D99" i="2" l="1"/>
  <c r="D102" i="2"/>
  <c r="D103" i="2"/>
  <c r="D101" i="2"/>
  <c r="D100" i="2"/>
  <c r="G53" i="2"/>
  <c r="E53" i="2"/>
  <c r="L53" i="2"/>
  <c r="K53" i="2"/>
  <c r="I53" i="2"/>
  <c r="J53" i="2"/>
  <c r="H53" i="2"/>
  <c r="C99" i="2" l="1" a="1"/>
  <c r="C99" i="2" s="1"/>
  <c r="F99" i="2" s="1"/>
  <c r="C101" i="2" l="1"/>
  <c r="F101" i="2" s="1"/>
  <c r="C103" i="2"/>
  <c r="F103" i="2" s="1"/>
  <c r="C102" i="2"/>
  <c r="F102" i="2" s="1"/>
  <c r="C100" i="2"/>
  <c r="F10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<sst xmlns="http://schemas.openxmlformats.org/spreadsheetml/2006/main" count="139" uniqueCount="58">
  <si>
    <t>Date/Ticker</t>
  </si>
  <si>
    <t>Closing Prices</t>
  </si>
  <si>
    <t>Year</t>
  </si>
  <si>
    <t>EAR</t>
  </si>
  <si>
    <t>KO</t>
  </si>
  <si>
    <t>AMD</t>
  </si>
  <si>
    <t>MSFT</t>
  </si>
  <si>
    <t>USB</t>
  </si>
  <si>
    <t>FORD</t>
  </si>
  <si>
    <t>Dividends</t>
  </si>
  <si>
    <t>Angus Mcleod</t>
  </si>
  <si>
    <t>Soham Ghose</t>
  </si>
  <si>
    <t>Anas Zerrouki</t>
  </si>
  <si>
    <t>Weights</t>
  </si>
  <si>
    <t xml:space="preserve">Mean </t>
  </si>
  <si>
    <t>Var/Cov Matrix</t>
  </si>
  <si>
    <t>SUM</t>
  </si>
  <si>
    <t>Global Minima portfolio</t>
  </si>
  <si>
    <t>efficient portfolio</t>
  </si>
  <si>
    <t>Efficient frontier</t>
  </si>
  <si>
    <t>alpha</t>
  </si>
  <si>
    <t>1-alpha</t>
  </si>
  <si>
    <t>var(r)</t>
  </si>
  <si>
    <t>sd(r)</t>
  </si>
  <si>
    <t>CAL</t>
  </si>
  <si>
    <t>std dev portfolio</t>
  </si>
  <si>
    <t>std dev stock</t>
  </si>
  <si>
    <t>beta</t>
  </si>
  <si>
    <t>E(rm)</t>
  </si>
  <si>
    <t>return</t>
  </si>
  <si>
    <t>SML</t>
  </si>
  <si>
    <t>Markovitz Model</t>
  </si>
  <si>
    <t>Stock</t>
  </si>
  <si>
    <t>Results</t>
  </si>
  <si>
    <t>Portfolio Mean</t>
  </si>
  <si>
    <t>Portfolio Variance</t>
  </si>
  <si>
    <t>Portfolio std. dev.</t>
  </si>
  <si>
    <t>Solving for 2 efficicient portfolios</t>
  </si>
  <si>
    <t>Risk-free rate</t>
  </si>
  <si>
    <t xml:space="preserve">Weights </t>
  </si>
  <si>
    <t>Ex. Return of combined portfolio</t>
  </si>
  <si>
    <t>Optimal portfolio</t>
  </si>
  <si>
    <t>Optimal portfolio weights</t>
  </si>
  <si>
    <t>Sum</t>
  </si>
  <si>
    <t>Ex. Returns</t>
  </si>
  <si>
    <t>sharpe ratio</t>
  </si>
  <si>
    <t>Market correlation and SML</t>
  </si>
  <si>
    <t>weight</t>
  </si>
  <si>
    <t>stock performance</t>
  </si>
  <si>
    <t>Portfolio covariance</t>
  </si>
  <si>
    <t xml:space="preserve">To create the the standard deviation frontier we started by making two porfolios using the solver tool. The first was the global minimum variance portfolio, which we used as the bottom bound for the frontier. The second was a portfolio in which we set a target mean return equal to the highest average return among the individual assets. We then mixed these two initial portfolios with various weights in order to create more data points for the efficient frontier. An alpha value of one indicates the global minimum variance porfolio had a weight of 100%, while an alpha value of zero indicates that the target return portfolio had a weight of 100%. </t>
  </si>
  <si>
    <t>Two period HPR</t>
  </si>
  <si>
    <t xml:space="preserve">We obtained monthly closing price data for 5 stocks from June 2015 to May 2020 for the purpose of this Markovitz model. The 5 stocks are The Coca-Cola Company(KO), Ford(FORD), Microsoft(MSFT), AMD(AMD) and US bank(USB). The closing price does not account for dividends. So, we gather the monthly dividends data for the same period. Using the dividends and closing prices, we calculated the two period HPR for each month. Then we annualize these two period returns to get the Expected annual returns(EAR) for each month. These rates represent what an investors annual returns might be if they invest in these stocks in any given month and hold it for a year at the same rate of return. </t>
  </si>
  <si>
    <t>We create a variance-Covariance matrix for the stocks using their monthly EAR values. Note that the diagonal of the matrix represents the variance of each stocks EAR. We use the Monthly EARs to also calculate the mean return for each stock.  In this example create a portfolio of equal weights for each stock and determine the mean , variance and sharpe ratio.</t>
  </si>
  <si>
    <t>Sharpe Ratio</t>
  </si>
  <si>
    <t xml:space="preserve">To create the efficient frontier, we solve for two efficient portfolios and then create and plot convex combinations of those two portfolios. The two efficient portfolios chosen for this purpose were the global minimum variance portfolio and the efficient portfolio for a desired mean return. The global minima portfolio is the portfolio that has the lowest variance. The other efficient portfolio is offers the lowest variance for a desired mean return. The chosen desired mean return was the highest mean return for any one stock. In our case, it was AMD with a mean return of 2.95%. We use a Risk free rate of 0.6% and calculate the sharpe ration for these efficient portfolios as well. </t>
  </si>
  <si>
    <t xml:space="preserve">Once we created the standard deviation frontier we constructed the capital allocation line. By mixing a portfolio of risky assets with risk free assets like treasury bills investors can attain the level of risk that best matches their preferences. We again used the solver tool to maximize the sharpe ratio, equal to the slope of the capital allocation line,  in order to find the tangency portfolio which would give the highest return to risk ratio. We did however run into some difficulties with finding a maximum for the sharpe ratio. We extended our model out to over 50 data points and the risk and return continued to increase linearly. This linear relationship caused the weights of our individual assets to increase infinitely and the sharpe ratio to not reach a maximum. The sharpe ratio function in our case, therefore, did not reach a maxima. Instead it formed an horizontal asymptote at about 0.6. However, since we used excel we couldnt derive the exact asymptote and therefore merely limited our range and used the highest sharpe ratio in that range. We  referenced a variety of resources to build our model and felt that our assumptions and technical strategy were valid. Due to this difficulty we decided to limit our model to where the asset weights were within a relevant range and then find the maximum sharpe ratio. Any tips on where we made an error would be greatly appreciated! Regardless, we use the chosen optimal sharpe ratio and the risk free rate to create the capital allocation line. Due to the above mentioned error, there is no clear tangency point, but we move forward with the intersection portfolio. </t>
  </si>
  <si>
    <t xml:space="preserve">Contributors: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</si>
</sst>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0000000000%"/>
    <numFmt numFmtId="166" formatCode="0.000"/>
    <numFmt numFmtId="167" formatCode="0.0%"/>
    <numFmt numFmtId="168" formatCode="0.0"/>
  </numFmts>
  <fonts count="7">
    <font>
      <sz val="12"/>
      <color theme="1"/>
      <name val="Calibri"/>
      <family val="2"/>
      <scheme val="minor"/>
    </font>
    <font>
      <sz val="12"/>
      <color theme="1"/>
      <name val="Calibri"/>
      <family val="2"/>
      <scheme val="minor"/>
    </font>
    <font>
      <sz val="10"/>
      <color theme="1"/>
      <name val="Arial"/>
      <family val="2"/>
    </font>
    <font>
      <sz val="11"/>
      <color rgb="FF000000"/>
      <name val="Arial"/>
      <family val="2"/>
    </font>
    <font>
      <sz val="11"/>
      <color rgb="FF000000"/>
      <name val="Calibri"/>
      <family val="2"/>
    </font>
    <font>
      <sz val="14"/>
      <color theme="1"/>
      <name val="Calibri (Body)"/>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7"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9" fontId="1" fillId="0" borderId="0" applyFont="0" applyFill="0" applyBorder="0" applyAlignment="0" applyProtection="0"/>
  </cellStyleXfs>
  <cellXfs count="166">
    <xf numFmtId="0" fontId="0" fillId="0" borderId="0" xfId="0"/>
    <xf numFmtId="0" fontId="2" fillId="0" borderId="0" xfId="0" applyFont="1"/>
    <xf numFmtId="10" fontId="0" fillId="0" borderId="0" xfId="0" applyNumberFormat="1"/>
    <xf numFmtId="9" fontId="0" fillId="0" borderId="0" xfId="1" applyFont="1"/>
    <xf numFmtId="164" fontId="2" fillId="0" borderId="0" xfId="0" applyNumberFormat="1" applyFont="1"/>
    <xf numFmtId="164" fontId="0" fillId="0" borderId="0" xfId="1" applyNumberFormat="1" applyFont="1"/>
    <xf numFmtId="0" fontId="0" fillId="0" borderId="0" xfId="0"/>
    <xf numFmtId="10" fontId="0" fillId="0" borderId="0" xfId="1" applyNumberFormat="1" applyFont="1"/>
    <xf numFmtId="165" fontId="0" fillId="0" borderId="0" xfId="0" applyNumberFormat="1"/>
    <xf numFmtId="164" fontId="2" fillId="0" borderId="0" xfId="1" applyNumberFormat="1" applyFont="1"/>
    <xf numFmtId="0" fontId="0" fillId="0" borderId="0" xfId="0"/>
    <xf numFmtId="0" fontId="0" fillId="0" borderId="2" xfId="0" applyBorder="1"/>
    <xf numFmtId="0" fontId="0" fillId="0" borderId="5" xfId="0" applyBorder="1"/>
    <xf numFmtId="10" fontId="0" fillId="0" borderId="0" xfId="0" applyNumberFormat="1" applyBorder="1"/>
    <xf numFmtId="0" fontId="0" fillId="0" borderId="6" xfId="0" applyBorder="1"/>
    <xf numFmtId="0" fontId="0" fillId="0" borderId="7" xfId="0" applyBorder="1"/>
    <xf numFmtId="0" fontId="0" fillId="0" borderId="10" xfId="0" applyBorder="1"/>
    <xf numFmtId="0" fontId="0" fillId="0" borderId="11" xfId="0" applyBorder="1"/>
    <xf numFmtId="0" fontId="0" fillId="0" borderId="12" xfId="0" applyBorder="1"/>
    <xf numFmtId="0" fontId="0" fillId="3" borderId="10" xfId="0" applyFill="1" applyBorder="1"/>
    <xf numFmtId="0" fontId="0" fillId="3" borderId="11" xfId="0" applyFill="1" applyBorder="1"/>
    <xf numFmtId="0" fontId="0" fillId="3" borderId="12" xfId="0" applyFill="1" applyBorder="1"/>
    <xf numFmtId="0" fontId="0" fillId="0" borderId="0" xfId="0" applyBorder="1"/>
    <xf numFmtId="164" fontId="2" fillId="0" borderId="0" xfId="0" applyNumberFormat="1" applyFont="1" applyBorder="1"/>
    <xf numFmtId="164" fontId="2" fillId="0" borderId="6" xfId="0" applyNumberFormat="1" applyFont="1" applyBorder="1"/>
    <xf numFmtId="164" fontId="2" fillId="0" borderId="8" xfId="0" applyNumberFormat="1" applyFont="1" applyBorder="1"/>
    <xf numFmtId="164" fontId="2" fillId="0" borderId="9" xfId="0" applyNumberFormat="1" applyFont="1" applyBorder="1"/>
    <xf numFmtId="2" fontId="0" fillId="0" borderId="9" xfId="0" applyNumberFormat="1" applyBorder="1"/>
    <xf numFmtId="2" fontId="0" fillId="0" borderId="6" xfId="0" applyNumberFormat="1" applyBorder="1"/>
    <xf numFmtId="0" fontId="0" fillId="0" borderId="13" xfId="0" applyBorder="1"/>
    <xf numFmtId="0" fontId="0" fillId="0" borderId="14" xfId="0" applyBorder="1"/>
    <xf numFmtId="0" fontId="0" fillId="0" borderId="1" xfId="0" applyBorder="1"/>
    <xf numFmtId="9" fontId="0" fillId="0" borderId="6" xfId="1" applyFont="1" applyBorder="1"/>
    <xf numFmtId="10" fontId="0" fillId="0" borderId="6" xfId="1" applyNumberFormat="1" applyFont="1" applyBorder="1"/>
    <xf numFmtId="10" fontId="2" fillId="0" borderId="9" xfId="1" applyNumberFormat="1" applyFont="1" applyBorder="1"/>
    <xf numFmtId="10" fontId="0" fillId="0" borderId="9" xfId="1" applyNumberFormat="1" applyFont="1" applyBorder="1"/>
    <xf numFmtId="2" fontId="0" fillId="0" borderId="12" xfId="0" applyNumberFormat="1" applyBorder="1"/>
    <xf numFmtId="0" fontId="0" fillId="4" borderId="10" xfId="0" applyFill="1" applyBorder="1"/>
    <xf numFmtId="0" fontId="0" fillId="4" borderId="12" xfId="0" applyFill="1" applyBorder="1"/>
    <xf numFmtId="1" fontId="0" fillId="0" borderId="12" xfId="0" applyNumberFormat="1" applyBorder="1"/>
    <xf numFmtId="10" fontId="0" fillId="0" borderId="0" xfId="1" applyNumberFormat="1" applyFont="1" applyBorder="1"/>
    <xf numFmtId="10" fontId="0" fillId="0" borderId="4" xfId="1" applyNumberFormat="1" applyFont="1" applyBorder="1"/>
    <xf numFmtId="164" fontId="0" fillId="0" borderId="0" xfId="1" applyNumberFormat="1" applyFont="1" applyBorder="1"/>
    <xf numFmtId="9" fontId="0" fillId="0" borderId="0" xfId="1" applyFont="1" applyBorder="1"/>
    <xf numFmtId="0" fontId="0" fillId="4" borderId="11" xfId="0" applyFill="1" applyBorder="1"/>
    <xf numFmtId="164" fontId="0" fillId="2" borderId="8" xfId="1" applyNumberFormat="1" applyFont="1" applyFill="1" applyBorder="1"/>
    <xf numFmtId="164" fontId="0" fillId="4" borderId="10" xfId="1" applyNumberFormat="1" applyFont="1" applyFill="1" applyBorder="1"/>
    <xf numFmtId="164" fontId="0" fillId="4" borderId="12" xfId="1" applyNumberFormat="1" applyFont="1" applyFill="1" applyBorder="1"/>
    <xf numFmtId="2" fontId="0" fillId="0" borderId="0" xfId="0" applyNumberFormat="1" applyBorder="1"/>
    <xf numFmtId="2" fontId="0" fillId="2" borderId="8" xfId="0" applyNumberFormat="1" applyFill="1" applyBorder="1"/>
    <xf numFmtId="10" fontId="0" fillId="0" borderId="5" xfId="1" applyNumberFormat="1" applyFont="1" applyBorder="1"/>
    <xf numFmtId="10" fontId="0" fillId="2" borderId="7" xfId="1" applyNumberFormat="1" applyFont="1" applyFill="1" applyBorder="1"/>
    <xf numFmtId="10" fontId="0" fillId="2" borderId="8" xfId="1" applyNumberFormat="1" applyFont="1" applyFill="1" applyBorder="1"/>
    <xf numFmtId="164" fontId="0" fillId="4" borderId="1" xfId="1" applyNumberFormat="1" applyFont="1" applyFill="1" applyBorder="1"/>
    <xf numFmtId="10" fontId="0" fillId="0" borderId="13" xfId="1" applyNumberFormat="1" applyFont="1" applyBorder="1"/>
    <xf numFmtId="10" fontId="0" fillId="0" borderId="14" xfId="1" applyNumberFormat="1" applyFont="1" applyBorder="1"/>
    <xf numFmtId="0" fontId="0" fillId="2" borderId="7" xfId="0" applyFill="1" applyBorder="1"/>
    <xf numFmtId="0" fontId="0" fillId="2" borderId="8" xfId="0" applyFill="1" applyBorder="1"/>
    <xf numFmtId="9" fontId="0" fillId="2" borderId="8" xfId="1" applyFont="1" applyFill="1" applyBorder="1"/>
    <xf numFmtId="9" fontId="0" fillId="2" borderId="9" xfId="1" applyFont="1" applyFill="1" applyBorder="1"/>
    <xf numFmtId="0" fontId="0" fillId="0" borderId="5" xfId="0" applyFill="1" applyBorder="1"/>
    <xf numFmtId="0" fontId="0" fillId="0" borderId="7" xfId="0" applyFill="1" applyBorder="1"/>
    <xf numFmtId="168" fontId="0" fillId="0" borderId="6" xfId="1" applyNumberFormat="1" applyFont="1" applyFill="1" applyBorder="1"/>
    <xf numFmtId="168" fontId="0" fillId="0" borderId="9" xfId="0" applyNumberFormat="1" applyFill="1" applyBorder="1"/>
    <xf numFmtId="10" fontId="0" fillId="4" borderId="11" xfId="1" applyNumberFormat="1" applyFont="1" applyFill="1" applyBorder="1"/>
    <xf numFmtId="164" fontId="0" fillId="4" borderId="11" xfId="1" applyNumberFormat="1" applyFont="1" applyFill="1" applyBorder="1"/>
    <xf numFmtId="167" fontId="0" fillId="0" borderId="0" xfId="1" applyNumberFormat="1" applyFont="1" applyBorder="1"/>
    <xf numFmtId="167" fontId="0" fillId="0" borderId="8" xfId="1" applyNumberFormat="1" applyFont="1" applyBorder="1"/>
    <xf numFmtId="0" fontId="0" fillId="0" borderId="0" xfId="1" applyNumberFormat="1" applyFont="1" applyBorder="1"/>
    <xf numFmtId="0" fontId="0" fillId="0" borderId="8" xfId="1" applyNumberFormat="1" applyFont="1" applyBorder="1"/>
    <xf numFmtId="2" fontId="0" fillId="0" borderId="0" xfId="1" applyNumberFormat="1" applyFont="1" applyBorder="1"/>
    <xf numFmtId="2" fontId="0" fillId="0" borderId="8" xfId="1" applyNumberFormat="1" applyFont="1" applyBorder="1"/>
    <xf numFmtId="10" fontId="0" fillId="0" borderId="5" xfId="0" applyNumberFormat="1" applyBorder="1"/>
    <xf numFmtId="10" fontId="0" fillId="0" borderId="7" xfId="0" applyNumberFormat="1" applyBorder="1"/>
    <xf numFmtId="166" fontId="0" fillId="0" borderId="6" xfId="1" applyNumberFormat="1" applyFont="1" applyBorder="1"/>
    <xf numFmtId="166" fontId="0" fillId="0" borderId="9" xfId="1" applyNumberFormat="1" applyFont="1" applyBorder="1"/>
    <xf numFmtId="2" fontId="0" fillId="0" borderId="5" xfId="0" applyNumberFormat="1" applyBorder="1"/>
    <xf numFmtId="10" fontId="0" fillId="0" borderId="6" xfId="0" applyNumberFormat="1" applyBorder="1"/>
    <xf numFmtId="2" fontId="0" fillId="0" borderId="7" xfId="0" applyNumberFormat="1" applyBorder="1"/>
    <xf numFmtId="10" fontId="0" fillId="0" borderId="9" xfId="0" applyNumberFormat="1" applyBorder="1"/>
    <xf numFmtId="0" fontId="0" fillId="4" borderId="1" xfId="0" applyFill="1" applyBorder="1"/>
    <xf numFmtId="0" fontId="2" fillId="0" borderId="13" xfId="0" applyFont="1" applyBorder="1"/>
    <xf numFmtId="17" fontId="3" fillId="0" borderId="13" xfId="0" applyNumberFormat="1" applyFont="1" applyBorder="1"/>
    <xf numFmtId="17" fontId="3" fillId="0" borderId="14" xfId="0" applyNumberFormat="1" applyFont="1" applyBorder="1"/>
    <xf numFmtId="0" fontId="2" fillId="0" borderId="5" xfId="0" applyFont="1" applyBorder="1"/>
    <xf numFmtId="0" fontId="2" fillId="0" borderId="0" xfId="0" applyFont="1" applyBorder="1"/>
    <xf numFmtId="0" fontId="2" fillId="0" borderId="6" xfId="0" applyFont="1" applyBorder="1"/>
    <xf numFmtId="0" fontId="3" fillId="0" borderId="5" xfId="0" applyFont="1" applyBorder="1"/>
    <xf numFmtId="0" fontId="3" fillId="0" borderId="0" xfId="0" applyFont="1" applyBorder="1"/>
    <xf numFmtId="0" fontId="4" fillId="0" borderId="6" xfId="0" applyFont="1" applyBorder="1"/>
    <xf numFmtId="0" fontId="3" fillId="0" borderId="7" xfId="0" applyFont="1" applyBorder="1"/>
    <xf numFmtId="0" fontId="3" fillId="0" borderId="8" xfId="0" applyFont="1" applyBorder="1"/>
    <xf numFmtId="0" fontId="4" fillId="0" borderId="9" xfId="0" applyFont="1" applyBorder="1"/>
    <xf numFmtId="10" fontId="2" fillId="0" borderId="0" xfId="0" applyNumberFormat="1" applyFont="1" applyBorder="1"/>
    <xf numFmtId="10" fontId="2" fillId="0" borderId="6" xfId="0" applyNumberFormat="1" applyFont="1" applyBorder="1"/>
    <xf numFmtId="0" fontId="2" fillId="0" borderId="7" xfId="0" applyFont="1" applyBorder="1"/>
    <xf numFmtId="0" fontId="2" fillId="0" borderId="8" xfId="0" applyFont="1" applyBorder="1"/>
    <xf numFmtId="10" fontId="2" fillId="0" borderId="8" xfId="0" applyNumberFormat="1" applyFont="1" applyBorder="1"/>
    <xf numFmtId="10" fontId="2" fillId="0" borderId="9" xfId="0" applyNumberFormat="1" applyFont="1" applyBorder="1"/>
    <xf numFmtId="10" fontId="2" fillId="0" borderId="5" xfId="0" applyNumberFormat="1" applyFont="1" applyBorder="1"/>
    <xf numFmtId="10" fontId="2" fillId="0" borderId="7" xfId="0" applyNumberFormat="1" applyFont="1" applyBorder="1"/>
    <xf numFmtId="0" fontId="2" fillId="3" borderId="1" xfId="0" applyFont="1" applyFill="1" applyBorder="1"/>
    <xf numFmtId="0" fontId="0" fillId="0" borderId="0" xfId="0"/>
    <xf numFmtId="0" fontId="0" fillId="0" borderId="0" xfId="0"/>
    <xf numFmtId="0" fontId="0" fillId="0" borderId="0" xfId="0" applyBorder="1" applyAlignment="1">
      <alignment vertical="top"/>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5" fillId="0" borderId="2" xfId="0" applyFont="1" applyBorder="1" applyAlignment="1">
      <alignment horizontal="left" vertical="top" wrapText="1"/>
    </xf>
    <xf numFmtId="0" fontId="0" fillId="0" borderId="0" xfId="0"/>
    <xf numFmtId="0" fontId="0" fillId="0" borderId="0" xfId="0"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11" xfId="0" applyFill="1"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Fill="1" applyBorder="1"/>
    <xf numFmtId="166" fontId="0" fillId="0" borderId="12" xfId="0" applyNumberFormat="1" applyBorder="1"/>
    <xf numFmtId="0" fontId="0" fillId="0" borderId="0" xfId="0"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2" xfId="0" applyBorder="1" applyAlignment="1">
      <alignment horizontal="left"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0"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xf>
    <xf numFmtId="0" fontId="6" fillId="3" borderId="0" xfId="0" applyFont="1" applyFill="1" applyBorder="1" applyAlignment="1">
      <alignment horizontal="center"/>
    </xf>
    <xf numFmtId="0" fontId="6" fillId="3" borderId="6" xfId="0" applyFont="1" applyFill="1" applyBorder="1" applyAlignment="1">
      <alignment horizontal="center"/>
    </xf>
    <xf numFmtId="0" fontId="6" fillId="3" borderId="7" xfId="0" applyFont="1" applyFill="1" applyBorder="1" applyAlignment="1">
      <alignment horizontal="center"/>
    </xf>
    <xf numFmtId="0" fontId="6" fillId="3" borderId="8" xfId="0" applyFont="1" applyFill="1" applyBorder="1" applyAlignment="1">
      <alignment horizontal="center"/>
    </xf>
    <xf numFmtId="0" fontId="6" fillId="3" borderId="9" xfId="0" applyFont="1" applyFill="1" applyBorder="1" applyAlignment="1">
      <alignment horizontal="center"/>
    </xf>
    <xf numFmtId="0" fontId="0" fillId="0" borderId="15" xfId="0"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Efficient</a:t>
            </a:r>
            <a:r>
              <a:rPr lang="en-US" baseline="0">
                <a:solidFill>
                  <a:schemeClr val="tx1"/>
                </a:solidFill>
              </a:rPr>
              <a:t> Frontier and CAL</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'Markowitz Model'!$D$59</c:f>
              <c:strCache>
                <c:ptCount val="1"/>
                <c:pt idx="0">
                  <c:v>Ex. Returns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'Markowitz Model'!$C$60:$C$74</c:f>
              <c:numCache>
                <c:formatCode>0.00%</c:formatCode>
                <c:ptCount val="15"/>
                <c:pt idx="0">
                  <c:v>0</c:v>
                </c:pt>
                <c:pt idx="1">
                  <c:v>1.7441270957521002E-2</c:v>
                </c:pt>
                <c:pt idx="2">
                  <c:v>1.7951023881294711E-2</c:v>
                </c:pt>
                <c:pt idx="3">
                  <c:v>1.9400086046611555E-2</c:v>
                </c:pt>
                <c:pt idx="4">
                  <c:v>2.1600235491795541E-2</c:v>
                </c:pt>
                <c:pt idx="5">
                  <c:v>2.434871172037829E-2</c:v>
                </c:pt>
                <c:pt idx="6">
                  <c:v>2.748148660533346E-2</c:v>
                </c:pt>
                <c:pt idx="7">
                  <c:v>3.0881826437115557E-2</c:v>
                </c:pt>
                <c:pt idx="8">
                  <c:v>3.4470640501753205E-2</c:v>
                </c:pt>
                <c:pt idx="9">
                  <c:v>3.8194838179603008E-2</c:v>
                </c:pt>
                <c:pt idx="10">
                  <c:v>4.201843672707236E-2</c:v>
                </c:pt>
                <c:pt idx="11">
                  <c:v>4.5916610729276157E-2</c:v>
                </c:pt>
                <c:pt idx="12">
                  <c:v>4.9871875954256482E-2</c:v>
                </c:pt>
                <c:pt idx="13">
                  <c:v>5.3871658931070467E-2</c:v>
                </c:pt>
                <c:pt idx="14">
                  <c:v>5.7906735491049709E-2</c:v>
                </c:pt>
              </c:numCache>
            </c:numRef>
          </c:xVal>
          <c:yVal>
            <c:numRef>
              <c:f>'Markowitz Model'!$D$60:$D$74</c:f>
              <c:numCache>
                <c:formatCode>0.00%</c:formatCode>
                <c:ptCount val="15"/>
                <c:pt idx="1">
                  <c:v>1.2317195653234487E-3</c:v>
                </c:pt>
                <c:pt idx="2">
                  <c:v>4.0580476087911039E-3</c:v>
                </c:pt>
                <c:pt idx="3">
                  <c:v>6.884375652258759E-3</c:v>
                </c:pt>
                <c:pt idx="4">
                  <c:v>9.7107036957264133E-3</c:v>
                </c:pt>
                <c:pt idx="5">
                  <c:v>1.2537031739194069E-2</c:v>
                </c:pt>
                <c:pt idx="6">
                  <c:v>1.5363359782661724E-2</c:v>
                </c:pt>
                <c:pt idx="7">
                  <c:v>1.8189687826129376E-2</c:v>
                </c:pt>
                <c:pt idx="8">
                  <c:v>2.1016015869597032E-2</c:v>
                </c:pt>
                <c:pt idx="9">
                  <c:v>2.3842343913064688E-2</c:v>
                </c:pt>
                <c:pt idx="10">
                  <c:v>2.6668671956532344E-2</c:v>
                </c:pt>
                <c:pt idx="11">
                  <c:v>2.9495000000000004E-2</c:v>
                </c:pt>
                <c:pt idx="12">
                  <c:v>3.2321328043467663E-2</c:v>
                </c:pt>
                <c:pt idx="13">
                  <c:v>3.5147656086935312E-2</c:v>
                </c:pt>
                <c:pt idx="14">
                  <c:v>3.7973984130402975E-2</c:v>
                </c:pt>
              </c:numCache>
            </c:numRef>
          </c:yVal>
          <c:smooth val="0"/>
          <c:extLst>
            <c:ext xmlns:c16="http://schemas.microsoft.com/office/drawing/2014/chart" uri="{C3380CC4-5D6E-409C-BE32-E72D297353CC}">
              <c16:uniqueId val="{00000000-0A07-4651-954F-DB0180AB016B}"/>
            </c:ext>
          </c:extLst>
        </c:ser>
        <c:ser>
          <c:idx val="1"/>
          <c:order val="1"/>
          <c:tx>
            <c:v>CAL</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'Markowitz Model'!$C$60:$C$74</c:f>
              <c:numCache>
                <c:formatCode>0.00%</c:formatCode>
                <c:ptCount val="15"/>
                <c:pt idx="0">
                  <c:v>0</c:v>
                </c:pt>
                <c:pt idx="1">
                  <c:v>1.7441270957521002E-2</c:v>
                </c:pt>
                <c:pt idx="2">
                  <c:v>1.7951023881294711E-2</c:v>
                </c:pt>
                <c:pt idx="3">
                  <c:v>1.9400086046611555E-2</c:v>
                </c:pt>
                <c:pt idx="4">
                  <c:v>2.1600235491795541E-2</c:v>
                </c:pt>
                <c:pt idx="5">
                  <c:v>2.434871172037829E-2</c:v>
                </c:pt>
                <c:pt idx="6">
                  <c:v>2.748148660533346E-2</c:v>
                </c:pt>
                <c:pt idx="7">
                  <c:v>3.0881826437115557E-2</c:v>
                </c:pt>
                <c:pt idx="8">
                  <c:v>3.4470640501753205E-2</c:v>
                </c:pt>
                <c:pt idx="9">
                  <c:v>3.8194838179603008E-2</c:v>
                </c:pt>
                <c:pt idx="10">
                  <c:v>4.201843672707236E-2</c:v>
                </c:pt>
                <c:pt idx="11">
                  <c:v>4.5916610729276157E-2</c:v>
                </c:pt>
                <c:pt idx="12">
                  <c:v>4.9871875954256482E-2</c:v>
                </c:pt>
                <c:pt idx="13">
                  <c:v>5.3871658931070467E-2</c:v>
                </c:pt>
                <c:pt idx="14">
                  <c:v>5.7906735491049709E-2</c:v>
                </c:pt>
              </c:numCache>
            </c:numRef>
          </c:xVal>
          <c:yVal>
            <c:numRef>
              <c:f>'Markowitz Model'!$F$60:$F$74</c:f>
              <c:numCache>
                <c:formatCode>0.00%</c:formatCode>
                <c:ptCount val="15"/>
                <c:pt idx="0">
                  <c:v>6.0000000000000001E-3</c:v>
                </c:pt>
                <c:pt idx="1">
                  <c:v>1.5630432730852701E-2</c:v>
                </c:pt>
                <c:pt idx="2">
                  <c:v>1.5911899675189189E-2</c:v>
                </c:pt>
                <c:pt idx="3">
                  <c:v>1.6712018871771588E-2</c:v>
                </c:pt>
                <c:pt idx="4">
                  <c:v>1.7926861028703417E-2</c:v>
                </c:pt>
                <c:pt idx="5">
                  <c:v>1.9444469206237061E-2</c:v>
                </c:pt>
                <c:pt idx="6">
                  <c:v>2.1174273064221143E-2</c:v>
                </c:pt>
                <c:pt idx="7">
                  <c:v>2.3051816512274476E-2</c:v>
                </c:pt>
                <c:pt idx="8">
                  <c:v>2.5033428547154721E-2</c:v>
                </c:pt>
                <c:pt idx="9">
                  <c:v>2.7089794467980259E-2</c:v>
                </c:pt>
                <c:pt idx="10">
                  <c:v>2.920104591811102E-2</c:v>
                </c:pt>
                <c:pt idx="11">
                  <c:v>3.1353475210266137E-2</c:v>
                </c:pt>
                <c:pt idx="12">
                  <c:v>3.3537428190219612E-2</c:v>
                </c:pt>
                <c:pt idx="13">
                  <c:v>3.5745962246598477E-2</c:v>
                </c:pt>
                <c:pt idx="14">
                  <c:v>3.7973984130402975E-2</c:v>
                </c:pt>
              </c:numCache>
            </c:numRef>
          </c:yVal>
          <c:smooth val="0"/>
          <c:extLst>
            <c:ext xmlns:c16="http://schemas.microsoft.com/office/drawing/2014/chart" uri="{C3380CC4-5D6E-409C-BE32-E72D297353CC}">
              <c16:uniqueId val="{00000002-0A07-4651-954F-DB0180AB016B}"/>
            </c:ext>
          </c:extLst>
        </c:ser>
        <c:dLbls>
          <c:showLegendKey val="0"/>
          <c:showVal val="0"/>
          <c:showCatName val="0"/>
          <c:showSerName val="0"/>
          <c:showPercent val="0"/>
          <c:showBubbleSize val="0"/>
        </c:dLbls>
        <c:axId val="611621231"/>
        <c:axId val="616184303"/>
      </c:scatterChart>
      <c:valAx>
        <c:axId val="611621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rPr>
                  <a:t>Std. dev.  (Risk)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184303"/>
        <c:crosses val="autoZero"/>
        <c:crossBetween val="midCat"/>
      </c:valAx>
      <c:valAx>
        <c:axId val="61618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rPr>
                  <a:t>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6212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600">
                <a:solidFill>
                  <a:schemeClr val="tx1"/>
                </a:solidFill>
              </a:rPr>
              <a:t>Security</a:t>
            </a:r>
            <a:r>
              <a:rPr lang="en-US" sz="1600" baseline="0">
                <a:solidFill>
                  <a:schemeClr val="tx1"/>
                </a:solidFill>
              </a:rPr>
              <a:t> Market Line With Individual Stock Performance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'Markowitz Model'!$D$106</c:f>
              <c:strCache>
                <c:ptCount val="1"/>
                <c:pt idx="0">
                  <c:v>SML</c:v>
                </c:pt>
              </c:strCache>
            </c:strRef>
          </c:tx>
          <c:spPr>
            <a:ln w="15875" cap="flat" cmpd="sng" algn="ctr">
              <a:solidFill>
                <a:srgbClr val="FF0000"/>
              </a:solid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flat" cmpd="sng" algn="ctr">
                <a:solidFill>
                  <a:srgbClr val="FF0000"/>
                </a:solidFill>
                <a:round/>
              </a:ln>
              <a:effectLst/>
            </c:spPr>
          </c:marker>
          <c:xVal>
            <c:numRef>
              <c:f>'Markowitz Model'!$C$107:$C$117</c:f>
              <c:numCache>
                <c:formatCode>General</c:formatCode>
                <c:ptCount val="11"/>
                <c:pt idx="0">
                  <c:v>0</c:v>
                </c:pt>
                <c:pt idx="1">
                  <c:v>0.2</c:v>
                </c:pt>
                <c:pt idx="2">
                  <c:v>0.4</c:v>
                </c:pt>
                <c:pt idx="3">
                  <c:v>0.60000000000000009</c:v>
                </c:pt>
                <c:pt idx="4">
                  <c:v>0.8</c:v>
                </c:pt>
                <c:pt idx="5">
                  <c:v>1</c:v>
                </c:pt>
                <c:pt idx="6">
                  <c:v>1.2</c:v>
                </c:pt>
                <c:pt idx="7">
                  <c:v>1.4</c:v>
                </c:pt>
                <c:pt idx="8">
                  <c:v>1.5999999999999999</c:v>
                </c:pt>
                <c:pt idx="9">
                  <c:v>1.7999999999999998</c:v>
                </c:pt>
                <c:pt idx="10">
                  <c:v>1.9999999999999998</c:v>
                </c:pt>
              </c:numCache>
            </c:numRef>
          </c:xVal>
          <c:yVal>
            <c:numRef>
              <c:f>'Markowitz Model'!$D$107:$D$117</c:f>
              <c:numCache>
                <c:formatCode>0.000</c:formatCode>
                <c:ptCount val="11"/>
                <c:pt idx="0">
                  <c:v>6.0000000000000001E-3</c:v>
                </c:pt>
                <c:pt idx="1">
                  <c:v>1.2394796826080596E-2</c:v>
                </c:pt>
                <c:pt idx="2">
                  <c:v>1.8789593652161193E-2</c:v>
                </c:pt>
                <c:pt idx="3">
                  <c:v>2.5184390478241787E-2</c:v>
                </c:pt>
                <c:pt idx="4">
                  <c:v>3.1579187304322381E-2</c:v>
                </c:pt>
                <c:pt idx="5">
                  <c:v>3.7973984130402975E-2</c:v>
                </c:pt>
                <c:pt idx="6">
                  <c:v>4.4368780956483569E-2</c:v>
                </c:pt>
                <c:pt idx="7">
                  <c:v>5.0763577782564163E-2</c:v>
                </c:pt>
                <c:pt idx="8">
                  <c:v>5.7158374608644757E-2</c:v>
                </c:pt>
                <c:pt idx="9">
                  <c:v>6.3553171434725358E-2</c:v>
                </c:pt>
                <c:pt idx="10">
                  <c:v>6.9947968260805946E-2</c:v>
                </c:pt>
              </c:numCache>
            </c:numRef>
          </c:yVal>
          <c:smooth val="0"/>
          <c:extLst>
            <c:ext xmlns:c16="http://schemas.microsoft.com/office/drawing/2014/chart" uri="{C3380CC4-5D6E-409C-BE32-E72D297353CC}">
              <c16:uniqueId val="{00000000-AD30-4253-A3D3-20262010B737}"/>
            </c:ext>
          </c:extLst>
        </c:ser>
        <c:ser>
          <c:idx val="1"/>
          <c:order val="1"/>
          <c:tx>
            <c:v>Individual Stonks </c:v>
          </c:tx>
          <c:spPr>
            <a:ln w="25400" cap="flat" cmpd="sng" algn="ctr">
              <a:noFill/>
              <a:prstDash val="sysDot"/>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flat" cmpd="sng" algn="ctr">
                <a:solidFill>
                  <a:schemeClr val="accent2">
                    <a:shade val="95000"/>
                  </a:schemeClr>
                </a:solidFill>
                <a:round/>
              </a:ln>
              <a:effectLst/>
            </c:spPr>
          </c:marker>
          <c:xVal>
            <c:numRef>
              <c:f>'Markowitz Model'!$F$108:$F$112</c:f>
              <c:numCache>
                <c:formatCode>0.00</c:formatCode>
                <c:ptCount val="5"/>
                <c:pt idx="0">
                  <c:v>0.72614736012172032</c:v>
                </c:pt>
                <c:pt idx="1">
                  <c:v>0.78280654534982164</c:v>
                </c:pt>
                <c:pt idx="2">
                  <c:v>0.36480013666146355</c:v>
                </c:pt>
                <c:pt idx="3">
                  <c:v>0.5196739139505927</c:v>
                </c:pt>
                <c:pt idx="4">
                  <c:v>-1.4874595999205571</c:v>
                </c:pt>
              </c:numCache>
            </c:numRef>
          </c:xVal>
          <c:yVal>
            <c:numRef>
              <c:f>'Markowitz Model'!$G$108:$G$112</c:f>
              <c:numCache>
                <c:formatCode>0.00%</c:formatCode>
                <c:ptCount val="5"/>
                <c:pt idx="0">
                  <c:v>3.5500000000000002E-3</c:v>
                </c:pt>
                <c:pt idx="1">
                  <c:v>2.9495000000000004E-2</c:v>
                </c:pt>
                <c:pt idx="2">
                  <c:v>1.0628333333333332E-2</c:v>
                </c:pt>
                <c:pt idx="3">
                  <c:v>9.1666666666666654E-4</c:v>
                </c:pt>
                <c:pt idx="4">
                  <c:v>-2.8316666666666655E-3</c:v>
                </c:pt>
              </c:numCache>
            </c:numRef>
          </c:yVal>
          <c:smooth val="0"/>
          <c:extLst>
            <c:ext xmlns:c16="http://schemas.microsoft.com/office/drawing/2014/chart" uri="{C3380CC4-5D6E-409C-BE32-E72D297353CC}">
              <c16:uniqueId val="{00000003-D183-1E47-B333-1D858E06088F}"/>
            </c:ext>
          </c:extLst>
        </c:ser>
        <c:dLbls>
          <c:showLegendKey val="0"/>
          <c:showVal val="0"/>
          <c:showCatName val="0"/>
          <c:showSerName val="0"/>
          <c:showPercent val="0"/>
          <c:showBubbleSize val="0"/>
        </c:dLbls>
        <c:axId val="905078479"/>
        <c:axId val="550979999"/>
      </c:scatterChart>
      <c:valAx>
        <c:axId val="905078479"/>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sz="1600"/>
                  <a:t>Beta</a:t>
                </a:r>
                <a:r>
                  <a:rPr lang="en-US" sz="1600" baseline="0"/>
                  <a:t> Values</a:t>
                </a:r>
                <a:endParaRPr lang="en-US" sz="1600"/>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550979999"/>
        <c:crosses val="autoZero"/>
        <c:crossBetween val="midCat"/>
      </c:valAx>
      <c:valAx>
        <c:axId val="55097999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sz="1600"/>
                  <a:t>Asset</a:t>
                </a:r>
                <a:r>
                  <a:rPr lang="en-US" sz="1600" baseline="0"/>
                  <a:t> Returns</a:t>
                </a:r>
                <a:endParaRPr lang="en-US" sz="1600"/>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905078479"/>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803764</xdr:colOff>
      <xdr:row>70</xdr:row>
      <xdr:rowOff>124952</xdr:rowOff>
    </xdr:from>
    <xdr:to>
      <xdr:col>15</xdr:col>
      <xdr:colOff>111071</xdr:colOff>
      <xdr:row>91</xdr:row>
      <xdr:rowOff>44200</xdr:rowOff>
    </xdr:to>
    <xdr:graphicFrame macro="">
      <xdr:nvGraphicFramePr>
        <xdr:cNvPr id="7" name="Chart 6">
          <a:extLst>
            <a:ext uri="{FF2B5EF4-FFF2-40B4-BE49-F238E27FC236}">
              <a16:creationId xmlns:a16="http://schemas.microsoft.com/office/drawing/2014/main" id="{05F666B1-E7F2-494F-A63A-0BFD9FF13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5940</xdr:colOff>
      <xdr:row>96</xdr:row>
      <xdr:rowOff>199380</xdr:rowOff>
    </xdr:from>
    <xdr:to>
      <xdr:col>16</xdr:col>
      <xdr:colOff>649760</xdr:colOff>
      <xdr:row>120</xdr:row>
      <xdr:rowOff>52613</xdr:rowOff>
    </xdr:to>
    <xdr:graphicFrame macro="">
      <xdr:nvGraphicFramePr>
        <xdr:cNvPr id="8" name="Chart 7">
          <a:extLst>
            <a:ext uri="{FF2B5EF4-FFF2-40B4-BE49-F238E27FC236}">
              <a16:creationId xmlns:a16="http://schemas.microsoft.com/office/drawing/2014/main" id="{939A0E6A-84D2-4D02-8247-155320F61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27608</xdr:colOff>
      <xdr:row>122</xdr:row>
      <xdr:rowOff>13803</xdr:rowOff>
    </xdr:from>
    <xdr:to>
      <xdr:col>16</xdr:col>
      <xdr:colOff>717826</xdr:colOff>
      <xdr:row>152</xdr:row>
      <xdr:rowOff>69022</xdr:rowOff>
    </xdr:to>
    <xdr:sp macro="" textlink="">
      <xdr:nvSpPr>
        <xdr:cNvPr id="4" name="TextBox 3">
          <a:extLst>
            <a:ext uri="{FF2B5EF4-FFF2-40B4-BE49-F238E27FC236}">
              <a16:creationId xmlns:a16="http://schemas.microsoft.com/office/drawing/2014/main" id="{A3C59EE9-0141-4175-A02D-862418DF9FE5}"/>
            </a:ext>
          </a:extLst>
        </xdr:cNvPr>
        <xdr:cNvSpPr txBox="1"/>
      </xdr:nvSpPr>
      <xdr:spPr>
        <a:xfrm>
          <a:off x="8047934" y="24171412"/>
          <a:ext cx="9814892" cy="5853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latin typeface="+mn-lt"/>
              <a:cs typeface="Times New Roman" panose="02020603050405020304" pitchFamily="18" charset="0"/>
            </a:rPr>
            <a:t>In</a:t>
          </a:r>
          <a:r>
            <a:rPr lang="en-US" sz="1300" baseline="0">
              <a:latin typeface="+mn-lt"/>
              <a:cs typeface="Times New Roman" panose="02020603050405020304" pitchFamily="18" charset="0"/>
            </a:rPr>
            <a:t> building the Security Market Line (SML) to showcase the systematic risk for our five stocks, we produced points with x-values (beta) ranging from 0 to 2, and their respective y-values being calculated with the CAPM formula, that being: (Risk-Free Rate + Beta * (Expected Return of Investment - Risk-Free Rate)). As usual, the y-intercept is the Risk-Free Rate. </a:t>
          </a:r>
          <a:r>
            <a:rPr lang="en-US" sz="1300">
              <a:latin typeface="+mn-lt"/>
              <a:cs typeface="Times New Roman" panose="02020603050405020304" pitchFamily="18" charset="0"/>
            </a:rPr>
            <a:t>In</a:t>
          </a:r>
          <a:r>
            <a:rPr lang="en-US" sz="1300" baseline="0">
              <a:latin typeface="+mn-lt"/>
              <a:cs typeface="Times New Roman" panose="02020603050405020304" pitchFamily="18" charset="0"/>
            </a:rPr>
            <a:t> order to calculate the beta of each stocks so that we can plot them and determine sensible investment opportunities, we multiplied their respective correlation with their respective standard deviation, and then divided by the standard deviation of the portfolio as a whole. </a:t>
          </a:r>
        </a:p>
        <a:p>
          <a:endParaRPr lang="en-US" sz="1300" baseline="0">
            <a:latin typeface="+mn-lt"/>
            <a:cs typeface="Times New Roman" panose="02020603050405020304" pitchFamily="18" charset="0"/>
          </a:endParaRPr>
        </a:p>
        <a:p>
          <a:r>
            <a:rPr lang="en-US" sz="1300" baseline="0">
              <a:latin typeface="+mn-lt"/>
              <a:cs typeface="Times New Roman" panose="02020603050405020304" pitchFamily="18" charset="0"/>
            </a:rPr>
            <a:t>A noticeable "outlier" of sorts in our beta calculations is the number we got for F (Ford), which was -1.49 as the beta. This actually makes sense because when a stock has a negative beta correlation, it means it generally moves in the opposite direction of the stock market. If you take a look at the 5-year chart for F and compare it to the 5-year chart for any of the major indexes (S&amp;P, DJA, NQ), you'll notice it went down over-time while the entire market went up on an exponential curve. The 2010's was considered a bull-run for the market (especially the second half), and F being one of the few major stocks to go down during that time definitely justifies its negative beta.</a:t>
          </a:r>
        </a:p>
        <a:p>
          <a:endParaRPr lang="en-US" sz="1300" baseline="0">
            <a:latin typeface="+mn-lt"/>
            <a:cs typeface="Times New Roman" panose="02020603050405020304" pitchFamily="18" charset="0"/>
          </a:endParaRPr>
        </a:p>
        <a:p>
          <a:r>
            <a:rPr lang="en-US" sz="1300" baseline="0">
              <a:latin typeface="+mn-lt"/>
              <a:cs typeface="Times New Roman" panose="02020603050405020304" pitchFamily="18" charset="0"/>
            </a:rPr>
            <a:t>Looking at what our SML graph shows, it seems as though the majority of our stocks are deemed over-valued. The exception is F, and this makes sense due to the aforementioned reasoning and the fact that the company is "trying to finda bottom" after a long-term downtrend, with many new investments in the electric and autonomous vehicle space. USB (U.S. Bancorp) is an interesting stock in this case because our graph determines that it is quite overvalued, and one can argue that this is justified simply because the stock did not yield strong returns even during the meteoric rise of the bull market. For the past couple years, before the coronavirus crash, USB was trading in a 45-55 range with constant swings. An investor is better off day-trading/swing-trading a stock with price action such as this. AMD is barely below the SML, to the point where one might not even call it over-valued. Even though the stock has a sky-high P/E ratio, it's arguably a very strong long-term investment choice due to its consistent, monthly increases in semiconductor market share. After falling behind INTC (Intel) for so many years, AMD has finally begun to capture significant chunks of the CPU market, with AMD just recently surpassing INTC in CPU sales for the first time (albeit, in South Korea). MSFT is definitely over-valued for the time being as it recently returned to the February highs while not benefitting as much from the pandemic as other "stay-at-home" stocks, such as WORK (Slack) and ZM (Zoom). Microsoft Teams and Skype have yet to hold a candle to their competitors and yet the stock is priced quite high. KO (Coca-cola) has faced a large deal of uncertainty with the recent pandemic, as consumers tend to buy soft drinks when they eat out, see movies, or attend in-person gatherings. Even with this great deal of uncertainty presented by the coronavirus, KO has still been on a consistent rise back to all-time highs along with the rest of the market (beta of 0.72 means it won't follow closely and will be less volatile, but still follows the trend nonetheless).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6793-0807-8048-B1AC-870C405ADF72}">
  <dimension ref="A1:V75"/>
  <sheetViews>
    <sheetView workbookViewId="0">
      <selection sqref="A1:H13"/>
    </sheetView>
  </sheetViews>
  <sheetFormatPr defaultColWidth="10.6640625" defaultRowHeight="15.5"/>
  <sheetData>
    <row r="1" spans="1:22">
      <c r="A1" s="146" t="s">
        <v>52</v>
      </c>
      <c r="B1" s="126"/>
      <c r="C1" s="126"/>
      <c r="D1" s="126"/>
      <c r="E1" s="126"/>
      <c r="F1" s="126"/>
      <c r="G1" s="126"/>
      <c r="H1" s="127"/>
    </row>
    <row r="2" spans="1:22">
      <c r="A2" s="128"/>
      <c r="B2" s="129"/>
      <c r="C2" s="129"/>
      <c r="D2" s="129"/>
      <c r="E2" s="129"/>
      <c r="F2" s="129"/>
      <c r="G2" s="129"/>
      <c r="H2" s="130"/>
    </row>
    <row r="3" spans="1:22">
      <c r="A3" s="128"/>
      <c r="B3" s="129"/>
      <c r="C3" s="129"/>
      <c r="D3" s="129"/>
      <c r="E3" s="129"/>
      <c r="F3" s="129"/>
      <c r="G3" s="129"/>
      <c r="H3" s="130"/>
    </row>
    <row r="4" spans="1:22">
      <c r="A4" s="128"/>
      <c r="B4" s="129"/>
      <c r="C4" s="129"/>
      <c r="D4" s="129"/>
      <c r="E4" s="129"/>
      <c r="F4" s="129"/>
      <c r="G4" s="129"/>
      <c r="H4" s="130"/>
    </row>
    <row r="5" spans="1:22">
      <c r="A5" s="128"/>
      <c r="B5" s="129"/>
      <c r="C5" s="129"/>
      <c r="D5" s="129"/>
      <c r="E5" s="129"/>
      <c r="F5" s="129"/>
      <c r="G5" s="129"/>
      <c r="H5" s="130"/>
    </row>
    <row r="6" spans="1:22">
      <c r="A6" s="128"/>
      <c r="B6" s="129"/>
      <c r="C6" s="129"/>
      <c r="D6" s="129"/>
      <c r="E6" s="129"/>
      <c r="F6" s="129"/>
      <c r="G6" s="129"/>
      <c r="H6" s="130"/>
    </row>
    <row r="7" spans="1:22">
      <c r="A7" s="128"/>
      <c r="B7" s="129"/>
      <c r="C7" s="129"/>
      <c r="D7" s="129"/>
      <c r="E7" s="129"/>
      <c r="F7" s="129"/>
      <c r="G7" s="129"/>
      <c r="H7" s="130"/>
    </row>
    <row r="8" spans="1:22">
      <c r="A8" s="128"/>
      <c r="B8" s="129"/>
      <c r="C8" s="129"/>
      <c r="D8" s="129"/>
      <c r="E8" s="129"/>
      <c r="F8" s="129"/>
      <c r="G8" s="129"/>
      <c r="H8" s="130"/>
    </row>
    <row r="9" spans="1:22">
      <c r="A9" s="128"/>
      <c r="B9" s="129"/>
      <c r="C9" s="129"/>
      <c r="D9" s="129"/>
      <c r="E9" s="129"/>
      <c r="F9" s="129"/>
      <c r="G9" s="129"/>
      <c r="H9" s="130"/>
    </row>
    <row r="10" spans="1:22">
      <c r="A10" s="128"/>
      <c r="B10" s="129"/>
      <c r="C10" s="129"/>
      <c r="D10" s="129"/>
      <c r="E10" s="129"/>
      <c r="F10" s="129"/>
      <c r="G10" s="129"/>
      <c r="H10" s="130"/>
    </row>
    <row r="11" spans="1:22">
      <c r="A11" s="128"/>
      <c r="B11" s="129"/>
      <c r="C11" s="129"/>
      <c r="D11" s="129"/>
      <c r="E11" s="129"/>
      <c r="F11" s="129"/>
      <c r="G11" s="129"/>
      <c r="H11" s="130"/>
    </row>
    <row r="12" spans="1:22">
      <c r="A12" s="128"/>
      <c r="B12" s="129"/>
      <c r="C12" s="129"/>
      <c r="D12" s="129"/>
      <c r="E12" s="129"/>
      <c r="F12" s="129"/>
      <c r="G12" s="129"/>
      <c r="H12" s="130"/>
    </row>
    <row r="13" spans="1:22" ht="16" thickBot="1">
      <c r="A13" s="131"/>
      <c r="B13" s="132"/>
      <c r="C13" s="132"/>
      <c r="D13" s="132"/>
      <c r="E13" s="132"/>
      <c r="F13" s="132"/>
      <c r="G13" s="132"/>
      <c r="H13" s="133"/>
    </row>
    <row r="14" spans="1:22" ht="16" thickBot="1">
      <c r="A14" s="101" t="s">
        <v>0</v>
      </c>
      <c r="B14" s="105" t="s">
        <v>1</v>
      </c>
      <c r="C14" s="106"/>
      <c r="D14" s="106"/>
      <c r="E14" s="106"/>
      <c r="F14" s="107"/>
      <c r="G14" s="108" t="s">
        <v>9</v>
      </c>
      <c r="H14" s="109"/>
      <c r="I14" s="109"/>
      <c r="J14" s="109"/>
      <c r="K14" s="109"/>
      <c r="L14" s="109" t="s">
        <v>51</v>
      </c>
      <c r="M14" s="109"/>
      <c r="N14" s="109"/>
      <c r="O14" s="109"/>
      <c r="P14" s="110"/>
      <c r="Q14" s="20"/>
      <c r="R14" s="108" t="s">
        <v>3</v>
      </c>
      <c r="S14" s="109"/>
      <c r="T14" s="109"/>
      <c r="U14" s="109"/>
      <c r="V14" s="110"/>
    </row>
    <row r="15" spans="1:22">
      <c r="A15" s="81" t="s">
        <v>4</v>
      </c>
      <c r="B15" s="84" t="s">
        <v>5</v>
      </c>
      <c r="C15" s="85" t="s">
        <v>6</v>
      </c>
      <c r="D15" s="85" t="s">
        <v>7</v>
      </c>
      <c r="E15" s="85" t="s">
        <v>8</v>
      </c>
      <c r="F15" s="86" t="s">
        <v>4</v>
      </c>
      <c r="G15" s="84" t="s">
        <v>5</v>
      </c>
      <c r="H15" s="85" t="s">
        <v>6</v>
      </c>
      <c r="I15" s="85" t="s">
        <v>7</v>
      </c>
      <c r="J15" s="85" t="s">
        <v>8</v>
      </c>
      <c r="K15" s="85" t="s">
        <v>4</v>
      </c>
      <c r="L15" s="85" t="s">
        <v>5</v>
      </c>
      <c r="M15" s="85" t="s">
        <v>6</v>
      </c>
      <c r="N15" s="85" t="s">
        <v>7</v>
      </c>
      <c r="O15" s="85" t="s">
        <v>8</v>
      </c>
      <c r="P15" s="86" t="s">
        <v>4</v>
      </c>
      <c r="Q15" s="1" t="s">
        <v>2</v>
      </c>
      <c r="R15" s="84" t="s">
        <v>4</v>
      </c>
      <c r="S15" s="85" t="s">
        <v>5</v>
      </c>
      <c r="T15" s="85" t="s">
        <v>6</v>
      </c>
      <c r="U15" s="85" t="s">
        <v>7</v>
      </c>
      <c r="V15" s="86" t="s">
        <v>8</v>
      </c>
    </row>
    <row r="16" spans="1:22">
      <c r="A16" s="82">
        <v>42156</v>
      </c>
      <c r="B16" s="87">
        <v>39.229999999999997</v>
      </c>
      <c r="C16" s="88">
        <v>2.4</v>
      </c>
      <c r="D16" s="88">
        <v>44.15</v>
      </c>
      <c r="E16" s="88">
        <v>43.4</v>
      </c>
      <c r="F16" s="89">
        <v>15.01</v>
      </c>
      <c r="G16" s="84">
        <v>0.33</v>
      </c>
      <c r="H16" s="85">
        <v>0</v>
      </c>
      <c r="I16" s="85">
        <v>0.31</v>
      </c>
      <c r="J16" s="85">
        <v>0.26</v>
      </c>
      <c r="K16" s="85">
        <v>0</v>
      </c>
      <c r="L16" s="93">
        <v>0</v>
      </c>
      <c r="M16" s="93">
        <v>0</v>
      </c>
      <c r="N16" s="93">
        <v>0</v>
      </c>
      <c r="O16" s="93">
        <v>0</v>
      </c>
      <c r="P16" s="94">
        <v>0</v>
      </c>
      <c r="Q16" s="1">
        <v>1</v>
      </c>
      <c r="R16" s="99">
        <v>0</v>
      </c>
      <c r="S16" s="93">
        <v>0</v>
      </c>
      <c r="T16" s="93">
        <v>0</v>
      </c>
      <c r="U16" s="93">
        <v>0</v>
      </c>
      <c r="V16" s="94">
        <v>0</v>
      </c>
    </row>
    <row r="17" spans="1:22">
      <c r="A17" s="82">
        <v>42186</v>
      </c>
      <c r="B17" s="87">
        <v>41.08</v>
      </c>
      <c r="C17" s="88">
        <v>1.93</v>
      </c>
      <c r="D17" s="88">
        <v>46.7</v>
      </c>
      <c r="E17" s="88">
        <v>45.21</v>
      </c>
      <c r="F17" s="89">
        <v>14.83</v>
      </c>
      <c r="G17" s="84">
        <v>0</v>
      </c>
      <c r="H17" s="85">
        <v>0</v>
      </c>
      <c r="I17" s="85">
        <v>0</v>
      </c>
      <c r="J17" s="85">
        <v>0</v>
      </c>
      <c r="K17" s="85">
        <v>0.15</v>
      </c>
      <c r="L17" s="93">
        <v>4.7199999999999999E-2</v>
      </c>
      <c r="M17" s="93">
        <v>-0.1958</v>
      </c>
      <c r="N17" s="93">
        <v>5.7799999999999997E-2</v>
      </c>
      <c r="O17" s="93">
        <v>4.1700000000000001E-2</v>
      </c>
      <c r="P17" s="94">
        <v>-2E-3</v>
      </c>
      <c r="Q17" s="1">
        <v>1</v>
      </c>
      <c r="R17" s="99">
        <v>4.7199999999999999E-2</v>
      </c>
      <c r="S17" s="93">
        <v>-0.1958</v>
      </c>
      <c r="T17" s="93">
        <v>5.7799999999999997E-2</v>
      </c>
      <c r="U17" s="93">
        <v>4.1700000000000001E-2</v>
      </c>
      <c r="V17" s="94">
        <v>-2E-3</v>
      </c>
    </row>
    <row r="18" spans="1:22">
      <c r="A18" s="82">
        <v>42217</v>
      </c>
      <c r="B18" s="87">
        <v>39.32</v>
      </c>
      <c r="C18" s="88">
        <v>1.78</v>
      </c>
      <c r="D18" s="88">
        <v>43.52</v>
      </c>
      <c r="E18" s="88">
        <v>42.35</v>
      </c>
      <c r="F18" s="89">
        <v>13.87</v>
      </c>
      <c r="G18" s="84">
        <v>0</v>
      </c>
      <c r="H18" s="85">
        <v>0</v>
      </c>
      <c r="I18" s="85">
        <v>0</v>
      </c>
      <c r="J18" s="85">
        <v>0</v>
      </c>
      <c r="K18" s="85">
        <v>0</v>
      </c>
      <c r="L18" s="93">
        <v>-4.2799999999999998E-2</v>
      </c>
      <c r="M18" s="93">
        <v>-7.7700000000000005E-2</v>
      </c>
      <c r="N18" s="93">
        <v>-6.8099999999999994E-2</v>
      </c>
      <c r="O18" s="93">
        <v>-6.3299999999999995E-2</v>
      </c>
      <c r="P18" s="94">
        <v>-6.4699999999999994E-2</v>
      </c>
      <c r="Q18" s="1">
        <v>1</v>
      </c>
      <c r="R18" s="99">
        <v>-4.2799999999999998E-2</v>
      </c>
      <c r="S18" s="93">
        <v>-7.7700000000000005E-2</v>
      </c>
      <c r="T18" s="93">
        <v>-6.8099999999999994E-2</v>
      </c>
      <c r="U18" s="93">
        <v>-6.3299999999999995E-2</v>
      </c>
      <c r="V18" s="94">
        <v>-6.4699999999999994E-2</v>
      </c>
    </row>
    <row r="19" spans="1:22">
      <c r="A19" s="82">
        <v>42248</v>
      </c>
      <c r="B19" s="87">
        <v>40.119999999999997</v>
      </c>
      <c r="C19" s="88">
        <v>1.72</v>
      </c>
      <c r="D19" s="88">
        <v>44.26</v>
      </c>
      <c r="E19" s="88">
        <v>41.01</v>
      </c>
      <c r="F19" s="89">
        <v>13.57</v>
      </c>
      <c r="G19" s="84">
        <v>0.33</v>
      </c>
      <c r="H19" s="85">
        <v>0</v>
      </c>
      <c r="I19" s="85">
        <v>0.36</v>
      </c>
      <c r="J19" s="85">
        <v>0.26</v>
      </c>
      <c r="K19" s="85">
        <v>0</v>
      </c>
      <c r="L19" s="93">
        <v>2.87E-2</v>
      </c>
      <c r="M19" s="93">
        <v>-3.3700000000000001E-2</v>
      </c>
      <c r="N19" s="93">
        <v>2.53E-2</v>
      </c>
      <c r="O19" s="93">
        <v>-2.5499999999999998E-2</v>
      </c>
      <c r="P19" s="94">
        <v>-2.1600000000000001E-2</v>
      </c>
      <c r="Q19" s="1">
        <v>1</v>
      </c>
      <c r="R19" s="99">
        <v>2.87E-2</v>
      </c>
      <c r="S19" s="93">
        <v>-3.3700000000000001E-2</v>
      </c>
      <c r="T19" s="93">
        <v>2.53E-2</v>
      </c>
      <c r="U19" s="93">
        <v>-2.5499999999999998E-2</v>
      </c>
      <c r="V19" s="94">
        <v>-2.1600000000000001E-2</v>
      </c>
    </row>
    <row r="20" spans="1:22">
      <c r="A20" s="82">
        <v>42278</v>
      </c>
      <c r="B20" s="87">
        <v>42.35</v>
      </c>
      <c r="C20" s="88">
        <v>2.12</v>
      </c>
      <c r="D20" s="88">
        <v>52.64</v>
      </c>
      <c r="E20" s="88">
        <v>42.18</v>
      </c>
      <c r="F20" s="89">
        <v>14.81</v>
      </c>
      <c r="G20" s="84">
        <v>0</v>
      </c>
      <c r="H20" s="85">
        <v>0</v>
      </c>
      <c r="I20" s="85">
        <v>0</v>
      </c>
      <c r="J20" s="85">
        <v>0</v>
      </c>
      <c r="K20" s="85">
        <v>0.15</v>
      </c>
      <c r="L20" s="93">
        <v>5.5599999999999997E-2</v>
      </c>
      <c r="M20" s="93">
        <v>0.2326</v>
      </c>
      <c r="N20" s="93">
        <v>0.1893</v>
      </c>
      <c r="O20" s="93">
        <v>2.8500000000000001E-2</v>
      </c>
      <c r="P20" s="94">
        <v>0.1024</v>
      </c>
      <c r="Q20" s="1">
        <v>1</v>
      </c>
      <c r="R20" s="99">
        <v>5.5599999999999997E-2</v>
      </c>
      <c r="S20" s="93">
        <v>0.2326</v>
      </c>
      <c r="T20" s="93">
        <v>0.1893</v>
      </c>
      <c r="U20" s="93">
        <v>2.8500000000000001E-2</v>
      </c>
      <c r="V20" s="94">
        <v>0.1024</v>
      </c>
    </row>
    <row r="21" spans="1:22">
      <c r="A21" s="82">
        <v>42309</v>
      </c>
      <c r="B21" s="87">
        <v>42.62</v>
      </c>
      <c r="C21" s="88">
        <v>2.36</v>
      </c>
      <c r="D21" s="88">
        <v>54.35</v>
      </c>
      <c r="E21" s="88">
        <v>43.89</v>
      </c>
      <c r="F21" s="89">
        <v>14.33</v>
      </c>
      <c r="G21" s="84">
        <v>0.33</v>
      </c>
      <c r="H21" s="85">
        <v>0</v>
      </c>
      <c r="I21" s="85">
        <v>0</v>
      </c>
      <c r="J21" s="85">
        <v>0</v>
      </c>
      <c r="K21" s="85">
        <v>0</v>
      </c>
      <c r="L21" s="93">
        <v>1.4200000000000001E-2</v>
      </c>
      <c r="M21" s="93">
        <v>0.1132</v>
      </c>
      <c r="N21" s="93">
        <v>3.2500000000000001E-2</v>
      </c>
      <c r="O21" s="93">
        <v>4.0500000000000001E-2</v>
      </c>
      <c r="P21" s="94">
        <v>-3.2399999999999998E-2</v>
      </c>
      <c r="Q21" s="1">
        <v>1</v>
      </c>
      <c r="R21" s="99">
        <v>1.4200000000000001E-2</v>
      </c>
      <c r="S21" s="93">
        <v>0.1132</v>
      </c>
      <c r="T21" s="93">
        <v>3.2500000000000001E-2</v>
      </c>
      <c r="U21" s="93">
        <v>4.0500000000000001E-2</v>
      </c>
      <c r="V21" s="94">
        <v>-3.2399999999999998E-2</v>
      </c>
    </row>
    <row r="22" spans="1:22">
      <c r="A22" s="82">
        <v>42339</v>
      </c>
      <c r="B22" s="87">
        <v>42.96</v>
      </c>
      <c r="C22" s="88">
        <v>2.87</v>
      </c>
      <c r="D22" s="88">
        <v>55.48</v>
      </c>
      <c r="E22" s="88">
        <v>42.67</v>
      </c>
      <c r="F22" s="89">
        <v>14.09</v>
      </c>
      <c r="G22" s="84">
        <v>0</v>
      </c>
      <c r="H22" s="85">
        <v>0</v>
      </c>
      <c r="I22" s="85">
        <v>0</v>
      </c>
      <c r="J22" s="85">
        <v>0.26</v>
      </c>
      <c r="K22" s="85">
        <v>0</v>
      </c>
      <c r="L22" s="93">
        <v>8.0000000000000002E-3</v>
      </c>
      <c r="M22" s="93">
        <v>0.21609999999999999</v>
      </c>
      <c r="N22" s="93">
        <v>2.0799999999999999E-2</v>
      </c>
      <c r="O22" s="93">
        <v>-2.1899999999999999E-2</v>
      </c>
      <c r="P22" s="94">
        <v>-1.67E-2</v>
      </c>
      <c r="Q22" s="1">
        <v>1</v>
      </c>
      <c r="R22" s="99">
        <v>8.0000000000000002E-3</v>
      </c>
      <c r="S22" s="93">
        <v>0.21609999999999999</v>
      </c>
      <c r="T22" s="93">
        <v>2.0799999999999999E-2</v>
      </c>
      <c r="U22" s="93">
        <v>-2.1899999999999999E-2</v>
      </c>
      <c r="V22" s="94">
        <v>-1.67E-2</v>
      </c>
    </row>
    <row r="23" spans="1:22">
      <c r="A23" s="82">
        <v>42370</v>
      </c>
      <c r="B23" s="87">
        <v>42.92</v>
      </c>
      <c r="C23" s="88">
        <v>2.2000000000000002</v>
      </c>
      <c r="D23" s="88">
        <v>55.09</v>
      </c>
      <c r="E23" s="88">
        <v>40.06</v>
      </c>
      <c r="F23" s="89">
        <v>11.94</v>
      </c>
      <c r="G23" s="84">
        <v>0</v>
      </c>
      <c r="H23" s="85">
        <v>0</v>
      </c>
      <c r="I23" s="85">
        <v>0</v>
      </c>
      <c r="J23" s="85">
        <v>0</v>
      </c>
      <c r="K23" s="85">
        <v>0.4</v>
      </c>
      <c r="L23" s="93">
        <v>-8.9999999999999998E-4</v>
      </c>
      <c r="M23" s="93">
        <v>-0.2334</v>
      </c>
      <c r="N23" s="93">
        <v>-7.0000000000000001E-3</v>
      </c>
      <c r="O23" s="93">
        <v>-6.1199999999999997E-2</v>
      </c>
      <c r="P23" s="94">
        <v>-0.1242</v>
      </c>
      <c r="Q23" s="1">
        <v>1</v>
      </c>
      <c r="R23" s="99">
        <v>-8.9999999999999998E-4</v>
      </c>
      <c r="S23" s="93">
        <v>-0.2334</v>
      </c>
      <c r="T23" s="93">
        <v>-7.0000000000000001E-3</v>
      </c>
      <c r="U23" s="93">
        <v>-6.1199999999999997E-2</v>
      </c>
      <c r="V23" s="94">
        <v>-0.1242</v>
      </c>
    </row>
    <row r="24" spans="1:22">
      <c r="A24" s="82">
        <v>42401</v>
      </c>
      <c r="B24" s="87">
        <v>43.13</v>
      </c>
      <c r="C24" s="88">
        <v>2.14</v>
      </c>
      <c r="D24" s="88">
        <v>50.88</v>
      </c>
      <c r="E24" s="88">
        <v>38.520000000000003</v>
      </c>
      <c r="F24" s="89">
        <v>12.51</v>
      </c>
      <c r="G24" s="84">
        <v>0</v>
      </c>
      <c r="H24" s="85">
        <v>0</v>
      </c>
      <c r="I24" s="85">
        <v>0</v>
      </c>
      <c r="J24" s="85">
        <v>0</v>
      </c>
      <c r="K24" s="85">
        <v>0</v>
      </c>
      <c r="L24" s="93">
        <v>4.8999999999999998E-3</v>
      </c>
      <c r="M24" s="93">
        <v>-2.7300000000000001E-2</v>
      </c>
      <c r="N24" s="93">
        <v>-7.6399999999999996E-2</v>
      </c>
      <c r="O24" s="93">
        <v>-3.8399999999999997E-2</v>
      </c>
      <c r="P24" s="94">
        <v>4.7699999999999999E-2</v>
      </c>
      <c r="Q24" s="1">
        <v>1</v>
      </c>
      <c r="R24" s="99">
        <v>4.8999999999999998E-3</v>
      </c>
      <c r="S24" s="93">
        <v>-2.7300000000000001E-2</v>
      </c>
      <c r="T24" s="93">
        <v>-7.6399999999999996E-2</v>
      </c>
      <c r="U24" s="93">
        <v>-3.8399999999999997E-2</v>
      </c>
      <c r="V24" s="94">
        <v>4.7699999999999999E-2</v>
      </c>
    </row>
    <row r="25" spans="1:22">
      <c r="A25" s="82">
        <v>42430</v>
      </c>
      <c r="B25" s="87">
        <v>46.39</v>
      </c>
      <c r="C25" s="88">
        <v>2.85</v>
      </c>
      <c r="D25" s="88">
        <v>55.23</v>
      </c>
      <c r="E25" s="88">
        <v>40.590000000000003</v>
      </c>
      <c r="F25" s="89">
        <v>13.5</v>
      </c>
      <c r="G25" s="84">
        <v>0.35</v>
      </c>
      <c r="H25" s="85">
        <v>0</v>
      </c>
      <c r="I25" s="85">
        <v>0</v>
      </c>
      <c r="J25" s="85">
        <v>0.26</v>
      </c>
      <c r="K25" s="85">
        <v>0</v>
      </c>
      <c r="L25" s="93">
        <v>8.3699999999999997E-2</v>
      </c>
      <c r="M25" s="93">
        <v>0.33179999999999998</v>
      </c>
      <c r="N25" s="93">
        <v>8.5500000000000007E-2</v>
      </c>
      <c r="O25" s="93">
        <v>6.0499999999999998E-2</v>
      </c>
      <c r="P25" s="94">
        <v>7.9100000000000004E-2</v>
      </c>
      <c r="Q25" s="1">
        <v>1</v>
      </c>
      <c r="R25" s="99">
        <v>8.3699999999999997E-2</v>
      </c>
      <c r="S25" s="93">
        <v>0.33179999999999998</v>
      </c>
      <c r="T25" s="93">
        <v>8.5500000000000007E-2</v>
      </c>
      <c r="U25" s="93">
        <v>6.0499999999999998E-2</v>
      </c>
      <c r="V25" s="94">
        <v>7.9100000000000004E-2</v>
      </c>
    </row>
    <row r="26" spans="1:22">
      <c r="A26" s="82">
        <v>42461</v>
      </c>
      <c r="B26" s="87">
        <v>44.8</v>
      </c>
      <c r="C26" s="88">
        <v>3.55</v>
      </c>
      <c r="D26" s="88">
        <v>49.87</v>
      </c>
      <c r="E26" s="88">
        <v>42.69</v>
      </c>
      <c r="F26" s="89">
        <v>13.56</v>
      </c>
      <c r="G26" s="84">
        <v>0</v>
      </c>
      <c r="H26" s="85">
        <v>0</v>
      </c>
      <c r="I26" s="85">
        <v>0</v>
      </c>
      <c r="J26" s="85">
        <v>0</v>
      </c>
      <c r="K26" s="85">
        <v>0.15</v>
      </c>
      <c r="L26" s="93">
        <v>-3.4299999999999997E-2</v>
      </c>
      <c r="M26" s="93">
        <v>0.24560000000000001</v>
      </c>
      <c r="N26" s="93">
        <v>-9.7000000000000003E-2</v>
      </c>
      <c r="O26" s="93">
        <v>5.1700000000000003E-2</v>
      </c>
      <c r="P26" s="94">
        <v>1.5599999999999999E-2</v>
      </c>
      <c r="Q26" s="1">
        <v>1</v>
      </c>
      <c r="R26" s="99">
        <v>-3.4299999999999997E-2</v>
      </c>
      <c r="S26" s="93">
        <v>0.24560000000000001</v>
      </c>
      <c r="T26" s="93">
        <v>-9.7000000000000003E-2</v>
      </c>
      <c r="U26" s="93">
        <v>5.1700000000000003E-2</v>
      </c>
      <c r="V26" s="94">
        <v>1.5599999999999999E-2</v>
      </c>
    </row>
    <row r="27" spans="1:22">
      <c r="A27" s="82">
        <v>42491</v>
      </c>
      <c r="B27" s="87">
        <v>44.6</v>
      </c>
      <c r="C27" s="88">
        <v>4.57</v>
      </c>
      <c r="D27" s="88">
        <v>53</v>
      </c>
      <c r="E27" s="88">
        <v>42.82</v>
      </c>
      <c r="F27" s="89">
        <v>13.49</v>
      </c>
      <c r="G27" s="84">
        <v>0</v>
      </c>
      <c r="H27" s="85">
        <v>0</v>
      </c>
      <c r="I27" s="85">
        <v>0</v>
      </c>
      <c r="J27" s="85">
        <v>0</v>
      </c>
      <c r="K27" s="85">
        <v>0</v>
      </c>
      <c r="L27" s="93">
        <v>-4.4999999999999997E-3</v>
      </c>
      <c r="M27" s="93">
        <v>0.2873</v>
      </c>
      <c r="N27" s="93">
        <v>6.2799999999999995E-2</v>
      </c>
      <c r="O27" s="93">
        <v>3.0000000000000001E-3</v>
      </c>
      <c r="P27" s="94">
        <v>-5.1999999999999998E-3</v>
      </c>
      <c r="Q27" s="1">
        <v>1</v>
      </c>
      <c r="R27" s="99">
        <v>-4.4999999999999997E-3</v>
      </c>
      <c r="S27" s="93">
        <v>0.2873</v>
      </c>
      <c r="T27" s="93">
        <v>6.2799999999999995E-2</v>
      </c>
      <c r="U27" s="93">
        <v>3.0000000000000001E-3</v>
      </c>
      <c r="V27" s="94">
        <v>-5.1999999999999998E-3</v>
      </c>
    </row>
    <row r="28" spans="1:22">
      <c r="A28" s="82">
        <v>42522</v>
      </c>
      <c r="B28" s="87">
        <v>45.33</v>
      </c>
      <c r="C28" s="88">
        <v>5.14</v>
      </c>
      <c r="D28" s="88">
        <v>51.17</v>
      </c>
      <c r="E28" s="88">
        <v>40.33</v>
      </c>
      <c r="F28" s="89">
        <v>12.57</v>
      </c>
      <c r="G28" s="84">
        <v>0.35</v>
      </c>
      <c r="H28" s="85">
        <v>0</v>
      </c>
      <c r="I28" s="85">
        <v>0.36</v>
      </c>
      <c r="J28" s="85">
        <v>0.26</v>
      </c>
      <c r="K28" s="85">
        <v>0</v>
      </c>
      <c r="L28" s="93">
        <v>2.4199999999999999E-2</v>
      </c>
      <c r="M28" s="93">
        <v>0.12470000000000001</v>
      </c>
      <c r="N28" s="93">
        <v>-2.7699999999999999E-2</v>
      </c>
      <c r="O28" s="93">
        <v>-5.21E-2</v>
      </c>
      <c r="P28" s="94">
        <v>-6.8199999999999997E-2</v>
      </c>
      <c r="Q28" s="1">
        <v>2</v>
      </c>
      <c r="R28" s="99">
        <v>1.2E-2</v>
      </c>
      <c r="S28" s="93">
        <v>6.0499999999999998E-2</v>
      </c>
      <c r="T28" s="93">
        <v>-1.4E-2</v>
      </c>
      <c r="U28" s="93">
        <v>-2.64E-2</v>
      </c>
      <c r="V28" s="94">
        <v>-3.4700000000000002E-2</v>
      </c>
    </row>
    <row r="29" spans="1:22">
      <c r="A29" s="82">
        <v>42552</v>
      </c>
      <c r="B29" s="87">
        <v>43.63</v>
      </c>
      <c r="C29" s="88">
        <v>6.86</v>
      </c>
      <c r="D29" s="88">
        <v>56.68</v>
      </c>
      <c r="E29" s="88">
        <v>42.17</v>
      </c>
      <c r="F29" s="89">
        <v>12.66</v>
      </c>
      <c r="G29" s="84">
        <v>0</v>
      </c>
      <c r="H29" s="85">
        <v>0</v>
      </c>
      <c r="I29" s="85">
        <v>0</v>
      </c>
      <c r="J29" s="85">
        <v>0</v>
      </c>
      <c r="K29" s="85">
        <v>0.15</v>
      </c>
      <c r="L29" s="93">
        <v>-3.7499999999999999E-2</v>
      </c>
      <c r="M29" s="93">
        <v>0.33460000000000001</v>
      </c>
      <c r="N29" s="93">
        <v>0.1077</v>
      </c>
      <c r="O29" s="93">
        <v>4.5600000000000002E-2</v>
      </c>
      <c r="P29" s="94">
        <v>1.9099999999999999E-2</v>
      </c>
      <c r="Q29" s="1">
        <v>2</v>
      </c>
      <c r="R29" s="99">
        <v>-1.89E-2</v>
      </c>
      <c r="S29" s="93">
        <v>0.15529999999999999</v>
      </c>
      <c r="T29" s="93">
        <v>5.2499999999999998E-2</v>
      </c>
      <c r="U29" s="93">
        <v>2.2599999999999999E-2</v>
      </c>
      <c r="V29" s="94">
        <v>9.4999999999999998E-3</v>
      </c>
    </row>
    <row r="30" spans="1:22">
      <c r="A30" s="82">
        <v>42583</v>
      </c>
      <c r="B30" s="87">
        <v>43.43</v>
      </c>
      <c r="C30" s="88">
        <v>7.4</v>
      </c>
      <c r="D30" s="88">
        <v>57.46</v>
      </c>
      <c r="E30" s="88">
        <v>44.15</v>
      </c>
      <c r="F30" s="89">
        <v>12.6</v>
      </c>
      <c r="G30" s="84">
        <v>0</v>
      </c>
      <c r="H30" s="85">
        <v>0</v>
      </c>
      <c r="I30" s="85">
        <v>0</v>
      </c>
      <c r="J30" s="85">
        <v>0</v>
      </c>
      <c r="K30" s="85">
        <v>0</v>
      </c>
      <c r="L30" s="93">
        <v>-4.5999999999999999E-3</v>
      </c>
      <c r="M30" s="93">
        <v>7.8700000000000006E-2</v>
      </c>
      <c r="N30" s="93">
        <v>1.38E-2</v>
      </c>
      <c r="O30" s="93">
        <v>4.7E-2</v>
      </c>
      <c r="P30" s="94">
        <v>-4.7000000000000002E-3</v>
      </c>
      <c r="Q30" s="1">
        <v>2</v>
      </c>
      <c r="R30" s="99">
        <v>-2.3E-3</v>
      </c>
      <c r="S30" s="93">
        <v>3.8600000000000002E-2</v>
      </c>
      <c r="T30" s="93">
        <v>6.8999999999999999E-3</v>
      </c>
      <c r="U30" s="93">
        <v>2.3199999999999998E-2</v>
      </c>
      <c r="V30" s="94">
        <v>-2.3999999999999998E-3</v>
      </c>
    </row>
    <row r="31" spans="1:22">
      <c r="A31" s="82">
        <v>42614</v>
      </c>
      <c r="B31" s="87">
        <v>42.32</v>
      </c>
      <c r="C31" s="88">
        <v>6.91</v>
      </c>
      <c r="D31" s="88">
        <v>57.6</v>
      </c>
      <c r="E31" s="88">
        <v>42.89</v>
      </c>
      <c r="F31" s="89">
        <v>12.07</v>
      </c>
      <c r="G31" s="84">
        <v>0.35</v>
      </c>
      <c r="H31" s="85">
        <v>0</v>
      </c>
      <c r="I31" s="85">
        <v>0</v>
      </c>
      <c r="J31" s="85">
        <v>0.28000000000000003</v>
      </c>
      <c r="K31" s="85">
        <v>0</v>
      </c>
      <c r="L31" s="93">
        <v>-1.7500000000000002E-2</v>
      </c>
      <c r="M31" s="93">
        <v>-6.6199999999999995E-2</v>
      </c>
      <c r="N31" s="93">
        <v>2.3999999999999998E-3</v>
      </c>
      <c r="O31" s="93">
        <v>-2.2200000000000001E-2</v>
      </c>
      <c r="P31" s="94">
        <v>-4.2099999999999999E-2</v>
      </c>
      <c r="Q31" s="1">
        <v>2</v>
      </c>
      <c r="R31" s="99">
        <v>-8.8000000000000005E-3</v>
      </c>
      <c r="S31" s="93">
        <v>-3.3700000000000001E-2</v>
      </c>
      <c r="T31" s="93">
        <v>1.1999999999999999E-3</v>
      </c>
      <c r="U31" s="93">
        <v>-1.12E-2</v>
      </c>
      <c r="V31" s="94">
        <v>-2.1299999999999999E-2</v>
      </c>
    </row>
    <row r="32" spans="1:22">
      <c r="A32" s="82">
        <v>42644</v>
      </c>
      <c r="B32" s="87">
        <v>42.4</v>
      </c>
      <c r="C32" s="88">
        <v>7.23</v>
      </c>
      <c r="D32" s="88">
        <v>59.92</v>
      </c>
      <c r="E32" s="88">
        <v>44.76</v>
      </c>
      <c r="F32" s="89">
        <v>11.74</v>
      </c>
      <c r="G32" s="84">
        <v>0</v>
      </c>
      <c r="H32" s="85">
        <v>0</v>
      </c>
      <c r="I32" s="85">
        <v>0</v>
      </c>
      <c r="J32" s="85">
        <v>0</v>
      </c>
      <c r="K32" s="85">
        <v>0.15</v>
      </c>
      <c r="L32" s="93">
        <v>1.9E-3</v>
      </c>
      <c r="M32" s="93">
        <v>4.6300000000000001E-2</v>
      </c>
      <c r="N32" s="93">
        <v>4.0300000000000002E-2</v>
      </c>
      <c r="O32" s="93">
        <v>4.36E-2</v>
      </c>
      <c r="P32" s="94">
        <v>-1.49E-2</v>
      </c>
      <c r="Q32" s="1">
        <v>2</v>
      </c>
      <c r="R32" s="99">
        <v>8.9999999999999998E-4</v>
      </c>
      <c r="S32" s="93">
        <v>2.29E-2</v>
      </c>
      <c r="T32" s="93">
        <v>1.9900000000000001E-2</v>
      </c>
      <c r="U32" s="93">
        <v>2.1600000000000001E-2</v>
      </c>
      <c r="V32" s="94">
        <v>-7.4999999999999997E-3</v>
      </c>
    </row>
    <row r="33" spans="1:22">
      <c r="A33" s="82">
        <v>42675</v>
      </c>
      <c r="B33" s="87">
        <v>40.35</v>
      </c>
      <c r="C33" s="88">
        <v>8.91</v>
      </c>
      <c r="D33" s="88">
        <v>60.26</v>
      </c>
      <c r="E33" s="88">
        <v>49.62</v>
      </c>
      <c r="F33" s="89">
        <v>11.96</v>
      </c>
      <c r="G33" s="84">
        <v>0.35</v>
      </c>
      <c r="H33" s="85">
        <v>0</v>
      </c>
      <c r="I33" s="85">
        <v>0</v>
      </c>
      <c r="J33" s="85">
        <v>0</v>
      </c>
      <c r="K33" s="85">
        <v>0</v>
      </c>
      <c r="L33" s="93">
        <v>-4.0099999999999997E-2</v>
      </c>
      <c r="M33" s="93">
        <v>0.2324</v>
      </c>
      <c r="N33" s="93">
        <v>5.7000000000000002E-3</v>
      </c>
      <c r="O33" s="93">
        <v>0.1086</v>
      </c>
      <c r="P33" s="94">
        <v>1.8700000000000001E-2</v>
      </c>
      <c r="Q33" s="1">
        <v>2</v>
      </c>
      <c r="R33" s="99">
        <v>-2.0299999999999999E-2</v>
      </c>
      <c r="S33" s="93">
        <v>0.1101</v>
      </c>
      <c r="T33" s="93">
        <v>2.8E-3</v>
      </c>
      <c r="U33" s="93">
        <v>5.2900000000000003E-2</v>
      </c>
      <c r="V33" s="94">
        <v>9.2999999999999992E-3</v>
      </c>
    </row>
    <row r="34" spans="1:22">
      <c r="A34" s="82">
        <v>42705</v>
      </c>
      <c r="B34" s="87">
        <v>42</v>
      </c>
      <c r="C34" s="88">
        <v>11.34</v>
      </c>
      <c r="D34" s="88">
        <v>62.14</v>
      </c>
      <c r="E34" s="88">
        <v>51.37</v>
      </c>
      <c r="F34" s="89">
        <v>12.13</v>
      </c>
      <c r="G34" s="84">
        <v>0</v>
      </c>
      <c r="H34" s="85">
        <v>0</v>
      </c>
      <c r="I34" s="85">
        <v>0</v>
      </c>
      <c r="J34" s="85">
        <v>0.28000000000000003</v>
      </c>
      <c r="K34" s="85">
        <v>0</v>
      </c>
      <c r="L34" s="93">
        <v>4.0899999999999999E-2</v>
      </c>
      <c r="M34" s="93">
        <v>0.2727</v>
      </c>
      <c r="N34" s="93">
        <v>3.1199999999999999E-2</v>
      </c>
      <c r="O34" s="93">
        <v>4.0899999999999999E-2</v>
      </c>
      <c r="P34" s="94">
        <v>1.4200000000000001E-2</v>
      </c>
      <c r="Q34" s="1">
        <v>2</v>
      </c>
      <c r="R34" s="99">
        <v>2.0199999999999999E-2</v>
      </c>
      <c r="S34" s="93">
        <v>0.12820000000000001</v>
      </c>
      <c r="T34" s="93">
        <v>1.55E-2</v>
      </c>
      <c r="U34" s="93">
        <v>2.0299999999999999E-2</v>
      </c>
      <c r="V34" s="94">
        <v>7.1000000000000004E-3</v>
      </c>
    </row>
    <row r="35" spans="1:22">
      <c r="A35" s="82">
        <v>42736</v>
      </c>
      <c r="B35" s="87">
        <v>41.57</v>
      </c>
      <c r="C35" s="88">
        <v>10.37</v>
      </c>
      <c r="D35" s="88">
        <v>64.650000000000006</v>
      </c>
      <c r="E35" s="88">
        <v>52.99</v>
      </c>
      <c r="F35" s="89">
        <v>12.36</v>
      </c>
      <c r="G35" s="84">
        <v>0</v>
      </c>
      <c r="H35" s="85">
        <v>0</v>
      </c>
      <c r="I35" s="85">
        <v>0</v>
      </c>
      <c r="J35" s="85">
        <v>0</v>
      </c>
      <c r="K35" s="85">
        <v>0.2</v>
      </c>
      <c r="L35" s="93">
        <v>-1.0200000000000001E-2</v>
      </c>
      <c r="M35" s="93">
        <v>-8.5500000000000007E-2</v>
      </c>
      <c r="N35" s="93">
        <v>4.0399999999999998E-2</v>
      </c>
      <c r="O35" s="93">
        <v>3.15E-2</v>
      </c>
      <c r="P35" s="94">
        <v>3.5400000000000001E-2</v>
      </c>
      <c r="Q35" s="1">
        <v>2</v>
      </c>
      <c r="R35" s="99">
        <v>-5.1000000000000004E-3</v>
      </c>
      <c r="S35" s="93">
        <v>-4.3700000000000003E-2</v>
      </c>
      <c r="T35" s="93">
        <v>0.02</v>
      </c>
      <c r="U35" s="93">
        <v>1.5599999999999999E-2</v>
      </c>
      <c r="V35" s="94">
        <v>1.7600000000000001E-2</v>
      </c>
    </row>
    <row r="36" spans="1:22">
      <c r="A36" s="82">
        <v>42767</v>
      </c>
      <c r="B36" s="87">
        <v>41.96</v>
      </c>
      <c r="C36" s="88">
        <v>14.46</v>
      </c>
      <c r="D36" s="88">
        <v>63.98</v>
      </c>
      <c r="E36" s="88">
        <v>55</v>
      </c>
      <c r="F36" s="89">
        <v>12.53</v>
      </c>
      <c r="G36" s="84">
        <v>0</v>
      </c>
      <c r="H36" s="85">
        <v>0</v>
      </c>
      <c r="I36" s="85">
        <v>0</v>
      </c>
      <c r="J36" s="85">
        <v>0</v>
      </c>
      <c r="K36" s="85">
        <v>0</v>
      </c>
      <c r="L36" s="93">
        <v>9.4000000000000004E-3</v>
      </c>
      <c r="M36" s="93">
        <v>0.39439999999999997</v>
      </c>
      <c r="N36" s="93">
        <v>-1.04E-2</v>
      </c>
      <c r="O36" s="93">
        <v>3.7900000000000003E-2</v>
      </c>
      <c r="P36" s="94">
        <v>1.38E-2</v>
      </c>
      <c r="Q36" s="1">
        <v>2</v>
      </c>
      <c r="R36" s="99">
        <v>4.7000000000000002E-3</v>
      </c>
      <c r="S36" s="93">
        <v>0.18090000000000001</v>
      </c>
      <c r="T36" s="93">
        <v>-5.1999999999999998E-3</v>
      </c>
      <c r="U36" s="93">
        <v>1.8800000000000001E-2</v>
      </c>
      <c r="V36" s="94">
        <v>6.8999999999999999E-3</v>
      </c>
    </row>
    <row r="37" spans="1:22">
      <c r="A37" s="82">
        <v>42795</v>
      </c>
      <c r="B37" s="87">
        <v>42.44</v>
      </c>
      <c r="C37" s="88">
        <v>14.55</v>
      </c>
      <c r="D37" s="88">
        <v>65.86</v>
      </c>
      <c r="E37" s="88">
        <v>52.12</v>
      </c>
      <c r="F37" s="89">
        <v>11.64</v>
      </c>
      <c r="G37" s="84">
        <v>0.37</v>
      </c>
      <c r="H37" s="85">
        <v>0</v>
      </c>
      <c r="I37" s="85">
        <v>0</v>
      </c>
      <c r="J37" s="85">
        <v>0.28000000000000003</v>
      </c>
      <c r="K37" s="85">
        <v>0</v>
      </c>
      <c r="L37" s="93">
        <v>2.0299999999999999E-2</v>
      </c>
      <c r="M37" s="93">
        <v>6.1999999999999998E-3</v>
      </c>
      <c r="N37" s="93">
        <v>2.9399999999999999E-2</v>
      </c>
      <c r="O37" s="93">
        <v>-4.7300000000000002E-2</v>
      </c>
      <c r="P37" s="94">
        <v>-7.0999999999999994E-2</v>
      </c>
      <c r="Q37" s="1">
        <v>2</v>
      </c>
      <c r="R37" s="99">
        <v>1.01E-2</v>
      </c>
      <c r="S37" s="93">
        <v>3.0999999999999999E-3</v>
      </c>
      <c r="T37" s="93">
        <v>1.46E-2</v>
      </c>
      <c r="U37" s="93">
        <v>-2.3900000000000001E-2</v>
      </c>
      <c r="V37" s="94">
        <v>-3.6200000000000003E-2</v>
      </c>
    </row>
    <row r="38" spans="1:22">
      <c r="A38" s="82">
        <v>42826</v>
      </c>
      <c r="B38" s="87">
        <v>43.15</v>
      </c>
      <c r="C38" s="88">
        <v>13.3</v>
      </c>
      <c r="D38" s="88">
        <v>68.459999999999994</v>
      </c>
      <c r="E38" s="88">
        <v>51.28</v>
      </c>
      <c r="F38" s="89">
        <v>11.47</v>
      </c>
      <c r="G38" s="84">
        <v>0</v>
      </c>
      <c r="H38" s="85">
        <v>0</v>
      </c>
      <c r="I38" s="85">
        <v>0</v>
      </c>
      <c r="J38" s="85">
        <v>0</v>
      </c>
      <c r="K38" s="85">
        <v>0.15</v>
      </c>
      <c r="L38" s="93">
        <v>1.67E-2</v>
      </c>
      <c r="M38" s="93">
        <v>-8.5900000000000004E-2</v>
      </c>
      <c r="N38" s="93">
        <v>3.95E-2</v>
      </c>
      <c r="O38" s="93">
        <v>-1.61E-2</v>
      </c>
      <c r="P38" s="94">
        <v>-1.6999999999999999E-3</v>
      </c>
      <c r="Q38" s="1">
        <v>2</v>
      </c>
      <c r="R38" s="99">
        <v>8.3000000000000001E-3</v>
      </c>
      <c r="S38" s="93">
        <v>-4.3900000000000002E-2</v>
      </c>
      <c r="T38" s="93">
        <v>1.95E-2</v>
      </c>
      <c r="U38" s="93">
        <v>-8.0999999999999996E-3</v>
      </c>
      <c r="V38" s="94">
        <v>-8.9999999999999998E-4</v>
      </c>
    </row>
    <row r="39" spans="1:22">
      <c r="A39" s="82">
        <v>42856</v>
      </c>
      <c r="B39" s="87">
        <v>45.47</v>
      </c>
      <c r="C39" s="88">
        <v>11.19</v>
      </c>
      <c r="D39" s="88">
        <v>69.84</v>
      </c>
      <c r="E39" s="88">
        <v>50.89</v>
      </c>
      <c r="F39" s="89">
        <v>11.12</v>
      </c>
      <c r="G39" s="84">
        <v>0</v>
      </c>
      <c r="H39" s="85">
        <v>0</v>
      </c>
      <c r="I39" s="85">
        <v>0</v>
      </c>
      <c r="J39" s="85">
        <v>0</v>
      </c>
      <c r="K39" s="85">
        <v>0</v>
      </c>
      <c r="L39" s="93">
        <v>5.3800000000000001E-2</v>
      </c>
      <c r="M39" s="93">
        <v>-0.15859999999999999</v>
      </c>
      <c r="N39" s="93">
        <v>2.0199999999999999E-2</v>
      </c>
      <c r="O39" s="93">
        <v>-7.6E-3</v>
      </c>
      <c r="P39" s="94">
        <v>-3.0499999999999999E-2</v>
      </c>
      <c r="Q39" s="1">
        <v>2</v>
      </c>
      <c r="R39" s="99">
        <v>2.6499999999999999E-2</v>
      </c>
      <c r="S39" s="93">
        <v>-8.2699999999999996E-2</v>
      </c>
      <c r="T39" s="93">
        <v>0.01</v>
      </c>
      <c r="U39" s="93">
        <v>-3.8E-3</v>
      </c>
      <c r="V39" s="94">
        <v>-1.54E-2</v>
      </c>
    </row>
    <row r="40" spans="1:22">
      <c r="A40" s="82">
        <v>42887</v>
      </c>
      <c r="B40" s="87">
        <v>44.85</v>
      </c>
      <c r="C40" s="88">
        <v>12.48</v>
      </c>
      <c r="D40" s="88">
        <v>68.930000000000007</v>
      </c>
      <c r="E40" s="88">
        <v>51.78</v>
      </c>
      <c r="F40" s="89">
        <v>11.19</v>
      </c>
      <c r="G40" s="84">
        <v>0.37</v>
      </c>
      <c r="H40" s="85">
        <v>0</v>
      </c>
      <c r="I40" s="85">
        <v>0.39</v>
      </c>
      <c r="J40" s="85">
        <v>0.28000000000000003</v>
      </c>
      <c r="K40" s="85">
        <v>0</v>
      </c>
      <c r="L40" s="93">
        <v>-5.4999999999999997E-3</v>
      </c>
      <c r="M40" s="93">
        <v>0.1153</v>
      </c>
      <c r="N40" s="93">
        <v>-7.4000000000000003E-3</v>
      </c>
      <c r="O40" s="93">
        <v>2.3E-2</v>
      </c>
      <c r="P40" s="94">
        <v>6.3E-3</v>
      </c>
      <c r="Q40" s="1">
        <v>3</v>
      </c>
      <c r="R40" s="99">
        <v>-1.8E-3</v>
      </c>
      <c r="S40" s="93">
        <v>3.6999999999999998E-2</v>
      </c>
      <c r="T40" s="93">
        <v>-2.5000000000000001E-3</v>
      </c>
      <c r="U40" s="93">
        <v>7.6E-3</v>
      </c>
      <c r="V40" s="94">
        <v>2.0999999999999999E-3</v>
      </c>
    </row>
    <row r="41" spans="1:22">
      <c r="A41" s="82">
        <v>42917</v>
      </c>
      <c r="B41" s="87">
        <v>45.84</v>
      </c>
      <c r="C41" s="88">
        <v>13.61</v>
      </c>
      <c r="D41" s="88">
        <v>72.7</v>
      </c>
      <c r="E41" s="88">
        <v>52.78</v>
      </c>
      <c r="F41" s="89">
        <v>11.22</v>
      </c>
      <c r="G41" s="84">
        <v>0</v>
      </c>
      <c r="H41" s="85">
        <v>0</v>
      </c>
      <c r="I41" s="85">
        <v>0</v>
      </c>
      <c r="J41" s="85">
        <v>0</v>
      </c>
      <c r="K41" s="85">
        <v>0.15</v>
      </c>
      <c r="L41" s="93">
        <v>2.2100000000000002E-2</v>
      </c>
      <c r="M41" s="93">
        <v>9.0499999999999997E-2</v>
      </c>
      <c r="N41" s="93">
        <v>5.4699999999999999E-2</v>
      </c>
      <c r="O41" s="93">
        <v>1.9300000000000001E-2</v>
      </c>
      <c r="P41" s="94">
        <v>1.61E-2</v>
      </c>
      <c r="Q41" s="1">
        <v>3</v>
      </c>
      <c r="R41" s="99">
        <v>7.3000000000000001E-3</v>
      </c>
      <c r="S41" s="93">
        <v>2.93E-2</v>
      </c>
      <c r="T41" s="93">
        <v>1.7899999999999999E-2</v>
      </c>
      <c r="U41" s="93">
        <v>6.4000000000000003E-3</v>
      </c>
      <c r="V41" s="94">
        <v>5.3E-3</v>
      </c>
    </row>
    <row r="42" spans="1:22">
      <c r="A42" s="82">
        <v>42948</v>
      </c>
      <c r="B42" s="87">
        <v>45.55</v>
      </c>
      <c r="C42" s="88">
        <v>13.02</v>
      </c>
      <c r="D42" s="88">
        <v>74.77</v>
      </c>
      <c r="E42" s="88">
        <v>51.5</v>
      </c>
      <c r="F42" s="89">
        <v>11.03</v>
      </c>
      <c r="G42" s="84">
        <v>0</v>
      </c>
      <c r="H42" s="85">
        <v>0</v>
      </c>
      <c r="I42" s="85">
        <v>0</v>
      </c>
      <c r="J42" s="85">
        <v>0</v>
      </c>
      <c r="K42" s="85">
        <v>0</v>
      </c>
      <c r="L42" s="93">
        <v>-6.3E-3</v>
      </c>
      <c r="M42" s="93">
        <v>-4.3400000000000001E-2</v>
      </c>
      <c r="N42" s="93">
        <v>2.8500000000000001E-2</v>
      </c>
      <c r="O42" s="93">
        <v>-2.4299999999999999E-2</v>
      </c>
      <c r="P42" s="94">
        <v>-1.6899999999999998E-2</v>
      </c>
      <c r="Q42" s="1">
        <v>3</v>
      </c>
      <c r="R42" s="99">
        <v>-2.0999999999999999E-3</v>
      </c>
      <c r="S42" s="93">
        <v>-1.47E-2</v>
      </c>
      <c r="T42" s="93">
        <v>9.4000000000000004E-3</v>
      </c>
      <c r="U42" s="93">
        <v>-8.2000000000000007E-3</v>
      </c>
      <c r="V42" s="94">
        <v>-5.7000000000000002E-3</v>
      </c>
    </row>
    <row r="43" spans="1:22">
      <c r="A43" s="82">
        <v>42979</v>
      </c>
      <c r="B43" s="87">
        <v>45.01</v>
      </c>
      <c r="C43" s="88">
        <v>12.75</v>
      </c>
      <c r="D43" s="88">
        <v>74.489999999999995</v>
      </c>
      <c r="E43" s="88">
        <v>53.59</v>
      </c>
      <c r="F43" s="89">
        <v>11.97</v>
      </c>
      <c r="G43" s="84">
        <v>0.37</v>
      </c>
      <c r="H43" s="85">
        <v>0</v>
      </c>
      <c r="I43" s="85">
        <v>0.42</v>
      </c>
      <c r="J43" s="85">
        <v>0.3</v>
      </c>
      <c r="K43" s="85">
        <v>0</v>
      </c>
      <c r="L43" s="93">
        <v>-3.7000000000000002E-3</v>
      </c>
      <c r="M43" s="93">
        <v>-2.07E-2</v>
      </c>
      <c r="N43" s="93">
        <v>1.9E-3</v>
      </c>
      <c r="O43" s="93">
        <v>4.6399999999999997E-2</v>
      </c>
      <c r="P43" s="94">
        <v>8.5199999999999998E-2</v>
      </c>
      <c r="Q43" s="1">
        <v>3</v>
      </c>
      <c r="R43" s="99">
        <v>-1.1999999999999999E-3</v>
      </c>
      <c r="S43" s="93">
        <v>-7.0000000000000001E-3</v>
      </c>
      <c r="T43" s="93">
        <v>5.9999999999999995E-4</v>
      </c>
      <c r="U43" s="93">
        <v>1.52E-2</v>
      </c>
      <c r="V43" s="94">
        <v>2.76E-2</v>
      </c>
    </row>
    <row r="44" spans="1:22">
      <c r="A44" s="82">
        <v>43009</v>
      </c>
      <c r="B44" s="87">
        <v>45.98</v>
      </c>
      <c r="C44" s="88">
        <v>10.99</v>
      </c>
      <c r="D44" s="88">
        <v>83.18</v>
      </c>
      <c r="E44" s="88">
        <v>54.38</v>
      </c>
      <c r="F44" s="89">
        <v>12.27</v>
      </c>
      <c r="G44" s="84">
        <v>0</v>
      </c>
      <c r="H44" s="85">
        <v>0</v>
      </c>
      <c r="I44" s="85">
        <v>0</v>
      </c>
      <c r="J44" s="85">
        <v>0</v>
      </c>
      <c r="K44" s="85">
        <v>0.15</v>
      </c>
      <c r="L44" s="93">
        <v>2.1600000000000001E-2</v>
      </c>
      <c r="M44" s="93">
        <v>-0.13800000000000001</v>
      </c>
      <c r="N44" s="93">
        <v>0.1167</v>
      </c>
      <c r="O44" s="93">
        <v>1.47E-2</v>
      </c>
      <c r="P44" s="94">
        <v>3.7600000000000001E-2</v>
      </c>
      <c r="Q44" s="1">
        <v>3</v>
      </c>
      <c r="R44" s="99">
        <v>7.1000000000000004E-3</v>
      </c>
      <c r="S44" s="93">
        <v>-4.8300000000000003E-2</v>
      </c>
      <c r="T44" s="93">
        <v>3.7499999999999999E-2</v>
      </c>
      <c r="U44" s="93">
        <v>4.8999999999999998E-3</v>
      </c>
      <c r="V44" s="94">
        <v>1.24E-2</v>
      </c>
    </row>
    <row r="45" spans="1:22">
      <c r="A45" s="82">
        <v>43040</v>
      </c>
      <c r="B45" s="87">
        <v>45.77</v>
      </c>
      <c r="C45" s="88">
        <v>10.89</v>
      </c>
      <c r="D45" s="88">
        <v>84.17</v>
      </c>
      <c r="E45" s="88">
        <v>55.15</v>
      </c>
      <c r="F45" s="89">
        <v>12.52</v>
      </c>
      <c r="G45" s="84">
        <v>0.37</v>
      </c>
      <c r="H45" s="85">
        <v>0</v>
      </c>
      <c r="I45" s="85">
        <v>0.42</v>
      </c>
      <c r="J45" s="85">
        <v>0</v>
      </c>
      <c r="K45" s="85">
        <v>0</v>
      </c>
      <c r="L45" s="93">
        <v>3.5000000000000001E-3</v>
      </c>
      <c r="M45" s="93">
        <v>-9.1000000000000004E-3</v>
      </c>
      <c r="N45" s="93">
        <v>1.7000000000000001E-2</v>
      </c>
      <c r="O45" s="93">
        <v>1.4200000000000001E-2</v>
      </c>
      <c r="P45" s="94">
        <v>2.0400000000000001E-2</v>
      </c>
      <c r="Q45" s="1">
        <v>3</v>
      </c>
      <c r="R45" s="99">
        <v>1.1999999999999999E-3</v>
      </c>
      <c r="S45" s="93">
        <v>-3.0000000000000001E-3</v>
      </c>
      <c r="T45" s="93">
        <v>5.5999999999999999E-3</v>
      </c>
      <c r="U45" s="93">
        <v>4.7000000000000002E-3</v>
      </c>
      <c r="V45" s="94">
        <v>6.7000000000000002E-3</v>
      </c>
    </row>
    <row r="46" spans="1:22">
      <c r="A46" s="82">
        <v>43070</v>
      </c>
      <c r="B46" s="87">
        <v>45.88</v>
      </c>
      <c r="C46" s="88">
        <v>10.28</v>
      </c>
      <c r="D46" s="88">
        <v>85.54</v>
      </c>
      <c r="E46" s="88">
        <v>53.58</v>
      </c>
      <c r="F46" s="89">
        <v>12.49</v>
      </c>
      <c r="G46" s="84">
        <v>0</v>
      </c>
      <c r="H46" s="85">
        <v>0</v>
      </c>
      <c r="I46" s="85">
        <v>0</v>
      </c>
      <c r="J46" s="85">
        <v>0.3</v>
      </c>
      <c r="K46" s="85">
        <v>0</v>
      </c>
      <c r="L46" s="93">
        <v>2.3999999999999998E-3</v>
      </c>
      <c r="M46" s="93">
        <v>-5.6000000000000001E-2</v>
      </c>
      <c r="N46" s="93">
        <v>1.6299999999999999E-2</v>
      </c>
      <c r="O46" s="93">
        <v>-2.3E-2</v>
      </c>
      <c r="P46" s="94">
        <v>-2.3999999999999998E-3</v>
      </c>
      <c r="Q46" s="1">
        <v>3</v>
      </c>
      <c r="R46" s="99">
        <v>8.0000000000000004E-4</v>
      </c>
      <c r="S46" s="93">
        <v>-1.9E-2</v>
      </c>
      <c r="T46" s="93">
        <v>5.4000000000000003E-3</v>
      </c>
      <c r="U46" s="93">
        <v>-7.7000000000000002E-3</v>
      </c>
      <c r="V46" s="94">
        <v>-8.0000000000000004E-4</v>
      </c>
    </row>
    <row r="47" spans="1:22">
      <c r="A47" s="82">
        <v>43101</v>
      </c>
      <c r="B47" s="87">
        <v>47.59</v>
      </c>
      <c r="C47" s="88">
        <v>13.74</v>
      </c>
      <c r="D47" s="88">
        <v>95.01</v>
      </c>
      <c r="E47" s="88">
        <v>57.14</v>
      </c>
      <c r="F47" s="89">
        <v>10.97</v>
      </c>
      <c r="G47" s="84">
        <v>0</v>
      </c>
      <c r="H47" s="85">
        <v>0</v>
      </c>
      <c r="I47" s="85">
        <v>0</v>
      </c>
      <c r="J47" s="85">
        <v>0</v>
      </c>
      <c r="K47" s="85">
        <v>0.28000000000000003</v>
      </c>
      <c r="L47" s="93">
        <v>3.73E-2</v>
      </c>
      <c r="M47" s="93">
        <v>0.33660000000000001</v>
      </c>
      <c r="N47" s="93">
        <v>0.11070000000000001</v>
      </c>
      <c r="O47" s="93">
        <v>6.6400000000000001E-2</v>
      </c>
      <c r="P47" s="94">
        <v>-9.9299999999999999E-2</v>
      </c>
      <c r="Q47" s="1">
        <v>3</v>
      </c>
      <c r="R47" s="99">
        <v>1.23E-2</v>
      </c>
      <c r="S47" s="93">
        <v>0.10150000000000001</v>
      </c>
      <c r="T47" s="93">
        <v>3.56E-2</v>
      </c>
      <c r="U47" s="93">
        <v>2.1700000000000001E-2</v>
      </c>
      <c r="V47" s="94">
        <v>-3.4299999999999997E-2</v>
      </c>
    </row>
    <row r="48" spans="1:22">
      <c r="A48" s="82">
        <v>43132</v>
      </c>
      <c r="B48" s="87">
        <v>43.22</v>
      </c>
      <c r="C48" s="88">
        <v>12.11</v>
      </c>
      <c r="D48" s="88">
        <v>93.77</v>
      </c>
      <c r="E48" s="88">
        <v>54.36</v>
      </c>
      <c r="F48" s="89">
        <v>10.61</v>
      </c>
      <c r="G48" s="84">
        <v>0</v>
      </c>
      <c r="H48" s="85">
        <v>0</v>
      </c>
      <c r="I48" s="85">
        <v>0</v>
      </c>
      <c r="J48" s="85">
        <v>0</v>
      </c>
      <c r="K48" s="85">
        <v>0</v>
      </c>
      <c r="L48" s="93">
        <v>-9.1800000000000007E-2</v>
      </c>
      <c r="M48" s="93">
        <v>-0.1186</v>
      </c>
      <c r="N48" s="93">
        <v>-1.3100000000000001E-2</v>
      </c>
      <c r="O48" s="93">
        <v>-4.87E-2</v>
      </c>
      <c r="P48" s="94">
        <v>-3.2800000000000003E-2</v>
      </c>
      <c r="Q48" s="1">
        <v>3</v>
      </c>
      <c r="R48" s="99">
        <v>-3.1600000000000003E-2</v>
      </c>
      <c r="S48" s="93">
        <v>-4.1200000000000001E-2</v>
      </c>
      <c r="T48" s="93">
        <v>-4.4000000000000003E-3</v>
      </c>
      <c r="U48" s="93">
        <v>-1.6500000000000001E-2</v>
      </c>
      <c r="V48" s="94">
        <v>-1.11E-2</v>
      </c>
    </row>
    <row r="49" spans="1:22">
      <c r="A49" s="82">
        <v>43160</v>
      </c>
      <c r="B49" s="87">
        <v>43.43</v>
      </c>
      <c r="C49" s="88">
        <v>10.050000000000001</v>
      </c>
      <c r="D49" s="88">
        <v>91.27</v>
      </c>
      <c r="E49" s="88">
        <v>50.5</v>
      </c>
      <c r="F49" s="89">
        <v>11.08</v>
      </c>
      <c r="G49" s="84">
        <v>0.39</v>
      </c>
      <c r="H49" s="85">
        <v>0</v>
      </c>
      <c r="I49" s="85">
        <v>0.42</v>
      </c>
      <c r="J49" s="85">
        <v>0.3</v>
      </c>
      <c r="K49" s="85">
        <v>0</v>
      </c>
      <c r="L49" s="93">
        <v>1.3899999999999999E-2</v>
      </c>
      <c r="M49" s="93">
        <v>-0.1701</v>
      </c>
      <c r="N49" s="93">
        <v>-2.2200000000000001E-2</v>
      </c>
      <c r="O49" s="93">
        <v>-6.5500000000000003E-2</v>
      </c>
      <c r="P49" s="94">
        <v>4.4299999999999999E-2</v>
      </c>
      <c r="Q49" s="1">
        <v>3</v>
      </c>
      <c r="R49" s="99">
        <v>4.5999999999999999E-3</v>
      </c>
      <c r="S49" s="93">
        <v>-6.0299999999999999E-2</v>
      </c>
      <c r="T49" s="93">
        <v>-7.4000000000000003E-3</v>
      </c>
      <c r="U49" s="93">
        <v>-2.23E-2</v>
      </c>
      <c r="V49" s="94">
        <v>1.46E-2</v>
      </c>
    </row>
    <row r="50" spans="1:22">
      <c r="A50" s="82">
        <v>43191</v>
      </c>
      <c r="B50" s="87">
        <v>43.21</v>
      </c>
      <c r="C50" s="88">
        <v>10.88</v>
      </c>
      <c r="D50" s="88">
        <v>93.52</v>
      </c>
      <c r="E50" s="88">
        <v>50.45</v>
      </c>
      <c r="F50" s="89">
        <v>11.24</v>
      </c>
      <c r="G50" s="84">
        <v>0</v>
      </c>
      <c r="H50" s="85">
        <v>0</v>
      </c>
      <c r="I50" s="85">
        <v>0</v>
      </c>
      <c r="J50" s="85">
        <v>0</v>
      </c>
      <c r="K50" s="85">
        <v>0.15</v>
      </c>
      <c r="L50" s="93">
        <v>-5.1000000000000004E-3</v>
      </c>
      <c r="M50" s="93">
        <v>8.2600000000000007E-2</v>
      </c>
      <c r="N50" s="93">
        <v>2.47E-2</v>
      </c>
      <c r="O50" s="93">
        <v>-1E-3</v>
      </c>
      <c r="P50" s="94">
        <v>2.8000000000000001E-2</v>
      </c>
      <c r="Q50" s="1">
        <v>3</v>
      </c>
      <c r="R50" s="99">
        <v>-1.6999999999999999E-3</v>
      </c>
      <c r="S50" s="93">
        <v>2.6800000000000001E-2</v>
      </c>
      <c r="T50" s="93">
        <v>8.2000000000000007E-3</v>
      </c>
      <c r="U50" s="93">
        <v>-2.9999999999999997E-4</v>
      </c>
      <c r="V50" s="94">
        <v>9.1999999999999998E-3</v>
      </c>
    </row>
    <row r="51" spans="1:22">
      <c r="A51" s="82">
        <v>43221</v>
      </c>
      <c r="B51" s="87">
        <v>43</v>
      </c>
      <c r="C51" s="88">
        <v>13.73</v>
      </c>
      <c r="D51" s="88">
        <v>98.84</v>
      </c>
      <c r="E51" s="88">
        <v>49.99</v>
      </c>
      <c r="F51" s="89">
        <v>11.55</v>
      </c>
      <c r="G51" s="84">
        <v>0</v>
      </c>
      <c r="H51" s="85">
        <v>0</v>
      </c>
      <c r="I51" s="85">
        <v>0</v>
      </c>
      <c r="J51" s="85">
        <v>0</v>
      </c>
      <c r="K51" s="85">
        <v>0</v>
      </c>
      <c r="L51" s="93">
        <v>-4.8999999999999998E-3</v>
      </c>
      <c r="M51" s="93">
        <v>0.26190000000000002</v>
      </c>
      <c r="N51" s="93">
        <v>5.6899999999999999E-2</v>
      </c>
      <c r="O51" s="93">
        <v>-9.1000000000000004E-3</v>
      </c>
      <c r="P51" s="94">
        <v>2.76E-2</v>
      </c>
      <c r="Q51" s="1">
        <v>3</v>
      </c>
      <c r="R51" s="99">
        <v>-1.6000000000000001E-3</v>
      </c>
      <c r="S51" s="93">
        <v>8.0600000000000005E-2</v>
      </c>
      <c r="T51" s="93">
        <v>1.8599999999999998E-2</v>
      </c>
      <c r="U51" s="93">
        <v>-3.0000000000000001E-3</v>
      </c>
      <c r="V51" s="94">
        <v>9.1000000000000004E-3</v>
      </c>
    </row>
    <row r="52" spans="1:22">
      <c r="A52" s="82">
        <v>43252</v>
      </c>
      <c r="B52" s="87">
        <v>43.86</v>
      </c>
      <c r="C52" s="88">
        <v>14.99</v>
      </c>
      <c r="D52" s="88">
        <v>98.61</v>
      </c>
      <c r="E52" s="88">
        <v>50.02</v>
      </c>
      <c r="F52" s="89">
        <v>11.07</v>
      </c>
      <c r="G52" s="84">
        <v>0.39</v>
      </c>
      <c r="H52" s="85">
        <v>0</v>
      </c>
      <c r="I52" s="85">
        <v>0.42</v>
      </c>
      <c r="J52" s="85">
        <v>0.3</v>
      </c>
      <c r="K52" s="85">
        <v>0</v>
      </c>
      <c r="L52" s="93">
        <v>2.9100000000000001E-2</v>
      </c>
      <c r="M52" s="93">
        <v>9.1800000000000007E-2</v>
      </c>
      <c r="N52" s="93">
        <v>1.9E-3</v>
      </c>
      <c r="O52" s="93">
        <v>6.6E-3</v>
      </c>
      <c r="P52" s="94">
        <v>-4.1599999999999998E-2</v>
      </c>
      <c r="Q52" s="1">
        <v>4</v>
      </c>
      <c r="R52" s="99">
        <v>7.1999999999999998E-3</v>
      </c>
      <c r="S52" s="93">
        <v>2.2200000000000001E-2</v>
      </c>
      <c r="T52" s="93">
        <v>5.0000000000000001E-4</v>
      </c>
      <c r="U52" s="93">
        <v>1.6000000000000001E-3</v>
      </c>
      <c r="V52" s="94">
        <v>-1.06E-2</v>
      </c>
    </row>
    <row r="53" spans="1:22">
      <c r="A53" s="82">
        <v>43282</v>
      </c>
      <c r="B53" s="87">
        <v>46.63</v>
      </c>
      <c r="C53" s="88">
        <v>18.329999999999998</v>
      </c>
      <c r="D53" s="88">
        <v>106.08</v>
      </c>
      <c r="E53" s="88">
        <v>53.01</v>
      </c>
      <c r="F53" s="89">
        <v>10.039999999999999</v>
      </c>
      <c r="G53" s="84">
        <v>0</v>
      </c>
      <c r="H53" s="85">
        <v>0</v>
      </c>
      <c r="I53" s="85">
        <v>0</v>
      </c>
      <c r="J53" s="85">
        <v>0</v>
      </c>
      <c r="K53" s="85">
        <v>0.15</v>
      </c>
      <c r="L53" s="93">
        <v>6.3200000000000006E-2</v>
      </c>
      <c r="M53" s="93">
        <v>0.2228</v>
      </c>
      <c r="N53" s="93">
        <v>7.5800000000000006E-2</v>
      </c>
      <c r="O53" s="93">
        <v>5.9799999999999999E-2</v>
      </c>
      <c r="P53" s="94">
        <v>-7.9500000000000001E-2</v>
      </c>
      <c r="Q53" s="1">
        <v>4</v>
      </c>
      <c r="R53" s="99">
        <v>1.54E-2</v>
      </c>
      <c r="S53" s="93">
        <v>5.16E-2</v>
      </c>
      <c r="T53" s="93">
        <v>1.84E-2</v>
      </c>
      <c r="U53" s="93">
        <v>1.46E-2</v>
      </c>
      <c r="V53" s="94">
        <v>-2.0500000000000001E-2</v>
      </c>
    </row>
    <row r="54" spans="1:22">
      <c r="A54" s="82">
        <v>43313</v>
      </c>
      <c r="B54" s="87">
        <v>44.57</v>
      </c>
      <c r="C54" s="88">
        <v>25.17</v>
      </c>
      <c r="D54" s="88">
        <v>112.33</v>
      </c>
      <c r="E54" s="88">
        <v>54.11</v>
      </c>
      <c r="F54" s="89">
        <v>9.48</v>
      </c>
      <c r="G54" s="84">
        <v>0</v>
      </c>
      <c r="H54" s="85">
        <v>0</v>
      </c>
      <c r="I54" s="85">
        <v>0</v>
      </c>
      <c r="J54" s="85">
        <v>0</v>
      </c>
      <c r="K54" s="85">
        <v>0</v>
      </c>
      <c r="L54" s="93">
        <v>-4.4200000000000003E-2</v>
      </c>
      <c r="M54" s="93">
        <v>0.37319999999999998</v>
      </c>
      <c r="N54" s="93">
        <v>5.8900000000000001E-2</v>
      </c>
      <c r="O54" s="93">
        <v>2.0799999999999999E-2</v>
      </c>
      <c r="P54" s="94">
        <v>-5.5800000000000002E-2</v>
      </c>
      <c r="Q54" s="1">
        <v>4</v>
      </c>
      <c r="R54" s="99">
        <v>-1.12E-2</v>
      </c>
      <c r="S54" s="93">
        <v>8.2500000000000004E-2</v>
      </c>
      <c r="T54" s="93">
        <v>1.44E-2</v>
      </c>
      <c r="U54" s="93">
        <v>5.1000000000000004E-3</v>
      </c>
      <c r="V54" s="94">
        <v>-1.4200000000000001E-2</v>
      </c>
    </row>
    <row r="55" spans="1:22">
      <c r="A55" s="82">
        <v>43344</v>
      </c>
      <c r="B55" s="87">
        <v>46.19</v>
      </c>
      <c r="C55" s="88">
        <v>30.89</v>
      </c>
      <c r="D55" s="88">
        <v>114.37</v>
      </c>
      <c r="E55" s="88">
        <v>52.81</v>
      </c>
      <c r="F55" s="89">
        <v>9.25</v>
      </c>
      <c r="G55" s="84">
        <v>0.39</v>
      </c>
      <c r="H55" s="85">
        <v>0</v>
      </c>
      <c r="I55" s="85">
        <v>0.46</v>
      </c>
      <c r="J55" s="85">
        <v>0.37</v>
      </c>
      <c r="K55" s="85">
        <v>0</v>
      </c>
      <c r="L55" s="93">
        <v>4.5100000000000001E-2</v>
      </c>
      <c r="M55" s="93">
        <v>0.2273</v>
      </c>
      <c r="N55" s="93">
        <v>2.23E-2</v>
      </c>
      <c r="O55" s="93">
        <v>-1.72E-2</v>
      </c>
      <c r="P55" s="94">
        <v>-2.4299999999999999E-2</v>
      </c>
      <c r="Q55" s="1">
        <v>4</v>
      </c>
      <c r="R55" s="99">
        <v>1.11E-2</v>
      </c>
      <c r="S55" s="93">
        <v>5.2499999999999998E-2</v>
      </c>
      <c r="T55" s="93">
        <v>5.4999999999999997E-3</v>
      </c>
      <c r="U55" s="93">
        <v>-4.3E-3</v>
      </c>
      <c r="V55" s="94">
        <v>-6.1000000000000004E-3</v>
      </c>
    </row>
    <row r="56" spans="1:22">
      <c r="A56" s="82">
        <v>43374</v>
      </c>
      <c r="B56" s="87">
        <v>47.88</v>
      </c>
      <c r="C56" s="88">
        <v>18.21</v>
      </c>
      <c r="D56" s="88">
        <v>106.81</v>
      </c>
      <c r="E56" s="88">
        <v>52.27</v>
      </c>
      <c r="F56" s="89">
        <v>9.5500000000000007</v>
      </c>
      <c r="G56" s="84">
        <v>0</v>
      </c>
      <c r="H56" s="85">
        <v>0</v>
      </c>
      <c r="I56" s="85">
        <v>0</v>
      </c>
      <c r="J56" s="85">
        <v>0</v>
      </c>
      <c r="K56" s="85">
        <v>0.15</v>
      </c>
      <c r="L56" s="93">
        <v>3.6600000000000001E-2</v>
      </c>
      <c r="M56" s="93">
        <v>-0.41049999999999998</v>
      </c>
      <c r="N56" s="93">
        <v>-6.6100000000000006E-2</v>
      </c>
      <c r="O56" s="93">
        <v>-1.0200000000000001E-2</v>
      </c>
      <c r="P56" s="94">
        <v>4.8599999999999997E-2</v>
      </c>
      <c r="Q56" s="1">
        <v>4</v>
      </c>
      <c r="R56" s="99">
        <v>8.9999999999999993E-3</v>
      </c>
      <c r="S56" s="93">
        <v>-0.12379999999999999</v>
      </c>
      <c r="T56" s="93">
        <v>-1.7000000000000001E-2</v>
      </c>
      <c r="U56" s="93">
        <v>-2.5999999999999999E-3</v>
      </c>
      <c r="V56" s="94">
        <v>1.1900000000000001E-2</v>
      </c>
    </row>
    <row r="57" spans="1:22">
      <c r="A57" s="82">
        <v>43405</v>
      </c>
      <c r="B57" s="87">
        <v>50.4</v>
      </c>
      <c r="C57" s="88">
        <v>21.3</v>
      </c>
      <c r="D57" s="88">
        <v>110.89</v>
      </c>
      <c r="E57" s="88">
        <v>54.46</v>
      </c>
      <c r="F57" s="89">
        <v>9.41</v>
      </c>
      <c r="G57" s="84">
        <v>0.39</v>
      </c>
      <c r="H57" s="85">
        <v>0</v>
      </c>
      <c r="I57" s="85">
        <v>0.46</v>
      </c>
      <c r="J57" s="85">
        <v>0</v>
      </c>
      <c r="K57" s="85">
        <v>0</v>
      </c>
      <c r="L57" s="93">
        <v>6.08E-2</v>
      </c>
      <c r="M57" s="93">
        <v>0.16969999999999999</v>
      </c>
      <c r="N57" s="93">
        <v>4.2500000000000003E-2</v>
      </c>
      <c r="O57" s="93">
        <v>4.19E-2</v>
      </c>
      <c r="P57" s="94">
        <v>-1.47E-2</v>
      </c>
      <c r="Q57" s="1">
        <v>4</v>
      </c>
      <c r="R57" s="99">
        <v>1.49E-2</v>
      </c>
      <c r="S57" s="93">
        <v>0.04</v>
      </c>
      <c r="T57" s="93">
        <v>1.0500000000000001E-2</v>
      </c>
      <c r="U57" s="93">
        <v>1.03E-2</v>
      </c>
      <c r="V57" s="94">
        <v>-3.7000000000000002E-3</v>
      </c>
    </row>
    <row r="58" spans="1:22">
      <c r="A58" s="82">
        <v>43435</v>
      </c>
      <c r="B58" s="87">
        <v>47.35</v>
      </c>
      <c r="C58" s="88">
        <v>18.46</v>
      </c>
      <c r="D58" s="88">
        <v>101.57</v>
      </c>
      <c r="E58" s="88">
        <v>45.7</v>
      </c>
      <c r="F58" s="89">
        <v>7.65</v>
      </c>
      <c r="G58" s="84">
        <v>0</v>
      </c>
      <c r="H58" s="85">
        <v>0</v>
      </c>
      <c r="I58" s="85">
        <v>0</v>
      </c>
      <c r="J58" s="85">
        <v>0.37</v>
      </c>
      <c r="K58" s="85">
        <v>0</v>
      </c>
      <c r="L58" s="93">
        <v>-6.0499999999999998E-2</v>
      </c>
      <c r="M58" s="93">
        <v>-0.1333</v>
      </c>
      <c r="N58" s="93">
        <v>-8.4000000000000005E-2</v>
      </c>
      <c r="O58" s="93">
        <v>-0.15409999999999999</v>
      </c>
      <c r="P58" s="94">
        <v>-0.187</v>
      </c>
      <c r="Q58" s="1">
        <v>4</v>
      </c>
      <c r="R58" s="99">
        <v>-1.55E-2</v>
      </c>
      <c r="S58" s="93">
        <v>-3.5099999999999999E-2</v>
      </c>
      <c r="T58" s="93">
        <v>-2.1700000000000001E-2</v>
      </c>
      <c r="U58" s="93">
        <v>-4.1000000000000002E-2</v>
      </c>
      <c r="V58" s="94">
        <v>-5.04E-2</v>
      </c>
    </row>
    <row r="59" spans="1:22">
      <c r="A59" s="82">
        <v>43466</v>
      </c>
      <c r="B59" s="87">
        <v>48.13</v>
      </c>
      <c r="C59" s="88">
        <v>24.41</v>
      </c>
      <c r="D59" s="88">
        <v>104.43</v>
      </c>
      <c r="E59" s="88">
        <v>51.16</v>
      </c>
      <c r="F59" s="89">
        <v>8.8000000000000007</v>
      </c>
      <c r="G59" s="84">
        <v>0</v>
      </c>
      <c r="H59" s="85">
        <v>0</v>
      </c>
      <c r="I59" s="85">
        <v>0</v>
      </c>
      <c r="J59" s="85">
        <v>0</v>
      </c>
      <c r="K59" s="85">
        <v>0.15</v>
      </c>
      <c r="L59" s="93">
        <v>1.6500000000000001E-2</v>
      </c>
      <c r="M59" s="93">
        <v>0.32229999999999998</v>
      </c>
      <c r="N59" s="93">
        <v>2.8199999999999999E-2</v>
      </c>
      <c r="O59" s="93">
        <v>0.1195</v>
      </c>
      <c r="P59" s="94">
        <v>0.1699</v>
      </c>
      <c r="Q59" s="1">
        <v>4</v>
      </c>
      <c r="R59" s="99">
        <v>4.1000000000000003E-3</v>
      </c>
      <c r="S59" s="93">
        <v>7.2300000000000003E-2</v>
      </c>
      <c r="T59" s="93">
        <v>7.0000000000000001E-3</v>
      </c>
      <c r="U59" s="93">
        <v>2.86E-2</v>
      </c>
      <c r="V59" s="94">
        <v>0.04</v>
      </c>
    </row>
    <row r="60" spans="1:22">
      <c r="A60" s="82">
        <v>43497</v>
      </c>
      <c r="B60" s="87">
        <v>45.34</v>
      </c>
      <c r="C60" s="88">
        <v>23.53</v>
      </c>
      <c r="D60" s="88">
        <v>112.03</v>
      </c>
      <c r="E60" s="88">
        <v>51.69</v>
      </c>
      <c r="F60" s="89">
        <v>8.77</v>
      </c>
      <c r="G60" s="84">
        <v>0</v>
      </c>
      <c r="H60" s="85">
        <v>0</v>
      </c>
      <c r="I60" s="85">
        <v>0</v>
      </c>
      <c r="J60" s="85">
        <v>0</v>
      </c>
      <c r="K60" s="85">
        <v>0</v>
      </c>
      <c r="L60" s="93">
        <v>-5.8000000000000003E-2</v>
      </c>
      <c r="M60" s="93">
        <v>-3.61E-2</v>
      </c>
      <c r="N60" s="93">
        <v>7.2800000000000004E-2</v>
      </c>
      <c r="O60" s="93">
        <v>1.04E-2</v>
      </c>
      <c r="P60" s="94">
        <v>-3.3999999999999998E-3</v>
      </c>
      <c r="Q60" s="1">
        <v>4</v>
      </c>
      <c r="R60" s="99">
        <v>-1.4800000000000001E-2</v>
      </c>
      <c r="S60" s="93">
        <v>-9.1000000000000004E-3</v>
      </c>
      <c r="T60" s="93">
        <v>1.77E-2</v>
      </c>
      <c r="U60" s="93">
        <v>2.5999999999999999E-3</v>
      </c>
      <c r="V60" s="94">
        <v>-8.9999999999999998E-4</v>
      </c>
    </row>
    <row r="61" spans="1:22">
      <c r="A61" s="82">
        <v>43525</v>
      </c>
      <c r="B61" s="87">
        <v>46.86</v>
      </c>
      <c r="C61" s="88">
        <v>25.52</v>
      </c>
      <c r="D61" s="88">
        <v>117.94</v>
      </c>
      <c r="E61" s="88">
        <v>48.19</v>
      </c>
      <c r="F61" s="89">
        <v>8.7799999999999994</v>
      </c>
      <c r="G61" s="84">
        <v>0.4</v>
      </c>
      <c r="H61" s="85">
        <v>0</v>
      </c>
      <c r="I61" s="85">
        <v>0.46</v>
      </c>
      <c r="J61" s="85">
        <v>0.37</v>
      </c>
      <c r="K61" s="85">
        <v>0.15</v>
      </c>
      <c r="L61" s="93">
        <v>4.2299999999999997E-2</v>
      </c>
      <c r="M61" s="93">
        <v>8.4599999999999995E-2</v>
      </c>
      <c r="N61" s="93">
        <v>5.6899999999999999E-2</v>
      </c>
      <c r="O61" s="93">
        <v>-6.0600000000000001E-2</v>
      </c>
      <c r="P61" s="94">
        <v>1.8200000000000001E-2</v>
      </c>
      <c r="Q61" s="1">
        <v>4</v>
      </c>
      <c r="R61" s="99">
        <v>1.04E-2</v>
      </c>
      <c r="S61" s="93">
        <v>2.0500000000000001E-2</v>
      </c>
      <c r="T61" s="93">
        <v>1.3899999999999999E-2</v>
      </c>
      <c r="U61" s="93">
        <v>-1.55E-2</v>
      </c>
      <c r="V61" s="94">
        <v>4.4999999999999997E-3</v>
      </c>
    </row>
    <row r="62" spans="1:22">
      <c r="A62" s="82">
        <v>43556</v>
      </c>
      <c r="B62" s="87">
        <v>49.06</v>
      </c>
      <c r="C62" s="88">
        <v>27.63</v>
      </c>
      <c r="D62" s="88">
        <v>130.6</v>
      </c>
      <c r="E62" s="88">
        <v>53.32</v>
      </c>
      <c r="F62" s="89">
        <v>10.45</v>
      </c>
      <c r="G62" s="84">
        <v>0</v>
      </c>
      <c r="H62" s="85">
        <v>0</v>
      </c>
      <c r="I62" s="85">
        <v>0</v>
      </c>
      <c r="J62" s="85">
        <v>0</v>
      </c>
      <c r="K62" s="85">
        <v>0.15</v>
      </c>
      <c r="L62" s="93">
        <v>4.6899999999999997E-2</v>
      </c>
      <c r="M62" s="93">
        <v>8.2699999999999996E-2</v>
      </c>
      <c r="N62" s="93">
        <v>0.10730000000000001</v>
      </c>
      <c r="O62" s="93">
        <v>0.1065</v>
      </c>
      <c r="P62" s="94">
        <v>0.20730000000000001</v>
      </c>
      <c r="Q62" s="1">
        <v>4</v>
      </c>
      <c r="R62" s="99">
        <v>1.15E-2</v>
      </c>
      <c r="S62" s="93">
        <v>2.01E-2</v>
      </c>
      <c r="T62" s="93">
        <v>2.58E-2</v>
      </c>
      <c r="U62" s="93">
        <v>2.5600000000000001E-2</v>
      </c>
      <c r="V62" s="94">
        <v>4.82E-2</v>
      </c>
    </row>
    <row r="63" spans="1:22">
      <c r="A63" s="82">
        <v>43586</v>
      </c>
      <c r="B63" s="87">
        <v>49.13</v>
      </c>
      <c r="C63" s="88">
        <v>27.41</v>
      </c>
      <c r="D63" s="88">
        <v>123.68</v>
      </c>
      <c r="E63" s="88">
        <v>50.2</v>
      </c>
      <c r="F63" s="89">
        <v>9.52</v>
      </c>
      <c r="G63" s="84">
        <v>0</v>
      </c>
      <c r="H63" s="85">
        <v>0</v>
      </c>
      <c r="I63" s="85">
        <v>0</v>
      </c>
      <c r="J63" s="85">
        <v>0</v>
      </c>
      <c r="K63" s="85">
        <v>0</v>
      </c>
      <c r="L63" s="93">
        <v>1.4E-3</v>
      </c>
      <c r="M63" s="93">
        <v>-8.0000000000000002E-3</v>
      </c>
      <c r="N63" s="93">
        <v>-5.2999999999999999E-2</v>
      </c>
      <c r="O63" s="93">
        <v>-5.8500000000000003E-2</v>
      </c>
      <c r="P63" s="94">
        <v>-8.8999999999999996E-2</v>
      </c>
      <c r="Q63" s="1">
        <v>4</v>
      </c>
      <c r="R63" s="99">
        <v>4.0000000000000002E-4</v>
      </c>
      <c r="S63" s="93">
        <v>-2E-3</v>
      </c>
      <c r="T63" s="93">
        <v>-1.35E-2</v>
      </c>
      <c r="U63" s="93">
        <v>-1.4999999999999999E-2</v>
      </c>
      <c r="V63" s="94">
        <v>-2.3E-2</v>
      </c>
    </row>
    <row r="64" spans="1:22">
      <c r="A64" s="82">
        <v>43617</v>
      </c>
      <c r="B64" s="87">
        <v>50.92</v>
      </c>
      <c r="C64" s="88">
        <v>30.37</v>
      </c>
      <c r="D64" s="88">
        <v>133.96</v>
      </c>
      <c r="E64" s="88">
        <v>52.4</v>
      </c>
      <c r="F64" s="89">
        <v>10.23</v>
      </c>
      <c r="G64" s="84">
        <v>0.4</v>
      </c>
      <c r="H64" s="85">
        <v>0</v>
      </c>
      <c r="I64" s="85">
        <v>0.46</v>
      </c>
      <c r="J64" s="85">
        <v>0.37</v>
      </c>
      <c r="K64" s="85">
        <v>0</v>
      </c>
      <c r="L64" s="93">
        <v>4.4600000000000001E-2</v>
      </c>
      <c r="M64" s="93">
        <v>0.108</v>
      </c>
      <c r="N64" s="93">
        <v>8.6800000000000002E-2</v>
      </c>
      <c r="O64" s="93">
        <v>5.1200000000000002E-2</v>
      </c>
      <c r="P64" s="94">
        <v>7.46E-2</v>
      </c>
      <c r="Q64" s="1">
        <v>5</v>
      </c>
      <c r="R64" s="99">
        <v>8.8000000000000005E-3</v>
      </c>
      <c r="S64" s="93">
        <v>2.07E-2</v>
      </c>
      <c r="T64" s="93">
        <v>1.6799999999999999E-2</v>
      </c>
      <c r="U64" s="93">
        <v>0.01</v>
      </c>
      <c r="V64" s="94">
        <v>1.4500000000000001E-2</v>
      </c>
    </row>
    <row r="65" spans="1:22">
      <c r="A65" s="82">
        <v>43647</v>
      </c>
      <c r="B65" s="87">
        <v>52.63</v>
      </c>
      <c r="C65" s="88">
        <v>30.45</v>
      </c>
      <c r="D65" s="88">
        <v>136.27000000000001</v>
      </c>
      <c r="E65" s="88">
        <v>57.15</v>
      </c>
      <c r="F65" s="89">
        <v>9.5299999999999994</v>
      </c>
      <c r="G65" s="84">
        <v>0</v>
      </c>
      <c r="H65" s="85">
        <v>0</v>
      </c>
      <c r="I65" s="85">
        <v>0</v>
      </c>
      <c r="J65" s="85">
        <v>0</v>
      </c>
      <c r="K65" s="85">
        <v>0.15</v>
      </c>
      <c r="L65" s="93">
        <v>3.3599999999999998E-2</v>
      </c>
      <c r="M65" s="93">
        <v>2.5999999999999999E-3</v>
      </c>
      <c r="N65" s="93">
        <v>1.72E-2</v>
      </c>
      <c r="O65" s="93">
        <v>9.06E-2</v>
      </c>
      <c r="P65" s="94">
        <v>-5.3800000000000001E-2</v>
      </c>
      <c r="Q65" s="1">
        <v>5</v>
      </c>
      <c r="R65" s="99">
        <v>6.6E-3</v>
      </c>
      <c r="S65" s="93">
        <v>5.0000000000000001E-4</v>
      </c>
      <c r="T65" s="93">
        <v>3.3999999999999998E-3</v>
      </c>
      <c r="U65" s="93">
        <v>1.7500000000000002E-2</v>
      </c>
      <c r="V65" s="94">
        <v>-1.0999999999999999E-2</v>
      </c>
    </row>
    <row r="66" spans="1:22">
      <c r="A66" s="82">
        <v>43678</v>
      </c>
      <c r="B66" s="87">
        <v>55.04</v>
      </c>
      <c r="C66" s="88">
        <v>31.45</v>
      </c>
      <c r="D66" s="88">
        <v>137.86000000000001</v>
      </c>
      <c r="E66" s="88">
        <v>52.69</v>
      </c>
      <c r="F66" s="89">
        <v>9.17</v>
      </c>
      <c r="G66" s="84">
        <v>0</v>
      </c>
      <c r="H66" s="85">
        <v>0</v>
      </c>
      <c r="I66" s="85">
        <v>0</v>
      </c>
      <c r="J66" s="85">
        <v>0</v>
      </c>
      <c r="K66" s="85">
        <v>0</v>
      </c>
      <c r="L66" s="93">
        <v>4.58E-2</v>
      </c>
      <c r="M66" s="93">
        <v>3.2800000000000003E-2</v>
      </c>
      <c r="N66" s="93">
        <v>1.17E-2</v>
      </c>
      <c r="O66" s="93">
        <v>-7.8E-2</v>
      </c>
      <c r="P66" s="94">
        <v>-3.78E-2</v>
      </c>
      <c r="Q66" s="1">
        <v>5</v>
      </c>
      <c r="R66" s="99">
        <v>8.9999999999999993E-3</v>
      </c>
      <c r="S66" s="93">
        <v>6.4999999999999997E-3</v>
      </c>
      <c r="T66" s="93">
        <v>2.3E-3</v>
      </c>
      <c r="U66" s="93">
        <v>-1.61E-2</v>
      </c>
      <c r="V66" s="94">
        <v>-7.7000000000000002E-3</v>
      </c>
    </row>
    <row r="67" spans="1:22">
      <c r="A67" s="82">
        <v>43709</v>
      </c>
      <c r="B67" s="87">
        <v>54.44</v>
      </c>
      <c r="C67" s="88">
        <v>28.99</v>
      </c>
      <c r="D67" s="88">
        <v>139.03</v>
      </c>
      <c r="E67" s="88">
        <v>55.34</v>
      </c>
      <c r="F67" s="89">
        <v>9.16</v>
      </c>
      <c r="G67" s="84">
        <v>0.4</v>
      </c>
      <c r="H67" s="85">
        <v>0</v>
      </c>
      <c r="I67" s="85">
        <v>0.51</v>
      </c>
      <c r="J67" s="85">
        <v>0.42</v>
      </c>
      <c r="K67" s="85">
        <v>0</v>
      </c>
      <c r="L67" s="93">
        <v>-3.5999999999999999E-3</v>
      </c>
      <c r="M67" s="93">
        <v>-7.8200000000000006E-2</v>
      </c>
      <c r="N67" s="93">
        <v>1.2200000000000001E-2</v>
      </c>
      <c r="O67" s="93">
        <v>5.8299999999999998E-2</v>
      </c>
      <c r="P67" s="94">
        <v>-1.1000000000000001E-3</v>
      </c>
      <c r="Q67" s="1">
        <v>5</v>
      </c>
      <c r="R67" s="99">
        <v>-6.9999999999999999E-4</v>
      </c>
      <c r="S67" s="93">
        <v>-1.6199999999999999E-2</v>
      </c>
      <c r="T67" s="93">
        <v>2.3999999999999998E-3</v>
      </c>
      <c r="U67" s="93">
        <v>1.14E-2</v>
      </c>
      <c r="V67" s="94">
        <v>-2.0000000000000001E-4</v>
      </c>
    </row>
    <row r="68" spans="1:22">
      <c r="A68" s="82">
        <v>43739</v>
      </c>
      <c r="B68" s="87">
        <v>54.43</v>
      </c>
      <c r="C68" s="88">
        <v>33.93</v>
      </c>
      <c r="D68" s="88">
        <v>143.37</v>
      </c>
      <c r="E68" s="88">
        <v>56.31</v>
      </c>
      <c r="F68" s="89">
        <v>8.6</v>
      </c>
      <c r="G68" s="84">
        <v>0</v>
      </c>
      <c r="H68" s="85">
        <v>0</v>
      </c>
      <c r="I68" s="85">
        <v>0</v>
      </c>
      <c r="J68" s="85">
        <v>0</v>
      </c>
      <c r="K68" s="85">
        <v>0.15</v>
      </c>
      <c r="L68" s="93">
        <v>-2.0000000000000001E-4</v>
      </c>
      <c r="M68" s="93">
        <v>0.1704</v>
      </c>
      <c r="N68" s="93">
        <v>3.1199999999999999E-2</v>
      </c>
      <c r="O68" s="93">
        <v>1.7500000000000002E-2</v>
      </c>
      <c r="P68" s="94">
        <v>-4.48E-2</v>
      </c>
      <c r="Q68" s="1">
        <v>5</v>
      </c>
      <c r="R68" s="99">
        <v>0</v>
      </c>
      <c r="S68" s="93">
        <v>3.2000000000000001E-2</v>
      </c>
      <c r="T68" s="93">
        <v>6.1999999999999998E-3</v>
      </c>
      <c r="U68" s="93">
        <v>3.5000000000000001E-3</v>
      </c>
      <c r="V68" s="94">
        <v>-9.1000000000000004E-3</v>
      </c>
    </row>
    <row r="69" spans="1:22">
      <c r="A69" s="82">
        <v>43770</v>
      </c>
      <c r="B69" s="87">
        <v>53.4</v>
      </c>
      <c r="C69" s="88">
        <v>39.15</v>
      </c>
      <c r="D69" s="88">
        <v>151.38</v>
      </c>
      <c r="E69" s="88">
        <v>60.03</v>
      </c>
      <c r="F69" s="89">
        <v>9.06</v>
      </c>
      <c r="G69" s="84">
        <v>0.4</v>
      </c>
      <c r="H69" s="85">
        <v>0</v>
      </c>
      <c r="I69" s="85">
        <v>0</v>
      </c>
      <c r="J69" s="85">
        <v>0</v>
      </c>
      <c r="K69" s="85">
        <v>0</v>
      </c>
      <c r="L69" s="93">
        <v>-1.1599999999999999E-2</v>
      </c>
      <c r="M69" s="93">
        <v>0.15379999999999999</v>
      </c>
      <c r="N69" s="93">
        <v>5.5899999999999998E-2</v>
      </c>
      <c r="O69" s="93">
        <v>6.6100000000000006E-2</v>
      </c>
      <c r="P69" s="94">
        <v>5.3499999999999999E-2</v>
      </c>
      <c r="Q69" s="1">
        <v>5</v>
      </c>
      <c r="R69" s="99">
        <v>-2.3E-3</v>
      </c>
      <c r="S69" s="93">
        <v>2.9000000000000001E-2</v>
      </c>
      <c r="T69" s="93">
        <v>1.09E-2</v>
      </c>
      <c r="U69" s="93">
        <v>1.29E-2</v>
      </c>
      <c r="V69" s="94">
        <v>1.0500000000000001E-2</v>
      </c>
    </row>
    <row r="70" spans="1:22">
      <c r="A70" s="82">
        <v>43800</v>
      </c>
      <c r="B70" s="87">
        <v>55.35</v>
      </c>
      <c r="C70" s="88">
        <v>45.86</v>
      </c>
      <c r="D70" s="88">
        <v>157.69999999999999</v>
      </c>
      <c r="E70" s="88">
        <v>59.29</v>
      </c>
      <c r="F70" s="89">
        <v>9.3000000000000007</v>
      </c>
      <c r="G70" s="84">
        <v>0</v>
      </c>
      <c r="H70" s="85">
        <v>0</v>
      </c>
      <c r="I70" s="85">
        <v>0.51</v>
      </c>
      <c r="J70" s="85">
        <v>0.42</v>
      </c>
      <c r="K70" s="85">
        <v>0</v>
      </c>
      <c r="L70" s="93">
        <v>3.6499999999999998E-2</v>
      </c>
      <c r="M70" s="93">
        <v>0.1714</v>
      </c>
      <c r="N70" s="93">
        <v>4.5100000000000001E-2</v>
      </c>
      <c r="O70" s="93">
        <v>-5.3E-3</v>
      </c>
      <c r="P70" s="94">
        <v>2.6499999999999999E-2</v>
      </c>
      <c r="Q70" s="1">
        <v>5</v>
      </c>
      <c r="R70" s="99">
        <v>7.1999999999999998E-3</v>
      </c>
      <c r="S70" s="93">
        <v>3.2099999999999997E-2</v>
      </c>
      <c r="T70" s="93">
        <v>8.8999999999999999E-3</v>
      </c>
      <c r="U70" s="93">
        <v>-1.1000000000000001E-3</v>
      </c>
      <c r="V70" s="94">
        <v>5.1999999999999998E-3</v>
      </c>
    </row>
    <row r="71" spans="1:22">
      <c r="A71" s="82">
        <v>43831</v>
      </c>
      <c r="B71" s="87">
        <v>58.4</v>
      </c>
      <c r="C71" s="88">
        <v>47</v>
      </c>
      <c r="D71" s="88">
        <v>170.23</v>
      </c>
      <c r="E71" s="88">
        <v>53.22</v>
      </c>
      <c r="F71" s="89">
        <v>8.82</v>
      </c>
      <c r="G71" s="84">
        <v>0</v>
      </c>
      <c r="H71" s="85">
        <v>0</v>
      </c>
      <c r="I71" s="85">
        <v>0</v>
      </c>
      <c r="J71" s="85">
        <v>0</v>
      </c>
      <c r="K71" s="85">
        <v>0.15</v>
      </c>
      <c r="L71" s="93">
        <v>5.5100000000000003E-2</v>
      </c>
      <c r="M71" s="93">
        <v>2.4899999999999999E-2</v>
      </c>
      <c r="N71" s="93">
        <v>7.9500000000000001E-2</v>
      </c>
      <c r="O71" s="93">
        <v>-0.1024</v>
      </c>
      <c r="P71" s="94">
        <v>-3.5499999999999997E-2</v>
      </c>
      <c r="Q71" s="1">
        <v>5</v>
      </c>
      <c r="R71" s="99">
        <v>1.0800000000000001E-2</v>
      </c>
      <c r="S71" s="93">
        <v>4.8999999999999998E-3</v>
      </c>
      <c r="T71" s="93">
        <v>1.54E-2</v>
      </c>
      <c r="U71" s="93">
        <v>-2.1399999999999999E-2</v>
      </c>
      <c r="V71" s="94">
        <v>-7.1999999999999998E-3</v>
      </c>
    </row>
    <row r="72" spans="1:22">
      <c r="A72" s="82">
        <v>43862</v>
      </c>
      <c r="B72" s="87">
        <v>53.49</v>
      </c>
      <c r="C72" s="88">
        <v>45.48</v>
      </c>
      <c r="D72" s="88">
        <v>162.01</v>
      </c>
      <c r="E72" s="88">
        <v>46.44</v>
      </c>
      <c r="F72" s="89">
        <v>6.96</v>
      </c>
      <c r="G72" s="84">
        <v>0</v>
      </c>
      <c r="H72" s="85">
        <v>0</v>
      </c>
      <c r="I72" s="85">
        <v>0</v>
      </c>
      <c r="J72" s="85">
        <v>0</v>
      </c>
      <c r="K72" s="85">
        <v>0</v>
      </c>
      <c r="L72" s="93">
        <v>-8.4099999999999994E-2</v>
      </c>
      <c r="M72" s="93">
        <v>-3.2300000000000002E-2</v>
      </c>
      <c r="N72" s="93">
        <v>-4.8300000000000003E-2</v>
      </c>
      <c r="O72" s="93">
        <v>-0.12740000000000001</v>
      </c>
      <c r="P72" s="94">
        <v>-0.2109</v>
      </c>
      <c r="Q72" s="1">
        <v>5</v>
      </c>
      <c r="R72" s="99">
        <v>-1.7399999999999999E-2</v>
      </c>
      <c r="S72" s="93">
        <v>-6.6E-3</v>
      </c>
      <c r="T72" s="93">
        <v>-9.7999999999999997E-3</v>
      </c>
      <c r="U72" s="93">
        <v>-2.69E-2</v>
      </c>
      <c r="V72" s="94">
        <v>-4.6300000000000001E-2</v>
      </c>
    </row>
    <row r="73" spans="1:22">
      <c r="A73" s="82">
        <v>43891</v>
      </c>
      <c r="B73" s="87">
        <v>44.25</v>
      </c>
      <c r="C73" s="88">
        <v>45.48</v>
      </c>
      <c r="D73" s="88">
        <v>157.71</v>
      </c>
      <c r="E73" s="88">
        <v>34.450000000000003</v>
      </c>
      <c r="F73" s="89">
        <v>4.83</v>
      </c>
      <c r="G73" s="84">
        <v>0.41</v>
      </c>
      <c r="H73" s="85">
        <v>0</v>
      </c>
      <c r="I73" s="85">
        <v>0.51</v>
      </c>
      <c r="J73" s="85">
        <v>0.42</v>
      </c>
      <c r="K73" s="85">
        <v>0</v>
      </c>
      <c r="L73" s="93">
        <v>-0.1651</v>
      </c>
      <c r="M73" s="93">
        <v>0</v>
      </c>
      <c r="N73" s="93">
        <v>-2.3400000000000001E-2</v>
      </c>
      <c r="O73" s="93">
        <v>-0.24909999999999999</v>
      </c>
      <c r="P73" s="94">
        <v>-0.30599999999999999</v>
      </c>
      <c r="Q73" s="1">
        <v>5</v>
      </c>
      <c r="R73" s="99">
        <v>-3.5400000000000001E-2</v>
      </c>
      <c r="S73" s="93">
        <v>0</v>
      </c>
      <c r="T73" s="93">
        <v>-4.7000000000000002E-3</v>
      </c>
      <c r="U73" s="93">
        <v>-5.57E-2</v>
      </c>
      <c r="V73" s="94">
        <v>-7.0499999999999993E-2</v>
      </c>
    </row>
    <row r="74" spans="1:22">
      <c r="A74" s="82">
        <v>43922</v>
      </c>
      <c r="B74" s="87">
        <v>45.89</v>
      </c>
      <c r="C74" s="88">
        <v>52.39</v>
      </c>
      <c r="D74" s="88">
        <v>179.21</v>
      </c>
      <c r="E74" s="88">
        <v>36.5</v>
      </c>
      <c r="F74" s="89">
        <v>5.09</v>
      </c>
      <c r="G74" s="84">
        <v>0</v>
      </c>
      <c r="H74" s="85">
        <v>0</v>
      </c>
      <c r="I74" s="85">
        <v>0</v>
      </c>
      <c r="J74" s="85">
        <v>0</v>
      </c>
      <c r="K74" s="85">
        <v>0</v>
      </c>
      <c r="L74" s="93">
        <v>3.7100000000000001E-2</v>
      </c>
      <c r="M74" s="93">
        <v>0.15190000000000001</v>
      </c>
      <c r="N74" s="93">
        <v>0.1363</v>
      </c>
      <c r="O74" s="93">
        <v>5.9499999999999997E-2</v>
      </c>
      <c r="P74" s="94">
        <v>5.3800000000000001E-2</v>
      </c>
      <c r="Q74" s="1">
        <v>5</v>
      </c>
      <c r="R74" s="99">
        <v>7.3000000000000001E-3</v>
      </c>
      <c r="S74" s="93">
        <v>2.87E-2</v>
      </c>
      <c r="T74" s="93">
        <v>2.5899999999999999E-2</v>
      </c>
      <c r="U74" s="93">
        <v>1.1599999999999999E-2</v>
      </c>
      <c r="V74" s="94">
        <v>1.0500000000000001E-2</v>
      </c>
    </row>
    <row r="75" spans="1:22" ht="16" thickBot="1">
      <c r="A75" s="83">
        <v>43952</v>
      </c>
      <c r="B75" s="90">
        <v>45.03</v>
      </c>
      <c r="C75" s="91">
        <v>55.17</v>
      </c>
      <c r="D75" s="91">
        <v>183.51</v>
      </c>
      <c r="E75" s="91">
        <v>32.93</v>
      </c>
      <c r="F75" s="92">
        <v>5.65</v>
      </c>
      <c r="G75" s="95">
        <v>0</v>
      </c>
      <c r="H75" s="96">
        <v>0</v>
      </c>
      <c r="I75" s="96">
        <v>0</v>
      </c>
      <c r="J75" s="96">
        <v>0</v>
      </c>
      <c r="K75" s="96">
        <v>0</v>
      </c>
      <c r="L75" s="97">
        <v>-1.8700000000000001E-2</v>
      </c>
      <c r="M75" s="97">
        <v>5.3100000000000001E-2</v>
      </c>
      <c r="N75" s="97">
        <v>2.4E-2</v>
      </c>
      <c r="O75" s="97">
        <v>-9.7799999999999998E-2</v>
      </c>
      <c r="P75" s="98">
        <v>0.11</v>
      </c>
      <c r="Q75" s="1">
        <v>5</v>
      </c>
      <c r="R75" s="100">
        <v>-3.8E-3</v>
      </c>
      <c r="S75" s="97">
        <v>1.04E-2</v>
      </c>
      <c r="T75" s="97">
        <v>4.7999999999999996E-3</v>
      </c>
      <c r="U75" s="97">
        <v>-2.0400000000000001E-2</v>
      </c>
      <c r="V75" s="98">
        <v>2.1100000000000001E-2</v>
      </c>
    </row>
  </sheetData>
  <mergeCells count="5">
    <mergeCell ref="B14:F14"/>
    <mergeCell ref="G14:K14"/>
    <mergeCell ref="L14:P14"/>
    <mergeCell ref="R14:V14"/>
    <mergeCell ref="A1: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94CF-6318-AE43-BD94-FC833333DDF5}">
  <dimension ref="A1:AI117"/>
  <sheetViews>
    <sheetView tabSelected="1" topLeftCell="A94" zoomScale="55" zoomScaleNormal="55" workbookViewId="0">
      <selection activeCell="F112" sqref="F112"/>
    </sheetView>
  </sheetViews>
  <sheetFormatPr defaultColWidth="10.6640625" defaultRowHeight="15.5"/>
  <cols>
    <col min="1" max="1" width="12.5" bestFit="1" customWidth="1"/>
    <col min="2" max="2" width="12.6640625" bestFit="1" customWidth="1"/>
    <col min="4" max="4" width="12.33203125" bestFit="1" customWidth="1"/>
    <col min="5" max="5" width="28.83203125" bestFit="1" customWidth="1"/>
    <col min="9" max="9" width="21.6640625" bestFit="1" customWidth="1"/>
    <col min="10" max="10" width="11.83203125" bestFit="1" customWidth="1"/>
    <col min="12" max="12" width="20" bestFit="1" customWidth="1"/>
    <col min="13" max="13" width="16.1640625" bestFit="1" customWidth="1"/>
    <col min="14" max="14" width="19.4140625" bestFit="1" customWidth="1"/>
    <col min="17" max="17" width="16.1640625" bestFit="1" customWidth="1"/>
    <col min="18" max="18" width="13" bestFit="1" customWidth="1"/>
  </cols>
  <sheetData>
    <row r="1" spans="1:22">
      <c r="A1" s="11" t="s">
        <v>57</v>
      </c>
      <c r="B1" s="165" t="s">
        <v>10</v>
      </c>
    </row>
    <row r="2" spans="1:22">
      <c r="A2" s="12"/>
      <c r="B2" s="29" t="s">
        <v>11</v>
      </c>
    </row>
    <row r="3" spans="1:22" ht="16" thickBot="1">
      <c r="A3" s="15"/>
      <c r="B3" s="30" t="s">
        <v>12</v>
      </c>
    </row>
    <row r="5" spans="1:22" ht="16" thickBot="1"/>
    <row r="6" spans="1:22">
      <c r="A6" s="156" t="s">
        <v>31</v>
      </c>
      <c r="B6" s="157"/>
      <c r="C6" s="157"/>
      <c r="D6" s="157"/>
      <c r="E6" s="157"/>
      <c r="F6" s="157"/>
      <c r="G6" s="157"/>
      <c r="H6" s="157"/>
      <c r="I6" s="157"/>
      <c r="J6" s="157"/>
      <c r="K6" s="157"/>
      <c r="L6" s="157"/>
      <c r="M6" s="157"/>
      <c r="N6" s="157"/>
      <c r="O6" s="157"/>
      <c r="P6" s="157"/>
      <c r="Q6" s="157"/>
      <c r="R6" s="157"/>
      <c r="S6" s="157"/>
      <c r="T6" s="157"/>
      <c r="U6" s="157"/>
      <c r="V6" s="158"/>
    </row>
    <row r="7" spans="1:22">
      <c r="A7" s="159"/>
      <c r="B7" s="160"/>
      <c r="C7" s="160"/>
      <c r="D7" s="160"/>
      <c r="E7" s="160"/>
      <c r="F7" s="160"/>
      <c r="G7" s="160"/>
      <c r="H7" s="160"/>
      <c r="I7" s="160"/>
      <c r="J7" s="160"/>
      <c r="K7" s="160"/>
      <c r="L7" s="160"/>
      <c r="M7" s="160"/>
      <c r="N7" s="160"/>
      <c r="O7" s="160"/>
      <c r="P7" s="160"/>
      <c r="Q7" s="160"/>
      <c r="R7" s="160"/>
      <c r="S7" s="160"/>
      <c r="T7" s="160"/>
      <c r="U7" s="160"/>
      <c r="V7" s="161"/>
    </row>
    <row r="8" spans="1:22" ht="16" thickBot="1">
      <c r="A8" s="162"/>
      <c r="B8" s="163"/>
      <c r="C8" s="163"/>
      <c r="D8" s="163"/>
      <c r="E8" s="163"/>
      <c r="F8" s="163"/>
      <c r="G8" s="163"/>
      <c r="H8" s="163"/>
      <c r="I8" s="163"/>
      <c r="J8" s="163"/>
      <c r="K8" s="163"/>
      <c r="L8" s="163"/>
      <c r="M8" s="163"/>
      <c r="N8" s="163"/>
      <c r="O8" s="163"/>
      <c r="P8" s="163"/>
      <c r="Q8" s="163"/>
      <c r="R8" s="163"/>
      <c r="S8" s="163"/>
      <c r="T8" s="163"/>
      <c r="U8" s="163"/>
      <c r="V8" s="164"/>
    </row>
    <row r="9" spans="1:22" ht="16" thickBot="1"/>
    <row r="10" spans="1:22" ht="16" thickBot="1">
      <c r="C10" s="3"/>
      <c r="Q10" s="137" t="s">
        <v>53</v>
      </c>
      <c r="R10" s="138"/>
      <c r="S10" s="138"/>
      <c r="T10" s="138"/>
      <c r="U10" s="138"/>
      <c r="V10" s="139"/>
    </row>
    <row r="11" spans="1:22" ht="16" thickBot="1">
      <c r="B11" s="19" t="s">
        <v>32</v>
      </c>
      <c r="C11" s="20" t="s">
        <v>14</v>
      </c>
      <c r="D11" s="21" t="s">
        <v>13</v>
      </c>
      <c r="F11" s="113" t="s">
        <v>15</v>
      </c>
      <c r="G11" s="114"/>
      <c r="H11" s="114"/>
      <c r="I11" s="114"/>
      <c r="J11" s="114"/>
      <c r="K11" s="115"/>
      <c r="M11" s="108" t="s">
        <v>33</v>
      </c>
      <c r="N11" s="110"/>
      <c r="Q11" s="140"/>
      <c r="R11" s="141"/>
      <c r="S11" s="141"/>
      <c r="T11" s="141"/>
      <c r="U11" s="141"/>
      <c r="V11" s="142"/>
    </row>
    <row r="12" spans="1:22" ht="16" thickBot="1">
      <c r="B12" s="12" t="s">
        <v>4</v>
      </c>
      <c r="C12" s="13">
        <f>AVERAGE('Stock History Data'!R16:R75)</f>
        <v>3.5500000000000002E-3</v>
      </c>
      <c r="D12" s="28">
        <v>0.2</v>
      </c>
      <c r="F12" s="31"/>
      <c r="G12" s="17" t="s">
        <v>4</v>
      </c>
      <c r="H12" s="17" t="s">
        <v>5</v>
      </c>
      <c r="I12" s="17" t="s">
        <v>6</v>
      </c>
      <c r="J12" s="17" t="s">
        <v>7</v>
      </c>
      <c r="K12" s="18" t="s">
        <v>8</v>
      </c>
      <c r="M12" s="12" t="s">
        <v>34</v>
      </c>
      <c r="N12" s="33">
        <f>SUMPRODUCT(D12:D16,C12:C16)</f>
        <v>8.3516666666666687E-3</v>
      </c>
      <c r="Q12" s="140"/>
      <c r="R12" s="141"/>
      <c r="S12" s="141"/>
      <c r="T12" s="141"/>
      <c r="U12" s="141"/>
      <c r="V12" s="142"/>
    </row>
    <row r="13" spans="1:22">
      <c r="B13" s="12" t="s">
        <v>5</v>
      </c>
      <c r="C13" s="13">
        <f>AVERAGE('Stock History Data'!S16:S75)</f>
        <v>2.9495000000000004E-2</v>
      </c>
      <c r="D13" s="28">
        <v>0.2</v>
      </c>
      <c r="F13" s="29" t="s">
        <v>4</v>
      </c>
      <c r="G13" s="23">
        <v>3.8200000000000002E-4</v>
      </c>
      <c r="H13" s="23">
        <v>3.7300000000000001E-4</v>
      </c>
      <c r="I13" s="23">
        <v>4.5300000000000001E-4</v>
      </c>
      <c r="J13" s="23">
        <v>1.9000000000000001E-4</v>
      </c>
      <c r="K13" s="24">
        <v>2.92E-4</v>
      </c>
      <c r="M13" s="12" t="s">
        <v>35</v>
      </c>
      <c r="N13" s="33">
        <f t="array" ref="N13">MMULT(TRANSPOSE(D12:D16),MMULT(G13:K17,D12:D16))</f>
        <v>1.0405200000000001E-3</v>
      </c>
      <c r="Q13" s="140"/>
      <c r="R13" s="141"/>
      <c r="S13" s="141"/>
      <c r="T13" s="141"/>
      <c r="U13" s="141"/>
      <c r="V13" s="142"/>
    </row>
    <row r="14" spans="1:22">
      <c r="B14" s="12" t="s">
        <v>6</v>
      </c>
      <c r="C14" s="13">
        <f>AVERAGE('Stock History Data'!T16:T75)</f>
        <v>1.0628333333333332E-2</v>
      </c>
      <c r="D14" s="28">
        <v>0.2</v>
      </c>
      <c r="F14" s="29" t="s">
        <v>5</v>
      </c>
      <c r="G14" s="23">
        <v>3.7300000000000001E-4</v>
      </c>
      <c r="H14" s="23">
        <v>9.7949999999999999E-3</v>
      </c>
      <c r="I14" s="23">
        <v>1.2149999999999999E-3</v>
      </c>
      <c r="J14" s="23">
        <v>1.2869999999999999E-3</v>
      </c>
      <c r="K14" s="24">
        <v>1.4430000000000001E-3</v>
      </c>
      <c r="M14" s="12" t="s">
        <v>36</v>
      </c>
      <c r="N14" s="33">
        <f>SQRT(N13)</f>
        <v>3.2257092243412146E-2</v>
      </c>
      <c r="Q14" s="140"/>
      <c r="R14" s="141"/>
      <c r="S14" s="141"/>
      <c r="T14" s="141"/>
      <c r="U14" s="141"/>
      <c r="V14" s="142"/>
    </row>
    <row r="15" spans="1:22" ht="16" thickBot="1">
      <c r="B15" s="12" t="s">
        <v>7</v>
      </c>
      <c r="C15" s="13">
        <f>AVERAGE('Stock History Data'!U16:U75)</f>
        <v>9.1666666666666654E-4</v>
      </c>
      <c r="D15" s="28">
        <v>0.2</v>
      </c>
      <c r="F15" s="29" t="s">
        <v>6</v>
      </c>
      <c r="G15" s="23">
        <v>4.5300000000000001E-4</v>
      </c>
      <c r="H15" s="23">
        <v>1.2149999999999999E-3</v>
      </c>
      <c r="I15" s="23">
        <v>1.31E-3</v>
      </c>
      <c r="J15" s="23">
        <v>3.6499999999999998E-4</v>
      </c>
      <c r="K15" s="24">
        <v>4.8700000000000002E-4</v>
      </c>
      <c r="M15" s="15" t="s">
        <v>38</v>
      </c>
      <c r="N15" s="34">
        <v>6.0000000000000001E-3</v>
      </c>
      <c r="Q15" s="140"/>
      <c r="R15" s="141"/>
      <c r="S15" s="141"/>
      <c r="T15" s="141"/>
      <c r="U15" s="141"/>
      <c r="V15" s="142"/>
    </row>
    <row r="16" spans="1:22" ht="16" thickBot="1">
      <c r="B16" s="12" t="s">
        <v>8</v>
      </c>
      <c r="C16" s="13">
        <f>AVERAGE('Stock History Data'!V16:V75)</f>
        <v>-2.8316666666666655E-3</v>
      </c>
      <c r="D16" s="28">
        <v>0.2</v>
      </c>
      <c r="F16" s="29" t="s">
        <v>7</v>
      </c>
      <c r="G16" s="23">
        <v>1.9000000000000001E-4</v>
      </c>
      <c r="H16" s="23">
        <v>1.2869999999999999E-3</v>
      </c>
      <c r="I16" s="23">
        <v>3.6499999999999998E-4</v>
      </c>
      <c r="J16" s="23">
        <v>6.5300000000000004E-4</v>
      </c>
      <c r="K16" s="24">
        <v>5.0500000000000002E-4</v>
      </c>
      <c r="M16" s="134" t="s">
        <v>54</v>
      </c>
      <c r="N16" s="135">
        <f>(N12-N15)/N14</f>
        <v>7.2903864022242998E-2</v>
      </c>
      <c r="Q16" s="140"/>
      <c r="R16" s="141"/>
      <c r="S16" s="141"/>
      <c r="T16" s="141"/>
      <c r="U16" s="141"/>
      <c r="V16" s="142"/>
    </row>
    <row r="17" spans="1:35" ht="16" thickBot="1">
      <c r="B17" s="16" t="s">
        <v>16</v>
      </c>
      <c r="C17" s="17"/>
      <c r="D17" s="36">
        <f>SUM(D12:D16)</f>
        <v>1</v>
      </c>
      <c r="F17" s="30" t="s">
        <v>8</v>
      </c>
      <c r="G17" s="25">
        <v>2.92E-4</v>
      </c>
      <c r="H17" s="25">
        <v>1.4430000000000001E-3</v>
      </c>
      <c r="I17" s="25">
        <v>4.8700000000000002E-4</v>
      </c>
      <c r="J17" s="25">
        <v>5.0500000000000002E-4</v>
      </c>
      <c r="K17" s="26">
        <v>6.5300000000000004E-4</v>
      </c>
      <c r="Q17" s="140"/>
      <c r="R17" s="141"/>
      <c r="S17" s="141"/>
      <c r="T17" s="141"/>
      <c r="U17" s="141"/>
      <c r="V17" s="142"/>
    </row>
    <row r="18" spans="1:35" ht="16" thickBot="1">
      <c r="Q18" s="143"/>
      <c r="R18" s="144"/>
      <c r="S18" s="144"/>
      <c r="T18" s="144"/>
      <c r="U18" s="144"/>
      <c r="V18" s="145"/>
    </row>
    <row r="19" spans="1:35" ht="16" thickBot="1">
      <c r="J19" s="117"/>
      <c r="K19" s="117"/>
      <c r="L19" s="117"/>
      <c r="M19" s="117"/>
      <c r="N19" s="117"/>
      <c r="O19" s="117"/>
      <c r="P19" s="117"/>
      <c r="Q19" s="117"/>
      <c r="R19" s="117"/>
      <c r="S19" s="117"/>
    </row>
    <row r="20" spans="1:35">
      <c r="A20" s="156" t="s">
        <v>37</v>
      </c>
      <c r="B20" s="157"/>
      <c r="C20" s="157"/>
      <c r="D20" s="157"/>
      <c r="E20" s="157"/>
      <c r="F20" s="157"/>
      <c r="G20" s="157"/>
      <c r="H20" s="157"/>
      <c r="I20" s="157"/>
      <c r="J20" s="157"/>
      <c r="K20" s="157"/>
      <c r="L20" s="157"/>
      <c r="M20" s="157"/>
      <c r="N20" s="157"/>
      <c r="O20" s="157"/>
      <c r="P20" s="157"/>
      <c r="Q20" s="157"/>
      <c r="R20" s="157"/>
      <c r="S20" s="157"/>
      <c r="T20" s="157"/>
      <c r="U20" s="157"/>
      <c r="V20" s="158"/>
    </row>
    <row r="21" spans="1:35" s="10" customFormat="1" ht="16" thickBot="1">
      <c r="A21" s="162"/>
      <c r="B21" s="163"/>
      <c r="C21" s="163"/>
      <c r="D21" s="163"/>
      <c r="E21" s="163"/>
      <c r="F21" s="163"/>
      <c r="G21" s="163"/>
      <c r="H21" s="163"/>
      <c r="I21" s="163"/>
      <c r="J21" s="163"/>
      <c r="K21" s="163"/>
      <c r="L21" s="163"/>
      <c r="M21" s="163"/>
      <c r="N21" s="163"/>
      <c r="O21" s="163"/>
      <c r="P21" s="163"/>
      <c r="Q21" s="163"/>
      <c r="R21" s="163"/>
      <c r="S21" s="163"/>
      <c r="T21" s="163"/>
      <c r="U21" s="163"/>
      <c r="V21" s="164"/>
    </row>
    <row r="22" spans="1:35" s="10" customFormat="1" ht="16" thickBot="1">
      <c r="A22" s="103"/>
      <c r="B22" s="103"/>
      <c r="C22" s="103"/>
      <c r="D22" s="103"/>
    </row>
    <row r="23" spans="1:35" ht="15.5" customHeight="1">
      <c r="A23" s="103"/>
      <c r="B23" s="119" t="s">
        <v>17</v>
      </c>
      <c r="C23" s="120"/>
      <c r="D23" s="120"/>
      <c r="E23" s="120"/>
      <c r="F23" s="120"/>
      <c r="G23" s="120"/>
      <c r="H23" s="121"/>
      <c r="J23" s="119" t="s">
        <v>18</v>
      </c>
      <c r="K23" s="120"/>
      <c r="L23" s="120"/>
      <c r="M23" s="120"/>
      <c r="N23" s="120"/>
      <c r="O23" s="120"/>
      <c r="P23" s="120"/>
      <c r="Q23" s="120"/>
      <c r="R23" s="137" t="s">
        <v>55</v>
      </c>
      <c r="S23" s="138"/>
      <c r="T23" s="138"/>
      <c r="U23" s="138"/>
      <c r="V23" s="138"/>
      <c r="W23" s="138"/>
      <c r="X23" s="139"/>
      <c r="Y23" s="136"/>
      <c r="Z23" s="136"/>
      <c r="AA23" s="136"/>
      <c r="AB23" s="136"/>
      <c r="AC23" s="136"/>
      <c r="AD23" s="136"/>
      <c r="AE23" s="136"/>
      <c r="AF23" s="136"/>
      <c r="AG23" s="136"/>
      <c r="AH23" s="136"/>
      <c r="AI23" s="136"/>
    </row>
    <row r="24" spans="1:35" ht="17" customHeight="1" thickBot="1">
      <c r="A24" s="103"/>
      <c r="B24" s="122"/>
      <c r="C24" s="123"/>
      <c r="D24" s="123"/>
      <c r="E24" s="123"/>
      <c r="F24" s="123"/>
      <c r="G24" s="123"/>
      <c r="H24" s="124"/>
      <c r="J24" s="122"/>
      <c r="K24" s="123"/>
      <c r="L24" s="123"/>
      <c r="M24" s="123"/>
      <c r="N24" s="123"/>
      <c r="O24" s="123"/>
      <c r="P24" s="123"/>
      <c r="Q24" s="123"/>
      <c r="R24" s="140"/>
      <c r="S24" s="141"/>
      <c r="T24" s="141"/>
      <c r="U24" s="141"/>
      <c r="V24" s="141"/>
      <c r="W24" s="141"/>
      <c r="X24" s="142"/>
      <c r="Y24" s="136"/>
      <c r="Z24" s="136"/>
      <c r="AA24" s="136"/>
      <c r="AB24" s="136"/>
      <c r="AC24" s="136"/>
      <c r="AD24" s="136"/>
      <c r="AE24" s="136"/>
      <c r="AF24" s="136"/>
      <c r="AG24" s="136"/>
      <c r="AH24" s="136"/>
      <c r="AI24" s="136"/>
    </row>
    <row r="25" spans="1:35" ht="16" thickBot="1">
      <c r="A25" s="103"/>
      <c r="R25" s="140"/>
      <c r="S25" s="141"/>
      <c r="T25" s="141"/>
      <c r="U25" s="141"/>
      <c r="V25" s="141"/>
      <c r="W25" s="141"/>
      <c r="X25" s="142"/>
      <c r="Y25" s="136"/>
      <c r="Z25" s="136"/>
      <c r="AA25" s="136"/>
      <c r="AB25" s="136"/>
      <c r="AC25" s="136"/>
      <c r="AD25" s="136"/>
      <c r="AE25" s="136"/>
      <c r="AF25" s="136"/>
      <c r="AG25" s="136"/>
      <c r="AH25" s="136"/>
      <c r="AI25" s="136"/>
    </row>
    <row r="26" spans="1:35" ht="16" thickBot="1">
      <c r="A26" s="103"/>
      <c r="C26" s="37" t="s">
        <v>32</v>
      </c>
      <c r="D26" s="38" t="s">
        <v>13</v>
      </c>
      <c r="F26" s="111" t="s">
        <v>33</v>
      </c>
      <c r="G26" s="112"/>
      <c r="K26" s="37" t="s">
        <v>32</v>
      </c>
      <c r="L26" s="38" t="s">
        <v>13</v>
      </c>
      <c r="N26" s="111" t="s">
        <v>33</v>
      </c>
      <c r="O26" s="112"/>
      <c r="R26" s="140"/>
      <c r="S26" s="141"/>
      <c r="T26" s="141"/>
      <c r="U26" s="141"/>
      <c r="V26" s="141"/>
      <c r="W26" s="141"/>
      <c r="X26" s="142"/>
      <c r="Y26" s="136"/>
      <c r="Z26" s="136"/>
      <c r="AA26" s="136"/>
      <c r="AB26" s="136"/>
      <c r="AC26" s="136"/>
      <c r="AD26" s="136"/>
      <c r="AE26" s="136"/>
      <c r="AF26" s="136"/>
      <c r="AG26" s="136"/>
      <c r="AH26" s="136"/>
      <c r="AI26" s="136"/>
    </row>
    <row r="27" spans="1:35">
      <c r="A27" s="103"/>
      <c r="C27" s="12" t="s">
        <v>4</v>
      </c>
      <c r="D27" s="32">
        <v>0.78843074356830201</v>
      </c>
      <c r="F27" s="12" t="s">
        <v>34</v>
      </c>
      <c r="G27" s="33">
        <v>1.2317195653234487E-3</v>
      </c>
      <c r="K27" s="12" t="s">
        <v>4</v>
      </c>
      <c r="L27" s="32">
        <v>1.8368724408468384</v>
      </c>
      <c r="N27" s="11" t="s">
        <v>34</v>
      </c>
      <c r="O27" s="41">
        <v>2.9495000000000004E-2</v>
      </c>
      <c r="R27" s="140"/>
      <c r="S27" s="141"/>
      <c r="T27" s="141"/>
      <c r="U27" s="141"/>
      <c r="V27" s="141"/>
      <c r="W27" s="141"/>
      <c r="X27" s="142"/>
      <c r="Y27" s="136"/>
      <c r="Z27" s="136"/>
      <c r="AA27" s="136"/>
      <c r="AB27" s="136"/>
      <c r="AC27" s="136"/>
      <c r="AD27" s="136"/>
      <c r="AE27" s="136"/>
      <c r="AF27" s="136"/>
      <c r="AG27" s="136"/>
      <c r="AH27" s="136"/>
      <c r="AI27" s="136"/>
    </row>
    <row r="28" spans="1:35">
      <c r="A28" s="103"/>
      <c r="C28" s="12" t="s">
        <v>5</v>
      </c>
      <c r="D28" s="32">
        <v>-3.0999885441939431E-2</v>
      </c>
      <c r="F28" s="12" t="s">
        <v>35</v>
      </c>
      <c r="G28" s="33">
        <v>3.0419793261366552E-4</v>
      </c>
      <c r="K28" s="12" t="s">
        <v>5</v>
      </c>
      <c r="L28" s="32">
        <v>0.34516671626469342</v>
      </c>
      <c r="N28" s="12" t="s">
        <v>35</v>
      </c>
      <c r="O28" s="33">
        <v>2.1083351408638785E-3</v>
      </c>
      <c r="R28" s="140"/>
      <c r="S28" s="141"/>
      <c r="T28" s="141"/>
      <c r="U28" s="141"/>
      <c r="V28" s="141"/>
      <c r="W28" s="141"/>
      <c r="X28" s="142"/>
      <c r="Y28" s="136"/>
      <c r="Z28" s="136"/>
      <c r="AA28" s="136"/>
      <c r="AB28" s="136"/>
      <c r="AC28" s="136"/>
      <c r="AD28" s="136"/>
      <c r="AE28" s="136"/>
      <c r="AF28" s="136"/>
      <c r="AG28" s="136"/>
      <c r="AH28" s="136"/>
      <c r="AI28" s="136"/>
    </row>
    <row r="29" spans="1:35">
      <c r="A29" s="103"/>
      <c r="C29" s="12" t="s">
        <v>6</v>
      </c>
      <c r="D29" s="32">
        <v>-0.10492527389555173</v>
      </c>
      <c r="F29" s="12" t="s">
        <v>36</v>
      </c>
      <c r="G29" s="33">
        <v>1.7441270957521002E-2</v>
      </c>
      <c r="K29" s="12" t="s">
        <v>6</v>
      </c>
      <c r="L29" s="32">
        <v>0.4247438133245337</v>
      </c>
      <c r="N29" s="12" t="s">
        <v>36</v>
      </c>
      <c r="O29" s="33">
        <v>4.5916610729276157E-2</v>
      </c>
      <c r="R29" s="140"/>
      <c r="S29" s="141"/>
      <c r="T29" s="141"/>
      <c r="U29" s="141"/>
      <c r="V29" s="141"/>
      <c r="W29" s="141"/>
      <c r="X29" s="142"/>
      <c r="Y29" s="136"/>
      <c r="Z29" s="136"/>
      <c r="AA29" s="136"/>
      <c r="AB29" s="136"/>
      <c r="AC29" s="136"/>
      <c r="AD29" s="136"/>
      <c r="AE29" s="136"/>
      <c r="AF29" s="136"/>
      <c r="AG29" s="136"/>
      <c r="AH29" s="136"/>
      <c r="AI29" s="136"/>
    </row>
    <row r="30" spans="1:35" ht="16" thickBot="1">
      <c r="A30" s="103"/>
      <c r="C30" s="12" t="s">
        <v>7</v>
      </c>
      <c r="D30" s="32">
        <v>0.38585180617313208</v>
      </c>
      <c r="F30" s="15" t="s">
        <v>38</v>
      </c>
      <c r="G30" s="35">
        <v>6.0000000000000001E-3</v>
      </c>
      <c r="K30" s="12" t="s">
        <v>7</v>
      </c>
      <c r="L30" s="32">
        <v>0.99490058308019813</v>
      </c>
      <c r="N30" s="15" t="s">
        <v>38</v>
      </c>
      <c r="O30" s="35">
        <v>6.0000000000000001E-3</v>
      </c>
      <c r="R30" s="140"/>
      <c r="S30" s="141"/>
      <c r="T30" s="141"/>
      <c r="U30" s="141"/>
      <c r="V30" s="141"/>
      <c r="W30" s="141"/>
      <c r="X30" s="142"/>
      <c r="Y30" s="136"/>
      <c r="Z30" s="136"/>
      <c r="AA30" s="136"/>
      <c r="AB30" s="136"/>
      <c r="AC30" s="136"/>
      <c r="AD30" s="136"/>
      <c r="AE30" s="136"/>
      <c r="AF30" s="136"/>
      <c r="AG30" s="136"/>
      <c r="AH30" s="136"/>
      <c r="AI30" s="136"/>
    </row>
    <row r="31" spans="1:35" ht="16" thickBot="1">
      <c r="A31" s="103"/>
      <c r="C31" s="12" t="s">
        <v>8</v>
      </c>
      <c r="D31" s="32">
        <v>-3.8357390403942725E-2</v>
      </c>
      <c r="K31" s="12" t="s">
        <v>8</v>
      </c>
      <c r="L31" s="32">
        <v>-2.6016833480422115</v>
      </c>
      <c r="R31" s="140"/>
      <c r="S31" s="141"/>
      <c r="T31" s="141"/>
      <c r="U31" s="141"/>
      <c r="V31" s="141"/>
      <c r="W31" s="141"/>
      <c r="X31" s="142"/>
      <c r="Y31" s="136"/>
      <c r="Z31" s="136"/>
      <c r="AA31" s="136"/>
      <c r="AB31" s="136"/>
      <c r="AC31" s="136"/>
      <c r="AD31" s="136"/>
      <c r="AE31" s="136"/>
      <c r="AF31" s="136"/>
      <c r="AG31" s="136"/>
      <c r="AH31" s="136"/>
      <c r="AI31" s="136"/>
    </row>
    <row r="32" spans="1:35" ht="16" thickBot="1">
      <c r="A32" s="103"/>
      <c r="C32" s="16" t="s">
        <v>16</v>
      </c>
      <c r="D32" s="18">
        <f>SUM(D27:D31)</f>
        <v>1.0000000000000002</v>
      </c>
      <c r="K32" s="16" t="s">
        <v>16</v>
      </c>
      <c r="L32" s="39">
        <v>1.0000002054740524</v>
      </c>
      <c r="R32" s="143"/>
      <c r="S32" s="144"/>
      <c r="T32" s="144"/>
      <c r="U32" s="144"/>
      <c r="V32" s="144"/>
      <c r="W32" s="144"/>
      <c r="X32" s="145"/>
      <c r="Y32" s="136"/>
      <c r="Z32" s="136"/>
      <c r="AA32" s="136"/>
      <c r="AB32" s="136"/>
      <c r="AC32" s="136"/>
      <c r="AD32" s="136"/>
      <c r="AE32" s="136"/>
      <c r="AF32" s="136"/>
      <c r="AG32" s="136"/>
      <c r="AH32" s="136"/>
      <c r="AI32" s="136"/>
    </row>
    <row r="33" spans="1:35" ht="16" thickBot="1">
      <c r="A33" s="103"/>
      <c r="W33" s="136"/>
      <c r="X33" s="136"/>
      <c r="Y33" s="136"/>
      <c r="Z33" s="136"/>
      <c r="AA33" s="136"/>
      <c r="AB33" s="136"/>
      <c r="AC33" s="136"/>
      <c r="AD33" s="136"/>
      <c r="AE33" s="136"/>
      <c r="AF33" s="136"/>
      <c r="AG33" s="136"/>
      <c r="AH33" s="136"/>
      <c r="AI33" s="136"/>
    </row>
    <row r="34" spans="1:35">
      <c r="A34" s="156" t="s">
        <v>19</v>
      </c>
      <c r="B34" s="157"/>
      <c r="C34" s="157"/>
      <c r="D34" s="157"/>
      <c r="E34" s="157"/>
      <c r="F34" s="157"/>
      <c r="G34" s="157"/>
      <c r="H34" s="157"/>
      <c r="I34" s="157"/>
      <c r="J34" s="157"/>
      <c r="K34" s="157"/>
      <c r="L34" s="157"/>
      <c r="M34" s="157"/>
      <c r="N34" s="157"/>
      <c r="O34" s="157"/>
      <c r="P34" s="157"/>
      <c r="Q34" s="157"/>
      <c r="R34" s="157"/>
      <c r="S34" s="157"/>
      <c r="T34" s="157"/>
      <c r="U34" s="157"/>
      <c r="V34" s="158"/>
    </row>
    <row r="35" spans="1:35" ht="16" thickBot="1">
      <c r="A35" s="162"/>
      <c r="B35" s="163"/>
      <c r="C35" s="163"/>
      <c r="D35" s="163"/>
      <c r="E35" s="163"/>
      <c r="F35" s="163"/>
      <c r="G35" s="163"/>
      <c r="H35" s="163"/>
      <c r="I35" s="163"/>
      <c r="J35" s="163"/>
      <c r="K35" s="163"/>
      <c r="L35" s="163"/>
      <c r="M35" s="163"/>
      <c r="N35" s="163"/>
      <c r="O35" s="163"/>
      <c r="P35" s="163"/>
      <c r="Q35" s="163"/>
      <c r="R35" s="163"/>
      <c r="S35" s="163"/>
      <c r="T35" s="163"/>
      <c r="U35" s="163"/>
      <c r="V35" s="164"/>
    </row>
    <row r="37" spans="1:35" ht="16" thickBot="1"/>
    <row r="38" spans="1:35" ht="16" thickBot="1">
      <c r="H38" s="111" t="s">
        <v>39</v>
      </c>
      <c r="I38" s="125"/>
      <c r="J38" s="125"/>
      <c r="K38" s="125"/>
      <c r="L38" s="112"/>
    </row>
    <row r="39" spans="1:35" ht="16" thickBot="1">
      <c r="C39" s="37" t="s">
        <v>20</v>
      </c>
      <c r="D39" s="44" t="s">
        <v>21</v>
      </c>
      <c r="E39" s="44" t="s">
        <v>40</v>
      </c>
      <c r="F39" s="44" t="s">
        <v>22</v>
      </c>
      <c r="G39" s="44" t="s">
        <v>23</v>
      </c>
      <c r="H39" s="37" t="s">
        <v>4</v>
      </c>
      <c r="I39" s="44" t="s">
        <v>5</v>
      </c>
      <c r="J39" s="44" t="s">
        <v>6</v>
      </c>
      <c r="K39" s="44" t="s">
        <v>7</v>
      </c>
      <c r="L39" s="38" t="s">
        <v>8</v>
      </c>
    </row>
    <row r="40" spans="1:35" ht="16" thickBot="1">
      <c r="C40" s="12">
        <v>1</v>
      </c>
      <c r="D40" s="22">
        <f>1-C40</f>
        <v>0</v>
      </c>
      <c r="E40" s="42">
        <f>C40*$G$27+D40*$O$27</f>
        <v>1.2317195653234487E-3</v>
      </c>
      <c r="F40" s="42">
        <f>C40^2*$G$28+D40^2*$O$28+2*C40*D40*$O$40</f>
        <v>3.0419793261366552E-4</v>
      </c>
      <c r="G40" s="40">
        <f>SQRT(F40)</f>
        <v>1.7441270957521002E-2</v>
      </c>
      <c r="H40" s="43">
        <f t="array" ref="H40:L40">TRANSPOSE($C40*$D$27:$D$31+$D40*$L$27:$L$31)</f>
        <v>0.78843074356830201</v>
      </c>
      <c r="I40" s="43">
        <v>-3.0999885441939431E-2</v>
      </c>
      <c r="J40" s="43">
        <v>-0.10492527389555173</v>
      </c>
      <c r="K40" s="43">
        <v>0.38585180617313208</v>
      </c>
      <c r="L40" s="32">
        <v>-3.8357390403942725E-2</v>
      </c>
      <c r="N40" s="80" t="s">
        <v>49</v>
      </c>
      <c r="O40" s="47" cm="1">
        <f t="array" ref="O40">MMULT(MMULT(TRANSPOSE(D27:D31),G13:K17),L27:L31)</f>
        <v>3.0419767533947301E-4</v>
      </c>
    </row>
    <row r="41" spans="1:35" ht="26" customHeight="1">
      <c r="C41" s="12">
        <f>C40- 0.1</f>
        <v>0.9</v>
      </c>
      <c r="D41" s="22">
        <f t="shared" ref="D41:D53" si="0">1-C41</f>
        <v>9.9999999999999978E-2</v>
      </c>
      <c r="E41" s="42">
        <f>C41*$G$27+D41*$O$27</f>
        <v>4.0580476087911039E-3</v>
      </c>
      <c r="F41" s="42">
        <f>C41^2*$G$28+D41^2*$O$28+2*C41*D41*$O$40</f>
        <v>3.2223925838681297E-4</v>
      </c>
      <c r="G41" s="40">
        <f t="shared" ref="G41:G53" si="1">SQRT(F41)</f>
        <v>1.7951023881294711E-2</v>
      </c>
      <c r="H41" s="43">
        <f t="array" ref="H41:L41">TRANSPOSE($C41*$D$27:$D$31+$D41*$L$27:$L$31)</f>
        <v>0.89327491329615571</v>
      </c>
      <c r="I41" s="43">
        <v>6.616774728723844E-3</v>
      </c>
      <c r="J41" s="43">
        <v>-5.19583651735432E-2</v>
      </c>
      <c r="K41" s="43">
        <v>0.44675668386383871</v>
      </c>
      <c r="L41" s="32">
        <v>-0.29468998616776954</v>
      </c>
      <c r="Q41" s="102"/>
      <c r="R41" s="102"/>
      <c r="S41" s="102"/>
      <c r="T41" s="102"/>
      <c r="U41" s="102"/>
      <c r="V41" s="102"/>
      <c r="W41" s="102"/>
    </row>
    <row r="42" spans="1:35">
      <c r="C42" s="12">
        <f t="shared" ref="C42:C53" si="2">C41- 0.1</f>
        <v>0.8</v>
      </c>
      <c r="D42" s="22">
        <f t="shared" si="0"/>
        <v>0.19999999999999996</v>
      </c>
      <c r="E42" s="42">
        <f>C42*$G$27+D42*$O$27</f>
        <v>6.884375652258759E-3</v>
      </c>
      <c r="F42" s="42">
        <f>C42^2*$G$28+D42^2*$O$28+2*C42*D42*$O$40</f>
        <v>3.7636333861593239E-4</v>
      </c>
      <c r="G42" s="40">
        <f t="shared" si="1"/>
        <v>1.9400086046611555E-2</v>
      </c>
      <c r="H42" s="43">
        <f t="array" ref="H42:L42">TRANSPOSE($C42*$D$27:$D$31+$D42*$L$27:$L$31)</f>
        <v>0.9981190830240092</v>
      </c>
      <c r="I42" s="43">
        <v>4.4233434899387122E-2</v>
      </c>
      <c r="J42" s="43">
        <v>1.0085435484653293E-3</v>
      </c>
      <c r="K42" s="43">
        <v>0.50766156155454523</v>
      </c>
      <c r="L42" s="32">
        <v>-0.55102258193159637</v>
      </c>
      <c r="Q42" s="102"/>
      <c r="R42" s="102"/>
      <c r="S42" s="102"/>
      <c r="T42" s="102"/>
      <c r="U42" s="102"/>
      <c r="V42" s="102"/>
      <c r="W42" s="102"/>
    </row>
    <row r="43" spans="1:35" ht="16" thickBot="1">
      <c r="C43" s="12">
        <f t="shared" si="2"/>
        <v>0.70000000000000007</v>
      </c>
      <c r="D43" s="22">
        <f t="shared" si="0"/>
        <v>0.29999999999999993</v>
      </c>
      <c r="E43" s="42">
        <f>C43*$G$27+D43*$O$27</f>
        <v>9.7107036957264133E-3</v>
      </c>
      <c r="F43" s="42">
        <f>C43^2*$G$28+D43^2*$O$28+2*C43*D43*$O$40</f>
        <v>4.6657017330102379E-4</v>
      </c>
      <c r="G43" s="40">
        <f t="shared" si="1"/>
        <v>2.1600235491795541E-2</v>
      </c>
      <c r="H43" s="43">
        <f t="array" ref="H43:L43">TRANSPOSE($C43*$D$27:$D$31+$D43*$L$27:$L$31)</f>
        <v>1.1029632527518629</v>
      </c>
      <c r="I43" s="43">
        <v>8.1850095070050394E-2</v>
      </c>
      <c r="J43" s="43">
        <v>5.3975452270473859E-2</v>
      </c>
      <c r="K43" s="43">
        <v>0.56856643924525185</v>
      </c>
      <c r="L43" s="32">
        <v>-0.8073551776954232</v>
      </c>
      <c r="P43" s="104"/>
      <c r="Q43" s="104"/>
      <c r="R43" s="104"/>
      <c r="S43" s="104"/>
      <c r="T43" s="104"/>
      <c r="U43" s="104"/>
      <c r="V43" s="104"/>
      <c r="W43" s="104"/>
    </row>
    <row r="44" spans="1:35">
      <c r="C44" s="12">
        <f t="shared" si="2"/>
        <v>0.60000000000000009</v>
      </c>
      <c r="D44" s="22">
        <f t="shared" si="0"/>
        <v>0.39999999999999991</v>
      </c>
      <c r="E44" s="42">
        <f>C44*$G$27+D44*$O$27</f>
        <v>1.2537031739194069E-2</v>
      </c>
      <c r="F44" s="42">
        <f>C44^2*$G$28+D44^2*$O$28+2*C44*D44*$O$40</f>
        <v>5.9285976244208706E-4</v>
      </c>
      <c r="G44" s="40">
        <f t="shared" si="1"/>
        <v>2.434871172037829E-2</v>
      </c>
      <c r="H44" s="43">
        <f t="array" ref="H44:L44">TRANSPOSE($C44*$D$27:$D$31+$D44*$L$27:$L$31)</f>
        <v>1.2078074224797164</v>
      </c>
      <c r="I44" s="43">
        <v>0.11946675524071368</v>
      </c>
      <c r="J44" s="43">
        <v>0.1069423609924824</v>
      </c>
      <c r="K44" s="43">
        <v>0.62947131693595848</v>
      </c>
      <c r="L44" s="32">
        <v>-1.06368777345925</v>
      </c>
      <c r="P44" s="104"/>
      <c r="Q44" s="116" t="s">
        <v>50</v>
      </c>
      <c r="R44" s="126"/>
      <c r="S44" s="126"/>
      <c r="T44" s="126"/>
      <c r="U44" s="126"/>
      <c r="V44" s="126"/>
      <c r="W44" s="126"/>
      <c r="X44" s="127"/>
    </row>
    <row r="45" spans="1:35">
      <c r="C45" s="12">
        <f t="shared" si="2"/>
        <v>0.50000000000000011</v>
      </c>
      <c r="D45" s="22">
        <f t="shared" si="0"/>
        <v>0.49999999999999989</v>
      </c>
      <c r="E45" s="42">
        <f>C45*$G$27+D45*$O$27</f>
        <v>1.5363359782661724E-2</v>
      </c>
      <c r="F45" s="42">
        <f>C45^2*$G$28+D45^2*$O$28+2*C45*D45*$O$40</f>
        <v>7.5523210603912236E-4</v>
      </c>
      <c r="G45" s="40">
        <f t="shared" si="1"/>
        <v>2.748148660533346E-2</v>
      </c>
      <c r="H45" s="43">
        <f t="array" ref="H45:L45">TRANSPOSE($C45*$D$27:$D$31+$D45*$L$27:$L$31)</f>
        <v>1.3126515922075701</v>
      </c>
      <c r="I45" s="43">
        <v>0.15708341541137696</v>
      </c>
      <c r="J45" s="43">
        <v>0.15990926971449093</v>
      </c>
      <c r="K45" s="43">
        <v>0.69037619462666511</v>
      </c>
      <c r="L45" s="32">
        <v>-1.320020369223077</v>
      </c>
      <c r="P45" s="104"/>
      <c r="Q45" s="128"/>
      <c r="R45" s="129"/>
      <c r="S45" s="129"/>
      <c r="T45" s="129"/>
      <c r="U45" s="129"/>
      <c r="V45" s="129"/>
      <c r="W45" s="129"/>
      <c r="X45" s="130"/>
    </row>
    <row r="46" spans="1:35">
      <c r="C46" s="12">
        <f t="shared" si="2"/>
        <v>0.40000000000000013</v>
      </c>
      <c r="D46" s="22">
        <f t="shared" si="0"/>
        <v>0.59999999999999987</v>
      </c>
      <c r="E46" s="42">
        <f>C46*$G$27+D46*$O$27</f>
        <v>1.8189687826129376E-2</v>
      </c>
      <c r="F46" s="42">
        <f>C46^2*$G$28+D46^2*$O$28+2*C46*D46*$O$40</f>
        <v>9.5368720409212942E-4</v>
      </c>
      <c r="G46" s="40">
        <f t="shared" si="1"/>
        <v>3.0881826437115557E-2</v>
      </c>
      <c r="H46" s="43">
        <f t="array" ref="H46:L46">TRANSPOSE($C46*$D$27:$D$31+$D46*$L$27:$L$31)</f>
        <v>1.4174957619354238</v>
      </c>
      <c r="I46" s="43">
        <v>0.19470007558204022</v>
      </c>
      <c r="J46" s="43">
        <v>0.21287617843649945</v>
      </c>
      <c r="K46" s="43">
        <v>0.75128107231737162</v>
      </c>
      <c r="L46" s="32">
        <v>-1.5763529649869035</v>
      </c>
      <c r="P46" s="104"/>
      <c r="Q46" s="128"/>
      <c r="R46" s="129"/>
      <c r="S46" s="129"/>
      <c r="T46" s="129"/>
      <c r="U46" s="129"/>
      <c r="V46" s="129"/>
      <c r="W46" s="129"/>
      <c r="X46" s="130"/>
    </row>
    <row r="47" spans="1:35">
      <c r="C47" s="12">
        <f t="shared" si="2"/>
        <v>0.30000000000000016</v>
      </c>
      <c r="D47" s="22">
        <f t="shared" si="0"/>
        <v>0.69999999999999984</v>
      </c>
      <c r="E47" s="42">
        <f>C47*$G$27+D47*$O$27</f>
        <v>2.1016015869597032E-2</v>
      </c>
      <c r="F47" s="42">
        <f>C47^2*$G$28+D47^2*$O$28+2*C47*D47*$O$40</f>
        <v>1.1882250566011086E-3</v>
      </c>
      <c r="G47" s="40">
        <f t="shared" si="1"/>
        <v>3.4470640501753205E-2</v>
      </c>
      <c r="H47" s="43">
        <f t="array" ref="H47:L47">TRANSPOSE($C47*$D$27:$D$31+$D47*$L$27:$L$31)</f>
        <v>1.5223399316632773</v>
      </c>
      <c r="I47" s="43">
        <v>0.23231673575270351</v>
      </c>
      <c r="J47" s="43">
        <v>0.26584308715850802</v>
      </c>
      <c r="K47" s="43">
        <v>0.81218595000807825</v>
      </c>
      <c r="L47" s="32">
        <v>-1.8326855607507304</v>
      </c>
      <c r="P47" s="104"/>
      <c r="Q47" s="128"/>
      <c r="R47" s="129"/>
      <c r="S47" s="129"/>
      <c r="T47" s="129"/>
      <c r="U47" s="129"/>
      <c r="V47" s="129"/>
      <c r="W47" s="129"/>
      <c r="X47" s="130"/>
    </row>
    <row r="48" spans="1:35">
      <c r="C48" s="12">
        <f t="shared" si="2"/>
        <v>0.20000000000000015</v>
      </c>
      <c r="D48" s="22">
        <f t="shared" si="0"/>
        <v>0.79999999999999982</v>
      </c>
      <c r="E48" s="42">
        <f>C48*$G$27+D48*$O$27</f>
        <v>2.3842343913064688E-2</v>
      </c>
      <c r="F48" s="42">
        <f>C48^2*$G$28+D48^2*$O$28+2*C48*D48*$O$40</f>
        <v>1.4588456635660596E-3</v>
      </c>
      <c r="G48" s="40">
        <f t="shared" si="1"/>
        <v>3.8194838179603008E-2</v>
      </c>
      <c r="H48" s="43">
        <f t="array" ref="H48:L48">TRANSPOSE($C48*$D$27:$D$31+$D48*$L$27:$L$31)</f>
        <v>1.627184101391131</v>
      </c>
      <c r="I48" s="43">
        <v>0.26993339592336679</v>
      </c>
      <c r="J48" s="43">
        <v>0.31880999588051651</v>
      </c>
      <c r="K48" s="43">
        <v>0.87309082769878488</v>
      </c>
      <c r="L48" s="32">
        <v>-2.0890181565145571</v>
      </c>
      <c r="P48" s="104"/>
      <c r="Q48" s="128"/>
      <c r="R48" s="129"/>
      <c r="S48" s="129"/>
      <c r="T48" s="129"/>
      <c r="U48" s="129"/>
      <c r="V48" s="129"/>
      <c r="W48" s="129"/>
      <c r="X48" s="130"/>
    </row>
    <row r="49" spans="1:24">
      <c r="C49" s="12">
        <f t="shared" si="2"/>
        <v>0.10000000000000014</v>
      </c>
      <c r="D49" s="22">
        <f t="shared" si="0"/>
        <v>0.89999999999999991</v>
      </c>
      <c r="E49" s="42">
        <f>C49*$G$27+D49*$O$27</f>
        <v>2.6668671956532344E-2</v>
      </c>
      <c r="F49" s="42">
        <f>C49^2*$G$28+D49^2*$O$28+2*C49*D49*$O$40</f>
        <v>1.7655490249869831E-3</v>
      </c>
      <c r="G49" s="40">
        <f t="shared" si="1"/>
        <v>4.201843672707236E-2</v>
      </c>
      <c r="H49" s="43">
        <f t="array" ref="H49:L49">TRANSPOSE($C49*$D$27:$D$31+$D49*$L$27:$L$31)</f>
        <v>1.7320282711189847</v>
      </c>
      <c r="I49" s="43">
        <v>0.30755005609403008</v>
      </c>
      <c r="J49" s="43">
        <v>0.3717769046025251</v>
      </c>
      <c r="K49" s="43">
        <v>0.9339957053894915</v>
      </c>
      <c r="L49" s="32">
        <v>-2.3453507522783843</v>
      </c>
      <c r="P49" s="104"/>
      <c r="Q49" s="128"/>
      <c r="R49" s="129"/>
      <c r="S49" s="129"/>
      <c r="T49" s="129"/>
      <c r="U49" s="129"/>
      <c r="V49" s="129"/>
      <c r="W49" s="129"/>
      <c r="X49" s="130"/>
    </row>
    <row r="50" spans="1:24">
      <c r="C50" s="12">
        <v>0</v>
      </c>
      <c r="D50" s="22">
        <f t="shared" si="0"/>
        <v>1</v>
      </c>
      <c r="E50" s="42">
        <f>C50*$G$27+D50*$O$27</f>
        <v>2.9495000000000004E-2</v>
      </c>
      <c r="F50" s="42">
        <f>C50^2*$G$28+D50^2*$O$28+2*C50*D50*$O$40</f>
        <v>2.1083351408638785E-3</v>
      </c>
      <c r="G50" s="40">
        <f t="shared" si="1"/>
        <v>4.5916610729276157E-2</v>
      </c>
      <c r="H50" s="43">
        <f t="array" ref="H50:L50">TRANSPOSE($C50*$D$27:$D$31+$D50*$L$27:$L$31)</f>
        <v>1.8368724408468384</v>
      </c>
      <c r="I50" s="43">
        <v>0.34516671626469342</v>
      </c>
      <c r="J50" s="43">
        <v>0.4247438133245337</v>
      </c>
      <c r="K50" s="43">
        <v>0.99490058308019813</v>
      </c>
      <c r="L50" s="32">
        <v>-2.6016833480422115</v>
      </c>
      <c r="P50" s="104"/>
      <c r="Q50" s="128"/>
      <c r="R50" s="129"/>
      <c r="S50" s="129"/>
      <c r="T50" s="129"/>
      <c r="U50" s="129"/>
      <c r="V50" s="129"/>
      <c r="W50" s="129"/>
      <c r="X50" s="130"/>
    </row>
    <row r="51" spans="1:24">
      <c r="C51" s="12">
        <f t="shared" si="2"/>
        <v>-0.1</v>
      </c>
      <c r="D51" s="22">
        <f t="shared" si="0"/>
        <v>1.1000000000000001</v>
      </c>
      <c r="E51" s="42">
        <f>C51*$G$27+D51*$O$27</f>
        <v>3.2321328043467663E-2</v>
      </c>
      <c r="F51" s="42">
        <f>C51^2*$G$28+D51^2*$O$28+2*C51*D51*$O$40</f>
        <v>2.487204011196746E-3</v>
      </c>
      <c r="G51" s="40">
        <f t="shared" si="1"/>
        <v>4.9871875954256482E-2</v>
      </c>
      <c r="H51" s="43">
        <f t="array" ref="H51:L51">TRANSPOSE($C51*$D$27:$D$31+$D51*$L$27:$L$31)</f>
        <v>1.9417166105746924</v>
      </c>
      <c r="I51" s="43">
        <v>0.38278337643535676</v>
      </c>
      <c r="J51" s="43">
        <v>0.4777107220465423</v>
      </c>
      <c r="K51" s="43">
        <v>1.0558054607709049</v>
      </c>
      <c r="L51" s="32">
        <v>-2.8580159438060386</v>
      </c>
      <c r="P51" s="104"/>
      <c r="Q51" s="128"/>
      <c r="R51" s="129"/>
      <c r="S51" s="129"/>
      <c r="T51" s="129"/>
      <c r="U51" s="129"/>
      <c r="V51" s="129"/>
      <c r="W51" s="129"/>
      <c r="X51" s="130"/>
    </row>
    <row r="52" spans="1:24">
      <c r="C52" s="12">
        <f t="shared" si="2"/>
        <v>-0.2</v>
      </c>
      <c r="D52" s="22">
        <f t="shared" si="0"/>
        <v>1.2</v>
      </c>
      <c r="E52" s="42">
        <f>C52*$G$27+D52*$O$27</f>
        <v>3.5147656086935312E-2</v>
      </c>
      <c r="F52" s="42">
        <f>C52^2*$G$28+D52^2*$O$28+2*C52*D52*$O$40</f>
        <v>2.9021556359855845E-3</v>
      </c>
      <c r="G52" s="40">
        <f t="shared" si="1"/>
        <v>5.3871658931070467E-2</v>
      </c>
      <c r="H52" s="43">
        <f t="array" ref="H52:L52">TRANSPOSE($C52*$D$27:$D$31+$D52*$L$27:$L$31)</f>
        <v>2.0465607803025456</v>
      </c>
      <c r="I52" s="43">
        <v>0.42040003660601999</v>
      </c>
      <c r="J52" s="43">
        <v>0.53067763076855079</v>
      </c>
      <c r="K52" s="43">
        <v>1.1167103384616113</v>
      </c>
      <c r="L52" s="32">
        <v>-3.1143485395698653</v>
      </c>
      <c r="P52" s="104"/>
      <c r="Q52" s="128"/>
      <c r="R52" s="129"/>
      <c r="S52" s="129"/>
      <c r="T52" s="129"/>
      <c r="U52" s="129"/>
      <c r="V52" s="129"/>
      <c r="W52" s="129"/>
      <c r="X52" s="130"/>
    </row>
    <row r="53" spans="1:24" ht="16" thickBot="1">
      <c r="C53" s="56">
        <f t="shared" si="2"/>
        <v>-0.30000000000000004</v>
      </c>
      <c r="D53" s="57">
        <f t="shared" si="0"/>
        <v>1.3</v>
      </c>
      <c r="E53" s="45">
        <f>C53*$G$27+D53*$O$27</f>
        <v>3.7973984130402975E-2</v>
      </c>
      <c r="F53" s="45">
        <f>C53^2*$G$28+D53^2*$O$28+2*C53*D53*$O$40</f>
        <v>3.3531900152303958E-3</v>
      </c>
      <c r="G53" s="52">
        <f t="shared" si="1"/>
        <v>5.7906735491049709E-2</v>
      </c>
      <c r="H53" s="58">
        <f t="array" ref="H53:L53">TRANSPOSE($C53*$D$27:$D$31+$D53*$L$27:$L$31)</f>
        <v>2.1514049500303996</v>
      </c>
      <c r="I53" s="58">
        <v>0.45801669677668327</v>
      </c>
      <c r="J53" s="58">
        <v>0.58364453949055928</v>
      </c>
      <c r="K53" s="58">
        <v>1.1776152161523181</v>
      </c>
      <c r="L53" s="59">
        <v>-3.3706811353336921</v>
      </c>
      <c r="M53" s="3"/>
      <c r="N53" s="3"/>
      <c r="O53" s="3"/>
      <c r="P53" s="104"/>
      <c r="Q53" s="131"/>
      <c r="R53" s="132"/>
      <c r="S53" s="132"/>
      <c r="T53" s="132"/>
      <c r="U53" s="132"/>
      <c r="V53" s="132"/>
      <c r="W53" s="132"/>
      <c r="X53" s="133"/>
    </row>
    <row r="54" spans="1:24">
      <c r="M54" s="3"/>
      <c r="N54" s="3"/>
      <c r="O54" s="3"/>
      <c r="P54" s="3"/>
    </row>
    <row r="55" spans="1:24" ht="16" thickBot="1">
      <c r="D55" s="6"/>
      <c r="E55" s="8"/>
      <c r="G55" s="6"/>
      <c r="H55" s="6"/>
      <c r="I55" s="5"/>
      <c r="J55" s="5"/>
      <c r="K55" s="7"/>
      <c r="L55" s="3"/>
      <c r="M55" s="3"/>
      <c r="N55" s="3"/>
      <c r="O55" s="3"/>
      <c r="P55" s="3"/>
    </row>
    <row r="56" spans="1:24">
      <c r="A56" s="156" t="s">
        <v>41</v>
      </c>
      <c r="B56" s="157"/>
      <c r="C56" s="157"/>
      <c r="D56" s="157"/>
      <c r="E56" s="157"/>
      <c r="F56" s="157"/>
      <c r="G56" s="157"/>
      <c r="H56" s="157"/>
      <c r="I56" s="157"/>
      <c r="J56" s="157"/>
      <c r="K56" s="157"/>
      <c r="L56" s="157"/>
      <c r="M56" s="157"/>
      <c r="N56" s="157"/>
      <c r="O56" s="157"/>
      <c r="P56" s="157"/>
      <c r="Q56" s="157"/>
      <c r="R56" s="157"/>
      <c r="S56" s="157"/>
      <c r="T56" s="157"/>
      <c r="U56" s="157"/>
      <c r="V56" s="158"/>
    </row>
    <row r="57" spans="1:24" ht="16" thickBot="1">
      <c r="A57" s="162"/>
      <c r="B57" s="163"/>
      <c r="C57" s="163"/>
      <c r="D57" s="163"/>
      <c r="E57" s="163"/>
      <c r="F57" s="163"/>
      <c r="G57" s="163"/>
      <c r="H57" s="163"/>
      <c r="I57" s="163"/>
      <c r="J57" s="163"/>
      <c r="K57" s="163"/>
      <c r="L57" s="163"/>
      <c r="M57" s="163"/>
      <c r="N57" s="163"/>
      <c r="O57" s="163"/>
      <c r="P57" s="163"/>
      <c r="Q57" s="163"/>
      <c r="R57" s="163"/>
      <c r="S57" s="163"/>
      <c r="T57" s="163"/>
      <c r="U57" s="163"/>
      <c r="V57" s="164"/>
    </row>
    <row r="58" spans="1:24" ht="16" thickBot="1">
      <c r="D58" s="6"/>
      <c r="E58" s="8"/>
      <c r="G58" s="6"/>
      <c r="H58" s="6"/>
      <c r="I58" s="5"/>
      <c r="J58" s="5"/>
      <c r="K58" s="7"/>
      <c r="L58" s="3"/>
      <c r="M58" s="3"/>
      <c r="N58" s="3"/>
      <c r="O58" s="3"/>
      <c r="P58" s="3"/>
    </row>
    <row r="59" spans="1:24" ht="16" thickBot="1">
      <c r="C59" s="46" t="s">
        <v>23</v>
      </c>
      <c r="D59" s="44" t="s">
        <v>44</v>
      </c>
      <c r="E59" s="44" t="s">
        <v>45</v>
      </c>
      <c r="F59" s="53" t="s">
        <v>24</v>
      </c>
      <c r="G59" s="6"/>
      <c r="H59" s="6"/>
      <c r="I59" s="5"/>
      <c r="J59" s="5"/>
      <c r="K59" s="7"/>
      <c r="L59" s="3"/>
      <c r="M59" s="3"/>
      <c r="N59" s="3"/>
      <c r="O59" s="3"/>
      <c r="P59" s="3"/>
    </row>
    <row r="60" spans="1:24">
      <c r="C60" s="50">
        <v>0</v>
      </c>
      <c r="D60" s="13"/>
      <c r="E60" s="22"/>
      <c r="F60" s="54">
        <f t="shared" ref="F60:F74" si="3" xml:space="preserve"> 0.6% + ($E$74*C60)</f>
        <v>6.0000000000000001E-3</v>
      </c>
      <c r="K60" s="7"/>
      <c r="L60" s="3"/>
      <c r="M60" s="3"/>
      <c r="N60" s="3"/>
      <c r="O60" s="3"/>
      <c r="P60" s="3"/>
    </row>
    <row r="61" spans="1:24" ht="16" thickBot="1">
      <c r="C61" s="50">
        <v>1.7441270957521002E-2</v>
      </c>
      <c r="D61" s="40">
        <v>1.2317195653234487E-3</v>
      </c>
      <c r="E61" s="48">
        <f>(D61-0.6%)/C61</f>
        <v>-0.27339065176442201</v>
      </c>
      <c r="F61" s="54">
        <f t="shared" si="3"/>
        <v>1.5630432730852701E-2</v>
      </c>
      <c r="K61" s="7"/>
      <c r="L61" s="3"/>
      <c r="M61" s="3"/>
      <c r="N61" s="3"/>
      <c r="O61" s="3"/>
      <c r="P61" s="3"/>
    </row>
    <row r="62" spans="1:24" ht="16" thickBot="1">
      <c r="C62" s="50">
        <v>1.7951023881294711E-2</v>
      </c>
      <c r="D62" s="40">
        <v>4.0580476087911039E-3</v>
      </c>
      <c r="E62" s="48">
        <f t="shared" ref="E62:E74" si="4">(D62-0.6%)/C62</f>
        <v>-0.10818059204034849</v>
      </c>
      <c r="F62" s="54">
        <f t="shared" si="3"/>
        <v>1.5911899675189189E-2</v>
      </c>
      <c r="I62" s="111" t="s">
        <v>42</v>
      </c>
      <c r="J62" s="112"/>
      <c r="K62" s="7"/>
      <c r="L62" s="111" t="s">
        <v>33</v>
      </c>
      <c r="M62" s="112"/>
      <c r="N62" s="3"/>
      <c r="O62" s="3"/>
      <c r="P62" s="3"/>
    </row>
    <row r="63" spans="1:24">
      <c r="C63" s="50">
        <v>1.9400086046611555E-2</v>
      </c>
      <c r="D63" s="40">
        <v>6.884375652258759E-3</v>
      </c>
      <c r="E63" s="48">
        <f t="shared" si="4"/>
        <v>4.5586171635214223E-2</v>
      </c>
      <c r="F63" s="54">
        <f t="shared" si="3"/>
        <v>1.6712018871771588E-2</v>
      </c>
      <c r="I63" s="60" t="s">
        <v>4</v>
      </c>
      <c r="J63" s="62">
        <v>2.1514049500303996</v>
      </c>
      <c r="L63" s="12" t="s">
        <v>34</v>
      </c>
      <c r="M63" s="33">
        <v>3.7973984130402975E-2</v>
      </c>
      <c r="O63" s="3"/>
      <c r="P63" s="3"/>
    </row>
    <row r="64" spans="1:24" ht="16" thickBot="1">
      <c r="C64" s="50">
        <v>2.1600235491795541E-2</v>
      </c>
      <c r="D64" s="40">
        <v>9.7107036957264133E-3</v>
      </c>
      <c r="E64" s="48">
        <f t="shared" si="4"/>
        <v>0.17178996484255263</v>
      </c>
      <c r="F64" s="54">
        <f t="shared" si="3"/>
        <v>1.7926861028703417E-2</v>
      </c>
      <c r="I64" s="60" t="s">
        <v>5</v>
      </c>
      <c r="J64" s="62">
        <v>0.45801669677668327</v>
      </c>
      <c r="K64" s="7"/>
      <c r="L64" s="12" t="s">
        <v>35</v>
      </c>
      <c r="M64" s="33">
        <v>3.3531900152303958E-3</v>
      </c>
      <c r="N64" s="3"/>
      <c r="O64" s="3"/>
      <c r="P64" s="3"/>
    </row>
    <row r="65" spans="3:24" ht="16" customHeight="1">
      <c r="C65" s="50">
        <v>2.434871172037829E-2</v>
      </c>
      <c r="D65" s="40">
        <v>1.2537031739194069E-2</v>
      </c>
      <c r="E65" s="48">
        <f t="shared" si="4"/>
        <v>0.26847546655714843</v>
      </c>
      <c r="F65" s="54">
        <f t="shared" si="3"/>
        <v>1.9444469206237061E-2</v>
      </c>
      <c r="I65" s="60" t="s">
        <v>6</v>
      </c>
      <c r="J65" s="62">
        <v>0.58364453949055928</v>
      </c>
      <c r="K65" s="7"/>
      <c r="L65" s="12" t="s">
        <v>36</v>
      </c>
      <c r="M65" s="33">
        <f>SQRT(M64)</f>
        <v>5.7906735491049709E-2</v>
      </c>
      <c r="N65" s="3"/>
      <c r="O65" s="3"/>
      <c r="P65" s="3"/>
      <c r="Q65" s="147" t="s">
        <v>56</v>
      </c>
      <c r="R65" s="148"/>
      <c r="S65" s="148"/>
      <c r="T65" s="148"/>
      <c r="U65" s="148"/>
      <c r="V65" s="148"/>
      <c r="W65" s="148"/>
      <c r="X65" s="150"/>
    </row>
    <row r="66" spans="3:24" ht="16" customHeight="1" thickBot="1">
      <c r="C66" s="50">
        <v>2.748148660533346E-2</v>
      </c>
      <c r="D66" s="40">
        <v>1.5363359782661724E-2</v>
      </c>
      <c r="E66" s="48">
        <f t="shared" si="4"/>
        <v>0.34071518463067907</v>
      </c>
      <c r="F66" s="54">
        <f t="shared" si="3"/>
        <v>2.1174273064221143E-2</v>
      </c>
      <c r="I66" s="60" t="s">
        <v>7</v>
      </c>
      <c r="J66" s="62">
        <v>1.1776152161523181</v>
      </c>
      <c r="K66" s="7"/>
      <c r="L66" s="15" t="s">
        <v>38</v>
      </c>
      <c r="M66" s="34">
        <v>6.0000000000000001E-3</v>
      </c>
      <c r="N66" s="3"/>
      <c r="O66" s="3"/>
      <c r="P66" s="3"/>
      <c r="Q66" s="151"/>
      <c r="R66" s="149"/>
      <c r="S66" s="149"/>
      <c r="T66" s="149"/>
      <c r="U66" s="149"/>
      <c r="V66" s="149"/>
      <c r="W66" s="149"/>
      <c r="X66" s="152"/>
    </row>
    <row r="67" spans="3:24" ht="15.5" customHeight="1">
      <c r="C67" s="50">
        <v>3.0881826437115557E-2</v>
      </c>
      <c r="D67" s="40">
        <v>1.8189687826129376E-2</v>
      </c>
      <c r="E67" s="48">
        <f t="shared" si="4"/>
        <v>0.39472043050792838</v>
      </c>
      <c r="F67" s="54">
        <f t="shared" si="3"/>
        <v>2.3051816512274476E-2</v>
      </c>
      <c r="I67" s="60" t="s">
        <v>8</v>
      </c>
      <c r="J67" s="62">
        <v>-3.3706811353336921</v>
      </c>
      <c r="K67" s="7"/>
      <c r="L67" s="3"/>
      <c r="M67" s="3"/>
      <c r="N67" s="3"/>
      <c r="O67" s="3"/>
      <c r="P67" s="3"/>
      <c r="Q67" s="151"/>
      <c r="R67" s="149"/>
      <c r="S67" s="149"/>
      <c r="T67" s="149"/>
      <c r="U67" s="149"/>
      <c r="V67" s="149"/>
      <c r="W67" s="149"/>
      <c r="X67" s="152"/>
    </row>
    <row r="68" spans="3:24" ht="16" customHeight="1" thickBot="1">
      <c r="C68" s="50">
        <v>3.4470640501753205E-2</v>
      </c>
      <c r="D68" s="40">
        <v>2.1016015869597032E-2</v>
      </c>
      <c r="E68" s="48">
        <f t="shared" si="4"/>
        <v>0.43561754731053826</v>
      </c>
      <c r="F68" s="54">
        <f t="shared" si="3"/>
        <v>2.5033428547154721E-2</v>
      </c>
      <c r="I68" s="61" t="s">
        <v>43</v>
      </c>
      <c r="J68" s="63">
        <f>SUM(J63:J67)</f>
        <v>1.0000002671162687</v>
      </c>
      <c r="K68" s="7"/>
      <c r="L68" s="3"/>
      <c r="M68" s="3"/>
      <c r="N68" s="3"/>
      <c r="O68" s="3"/>
      <c r="P68" s="3"/>
      <c r="Q68" s="151"/>
      <c r="R68" s="149"/>
      <c r="S68" s="149"/>
      <c r="T68" s="149"/>
      <c r="U68" s="149"/>
      <c r="V68" s="149"/>
      <c r="W68" s="149"/>
      <c r="X68" s="152"/>
    </row>
    <row r="69" spans="3:24" ht="15.5" customHeight="1">
      <c r="C69" s="50">
        <v>3.8194838179603008E-2</v>
      </c>
      <c r="D69" s="40">
        <v>2.3842343913064688E-2</v>
      </c>
      <c r="E69" s="48">
        <f t="shared" si="4"/>
        <v>0.46714018866017726</v>
      </c>
      <c r="F69" s="54">
        <f t="shared" si="3"/>
        <v>2.7089794467980259E-2</v>
      </c>
      <c r="K69" s="7"/>
      <c r="L69" s="3"/>
      <c r="M69" s="3"/>
      <c r="N69" s="3"/>
      <c r="O69" s="3"/>
      <c r="P69" s="3"/>
      <c r="Q69" s="151"/>
      <c r="R69" s="149"/>
      <c r="S69" s="149"/>
      <c r="T69" s="149"/>
      <c r="U69" s="149"/>
      <c r="V69" s="149"/>
      <c r="W69" s="149"/>
      <c r="X69" s="152"/>
    </row>
    <row r="70" spans="3:24" ht="15.5" customHeight="1">
      <c r="C70" s="50">
        <v>4.201843672707236E-2</v>
      </c>
      <c r="D70" s="40">
        <v>2.6668671956532344E-2</v>
      </c>
      <c r="E70" s="48">
        <f t="shared" si="4"/>
        <v>0.49189530992750091</v>
      </c>
      <c r="F70" s="54">
        <f t="shared" si="3"/>
        <v>2.920104591811102E-2</v>
      </c>
      <c r="K70" s="7"/>
      <c r="L70" s="3"/>
      <c r="M70" s="3"/>
      <c r="N70" s="3"/>
      <c r="O70" s="3"/>
      <c r="P70" s="3"/>
      <c r="Q70" s="151"/>
      <c r="R70" s="149"/>
      <c r="S70" s="149"/>
      <c r="T70" s="149"/>
      <c r="U70" s="149"/>
      <c r="V70" s="149"/>
      <c r="W70" s="149"/>
      <c r="X70" s="152"/>
    </row>
    <row r="71" spans="3:24" ht="15.5" customHeight="1">
      <c r="C71" s="50">
        <v>4.5916610729276157E-2</v>
      </c>
      <c r="D71" s="40">
        <v>2.9495000000000004E-2</v>
      </c>
      <c r="E71" s="48">
        <f t="shared" si="4"/>
        <v>0.51168846364829212</v>
      </c>
      <c r="F71" s="54">
        <f t="shared" si="3"/>
        <v>3.1353475210266137E-2</v>
      </c>
      <c r="K71" s="7"/>
      <c r="L71" s="3"/>
      <c r="M71" s="3"/>
      <c r="N71" s="3"/>
      <c r="O71" s="3"/>
      <c r="P71" s="3"/>
      <c r="Q71" s="151"/>
      <c r="R71" s="149"/>
      <c r="S71" s="149"/>
      <c r="T71" s="149"/>
      <c r="U71" s="149"/>
      <c r="V71" s="149"/>
      <c r="W71" s="149"/>
      <c r="X71" s="152"/>
    </row>
    <row r="72" spans="3:24" ht="15.5" customHeight="1">
      <c r="C72" s="50">
        <v>4.9871875954256482E-2</v>
      </c>
      <c r="D72" s="40">
        <v>3.2321328043467663E-2</v>
      </c>
      <c r="E72" s="48">
        <f t="shared" si="4"/>
        <v>0.52777898444426141</v>
      </c>
      <c r="F72" s="54">
        <f t="shared" si="3"/>
        <v>3.3537428190219612E-2</v>
      </c>
      <c r="K72" s="7"/>
      <c r="L72" s="3"/>
      <c r="M72" s="3"/>
      <c r="N72" s="3"/>
      <c r="O72" s="3"/>
      <c r="P72" s="3"/>
      <c r="Q72" s="151"/>
      <c r="R72" s="149"/>
      <c r="S72" s="149"/>
      <c r="T72" s="149"/>
      <c r="U72" s="149"/>
      <c r="V72" s="149"/>
      <c r="W72" s="149"/>
      <c r="X72" s="152"/>
    </row>
    <row r="73" spans="3:24" ht="15.5" customHeight="1">
      <c r="C73" s="50">
        <v>5.3871658931070467E-2</v>
      </c>
      <c r="D73" s="40">
        <v>3.5147656086935312E-2</v>
      </c>
      <c r="E73" s="48">
        <f t="shared" si="4"/>
        <v>0.54105733265482214</v>
      </c>
      <c r="F73" s="54">
        <f t="shared" si="3"/>
        <v>3.5745962246598477E-2</v>
      </c>
      <c r="K73" s="7"/>
      <c r="L73" s="3"/>
      <c r="M73" s="3"/>
      <c r="N73" s="3"/>
      <c r="O73" s="3"/>
      <c r="P73" s="3"/>
      <c r="Q73" s="151"/>
      <c r="R73" s="149"/>
      <c r="S73" s="149"/>
      <c r="T73" s="149"/>
      <c r="U73" s="149"/>
      <c r="V73" s="149"/>
      <c r="W73" s="149"/>
      <c r="X73" s="152"/>
    </row>
    <row r="74" spans="3:24" ht="16" customHeight="1" thickBot="1">
      <c r="C74" s="51">
        <v>5.7906735491049709E-2</v>
      </c>
      <c r="D74" s="52">
        <v>3.7973984130402975E-2</v>
      </c>
      <c r="E74" s="49">
        <f t="shared" si="4"/>
        <v>0.55216347216370021</v>
      </c>
      <c r="F74" s="55">
        <f t="shared" si="3"/>
        <v>3.7973984130402975E-2</v>
      </c>
      <c r="K74" s="7"/>
      <c r="L74" s="3"/>
      <c r="M74" s="3"/>
      <c r="N74" s="3"/>
      <c r="O74" s="3"/>
      <c r="P74" s="3"/>
      <c r="Q74" s="151"/>
      <c r="R74" s="149"/>
      <c r="S74" s="149"/>
      <c r="T74" s="149"/>
      <c r="U74" s="149"/>
      <c r="V74" s="149"/>
      <c r="W74" s="149"/>
      <c r="X74" s="152"/>
    </row>
    <row r="75" spans="3:24" ht="15.5" customHeight="1">
      <c r="D75" s="6"/>
      <c r="E75" s="8"/>
      <c r="F75" s="2"/>
      <c r="K75" s="7"/>
      <c r="L75" s="3"/>
      <c r="M75" s="3"/>
      <c r="N75" s="3"/>
      <c r="O75" s="3"/>
      <c r="P75" s="3"/>
      <c r="Q75" s="151"/>
      <c r="R75" s="149"/>
      <c r="S75" s="149"/>
      <c r="T75" s="149"/>
      <c r="U75" s="149"/>
      <c r="V75" s="149"/>
      <c r="W75" s="149"/>
      <c r="X75" s="152"/>
    </row>
    <row r="76" spans="3:24" ht="15.5" customHeight="1">
      <c r="D76" s="6"/>
      <c r="E76" s="8"/>
      <c r="F76" s="2"/>
      <c r="G76" s="6"/>
      <c r="H76" s="6"/>
      <c r="I76" s="5"/>
      <c r="J76" s="5"/>
      <c r="K76" s="7"/>
      <c r="L76" s="3"/>
      <c r="M76" s="3"/>
      <c r="N76" s="3"/>
      <c r="O76" s="3"/>
      <c r="P76" s="3"/>
      <c r="Q76" s="151"/>
      <c r="R76" s="149"/>
      <c r="S76" s="149"/>
      <c r="T76" s="149"/>
      <c r="U76" s="149"/>
      <c r="V76" s="149"/>
      <c r="W76" s="149"/>
      <c r="X76" s="152"/>
    </row>
    <row r="77" spans="3:24" ht="15.5" customHeight="1">
      <c r="D77" s="6"/>
      <c r="E77" s="8"/>
      <c r="F77" s="6"/>
      <c r="G77" s="6"/>
      <c r="H77" s="6"/>
      <c r="I77" s="5"/>
      <c r="J77" s="5"/>
      <c r="K77" s="7"/>
      <c r="L77" s="3"/>
      <c r="M77" s="3"/>
      <c r="N77" s="3"/>
      <c r="O77" s="3"/>
      <c r="P77" s="3"/>
      <c r="Q77" s="151"/>
      <c r="R77" s="149"/>
      <c r="S77" s="149"/>
      <c r="T77" s="149"/>
      <c r="U77" s="149"/>
      <c r="V77" s="149"/>
      <c r="W77" s="149"/>
      <c r="X77" s="152"/>
    </row>
    <row r="78" spans="3:24" ht="15.5" customHeight="1">
      <c r="D78" s="6"/>
      <c r="E78" s="8"/>
      <c r="F78" s="6"/>
      <c r="G78" s="6"/>
      <c r="H78" s="6"/>
      <c r="I78" s="5"/>
      <c r="J78" s="5"/>
      <c r="K78" s="7"/>
      <c r="L78" s="3"/>
      <c r="M78" s="3"/>
      <c r="N78" s="3"/>
      <c r="O78" s="3"/>
      <c r="P78" s="3"/>
      <c r="Q78" s="151"/>
      <c r="R78" s="149"/>
      <c r="S78" s="149"/>
      <c r="T78" s="149"/>
      <c r="U78" s="149"/>
      <c r="V78" s="149"/>
      <c r="W78" s="149"/>
      <c r="X78" s="152"/>
    </row>
    <row r="79" spans="3:24" ht="15.5" customHeight="1">
      <c r="D79" s="6"/>
      <c r="E79" s="8"/>
      <c r="F79" s="6"/>
      <c r="G79" s="6"/>
      <c r="H79" s="6"/>
      <c r="I79" s="5"/>
      <c r="J79" s="5"/>
      <c r="K79" s="7"/>
      <c r="L79" s="3"/>
      <c r="M79" s="3"/>
      <c r="N79" s="3"/>
      <c r="O79" s="3"/>
      <c r="P79" s="3"/>
      <c r="Q79" s="151"/>
      <c r="R79" s="149"/>
      <c r="S79" s="149"/>
      <c r="T79" s="149"/>
      <c r="U79" s="149"/>
      <c r="V79" s="149"/>
      <c r="W79" s="149"/>
      <c r="X79" s="152"/>
    </row>
    <row r="80" spans="3:24" ht="16" customHeight="1">
      <c r="D80" s="6"/>
      <c r="E80" s="8"/>
      <c r="F80" s="6"/>
      <c r="G80" s="6"/>
      <c r="H80" s="6"/>
      <c r="I80" s="5"/>
      <c r="J80" s="5"/>
      <c r="K80" s="7"/>
      <c r="L80" s="3"/>
      <c r="M80" s="3"/>
      <c r="N80" s="3"/>
      <c r="O80" s="3"/>
      <c r="P80" s="3"/>
      <c r="Q80" s="151"/>
      <c r="R80" s="149"/>
      <c r="S80" s="149"/>
      <c r="T80" s="149"/>
      <c r="U80" s="149"/>
      <c r="V80" s="149"/>
      <c r="W80" s="149"/>
      <c r="X80" s="152"/>
    </row>
    <row r="81" spans="1:31">
      <c r="D81" s="6"/>
      <c r="E81" s="8"/>
      <c r="F81" s="6"/>
      <c r="G81" s="6"/>
      <c r="H81" s="6"/>
      <c r="I81" s="5"/>
      <c r="J81" s="5"/>
      <c r="K81" s="7"/>
      <c r="L81" s="3"/>
      <c r="M81" s="3"/>
      <c r="N81" s="3"/>
      <c r="O81" s="3"/>
      <c r="P81" s="3"/>
      <c r="Q81" s="151"/>
      <c r="R81" s="149"/>
      <c r="S81" s="149"/>
      <c r="T81" s="149"/>
      <c r="U81" s="149"/>
      <c r="V81" s="149"/>
      <c r="W81" s="149"/>
      <c r="X81" s="152"/>
    </row>
    <row r="82" spans="1:31">
      <c r="D82" s="6"/>
      <c r="E82" s="8"/>
      <c r="F82" s="6"/>
      <c r="G82" s="6"/>
      <c r="H82" s="6"/>
      <c r="I82" s="5"/>
      <c r="J82" s="5"/>
      <c r="K82" s="7"/>
      <c r="L82" s="3"/>
      <c r="M82" s="3"/>
      <c r="N82" s="3"/>
      <c r="O82" s="3"/>
      <c r="P82" s="3"/>
      <c r="Q82" s="151"/>
      <c r="R82" s="149"/>
      <c r="S82" s="149"/>
      <c r="T82" s="149"/>
      <c r="U82" s="149"/>
      <c r="V82" s="149"/>
      <c r="W82" s="149"/>
      <c r="X82" s="152"/>
    </row>
    <row r="83" spans="1:31">
      <c r="D83" s="6"/>
      <c r="E83" s="8"/>
      <c r="F83" s="6"/>
      <c r="G83" s="6"/>
      <c r="H83" s="6"/>
      <c r="I83" s="5"/>
      <c r="J83" s="5"/>
      <c r="K83" s="7"/>
      <c r="L83" s="3"/>
      <c r="M83" s="3"/>
      <c r="N83" s="3"/>
      <c r="O83" s="3"/>
      <c r="P83" s="3"/>
      <c r="Q83" s="151"/>
      <c r="R83" s="149"/>
      <c r="S83" s="149"/>
      <c r="T83" s="149"/>
      <c r="U83" s="149"/>
      <c r="V83" s="149"/>
      <c r="W83" s="149"/>
      <c r="X83" s="152"/>
    </row>
    <row r="84" spans="1:31" ht="16" thickBot="1">
      <c r="D84" s="6"/>
      <c r="E84" s="8"/>
      <c r="F84" s="6"/>
      <c r="G84" s="6"/>
      <c r="H84" s="6"/>
      <c r="I84" s="5"/>
      <c r="J84" s="5"/>
      <c r="K84" s="7"/>
      <c r="L84" s="3"/>
      <c r="M84" s="3"/>
      <c r="N84" s="3"/>
      <c r="O84" s="3"/>
      <c r="P84" s="3"/>
      <c r="Q84" s="153"/>
      <c r="R84" s="154"/>
      <c r="S84" s="154"/>
      <c r="T84" s="154"/>
      <c r="U84" s="154"/>
      <c r="V84" s="154"/>
      <c r="W84" s="154"/>
      <c r="X84" s="155"/>
    </row>
    <row r="85" spans="1:31">
      <c r="D85" s="6"/>
      <c r="E85" s="8"/>
      <c r="F85" s="6"/>
      <c r="G85" s="6"/>
      <c r="H85" s="6"/>
      <c r="I85" s="5"/>
      <c r="J85" s="5"/>
      <c r="K85" s="7"/>
      <c r="L85" s="3"/>
      <c r="M85" s="3"/>
      <c r="N85" s="3"/>
      <c r="O85" s="3"/>
      <c r="P85" s="3"/>
      <c r="S85" s="6"/>
      <c r="T85" s="6"/>
      <c r="U85" s="6"/>
      <c r="V85" s="6"/>
      <c r="W85" s="118"/>
      <c r="X85" s="118"/>
      <c r="Y85" s="118"/>
      <c r="Z85" s="118"/>
      <c r="AA85" s="118"/>
      <c r="AB85" s="6"/>
      <c r="AC85" s="6"/>
      <c r="AD85" s="6"/>
      <c r="AE85" s="6"/>
    </row>
    <row r="86" spans="1:31">
      <c r="D86" s="6"/>
      <c r="E86" s="8"/>
      <c r="F86" s="6"/>
      <c r="G86" s="6"/>
      <c r="H86" s="6"/>
      <c r="I86" s="5"/>
      <c r="J86" s="5"/>
      <c r="K86" s="7"/>
      <c r="L86" s="3"/>
      <c r="M86" s="3"/>
      <c r="N86" s="3"/>
      <c r="O86" s="3"/>
      <c r="P86" s="3"/>
      <c r="S86" s="6"/>
      <c r="T86" s="2"/>
      <c r="U86" s="6"/>
      <c r="V86" s="6"/>
      <c r="W86" s="6"/>
      <c r="X86" s="6"/>
      <c r="Y86" s="6"/>
      <c r="Z86" s="6"/>
      <c r="AA86" s="6"/>
      <c r="AB86" s="6"/>
      <c r="AC86" s="6"/>
      <c r="AD86" s="6"/>
      <c r="AE86" s="6"/>
    </row>
    <row r="87" spans="1:31">
      <c r="D87" s="6"/>
      <c r="E87" s="8"/>
      <c r="F87" s="6"/>
      <c r="G87" s="6"/>
      <c r="H87" s="6"/>
      <c r="I87" s="5"/>
      <c r="J87" s="5"/>
      <c r="K87" s="7"/>
      <c r="L87" s="3"/>
      <c r="M87" s="3"/>
      <c r="N87" s="3"/>
      <c r="O87" s="3"/>
      <c r="P87" s="3"/>
      <c r="S87" s="6"/>
      <c r="T87" s="2"/>
      <c r="U87" s="6"/>
      <c r="V87" s="6"/>
      <c r="W87" s="6"/>
      <c r="X87" s="4"/>
      <c r="Y87" s="4"/>
      <c r="Z87" s="4"/>
      <c r="AA87" s="4"/>
      <c r="AB87" s="4"/>
      <c r="AC87" s="6"/>
      <c r="AD87" s="6"/>
      <c r="AE87" s="6"/>
    </row>
    <row r="88" spans="1:31">
      <c r="D88" s="6"/>
      <c r="E88" s="8"/>
      <c r="F88" s="6"/>
      <c r="G88" s="6"/>
      <c r="H88" s="6"/>
      <c r="I88" s="5"/>
      <c r="J88" s="5"/>
      <c r="K88" s="7"/>
      <c r="L88" s="3"/>
      <c r="M88" s="3"/>
      <c r="N88" s="3"/>
      <c r="O88" s="3"/>
      <c r="P88" s="3"/>
      <c r="S88" s="6"/>
      <c r="T88" s="2"/>
      <c r="U88" s="6"/>
      <c r="V88" s="6"/>
      <c r="W88" s="6"/>
      <c r="X88" s="4"/>
      <c r="Y88" s="4"/>
      <c r="Z88" s="4"/>
      <c r="AA88" s="4"/>
      <c r="AB88" s="4"/>
      <c r="AC88" s="6"/>
      <c r="AD88" s="6"/>
      <c r="AE88" s="5"/>
    </row>
    <row r="89" spans="1:31">
      <c r="D89" s="6"/>
      <c r="E89" s="8"/>
      <c r="F89" s="6"/>
      <c r="G89" s="6"/>
      <c r="H89" s="6"/>
      <c r="I89" s="5"/>
      <c r="J89" s="5"/>
      <c r="K89" s="7"/>
      <c r="L89" s="3"/>
      <c r="M89" s="3"/>
      <c r="N89" s="3"/>
      <c r="O89" s="3"/>
      <c r="P89" s="3"/>
      <c r="S89" s="6"/>
      <c r="T89" s="2"/>
      <c r="U89" s="6"/>
      <c r="V89" s="6"/>
      <c r="W89" s="6"/>
      <c r="X89" s="4"/>
      <c r="Y89" s="4"/>
      <c r="Z89" s="4"/>
      <c r="AA89" s="4"/>
      <c r="AB89" s="4"/>
      <c r="AC89" s="6"/>
      <c r="AD89" s="6"/>
      <c r="AE89" s="5"/>
    </row>
    <row r="90" spans="1:31">
      <c r="D90" s="6"/>
      <c r="E90" s="8"/>
      <c r="F90" s="6"/>
      <c r="G90" s="6"/>
      <c r="H90" s="6"/>
      <c r="I90" s="5"/>
      <c r="J90" s="5"/>
      <c r="K90" s="7"/>
      <c r="L90" s="3"/>
      <c r="M90" s="3"/>
      <c r="N90" s="3"/>
      <c r="O90" s="3"/>
      <c r="P90" s="3"/>
      <c r="S90" s="6"/>
      <c r="T90" s="2"/>
      <c r="U90" s="6"/>
      <c r="V90" s="6"/>
      <c r="W90" s="6"/>
      <c r="X90" s="4"/>
      <c r="Y90" s="4"/>
      <c r="Z90" s="4"/>
      <c r="AA90" s="4"/>
      <c r="AB90" s="4"/>
      <c r="AC90" s="6"/>
      <c r="AD90" s="6"/>
      <c r="AE90" s="5"/>
    </row>
    <row r="91" spans="1:31">
      <c r="D91" s="6"/>
      <c r="E91" s="8"/>
      <c r="F91" s="6"/>
      <c r="G91" s="6"/>
      <c r="H91" s="6"/>
      <c r="I91" s="5"/>
      <c r="J91" s="5"/>
      <c r="K91" s="7"/>
      <c r="L91" s="3"/>
      <c r="M91" s="3"/>
      <c r="N91" s="3"/>
      <c r="O91" s="3"/>
      <c r="P91" s="3"/>
      <c r="S91" s="6"/>
      <c r="T91" s="6"/>
      <c r="U91" s="6"/>
      <c r="V91" s="6"/>
      <c r="W91" s="6"/>
      <c r="X91" s="4"/>
      <c r="Y91" s="4"/>
      <c r="Z91" s="4"/>
      <c r="AA91" s="4"/>
      <c r="AB91" s="4"/>
      <c r="AC91" s="6"/>
      <c r="AD91" s="6"/>
      <c r="AE91" s="9"/>
    </row>
    <row r="92" spans="1:31" ht="16" thickBot="1">
      <c r="D92" s="6"/>
      <c r="E92" s="8"/>
      <c r="F92" s="6"/>
      <c r="G92" s="6"/>
      <c r="H92" s="6"/>
      <c r="I92" s="5"/>
      <c r="J92" s="5"/>
      <c r="K92" s="7"/>
      <c r="L92" s="3"/>
      <c r="M92" s="3"/>
      <c r="N92" s="3"/>
      <c r="O92" s="3"/>
      <c r="P92" s="3"/>
      <c r="S92" s="6"/>
      <c r="T92" s="6"/>
      <c r="U92" s="6"/>
      <c r="V92" s="6"/>
      <c r="W92" s="6"/>
      <c r="X92" s="6"/>
      <c r="Y92" s="6"/>
      <c r="Z92" s="6"/>
      <c r="AA92" s="6"/>
      <c r="AB92" s="6"/>
      <c r="AC92" s="6"/>
      <c r="AD92" s="6"/>
      <c r="AE92" s="6"/>
    </row>
    <row r="93" spans="1:31">
      <c r="A93" s="156" t="s">
        <v>46</v>
      </c>
      <c r="B93" s="157"/>
      <c r="C93" s="157"/>
      <c r="D93" s="157"/>
      <c r="E93" s="157"/>
      <c r="F93" s="157"/>
      <c r="G93" s="157"/>
      <c r="H93" s="157"/>
      <c r="I93" s="157"/>
      <c r="J93" s="157"/>
      <c r="K93" s="157"/>
      <c r="L93" s="157"/>
      <c r="M93" s="157"/>
      <c r="N93" s="157"/>
      <c r="O93" s="157"/>
      <c r="P93" s="157"/>
      <c r="Q93" s="157"/>
      <c r="R93" s="157"/>
      <c r="S93" s="157"/>
      <c r="T93" s="157"/>
      <c r="U93" s="157"/>
      <c r="V93" s="158"/>
      <c r="W93" s="6"/>
      <c r="X93" s="6"/>
      <c r="Y93" s="6"/>
      <c r="Z93" s="6"/>
      <c r="AA93" s="6"/>
      <c r="AB93" s="6"/>
      <c r="AC93" s="6"/>
      <c r="AD93" s="6"/>
      <c r="AE93" s="6"/>
    </row>
    <row r="94" spans="1:31" ht="16" thickBot="1">
      <c r="A94" s="162"/>
      <c r="B94" s="163"/>
      <c r="C94" s="163"/>
      <c r="D94" s="163"/>
      <c r="E94" s="163"/>
      <c r="F94" s="163"/>
      <c r="G94" s="163"/>
      <c r="H94" s="163"/>
      <c r="I94" s="163"/>
      <c r="J94" s="163"/>
      <c r="K94" s="163"/>
      <c r="L94" s="163"/>
      <c r="M94" s="163"/>
      <c r="N94" s="163"/>
      <c r="O94" s="163"/>
      <c r="P94" s="163"/>
      <c r="Q94" s="163"/>
      <c r="R94" s="163"/>
      <c r="S94" s="163"/>
      <c r="T94" s="163"/>
      <c r="U94" s="163"/>
      <c r="V94" s="164"/>
      <c r="W94" s="6"/>
      <c r="X94" s="6"/>
      <c r="Y94" s="6"/>
      <c r="Z94" s="6"/>
      <c r="AA94" s="6"/>
      <c r="AB94" s="6"/>
      <c r="AC94" s="6"/>
      <c r="AE94" s="6"/>
    </row>
    <row r="97" spans="2:9" ht="16" thickBot="1"/>
    <row r="98" spans="2:9" ht="16" thickBot="1">
      <c r="B98" s="37" t="s">
        <v>32</v>
      </c>
      <c r="C98" s="64" t="s">
        <v>47</v>
      </c>
      <c r="D98" s="65" t="s">
        <v>25</v>
      </c>
      <c r="E98" s="44" t="s">
        <v>26</v>
      </c>
      <c r="F98" s="38" t="s">
        <v>27</v>
      </c>
    </row>
    <row r="99" spans="2:9">
      <c r="B99" s="12" t="s">
        <v>4</v>
      </c>
      <c r="C99" s="70">
        <f t="array" ref="C99:C103">TRANSPOSE(H53:L53)</f>
        <v>2.1514049500303996</v>
      </c>
      <c r="D99" s="66">
        <f>SQRT($F$53)</f>
        <v>5.7906735491049709E-2</v>
      </c>
      <c r="E99" s="66">
        <f>SQRT(G13)</f>
        <v>1.9544820285692065E-2</v>
      </c>
      <c r="F99" s="28">
        <f>C99*(E99/D99)</f>
        <v>0.72614736012172032</v>
      </c>
      <c r="H99" s="6"/>
      <c r="I99" s="6"/>
    </row>
    <row r="100" spans="2:9">
      <c r="B100" s="12" t="s">
        <v>5</v>
      </c>
      <c r="C100" s="70">
        <v>0.45801669677668327</v>
      </c>
      <c r="D100" s="66">
        <f>SQRT($F$53)</f>
        <v>5.7906735491049709E-2</v>
      </c>
      <c r="E100" s="66">
        <f>SQRT(H14)</f>
        <v>9.896969233053117E-2</v>
      </c>
      <c r="F100" s="28">
        <f>C100*(E100/D100)</f>
        <v>0.78280654534982164</v>
      </c>
      <c r="H100" s="6"/>
      <c r="I100" s="6"/>
    </row>
    <row r="101" spans="2:9">
      <c r="B101" s="12" t="s">
        <v>6</v>
      </c>
      <c r="C101" s="70">
        <v>0.58364453949055928</v>
      </c>
      <c r="D101" s="66">
        <f>SQRT($F$53)</f>
        <v>5.7906735491049709E-2</v>
      </c>
      <c r="E101" s="66">
        <f>SQRT(I15)</f>
        <v>3.6193922141707711E-2</v>
      </c>
      <c r="F101" s="28">
        <f>C101*(E101/D101)</f>
        <v>0.36480013666146355</v>
      </c>
    </row>
    <row r="102" spans="2:9">
      <c r="B102" s="12" t="s">
        <v>7</v>
      </c>
      <c r="C102" s="70">
        <v>1.1776152161523181</v>
      </c>
      <c r="D102" s="66">
        <f>SQRT($F$53)</f>
        <v>5.7906735491049709E-2</v>
      </c>
      <c r="E102" s="66">
        <f>SQRT(J16)</f>
        <v>2.5553864678361276E-2</v>
      </c>
      <c r="F102" s="28">
        <f>C102*(E102/D102)</f>
        <v>0.5196739139505927</v>
      </c>
    </row>
    <row r="103" spans="2:9" ht="16" thickBot="1">
      <c r="B103" s="15" t="s">
        <v>8</v>
      </c>
      <c r="C103" s="71">
        <v>-3.3706811353336921</v>
      </c>
      <c r="D103" s="67">
        <f>SQRT($F$53)</f>
        <v>5.7906735491049709E-2</v>
      </c>
      <c r="E103" s="67">
        <f>SQRT(K17)</f>
        <v>2.5553864678361276E-2</v>
      </c>
      <c r="F103" s="27">
        <f>C103*(E103/D103)</f>
        <v>-1.4874595999205571</v>
      </c>
    </row>
    <row r="105" spans="2:9" ht="16" thickBot="1"/>
    <row r="106" spans="2:9" ht="16" thickBot="1">
      <c r="B106" s="37" t="s">
        <v>28</v>
      </c>
      <c r="C106" s="64" t="s">
        <v>27</v>
      </c>
      <c r="D106" s="47" t="s">
        <v>30</v>
      </c>
      <c r="F106" s="111" t="s">
        <v>48</v>
      </c>
      <c r="G106" s="112"/>
    </row>
    <row r="107" spans="2:9">
      <c r="B107" s="72">
        <f t="shared" ref="B107:B117" si="5">$D$74</f>
        <v>3.7973984130402975E-2</v>
      </c>
      <c r="C107" s="68">
        <v>0</v>
      </c>
      <c r="D107" s="74">
        <f xml:space="preserve"> $O$30+C107*(B107-$O$30)</f>
        <v>6.0000000000000001E-3</v>
      </c>
      <c r="F107" s="12" t="s">
        <v>27</v>
      </c>
      <c r="G107" s="14" t="s">
        <v>29</v>
      </c>
      <c r="H107" s="7"/>
      <c r="I107" s="5"/>
    </row>
    <row r="108" spans="2:9">
      <c r="B108" s="72">
        <f t="shared" si="5"/>
        <v>3.7973984130402975E-2</v>
      </c>
      <c r="C108" s="68">
        <f>C107+0.2</f>
        <v>0.2</v>
      </c>
      <c r="D108" s="74">
        <f xml:space="preserve"> $O$30+C108*(B108-$O$30)</f>
        <v>1.2394796826080596E-2</v>
      </c>
      <c r="F108" s="76">
        <v>0.72614736012172032</v>
      </c>
      <c r="G108" s="77">
        <v>3.5500000000000002E-3</v>
      </c>
      <c r="H108" s="7"/>
      <c r="I108" s="5"/>
    </row>
    <row r="109" spans="2:9">
      <c r="B109" s="72">
        <f t="shared" si="5"/>
        <v>3.7973984130402975E-2</v>
      </c>
      <c r="C109" s="68">
        <f t="shared" ref="C109:C117" si="6">C108+0.2</f>
        <v>0.4</v>
      </c>
      <c r="D109" s="74">
        <f xml:space="preserve"> $O$30+C109*(B109-$O$30)</f>
        <v>1.8789593652161193E-2</v>
      </c>
      <c r="F109" s="76">
        <v>0.78280654534982164</v>
      </c>
      <c r="G109" s="77">
        <v>2.9495000000000004E-2</v>
      </c>
      <c r="H109" s="7"/>
      <c r="I109" s="5"/>
    </row>
    <row r="110" spans="2:9">
      <c r="B110" s="72">
        <f t="shared" si="5"/>
        <v>3.7973984130402975E-2</v>
      </c>
      <c r="C110" s="68">
        <f t="shared" si="6"/>
        <v>0.60000000000000009</v>
      </c>
      <c r="D110" s="74">
        <f xml:space="preserve"> $O$30+C110*(B110-$O$30)</f>
        <v>2.5184390478241787E-2</v>
      </c>
      <c r="F110" s="76">
        <v>0.36480013666146355</v>
      </c>
      <c r="G110" s="77">
        <v>1.0628333333333332E-2</v>
      </c>
    </row>
    <row r="111" spans="2:9">
      <c r="B111" s="72">
        <f t="shared" si="5"/>
        <v>3.7973984130402975E-2</v>
      </c>
      <c r="C111" s="68">
        <f t="shared" si="6"/>
        <v>0.8</v>
      </c>
      <c r="D111" s="74">
        <f xml:space="preserve"> $O$30+C111*(B111-$O$30)</f>
        <v>3.1579187304322381E-2</v>
      </c>
      <c r="F111" s="76">
        <v>0.5196739139505927</v>
      </c>
      <c r="G111" s="77">
        <v>9.1666666666666654E-4</v>
      </c>
    </row>
    <row r="112" spans="2:9" ht="16" thickBot="1">
      <c r="B112" s="72">
        <f t="shared" si="5"/>
        <v>3.7973984130402975E-2</v>
      </c>
      <c r="C112" s="68">
        <f t="shared" si="6"/>
        <v>1</v>
      </c>
      <c r="D112" s="74">
        <f xml:space="preserve"> $O$30+C112*(B112-$O$30)</f>
        <v>3.7973984130402975E-2</v>
      </c>
      <c r="F112" s="78">
        <v>-1.4874595999205571</v>
      </c>
      <c r="G112" s="79">
        <v>-2.8316666666666655E-3</v>
      </c>
    </row>
    <row r="113" spans="2:4">
      <c r="B113" s="72">
        <f t="shared" si="5"/>
        <v>3.7973984130402975E-2</v>
      </c>
      <c r="C113" s="68">
        <f t="shared" si="6"/>
        <v>1.2</v>
      </c>
      <c r="D113" s="74">
        <f xml:space="preserve"> $O$30+C113*(B113-$O$30)</f>
        <v>4.4368780956483569E-2</v>
      </c>
    </row>
    <row r="114" spans="2:4">
      <c r="B114" s="72">
        <f t="shared" si="5"/>
        <v>3.7973984130402975E-2</v>
      </c>
      <c r="C114" s="68">
        <f t="shared" si="6"/>
        <v>1.4</v>
      </c>
      <c r="D114" s="74">
        <f xml:space="preserve"> $O$30+C114*(B114-$O$30)</f>
        <v>5.0763577782564163E-2</v>
      </c>
    </row>
    <row r="115" spans="2:4">
      <c r="B115" s="72">
        <f t="shared" si="5"/>
        <v>3.7973984130402975E-2</v>
      </c>
      <c r="C115" s="68">
        <f t="shared" si="6"/>
        <v>1.5999999999999999</v>
      </c>
      <c r="D115" s="74">
        <f xml:space="preserve"> $O$30+C115*(B115-$O$30)</f>
        <v>5.7158374608644757E-2</v>
      </c>
    </row>
    <row r="116" spans="2:4">
      <c r="B116" s="72">
        <f t="shared" si="5"/>
        <v>3.7973984130402975E-2</v>
      </c>
      <c r="C116" s="68">
        <f t="shared" si="6"/>
        <v>1.7999999999999998</v>
      </c>
      <c r="D116" s="74">
        <f xml:space="preserve"> $O$30+C116*(B116-$O$30)</f>
        <v>6.3553171434725358E-2</v>
      </c>
    </row>
    <row r="117" spans="2:4" ht="16" thickBot="1">
      <c r="B117" s="73">
        <f t="shared" si="5"/>
        <v>3.7973984130402975E-2</v>
      </c>
      <c r="C117" s="69">
        <f t="shared" si="6"/>
        <v>1.9999999999999998</v>
      </c>
      <c r="D117" s="75">
        <f xml:space="preserve"> $O$30+C117*(B117-$O$30)</f>
        <v>6.9947968260805946E-2</v>
      </c>
    </row>
  </sheetData>
  <scenarios current="0">
    <scenario name="global minimum variance portfolio" count="5" user="Soham" comment="Created by Soham on 6/6/2020">
      <inputCells r="D12" val="0.788430743568302"/>
      <inputCells r="D13" val="-0.0309998854419394"/>
      <inputCells r="D14" val="-0.104925273895552"/>
      <inputCells r="D15" val="0.385851806173132"/>
      <inputCells r="D16" val="-0.0383573904039427"/>
    </scenario>
  </scenarios>
  <mergeCells count="21">
    <mergeCell ref="B23:H24"/>
    <mergeCell ref="J23:Q24"/>
    <mergeCell ref="R23:X32"/>
    <mergeCell ref="J19:S19"/>
    <mergeCell ref="W85:AA85"/>
    <mergeCell ref="A6:V8"/>
    <mergeCell ref="F11:K11"/>
    <mergeCell ref="M11:N11"/>
    <mergeCell ref="A20:V21"/>
    <mergeCell ref="N26:O26"/>
    <mergeCell ref="F26:G26"/>
    <mergeCell ref="A34:V35"/>
    <mergeCell ref="H38:L38"/>
    <mergeCell ref="Q44:X53"/>
    <mergeCell ref="Q10:V18"/>
    <mergeCell ref="F106:G106"/>
    <mergeCell ref="A56:V57"/>
    <mergeCell ref="I62:J62"/>
    <mergeCell ref="L62:M62"/>
    <mergeCell ref="A93:V94"/>
    <mergeCell ref="Q65:X84"/>
  </mergeCells>
  <pageMargins left="0.7" right="0.7" top="0.75" bottom="0.75" header="0.3" footer="0.3"/>
  <ignoredErrors>
    <ignoredError sqref="O40"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Stock History Data</vt:lpstr>
      <vt:lpstr>Markowitz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Soham</cp:lastModifiedBy>
  <dcterms:created xsi:type="dcterms:W3CDTF">2020-05-31T01:36:46Z</dcterms:created>
  <dcterms:modified xsi:type="dcterms:W3CDTF">2020-06-17T00:25:52Z</dcterms:modified>
</cp:coreProperties>
</file>