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ham\NUS\Y1S2\IE2111\Watch_Project\IE_Grp_11\"/>
    </mc:Choice>
  </mc:AlternateContent>
  <xr:revisionPtr revIDLastSave="0" documentId="13_ncr:1_{D56BEBF3-30D5-4412-A7AE-640D53FE1907}" xr6:coauthVersionLast="47" xr6:coauthVersionMax="47" xr10:uidLastSave="{00000000-0000-0000-0000-000000000000}"/>
  <bookViews>
    <workbookView xWindow="-110" yWindow="-110" windowWidth="19420" windowHeight="10300" firstSheet="2" activeTab="2" xr2:uid="{B946DF0C-9FB8-465F-93E6-4D40645C128B}"/>
  </bookViews>
  <sheets>
    <sheet name="IAUF ETF Stock Price History (1" sheetId="3" r:id="rId1"/>
    <sheet name="Rolex Table" sheetId="2" r:id="rId2"/>
    <sheet name="Cash Flow " sheetId="1" r:id="rId3"/>
    <sheet name="IAUF_Tornado" sheetId="40" r:id="rId4"/>
    <sheet name="IAUF_Spider" sheetId="41" r:id="rId5"/>
    <sheet name="Daytona(PW)_Tornado" sheetId="34" r:id="rId6"/>
    <sheet name="Daytona(PW)_Spider" sheetId="35" r:id="rId7"/>
    <sheet name="Submariner(PW)_Tornado" sheetId="31" r:id="rId8"/>
    <sheet name="Submariner(PW)_Spider" sheetId="32" r:id="rId9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ExternalData_1" localSheetId="1" hidden="1">'Rolex Table'!$A$1:$AD$70</definedName>
    <definedName name="Pal_Workbook_GUID" hidden="1">"BYGBA3LHVS8LS1VSSX7TZ3IH"</definedName>
    <definedName name="_xlnm.Print_Area" localSheetId="6">'Daytona(PW)_Spider'!$A$1:$K$48</definedName>
    <definedName name="_xlnm.Print_Area" localSheetId="5">'Daytona(PW)_Tornado'!$A$1:$I$33</definedName>
    <definedName name="_xlnm.Print_Area" localSheetId="4">IAUF_Spider!$A$1:$K$50</definedName>
    <definedName name="_xlnm.Print_Area" localSheetId="3">IAUF_Tornado!$A$1:$I$39</definedName>
    <definedName name="_xlnm.Print_Area" localSheetId="8">'Submariner(PW)_Spider'!$A$1:$K$48</definedName>
    <definedName name="_xlnm.Print_Area" localSheetId="7">'Submariner(PW)_Tornado'!$A$1:$I$33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ensItManyInOneOutRefEditBaseCase" localSheetId="2" hidden="1">'Cash Flow '!$E$21,'Cash Flow '!$E$22,'Cash Flow '!$E$23,'Cash Flow '!$E$24,'Cash Flow '!$E$25,'Cash Flow '!$E$26,'Cash Flow '!$E$27</definedName>
    <definedName name="SensItManyInOneOutRefEditInputLabels" localSheetId="2" hidden="1">'Cash Flow '!$B$21,'Cash Flow '!$B$22,'Cash Flow '!$B$23,'Cash Flow '!$B$24,'Cash Flow '!$B$25,'Cash Flow '!$B$26,'Cash Flow '!$B$27</definedName>
    <definedName name="SensItManyInOneOutRefEditInputValues" localSheetId="2" hidden="1">'Cash Flow '!$C$21,'Cash Flow '!$C$22,'Cash Flow '!$C$23,'Cash Flow '!$C$24,'Cash Flow '!$C$25,'Cash Flow '!$C$26,'Cash Flow '!$C$27</definedName>
    <definedName name="SensItManyInOneOutRefEditOneExtreme" localSheetId="2" hidden="1">'Cash Flow '!$D$21,'Cash Flow '!$D$22,'Cash Flow '!$D$23,'Cash Flow '!$D$24,'Cash Flow '!$D$25,'Cash Flow '!$D$26,'Cash Flow '!$D$27</definedName>
    <definedName name="SensItManyInOneOutRefEditOtherExtreme" localSheetId="2" hidden="1">'Cash Flow '!$F$21,'Cash Flow '!$F$22,'Cash Flow '!$F$23,'Cash Flow '!$F$24,'Cash Flow '!$F$25,'Cash Flow '!$F$26,'Cash Flow '!$F$27</definedName>
    <definedName name="SensItManyInOneOutRefEditOutputLabel" localSheetId="2" hidden="1">'Cash Flow '!$B$32</definedName>
    <definedName name="SensItManyInOneOutRefEditOutputValue" localSheetId="2" hidden="1">'Cash Flow '!$C$32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 s="1"/>
  <c r="C33" i="1" s="1"/>
  <c r="C30" i="1"/>
  <c r="C29" i="1"/>
  <c r="I25" i="1"/>
  <c r="I26" i="1" s="1"/>
  <c r="G15" i="1"/>
  <c r="C13" i="1"/>
  <c r="G14" i="1"/>
  <c r="C15" i="1"/>
  <c r="C14" i="1"/>
  <c r="I22" i="1"/>
  <c r="I24" i="1"/>
  <c r="E28" i="2"/>
  <c r="B28" i="2" s="1"/>
  <c r="F28" i="2"/>
  <c r="C28" i="2" s="1"/>
  <c r="G28" i="2"/>
  <c r="D28" i="2" s="1"/>
  <c r="M29" i="2"/>
  <c r="J29" i="2" s="1"/>
  <c r="G29" i="2" s="1"/>
  <c r="D29" i="2" s="1"/>
  <c r="N29" i="2"/>
  <c r="K29" i="2" s="1"/>
  <c r="H29" i="2" s="1"/>
  <c r="E29" i="2" s="1"/>
  <c r="B29" i="2" s="1"/>
  <c r="O29" i="2"/>
  <c r="L29" i="2" s="1"/>
  <c r="I29" i="2" s="1"/>
  <c r="F29" i="2" s="1"/>
  <c r="C29" i="2" s="1"/>
  <c r="T30" i="2"/>
  <c r="U30" i="2" s="1"/>
  <c r="V30" i="2" s="1"/>
  <c r="W30" i="2" s="1"/>
  <c r="X30" i="2" s="1"/>
  <c r="Y30" i="2" s="1"/>
  <c r="Z30" i="2" s="1"/>
  <c r="AA30" i="2" s="1"/>
  <c r="O31" i="2"/>
  <c r="L31" i="2" s="1"/>
  <c r="I31" i="2" s="1"/>
  <c r="F31" i="2" s="1"/>
  <c r="C31" i="2" s="1"/>
  <c r="P31" i="2"/>
  <c r="M31" i="2" s="1"/>
  <c r="J31" i="2" s="1"/>
  <c r="G31" i="2" s="1"/>
  <c r="D31" i="2" s="1"/>
  <c r="Q31" i="2"/>
  <c r="N31" i="2" s="1"/>
  <c r="K31" i="2" s="1"/>
  <c r="H31" i="2" s="1"/>
  <c r="E31" i="2" s="1"/>
  <c r="B31" i="2" s="1"/>
  <c r="O32" i="2"/>
  <c r="L32" i="2" s="1"/>
  <c r="I32" i="2" s="1"/>
  <c r="F32" i="2" s="1"/>
  <c r="C32" i="2" s="1"/>
  <c r="P32" i="2"/>
  <c r="M32" i="2" s="1"/>
  <c r="J32" i="2" s="1"/>
  <c r="G32" i="2" s="1"/>
  <c r="D32" i="2" s="1"/>
  <c r="Q32" i="2"/>
  <c r="N32" i="2" s="1"/>
  <c r="K32" i="2" s="1"/>
  <c r="H32" i="2" s="1"/>
  <c r="E32" i="2" s="1"/>
  <c r="B32" i="2" s="1"/>
  <c r="W55" i="2"/>
  <c r="X55" i="2" s="1"/>
  <c r="Y55" i="2" s="1"/>
  <c r="Z55" i="2" s="1"/>
  <c r="AA55" i="2" s="1"/>
  <c r="AB55" i="2" s="1"/>
  <c r="O57" i="2"/>
  <c r="L57" i="2" s="1"/>
  <c r="I57" i="2" s="1"/>
  <c r="F57" i="2" s="1"/>
  <c r="C57" i="2" s="1"/>
  <c r="N57" i="2"/>
  <c r="K57" i="2" s="1"/>
  <c r="H57" i="2" s="1"/>
  <c r="E57" i="2" s="1"/>
  <c r="B57" i="2" s="1"/>
  <c r="M57" i="2"/>
  <c r="J57" i="2" s="1"/>
  <c r="G57" i="2" s="1"/>
  <c r="D57" i="2" s="1"/>
  <c r="W56" i="2"/>
  <c r="T56" i="2" s="1"/>
  <c r="Q56" i="2" s="1"/>
  <c r="N56" i="2" s="1"/>
  <c r="K56" i="2" s="1"/>
  <c r="H56" i="2" s="1"/>
  <c r="E56" i="2" s="1"/>
  <c r="B56" i="2" s="1"/>
  <c r="V56" i="2"/>
  <c r="S56" i="2" s="1"/>
  <c r="P56" i="2" s="1"/>
  <c r="M56" i="2" s="1"/>
  <c r="J56" i="2" s="1"/>
  <c r="G56" i="2" s="1"/>
  <c r="D56" i="2" s="1"/>
  <c r="U56" i="2"/>
  <c r="R56" i="2" s="1"/>
  <c r="O56" i="2" s="1"/>
  <c r="L56" i="2" s="1"/>
  <c r="I56" i="2" s="1"/>
  <c r="F56" i="2" s="1"/>
  <c r="C56" i="2" s="1"/>
  <c r="C16" i="1"/>
  <c r="C17" i="1"/>
  <c r="G13" i="1"/>
  <c r="G16" i="1"/>
  <c r="G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D2538-F6BC-47F2-9235-777C5FE69BDE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<sst xmlns="http://schemas.openxmlformats.org/spreadsheetml/2006/main" count="4450" uniqueCount="2116">
  <si>
    <t>Aug-73</t>
  </si>
  <si>
    <t>Mar-75</t>
  </si>
  <si>
    <t>Jul-77</t>
  </si>
  <si>
    <t>Oct-78</t>
  </si>
  <si>
    <t>Feb-80</t>
  </si>
  <si>
    <t>Mar-82</t>
  </si>
  <si>
    <t>Jun-84</t>
  </si>
  <si>
    <t>Aug-86</t>
  </si>
  <si>
    <t>Feb-88</t>
  </si>
  <si>
    <t>Feb-89</t>
  </si>
  <si>
    <t>Sep-92</t>
  </si>
  <si>
    <t>Sep-96</t>
  </si>
  <si>
    <t>Feb-04</t>
  </si>
  <si>
    <t>Feb-05</t>
  </si>
  <si>
    <t>Oct-06</t>
  </si>
  <si>
    <t>Oct-07</t>
  </si>
  <si>
    <t>Mar-08</t>
  </si>
  <si>
    <t>Oct-08</t>
  </si>
  <si>
    <t>Sep-10</t>
  </si>
  <si>
    <t>May-11</t>
  </si>
  <si>
    <t>Jun-12</t>
  </si>
  <si>
    <t>Apr-14</t>
  </si>
  <si>
    <t>Apr-18</t>
  </si>
  <si>
    <t>Jan-20</t>
  </si>
  <si>
    <t>Sep-20</t>
  </si>
  <si>
    <t>Jan-22</t>
  </si>
  <si>
    <t>Jan-23</t>
  </si>
  <si>
    <t>AirKing</t>
  </si>
  <si>
    <t>-</t>
  </si>
  <si>
    <t>$187</t>
  </si>
  <si>
    <t>$240</t>
  </si>
  <si>
    <t>$295</t>
  </si>
  <si>
    <t>$480</t>
  </si>
  <si>
    <t>$550</t>
  </si>
  <si>
    <t>$625</t>
  </si>
  <si>
    <t>$740</t>
  </si>
  <si>
    <t>$825</t>
  </si>
  <si>
    <t>$1,050</t>
  </si>
  <si>
    <t>$1,600</t>
  </si>
  <si>
    <t>$1,750</t>
  </si>
  <si>
    <t>$2,200</t>
  </si>
  <si>
    <t>$3,050</t>
  </si>
  <si>
    <t>$3,250</t>
  </si>
  <si>
    <t>$3,625</t>
  </si>
  <si>
    <t>Air King - 114200</t>
  </si>
  <si>
    <t>$3,800</t>
  </si>
  <si>
    <t>$4,250</t>
  </si>
  <si>
    <t>$4,600</t>
  </si>
  <si>
    <t>$4,950</t>
  </si>
  <si>
    <t>$5,050</t>
  </si>
  <si>
    <t>Air King - 116900/126990</t>
  </si>
  <si>
    <t>$6,200</t>
  </si>
  <si>
    <t>$6,450</t>
  </si>
  <si>
    <t>$7,450</t>
  </si>
  <si>
    <t>Explorer I - 1016/114270</t>
  </si>
  <si>
    <t/>
  </si>
  <si>
    <t>$260</t>
  </si>
  <si>
    <t>$360</t>
  </si>
  <si>
    <t>$425</t>
  </si>
  <si>
    <t>$635</t>
  </si>
  <si>
    <t>$735</t>
  </si>
  <si>
    <t>$795</t>
  </si>
  <si>
    <t>$890</t>
  </si>
  <si>
    <t>$975</t>
  </si>
  <si>
    <t>$1,275</t>
  </si>
  <si>
    <t>$2,100</t>
  </si>
  <si>
    <t>$2,625</t>
  </si>
  <si>
    <t>$3,525</t>
  </si>
  <si>
    <t>$3,750</t>
  </si>
  <si>
    <t>$4,525</t>
  </si>
  <si>
    <t>$4,925</t>
  </si>
  <si>
    <t>Explorer I - 214270</t>
  </si>
  <si>
    <t>$5,725</t>
  </si>
  <si>
    <t>$6,550</t>
  </si>
  <si>
    <t>$6,500</t>
  </si>
  <si>
    <t>Explorer I - 124270</t>
  </si>
  <si>
    <t>$7,200</t>
  </si>
  <si>
    <t>$7,250</t>
  </si>
  <si>
    <t>Explorer I - Two-Tone 124273</t>
  </si>
  <si>
    <t>$11,150</t>
  </si>
  <si>
    <t>$11,750</t>
  </si>
  <si>
    <t>Explorer II -1655/16570</t>
  </si>
  <si>
    <t>$386</t>
  </si>
  <si>
    <t>$455</t>
  </si>
  <si>
    <t>$515</t>
  </si>
  <si>
    <t>$775</t>
  </si>
  <si>
    <t>$875</t>
  </si>
  <si>
    <t>$950</t>
  </si>
  <si>
    <t>$1,225</t>
  </si>
  <si>
    <t>$1,360</t>
  </si>
  <si>
    <t>$2,400</t>
  </si>
  <si>
    <t>$2,750</t>
  </si>
  <si>
    <t>$3,275</t>
  </si>
  <si>
    <t>$4,175</t>
  </si>
  <si>
    <t>$4,450</t>
  </si>
  <si>
    <t>$5,000</t>
  </si>
  <si>
    <t>$5,750</t>
  </si>
  <si>
    <t>$5,925</t>
  </si>
  <si>
    <t>$6,325</t>
  </si>
  <si>
    <t>Explorer II -216570</t>
  </si>
  <si>
    <t>$7,750</t>
  </si>
  <si>
    <t>$8,100</t>
  </si>
  <si>
    <t>$8,350</t>
  </si>
  <si>
    <t>Explorer II -226570</t>
  </si>
  <si>
    <t>$9,500</t>
  </si>
  <si>
    <t>$9,650</t>
  </si>
  <si>
    <t>Milgauss Ref - 1019</t>
  </si>
  <si>
    <t>$370</t>
  </si>
  <si>
    <t>$725</t>
  </si>
  <si>
    <t>$1,350</t>
  </si>
  <si>
    <t>Milgauss -116400</t>
  </si>
  <si>
    <t>$5,900</t>
  </si>
  <si>
    <t>$6,600</t>
  </si>
  <si>
    <t>$7,150</t>
  </si>
  <si>
    <t>$7,650</t>
  </si>
  <si>
    <t>Milgauss - 116400 GV</t>
  </si>
  <si>
    <t>$6,250</t>
  </si>
  <si>
    <t>$6,575</t>
  </si>
  <si>
    <t>$7,075</t>
  </si>
  <si>
    <t>$8,200</t>
  </si>
  <si>
    <t>$8,500</t>
  </si>
  <si>
    <t>$9,150</t>
  </si>
  <si>
    <t>$9,300</t>
  </si>
  <si>
    <t>Milgauss - 116400 Z Blue</t>
  </si>
  <si>
    <t>$8500</t>
  </si>
  <si>
    <t>Stainless DateJust - 116200 - 126300 - 126200 - 126300 (Oyster Bracelet)</t>
  </si>
  <si>
    <t>$345</t>
  </si>
  <si>
    <t>$435</t>
  </si>
  <si>
    <t>$495</t>
  </si>
  <si>
    <t>$985</t>
  </si>
  <si>
    <t>$1,075</t>
  </si>
  <si>
    <t>$1,200</t>
  </si>
  <si>
    <t>$1,776</t>
  </si>
  <si>
    <t>$2,350</t>
  </si>
  <si>
    <t>$2,500</t>
  </si>
  <si>
    <t>$2,975</t>
  </si>
  <si>
    <t>$3,575</t>
  </si>
  <si>
    <t>$5,450</t>
  </si>
  <si>
    <t>$5,825</t>
  </si>
  <si>
    <t>$6,300</t>
  </si>
  <si>
    <t>$7,350</t>
  </si>
  <si>
    <t>$7,600</t>
  </si>
  <si>
    <t>$8,050</t>
  </si>
  <si>
    <t>Stainless and Fluted Gold Bezel DateJust - Jubilee 116234-126334</t>
  </si>
  <si>
    <t>$432</t>
  </si>
  <si>
    <t>$675</t>
  </si>
  <si>
    <t>$776</t>
  </si>
  <si>
    <t>$1,100</t>
  </si>
  <si>
    <t>$1,775</t>
  </si>
  <si>
    <t>$2,300</t>
  </si>
  <si>
    <t>$2,950</t>
  </si>
  <si>
    <t>$3,500</t>
  </si>
  <si>
    <t>$3,600</t>
  </si>
  <si>
    <t>$4,200</t>
  </si>
  <si>
    <t>$4,650</t>
  </si>
  <si>
    <t>$5,200</t>
  </si>
  <si>
    <t>$5,800</t>
  </si>
  <si>
    <t>$7,950</t>
  </si>
  <si>
    <t>$6,975</t>
  </si>
  <si>
    <t>$7,550</t>
  </si>
  <si>
    <t>$10,000</t>
  </si>
  <si>
    <t>$10,250</t>
  </si>
  <si>
    <t>Steel and Gold Datejust TT - 116233 Jubilee</t>
  </si>
  <si>
    <t>$510</t>
  </si>
  <si>
    <t>$895</t>
  </si>
  <si>
    <t>$1,260</t>
  </si>
  <si>
    <t>$2,325</t>
  </si>
  <si>
    <t>$2,575</t>
  </si>
  <si>
    <t>$2,800</t>
  </si>
  <si>
    <t>$3,550</t>
  </si>
  <si>
    <t>$4,350</t>
  </si>
  <si>
    <t>$4,500</t>
  </si>
  <si>
    <t>$5,300</t>
  </si>
  <si>
    <t>$5,775</t>
  </si>
  <si>
    <t>$7,325</t>
  </si>
  <si>
    <t>$8,025</t>
  </si>
  <si>
    <t>$8,750</t>
  </si>
  <si>
    <t>$10,100</t>
  </si>
  <si>
    <t>$10,900</t>
  </si>
  <si>
    <t>$13,250</t>
  </si>
  <si>
    <t>$13,550</t>
  </si>
  <si>
    <t>DateJust 41 - 126300 Oyster</t>
  </si>
  <si>
    <t>$7,900</t>
  </si>
  <si>
    <t>Stainless &amp; White/Yellow Gold Bezel Turn-O-Graph - Oyster 116264</t>
  </si>
  <si>
    <t>$535</t>
  </si>
  <si>
    <t>$800</t>
  </si>
  <si>
    <t>$945</t>
  </si>
  <si>
    <t>$1,475</t>
  </si>
  <si>
    <t>$2,175</t>
  </si>
  <si>
    <t>$2,495</t>
  </si>
  <si>
    <t>$2,875</t>
  </si>
  <si>
    <t>$3,760</t>
  </si>
  <si>
    <t>$4,550</t>
  </si>
  <si>
    <t>$4,700</t>
  </si>
  <si>
    <t>$6,775</t>
  </si>
  <si>
    <t>$6,875</t>
  </si>
  <si>
    <t>Two-Tone Turn-O-Graph - Jubilee 116263</t>
  </si>
  <si>
    <t>$7,500</t>
  </si>
  <si>
    <t>$7,800</t>
  </si>
  <si>
    <t>$9,125</t>
  </si>
  <si>
    <t>$10,400</t>
  </si>
  <si>
    <t>Two-Tone Turn-O-Graph - Oyster 116263</t>
  </si>
  <si>
    <t>$8,175</t>
  </si>
  <si>
    <t>$9,900</t>
  </si>
  <si>
    <t>Stainless DateJust II - 41mm Oyster - 116334 - 126334</t>
  </si>
  <si>
    <t>$9,100</t>
  </si>
  <si>
    <t>$9,350</t>
  </si>
  <si>
    <t>Stainless DateJust II - 41mm Oyster Two-Tone - 116333 - 126333</t>
  </si>
  <si>
    <t>$11,650</t>
  </si>
  <si>
    <t>$12,700</t>
  </si>
  <si>
    <t>Submariner (no date) - 5513/14060/14060(M)</t>
  </si>
  <si>
    <t>$355</t>
  </si>
  <si>
    <t>$1,450</t>
  </si>
  <si>
    <t>$2,000</t>
  </si>
  <si>
    <t>Submariner (no date) -114060/124060</t>
  </si>
  <si>
    <t>$8,950</t>
  </si>
  <si>
    <t>Stainless Submariner Date - 1680/16610/116610N/126610LN</t>
  </si>
  <si>
    <t>$385</t>
  </si>
  <si>
    <t>$470</t>
  </si>
  <si>
    <t>$585</t>
  </si>
  <si>
    <t>$1,175</t>
  </si>
  <si>
    <t>$1,325</t>
  </si>
  <si>
    <t>$1,575</t>
  </si>
  <si>
    <t>$1,975</t>
  </si>
  <si>
    <t>$2,850</t>
  </si>
  <si>
    <t>$3,350</t>
  </si>
  <si>
    <t>$5,175</t>
  </si>
  <si>
    <t>$5,850</t>
  </si>
  <si>
    <t>$7,250*</t>
  </si>
  <si>
    <t>$7,375</t>
  </si>
  <si>
    <t>$8,000</t>
  </si>
  <si>
    <t>$8,550</t>
  </si>
  <si>
    <t>Stainless &amp; Gold Submariner -16613/126613</t>
  </si>
  <si>
    <t>$3,100</t>
  </si>
  <si>
    <t>$3,900</t>
  </si>
  <si>
    <t>$4,750</t>
  </si>
  <si>
    <t>$6,675</t>
  </si>
  <si>
    <t>$7,100</t>
  </si>
  <si>
    <t>$7,825</t>
  </si>
  <si>
    <t>$9,050</t>
  </si>
  <si>
    <t>$14,300</t>
  </si>
  <si>
    <t>$14,700</t>
  </si>
  <si>
    <t>$15,600</t>
  </si>
  <si>
    <t>Anniv. Submariner - 16610LV/126600LV</t>
  </si>
  <si>
    <t>$4,875</t>
  </si>
  <si>
    <t>$5,525</t>
  </si>
  <si>
    <t>$6,225</t>
  </si>
  <si>
    <t>$6,400</t>
  </si>
  <si>
    <t>$9,550</t>
  </si>
  <si>
    <t>$10,800</t>
  </si>
  <si>
    <t>18K Submariner - 1680/16618/126618LN</t>
  </si>
  <si>
    <t>$3,825</t>
  </si>
  <si>
    <t>$4,125</t>
  </si>
  <si>
    <t>$9,950</t>
  </si>
  <si>
    <t>$10,850</t>
  </si>
  <si>
    <t>$11,500</t>
  </si>
  <si>
    <t>$14,260</t>
  </si>
  <si>
    <t>$16,950</t>
  </si>
  <si>
    <t>$17,250</t>
  </si>
  <si>
    <t>$19,250</t>
  </si>
  <si>
    <t>$19,750</t>
  </si>
  <si>
    <t>$20,850</t>
  </si>
  <si>
    <t>$23,100</t>
  </si>
  <si>
    <t>$25,250</t>
  </si>
  <si>
    <t>$27,500</t>
  </si>
  <si>
    <t>$39,000</t>
  </si>
  <si>
    <t>18K Submariner - 116619/126619LB White Gold</t>
  </si>
  <si>
    <t>$29,850</t>
  </si>
  <si>
    <t>$31,350</t>
  </si>
  <si>
    <t>$34,000</t>
  </si>
  <si>
    <t>$36,850</t>
  </si>
  <si>
    <t>$38,350</t>
  </si>
  <si>
    <t>$39,650</t>
  </si>
  <si>
    <t>$40,650</t>
  </si>
  <si>
    <t>$42,000</t>
  </si>
  <si>
    <t>18K Submariner - 116618 Yellow Gold/126618LB</t>
  </si>
  <si>
    <t>$27,250</t>
  </si>
  <si>
    <t>$28,850</t>
  </si>
  <si>
    <t>$31,300</t>
  </si>
  <si>
    <t>$34,250</t>
  </si>
  <si>
    <t>$35,750</t>
  </si>
  <si>
    <t>$36,950</t>
  </si>
  <si>
    <t>$37,950</t>
  </si>
  <si>
    <t>Sea Dweller - 1665/16600</t>
  </si>
  <si>
    <t>$995</t>
  </si>
  <si>
    <t>$2,050</t>
  </si>
  <si>
    <t>$5,375</t>
  </si>
  <si>
    <t>Sea Dweller 4000 - 116600</t>
  </si>
  <si>
    <t>Sea Dweller 43 - 126600</t>
  </si>
  <si>
    <t>$11,350</t>
  </si>
  <si>
    <t>$11,700</t>
  </si>
  <si>
    <t>$12,950</t>
  </si>
  <si>
    <t>Sea Dweller Deep Sea (DSSD) - 116660 - 12666</t>
  </si>
  <si>
    <t>$8,975</t>
  </si>
  <si>
    <t>$9,250</t>
  </si>
  <si>
    <t>$9,800</t>
  </si>
  <si>
    <t>$10,650</t>
  </si>
  <si>
    <t>$12,050</t>
  </si>
  <si>
    <t>$12,250</t>
  </si>
  <si>
    <t>$12,900</t>
  </si>
  <si>
    <t>$13,850</t>
  </si>
  <si>
    <t>$14,150</t>
  </si>
  <si>
    <t>Sea Dweller Deep Sea (DSSD) - Two-tone 136660</t>
  </si>
  <si>
    <t>$14,000</t>
  </si>
  <si>
    <t>$14,450</t>
  </si>
  <si>
    <t>SS/Plat Yacht Master - 16622</t>
  </si>
  <si>
    <t>$7,850</t>
  </si>
  <si>
    <t>$8,325</t>
  </si>
  <si>
    <t>$9,175</t>
  </si>
  <si>
    <t>$9,450</t>
  </si>
  <si>
    <t>$10,350</t>
  </si>
  <si>
    <t>$11,200</t>
  </si>
  <si>
    <t>SS/Plat Yacht Master - 116622</t>
  </si>
  <si>
    <t>$11,550</t>
  </si>
  <si>
    <t>$12,000</t>
  </si>
  <si>
    <t>SS/Plat Yacht Master - 116622/126622 w/platinum dial</t>
  </si>
  <si>
    <t>$12,350</t>
  </si>
  <si>
    <t>$12,300</t>
  </si>
  <si>
    <t>Yacht Master II - White Gold - 116689</t>
  </si>
  <si>
    <t>$40,400</t>
  </si>
  <si>
    <t>$43,700</t>
  </si>
  <si>
    <t>$48,150</t>
  </si>
  <si>
    <t>Yacht Master II - Steel - 116680</t>
  </si>
  <si>
    <t>$18,750</t>
  </si>
  <si>
    <t>$18,700</t>
  </si>
  <si>
    <t>Yacht Master 42 - Yellow Gold-OysterFlex - 226658</t>
  </si>
  <si>
    <t>$28,300</t>
  </si>
  <si>
    <t>$29,200</t>
  </si>
  <si>
    <t>Yacht Master 42 - White Gold-OysterFlex - 226659</t>
  </si>
  <si>
    <t>$29,650</t>
  </si>
  <si>
    <t>$30,500</t>
  </si>
  <si>
    <t>Stainless GMT I - 1675/16700</t>
  </si>
  <si>
    <t>$343</t>
  </si>
  <si>
    <t>$450</t>
  </si>
  <si>
    <t>$525</t>
  </si>
  <si>
    <t>$900</t>
  </si>
  <si>
    <t>$1,055</t>
  </si>
  <si>
    <t>$3,300</t>
  </si>
  <si>
    <t>Stainless GMT II - 16710 T/A/B</t>
  </si>
  <si>
    <t>$1,625</t>
  </si>
  <si>
    <t>$2,075</t>
  </si>
  <si>
    <t>$5,075</t>
  </si>
  <si>
    <t>Stainless and Gold GMT II - 16713</t>
  </si>
  <si>
    <t>$920</t>
  </si>
  <si>
    <t>$2,150</t>
  </si>
  <si>
    <t>$2,525</t>
  </si>
  <si>
    <t>$4,850</t>
  </si>
  <si>
    <t>$5,650</t>
  </si>
  <si>
    <t>$5,475</t>
  </si>
  <si>
    <t>$7,025</t>
  </si>
  <si>
    <t>$8,925</t>
  </si>
  <si>
    <t>Anniv Stainless GMT II - 116710LN</t>
  </si>
  <si>
    <t>$5,950</t>
  </si>
  <si>
    <t>$6,825</t>
  </si>
  <si>
    <t>$7,000</t>
  </si>
  <si>
    <t>$7,275</t>
  </si>
  <si>
    <t>$8,450</t>
  </si>
  <si>
    <t>Stainless GMT II - 126710 BLNR/BRLO Oyster</t>
  </si>
  <si>
    <t>$9,700</t>
  </si>
  <si>
    <t>$10,550</t>
  </si>
  <si>
    <t>$10,700</t>
  </si>
  <si>
    <t>Stainless GMT II - 126720 VTNR</t>
  </si>
  <si>
    <t>$11,050</t>
  </si>
  <si>
    <t>$11,250</t>
  </si>
  <si>
    <t>VTNR GMT 126720VTNR - Oyster</t>
  </si>
  <si>
    <t>Anniv. Stainless-Gold GMT II -116713LN/126711CHNR</t>
  </si>
  <si>
    <t>$8,900</t>
  </si>
  <si>
    <t>$10,050</t>
  </si>
  <si>
    <t>$10,875</t>
  </si>
  <si>
    <t>$13,000</t>
  </si>
  <si>
    <t>$15,250</t>
  </si>
  <si>
    <t>$16,150</t>
  </si>
  <si>
    <t>Anniv. Gold GMT IILN -116718/126715CHNR</t>
  </si>
  <si>
    <t>$22,750</t>
  </si>
  <si>
    <t>$25,550</t>
  </si>
  <si>
    <t>$27,200</t>
  </si>
  <si>
    <t>$29,500</t>
  </si>
  <si>
    <t>$33,250</t>
  </si>
  <si>
    <t>$39,350</t>
  </si>
  <si>
    <t>$40,800</t>
  </si>
  <si>
    <t>White Gold GMT 116719/126719 - LRO</t>
  </si>
  <si>
    <t>$36,750</t>
  </si>
  <si>
    <t>$38,250</t>
  </si>
  <si>
    <t>$41,600</t>
  </si>
  <si>
    <t>$40,600</t>
  </si>
  <si>
    <t>Stainless Daytona - 116520</t>
  </si>
  <si>
    <t>$500</t>
  </si>
  <si>
    <t>$580</t>
  </si>
  <si>
    <t>$695</t>
  </si>
  <si>
    <t>$1,125</t>
  </si>
  <si>
    <t>$3,850</t>
  </si>
  <si>
    <t>$5,100</t>
  </si>
  <si>
    <t>$9,200</t>
  </si>
  <si>
    <t>$9,925</t>
  </si>
  <si>
    <t>Stainless Daytona Ceramic - 116500</t>
  </si>
  <si>
    <t>$12,400</t>
  </si>
  <si>
    <t>$13,150</t>
  </si>
  <si>
    <t>$14,550</t>
  </si>
  <si>
    <t>$14,800</t>
  </si>
  <si>
    <t>White Gold Daytona - 116509</t>
  </si>
  <si>
    <t>$27,660</t>
  </si>
  <si>
    <t>$30,750</t>
  </si>
  <si>
    <t>$32,050</t>
  </si>
  <si>
    <t>$34,700</t>
  </si>
  <si>
    <t>$37,450</t>
  </si>
  <si>
    <t>$40,450</t>
  </si>
  <si>
    <t>14K Oyster Date</t>
  </si>
  <si>
    <t>$575</t>
  </si>
  <si>
    <t>$2,770</t>
  </si>
  <si>
    <t>$4,100</t>
  </si>
  <si>
    <t>Stainless Blue Dial White Gold Bezel Skydweller - 326934</t>
  </si>
  <si>
    <t>$14,400</t>
  </si>
  <si>
    <t>$15,200</t>
  </si>
  <si>
    <t>$15,900</t>
  </si>
  <si>
    <t>18k Yellow Gold Skydweller 326938 - Oyster</t>
  </si>
  <si>
    <t>$38,150</t>
  </si>
  <si>
    <t>$46,650</t>
  </si>
  <si>
    <t>$46,750</t>
  </si>
  <si>
    <t>$48,000</t>
  </si>
  <si>
    <t>18k Everose Skydweller 326935</t>
  </si>
  <si>
    <t>$48,850</t>
  </si>
  <si>
    <t>$49,950</t>
  </si>
  <si>
    <t>$50,900</t>
  </si>
  <si>
    <t>18K Gold Skydweller/OysterFlex - 326238/326235</t>
  </si>
  <si>
    <t>$40,000 / $41,500</t>
  </si>
  <si>
    <t>$42,700</t>
  </si>
  <si>
    <t>18K Day-Date Presidential - 1803/118208</t>
  </si>
  <si>
    <t>$1,850</t>
  </si>
  <si>
    <t>$5,250</t>
  </si>
  <si>
    <t>$8,850</t>
  </si>
  <si>
    <t>$13,750</t>
  </si>
  <si>
    <t>$13,950</t>
  </si>
  <si>
    <t>$19,300</t>
  </si>
  <si>
    <t>$20,550</t>
  </si>
  <si>
    <t>$22,450</t>
  </si>
  <si>
    <t>$23,300</t>
  </si>
  <si>
    <t>$24,750</t>
  </si>
  <si>
    <t>$24,900</t>
  </si>
  <si>
    <t>$27,000</t>
  </si>
  <si>
    <t>Yellow Gold Day-Date Presidential 40- 218238/228238</t>
  </si>
  <si>
    <t>$27,650</t>
  </si>
  <si>
    <t>$32,000</t>
  </si>
  <si>
    <t>$34,850</t>
  </si>
  <si>
    <t>$36,650</t>
  </si>
  <si>
    <t>$38,500</t>
  </si>
  <si>
    <t>White Gold Day-Date Presidential - 218239/228239</t>
  </si>
  <si>
    <t>$30,200</t>
  </si>
  <si>
    <t>$34,750</t>
  </si>
  <si>
    <t>$37,550</t>
  </si>
  <si>
    <t>$39,250</t>
  </si>
  <si>
    <t>$40,350</t>
  </si>
  <si>
    <t>$41,500</t>
  </si>
  <si>
    <t>Platinum Day-Date Presidential - 218206-228236</t>
  </si>
  <si>
    <t>$51,050</t>
  </si>
  <si>
    <t>$55,400</t>
  </si>
  <si>
    <t>$60,000</t>
  </si>
  <si>
    <t>$62,500</t>
  </si>
  <si>
    <t>$63,250</t>
  </si>
  <si>
    <t>On Request</t>
  </si>
  <si>
    <t>$75,700</t>
  </si>
  <si>
    <t>Stainless Lady Date - 176234</t>
  </si>
  <si>
    <t>$312</t>
  </si>
  <si>
    <t>$400</t>
  </si>
  <si>
    <t>$475</t>
  </si>
  <si>
    <t>$925</t>
  </si>
  <si>
    <t>$1,685</t>
  </si>
  <si>
    <t>$2,675</t>
  </si>
  <si>
    <t>$3,325</t>
  </si>
  <si>
    <t>$5,225</t>
  </si>
  <si>
    <t>$5,700</t>
  </si>
  <si>
    <t>18K Lady Datejust - 179168/279178 Jubilee</t>
  </si>
  <si>
    <t>$1,425</t>
  </si>
  <si>
    <t>$10,450</t>
  </si>
  <si>
    <t>$15,350</t>
  </si>
  <si>
    <t>$17,700</t>
  </si>
  <si>
    <t>$18,400</t>
  </si>
  <si>
    <t>$19,550</t>
  </si>
  <si>
    <t>$20,600</t>
  </si>
  <si>
    <t>$26,000</t>
  </si>
  <si>
    <t>18K EveroseLady Datejust - 179165/279175 President Bracelet</t>
  </si>
  <si>
    <t>$26,050</t>
  </si>
  <si>
    <t>$29,400</t>
  </si>
  <si>
    <t>Models</t>
  </si>
  <si>
    <t>Column1</t>
  </si>
  <si>
    <t>Column2</t>
  </si>
  <si>
    <t>Watches</t>
  </si>
  <si>
    <t>Initial Cost</t>
  </si>
  <si>
    <t xml:space="preserve">Servicing Cost/yr </t>
  </si>
  <si>
    <t xml:space="preserve">Storage Cost </t>
  </si>
  <si>
    <t xml:space="preserve">Insurance Cost/yr </t>
  </si>
  <si>
    <t xml:space="preserve">Submariner </t>
  </si>
  <si>
    <t xml:space="preserve">Daytona </t>
  </si>
  <si>
    <t xml:space="preserve">Initial Cost </t>
  </si>
  <si>
    <t xml:space="preserve">Shares Bought </t>
  </si>
  <si>
    <t>Gold</t>
  </si>
  <si>
    <t xml:space="preserve">MARR </t>
  </si>
  <si>
    <t xml:space="preserve">Study Period </t>
  </si>
  <si>
    <t>Low</t>
  </si>
  <si>
    <t>High</t>
  </si>
  <si>
    <t>0.03K</t>
  </si>
  <si>
    <t>06/13/2018</t>
  </si>
  <si>
    <t>0.01K</t>
  </si>
  <si>
    <t>06/14/2018</t>
  </si>
  <si>
    <t>0.20K</t>
  </si>
  <si>
    <t>06/15/2018</t>
  </si>
  <si>
    <t>0.17K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</si>
  <si>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</si>
  <si>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</si>
  <si>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</si>
  <si>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</si>
  <si>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</si>
  <si>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</si>
  <si>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</si>
  <si>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</si>
  <si>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</si>
  <si>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</si>
  <si>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0.00K</t>
  </si>
  <si>
    <t>0.05K</t>
  </si>
  <si>
    <t>07/13/2018</t>
  </si>
  <si>
    <t>0.10K</t>
  </si>
  <si>
    <t>07/16/2018</t>
  </si>
  <si>
    <t>0.41K</t>
  </si>
  <si>
    <t>07/17/2018</t>
  </si>
  <si>
    <t>0.40K</t>
  </si>
  <si>
    <t>07/18/2018</t>
  </si>
  <si>
    <t>0.60K</t>
  </si>
  <si>
    <t>07/19/2018</t>
  </si>
  <si>
    <t>07/20/2018</t>
  </si>
  <si>
    <t>07/23/2018</t>
  </si>
  <si>
    <t>07/24/2018</t>
  </si>
  <si>
    <t>07/25/2018</t>
  </si>
  <si>
    <t>0.14K</t>
  </si>
  <si>
    <t>07/26/2018</t>
  </si>
  <si>
    <t>07/27/2018</t>
  </si>
  <si>
    <t>07/30/2018</t>
  </si>
  <si>
    <t>07/31/2018</t>
  </si>
  <si>
    <t>0.02K</t>
  </si>
  <si>
    <t>1.35K</t>
  </si>
  <si>
    <t>08/13/2018</t>
  </si>
  <si>
    <t>08/14/2018</t>
  </si>
  <si>
    <t>08/15/2018</t>
  </si>
  <si>
    <t>0.21K</t>
  </si>
  <si>
    <t>08/16/2018</t>
  </si>
  <si>
    <t>0.97K</t>
  </si>
  <si>
    <t>08/17/2018</t>
  </si>
  <si>
    <t>08/20/2018</t>
  </si>
  <si>
    <t>08/21/2018</t>
  </si>
  <si>
    <t>0.31K</t>
  </si>
  <si>
    <t>08/22/2018</t>
  </si>
  <si>
    <t>0.37K</t>
  </si>
  <si>
    <t>08/23/2018</t>
  </si>
  <si>
    <t>08/24/2018</t>
  </si>
  <si>
    <t>08/27/2018</t>
  </si>
  <si>
    <t>08/28/2018</t>
  </si>
  <si>
    <t>08/29/2018</t>
  </si>
  <si>
    <t>08/30/2018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</si>
  <si>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</si>
  <si>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</si>
  <si>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</si>
  <si>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</si>
  <si>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</si>
  <si>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</si>
  <si>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</si>
  <si>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0.36K</t>
  </si>
  <si>
    <t>09/24/2018</t>
  </si>
  <si>
    <t>09/25/2018</t>
  </si>
  <si>
    <t>09/26/2018</t>
  </si>
  <si>
    <t>09/27/2018</t>
  </si>
  <si>
    <t>09/28/2018</t>
  </si>
  <si>
    <t>3.31K</t>
  </si>
  <si>
    <t>0.06K</t>
  </si>
  <si>
    <t>10/15/2018</t>
  </si>
  <si>
    <t>10/16/2018</t>
  </si>
  <si>
    <t>10/17/2018</t>
  </si>
  <si>
    <t>2.20K</t>
  </si>
  <si>
    <t>10/18/2018</t>
  </si>
  <si>
    <t>10/19/2018</t>
  </si>
  <si>
    <t>10/22/2018</t>
  </si>
  <si>
    <t>10/23/2018</t>
  </si>
  <si>
    <t>2.91K</t>
  </si>
  <si>
    <t>10/24/2018</t>
  </si>
  <si>
    <t>10/25/2018</t>
  </si>
  <si>
    <t>10/26/2018</t>
  </si>
  <si>
    <t>0.50K</t>
  </si>
  <si>
    <t>10/29/2018</t>
  </si>
  <si>
    <t>1.14K</t>
  </si>
  <si>
    <t>10/30/2018</t>
  </si>
  <si>
    <t>10/31/2018</t>
  </si>
  <si>
    <t>4.23K</t>
  </si>
  <si>
    <t>0.07K</t>
  </si>
  <si>
    <t>0.26K</t>
  </si>
  <si>
    <t>11/13/2018</t>
  </si>
  <si>
    <t>1.00K</t>
  </si>
  <si>
    <t>11/14/2018</t>
  </si>
  <si>
    <t>11/15/2018</t>
  </si>
  <si>
    <t>0.32K</t>
  </si>
  <si>
    <t>11/16/2018</t>
  </si>
  <si>
    <t>3.80K</t>
  </si>
  <si>
    <t>11/19/2018</t>
  </si>
  <si>
    <t>11/20/2018</t>
  </si>
  <si>
    <t>11/21/2018</t>
  </si>
  <si>
    <t>11/23/2018</t>
  </si>
  <si>
    <t>0.65K</t>
  </si>
  <si>
    <t>11/26/2018</t>
  </si>
  <si>
    <t>11/27/2018</t>
  </si>
  <si>
    <t>5.41K</t>
  </si>
  <si>
    <t>11/28/2018</t>
  </si>
  <si>
    <t>11/29/2018</t>
  </si>
  <si>
    <t>1.20K</t>
  </si>
  <si>
    <t>11/30/2018</t>
  </si>
  <si>
    <t>18.24K</t>
  </si>
  <si>
    <t>0.30K</t>
  </si>
  <si>
    <t>0.59K</t>
  </si>
  <si>
    <t>12/13/2018</t>
  </si>
  <si>
    <t>12/14/2018</t>
  </si>
  <si>
    <t>12/17/2018</t>
  </si>
  <si>
    <t>0.25K</t>
  </si>
  <si>
    <t>12/18/2018</t>
  </si>
  <si>
    <t>12/19/2018</t>
  </si>
  <si>
    <t>0.11K</t>
  </si>
  <si>
    <t>12/20/2018</t>
  </si>
  <si>
    <t>0.09K</t>
  </si>
  <si>
    <t>12/21/2018</t>
  </si>
  <si>
    <t>0.35K</t>
  </si>
  <si>
    <t>12/24/2018</t>
  </si>
  <si>
    <t>0.16K</t>
  </si>
  <si>
    <t>12/26/2018</t>
  </si>
  <si>
    <t>1.12K</t>
  </si>
  <si>
    <t>12/27/2018</t>
  </si>
  <si>
    <t>12/28/2018</t>
  </si>
  <si>
    <t>0.66K</t>
  </si>
  <si>
    <t>12/31/2018</t>
  </si>
  <si>
    <t>1.26K</t>
  </si>
  <si>
    <t>0.49K</t>
  </si>
  <si>
    <t>4.58K</t>
  </si>
  <si>
    <t>0.04K</t>
  </si>
  <si>
    <t>2.63K</t>
  </si>
  <si>
    <t>2.71K</t>
  </si>
  <si>
    <t>01/14/2019</t>
  </si>
  <si>
    <t>0.44K</t>
  </si>
  <si>
    <t>01/15/2019</t>
  </si>
  <si>
    <t>01/16/2019</t>
  </si>
  <si>
    <t>4.20K</t>
  </si>
  <si>
    <t>01/17/2019</t>
  </si>
  <si>
    <t>0.70K</t>
  </si>
  <si>
    <t>01/18/2019</t>
  </si>
  <si>
    <t>01/22/2019</t>
  </si>
  <si>
    <t>1.03K</t>
  </si>
  <si>
    <t>01/23/2019</t>
  </si>
  <si>
    <t>2.51K</t>
  </si>
  <si>
    <t>01/24/2019</t>
  </si>
  <si>
    <t>01/25/2019</t>
  </si>
  <si>
    <t>0.12K</t>
  </si>
  <si>
    <t>01/28/2019</t>
  </si>
  <si>
    <t>1.69K</t>
  </si>
  <si>
    <t>01/29/2019</t>
  </si>
  <si>
    <t>01/30/2019</t>
  </si>
  <si>
    <t>01/31/2019</t>
  </si>
  <si>
    <t>0.15K</t>
  </si>
  <si>
    <t>0.24K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</si>
  <si>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</si>
  <si>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</si>
  <si>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</si>
  <si>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</si>
  <si>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</si>
  <si>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</si>
  <si>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</si>
  <si>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</si>
  <si>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</si>
  <si>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</si>
  <si>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</si>
  <si>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0.13K</t>
  </si>
  <si>
    <t>0.92K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</si>
  <si>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</si>
  <si>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</si>
  <si>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</si>
  <si>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</si>
  <si>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</si>
  <si>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</si>
  <si>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</si>
  <si>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</si>
  <si>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</si>
  <si>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0.98K</t>
  </si>
  <si>
    <t>03/26/2019</t>
  </si>
  <si>
    <t>0.54K</t>
  </si>
  <si>
    <t>03/27/2019</t>
  </si>
  <si>
    <t>03/28/2019</t>
  </si>
  <si>
    <t>0.62K</t>
  </si>
  <si>
    <t>03/29/2019</t>
  </si>
  <si>
    <t>2.58K</t>
  </si>
  <si>
    <t>51.46K</t>
  </si>
  <si>
    <t>1.89K</t>
  </si>
  <si>
    <t>0.27K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</si>
  <si>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</si>
  <si>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</si>
  <si>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</si>
  <si>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</si>
  <si>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</si>
  <si>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</si>
  <si>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</si>
  <si>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1.96K</t>
  </si>
  <si>
    <t>04/25/2019</t>
  </si>
  <si>
    <t>0.56K</t>
  </si>
  <si>
    <t>04/26/2019</t>
  </si>
  <si>
    <t>17.40K</t>
  </si>
  <si>
    <t>04/29/2019</t>
  </si>
  <si>
    <t>8.43K</t>
  </si>
  <si>
    <t>04/30/2019</t>
  </si>
  <si>
    <t>05/13/2019</t>
  </si>
  <si>
    <t>05/14/2019</t>
  </si>
  <si>
    <t>05/15/2019</t>
  </si>
  <si>
    <t>05/16/2019</t>
  </si>
  <si>
    <t>0.43K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</si>
  <si>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</si>
  <si>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</si>
  <si>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</si>
  <si>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</si>
  <si>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</si>
  <si>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</si>
  <si>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</si>
  <si>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</si>
  <si>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</si>
  <si>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</si>
  <si>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1.52K</t>
  </si>
  <si>
    <t>0.42K</t>
  </si>
  <si>
    <t>1.67K</t>
  </si>
  <si>
    <t>0.19K</t>
  </si>
  <si>
    <t>06/13/2019</t>
  </si>
  <si>
    <t>2.38K</t>
  </si>
  <si>
    <t>06/14/2019</t>
  </si>
  <si>
    <t>2.31K</t>
  </si>
  <si>
    <t>06/17/2019</t>
  </si>
  <si>
    <t>06/18/2019</t>
  </si>
  <si>
    <t>2.62K</t>
  </si>
  <si>
    <t>06/19/2019</t>
  </si>
  <si>
    <t>06/20/2019</t>
  </si>
  <si>
    <t>0.91K</t>
  </si>
  <si>
    <t>06/21/2019</t>
  </si>
  <si>
    <t>1.65K</t>
  </si>
  <si>
    <t>06/24/2019</t>
  </si>
  <si>
    <t>06/25/2019</t>
  </si>
  <si>
    <t>06/26/2019</t>
  </si>
  <si>
    <t>0.08K</t>
  </si>
  <si>
    <t>06/27/2019</t>
  </si>
  <si>
    <t>1.21K</t>
  </si>
  <si>
    <t>06/28/2019</t>
  </si>
  <si>
    <t>0.53K</t>
  </si>
  <si>
    <t>0.23K</t>
  </si>
  <si>
    <t>0.74K</t>
  </si>
  <si>
    <t>0.18K</t>
  </si>
  <si>
    <t>0.34K</t>
  </si>
  <si>
    <t>2.94K</t>
  </si>
  <si>
    <t>07/15/2019</t>
  </si>
  <si>
    <t>07/16/2019</t>
  </si>
  <si>
    <t>07/17/2019</t>
  </si>
  <si>
    <t>07/18/2019</t>
  </si>
  <si>
    <t>1.10K</t>
  </si>
  <si>
    <t>07/19/2019</t>
  </si>
  <si>
    <t>3.87K</t>
  </si>
  <si>
    <t>07/22/2019</t>
  </si>
  <si>
    <t>1.06K</t>
  </si>
  <si>
    <t>07/23/2019</t>
  </si>
  <si>
    <t>0.78K</t>
  </si>
  <si>
    <t>07/24/2019</t>
  </si>
  <si>
    <t>07/25/2019</t>
  </si>
  <si>
    <t>07/26/2019</t>
  </si>
  <si>
    <t>3.08K</t>
  </si>
  <si>
    <t>07/29/2019</t>
  </si>
  <si>
    <t>1.91K</t>
  </si>
  <si>
    <t>07/30/2019</t>
  </si>
  <si>
    <t>0.47K</t>
  </si>
  <si>
    <t>07/31/2019</t>
  </si>
  <si>
    <t>0.52K</t>
  </si>
  <si>
    <t>1.04K</t>
  </si>
  <si>
    <t>0.96K</t>
  </si>
  <si>
    <t>0.48K</t>
  </si>
  <si>
    <t>1.28K</t>
  </si>
  <si>
    <t>2.81K</t>
  </si>
  <si>
    <t>1.24K</t>
  </si>
  <si>
    <t>08/13/2019</t>
  </si>
  <si>
    <t>5.49K</t>
  </si>
  <si>
    <t>08/14/2019</t>
  </si>
  <si>
    <t>4.01K</t>
  </si>
  <si>
    <t>08/15/2019</t>
  </si>
  <si>
    <t>16.79K</t>
  </si>
  <si>
    <t>08/16/2019</t>
  </si>
  <si>
    <t>1.41K</t>
  </si>
  <si>
    <t>08/19/2019</t>
  </si>
  <si>
    <t>0.51K</t>
  </si>
  <si>
    <t>08/20/2019</t>
  </si>
  <si>
    <t>3.73K</t>
  </si>
  <si>
    <t>08/21/2019</t>
  </si>
  <si>
    <t>5.30K</t>
  </si>
  <si>
    <t>08/22/2019</t>
  </si>
  <si>
    <t>48.39K</t>
  </si>
  <si>
    <t>08/23/2019</t>
  </si>
  <si>
    <t>7.25K</t>
  </si>
  <si>
    <t>08/26/2019</t>
  </si>
  <si>
    <t>2.95K</t>
  </si>
  <si>
    <t>08/27/2019</t>
  </si>
  <si>
    <t>6.08K</t>
  </si>
  <si>
    <t>08/28/2019</t>
  </si>
  <si>
    <t>10.81K</t>
  </si>
  <si>
    <t>08/29/2019</t>
  </si>
  <si>
    <t>8.80K</t>
  </si>
  <si>
    <t>08/30/2019</t>
  </si>
  <si>
    <t>4.82K</t>
  </si>
  <si>
    <t>104.36K</t>
  </si>
  <si>
    <t>2.41K</t>
  </si>
  <si>
    <t>2.36K</t>
  </si>
  <si>
    <t>9.99K</t>
  </si>
  <si>
    <t>2.66K</t>
  </si>
  <si>
    <t>3.25K</t>
  </si>
  <si>
    <t>09/13/2019</t>
  </si>
  <si>
    <t>11.94K</t>
  </si>
  <si>
    <t>09/16/2019</t>
  </si>
  <si>
    <t>0.67K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</si>
  <si>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</si>
  <si>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</si>
  <si>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</si>
  <si>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</si>
  <si>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</si>
  <si>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</si>
  <si>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</si>
  <si>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</si>
  <si>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0.28K</t>
  </si>
  <si>
    <t>09/27/2019</t>
  </si>
  <si>
    <t>44.25K</t>
  </si>
  <si>
    <t>09/30/2019</t>
  </si>
  <si>
    <t>6.76K</t>
  </si>
  <si>
    <t>4.90K</t>
  </si>
  <si>
    <t>0.68K</t>
  </si>
  <si>
    <t>0.81K</t>
  </si>
  <si>
    <t>1.01K</t>
  </si>
  <si>
    <t>1.07K</t>
  </si>
  <si>
    <t>5.61K</t>
  </si>
  <si>
    <t>10/14/2019</t>
  </si>
  <si>
    <t>1.92K</t>
  </si>
  <si>
    <t>10/15/2019</t>
  </si>
  <si>
    <t>10/16/2019</t>
  </si>
  <si>
    <t>0.45K</t>
  </si>
  <si>
    <t>10/17/2019</t>
  </si>
  <si>
    <t>10/18/2019</t>
  </si>
  <si>
    <t>0.90K</t>
  </si>
  <si>
    <t>10/21/2019</t>
  </si>
  <si>
    <t>10/22/2019</t>
  </si>
  <si>
    <t>1.36K</t>
  </si>
  <si>
    <t>10/23/2019</t>
  </si>
  <si>
    <t>1.16K</t>
  </si>
  <si>
    <t>10/24/2019</t>
  </si>
  <si>
    <t>10/25/2019</t>
  </si>
  <si>
    <t>10/28/2019</t>
  </si>
  <si>
    <t>10/29/2019</t>
  </si>
  <si>
    <t>1.40K</t>
  </si>
  <si>
    <t>10/30/2019</t>
  </si>
  <si>
    <t>2.47K</t>
  </si>
  <si>
    <t>10/31/2019</t>
  </si>
  <si>
    <t>7.11K</t>
  </si>
  <si>
    <t>2.22K</t>
  </si>
  <si>
    <t>4.45K</t>
  </si>
  <si>
    <t>1.60K</t>
  </si>
  <si>
    <t>2.83K</t>
  </si>
  <si>
    <t>11/13/2019</t>
  </si>
  <si>
    <t>11/14/2019</t>
  </si>
  <si>
    <t>1.49K</t>
  </si>
  <si>
    <t>11/15/2019</t>
  </si>
  <si>
    <t>1.48K</t>
  </si>
  <si>
    <t>11/18/2019</t>
  </si>
  <si>
    <t>11/19/2019</t>
  </si>
  <si>
    <t>11/20/2019</t>
  </si>
  <si>
    <t>11/21/2019</t>
  </si>
  <si>
    <t>11/22/2019</t>
  </si>
  <si>
    <t>1.64K</t>
  </si>
  <si>
    <t>11/25/2019</t>
  </si>
  <si>
    <t>11/26/2019</t>
  </si>
  <si>
    <t>11/27/2019</t>
  </si>
  <si>
    <t>1.09K</t>
  </si>
  <si>
    <t>11/29/2019</t>
  </si>
  <si>
    <t>4.24K</t>
  </si>
  <si>
    <t>0.55K</t>
  </si>
  <si>
    <t>0.64K</t>
  </si>
  <si>
    <t>4.07K</t>
  </si>
  <si>
    <t>12/13/2019</t>
  </si>
  <si>
    <t>24.23K</t>
  </si>
  <si>
    <t>12/16/2019</t>
  </si>
  <si>
    <t>0.82K</t>
  </si>
  <si>
    <t>12/17/2019</t>
  </si>
  <si>
    <t>1.85K</t>
  </si>
  <si>
    <t>12/18/2019</t>
  </si>
  <si>
    <t>1.42K</t>
  </si>
  <si>
    <t>12/19/2019</t>
  </si>
  <si>
    <t>12/20/2019</t>
  </si>
  <si>
    <t>12/23/2019</t>
  </si>
  <si>
    <t>12/24/2019</t>
  </si>
  <si>
    <t>12/26/2019</t>
  </si>
  <si>
    <t>0.77K</t>
  </si>
  <si>
    <t>12/27/2019</t>
  </si>
  <si>
    <t>1.02K</t>
  </si>
  <si>
    <t>12/30/2019</t>
  </si>
  <si>
    <t>12/31/2019</t>
  </si>
  <si>
    <t>1.99K</t>
  </si>
  <si>
    <t>3.81K</t>
  </si>
  <si>
    <t>2.48K</t>
  </si>
  <si>
    <t>4.32K</t>
  </si>
  <si>
    <t>5.19K</t>
  </si>
  <si>
    <t>1.93K</t>
  </si>
  <si>
    <t>01/13/2020</t>
  </si>
  <si>
    <t>01/14/2020</t>
  </si>
  <si>
    <t>1.57K</t>
  </si>
  <si>
    <t>01/15/2020</t>
  </si>
  <si>
    <t>01/16/2020</t>
  </si>
  <si>
    <t>01/17/2020</t>
  </si>
  <si>
    <t>7.29K</t>
  </si>
  <si>
    <t>01/21/2020</t>
  </si>
  <si>
    <t>5.82K</t>
  </si>
  <si>
    <t>01/22/2020</t>
  </si>
  <si>
    <t>3.74K</t>
  </si>
  <si>
    <t>01/23/2020</t>
  </si>
  <si>
    <t>5.04K</t>
  </si>
  <si>
    <t>01/24/2020</t>
  </si>
  <si>
    <t>3.78K</t>
  </si>
  <si>
    <t>01/27/2020</t>
  </si>
  <si>
    <t>6.80K</t>
  </si>
  <si>
    <t>01/28/2020</t>
  </si>
  <si>
    <t>2.39K</t>
  </si>
  <si>
    <t>01/29/2020</t>
  </si>
  <si>
    <t>0.84K</t>
  </si>
  <si>
    <t>01/30/2020</t>
  </si>
  <si>
    <t>2.52K</t>
  </si>
  <si>
    <t>01/31/2020</t>
  </si>
  <si>
    <t>2.97K</t>
  </si>
  <si>
    <t>0.99K</t>
  </si>
  <si>
    <t>1.31K</t>
  </si>
  <si>
    <t>0.63K</t>
  </si>
  <si>
    <t>3.03K</t>
  </si>
  <si>
    <t>02/13/2020</t>
  </si>
  <si>
    <t>2.37K</t>
  </si>
  <si>
    <t>02/14/2020</t>
  </si>
  <si>
    <t>5.03K</t>
  </si>
  <si>
    <t>02/18/2020</t>
  </si>
  <si>
    <t>2.35K</t>
  </si>
  <si>
    <t>02/19/2020</t>
  </si>
  <si>
    <t>02/20/2020</t>
  </si>
  <si>
    <t>2.00K</t>
  </si>
  <si>
    <t>02/21/2020</t>
  </si>
  <si>
    <t>31.83K</t>
  </si>
  <si>
    <t>02/24/2020</t>
  </si>
  <si>
    <t>02/25/2020</t>
  </si>
  <si>
    <t>1.68K</t>
  </si>
  <si>
    <t>02/26/2020</t>
  </si>
  <si>
    <t>81.51K</t>
  </si>
  <si>
    <t>02/27/2020</t>
  </si>
  <si>
    <t>13.51K</t>
  </si>
  <si>
    <t>02/28/2020</t>
  </si>
  <si>
    <t>6.37K</t>
  </si>
  <si>
    <t>7.60K</t>
  </si>
  <si>
    <t>1.70K</t>
  </si>
  <si>
    <t>8.68K</t>
  </si>
  <si>
    <t>5.05K</t>
  </si>
  <si>
    <t>12.30K</t>
  </si>
  <si>
    <t>6.00K</t>
  </si>
  <si>
    <t>8.17K</t>
  </si>
  <si>
    <t>7.48K</t>
  </si>
  <si>
    <t>03/13/2020</t>
  </si>
  <si>
    <t>6.55K</t>
  </si>
  <si>
    <t>03/16/2020</t>
  </si>
  <si>
    <t>7.49K</t>
  </si>
  <si>
    <t>03/17/2020</t>
  </si>
  <si>
    <t>4.06K</t>
  </si>
  <si>
    <t>03/18/2020</t>
  </si>
  <si>
    <t>4.22K</t>
  </si>
  <si>
    <t>03/19/2020</t>
  </si>
  <si>
    <t>2.26K</t>
  </si>
  <si>
    <t>03/20/2020</t>
  </si>
  <si>
    <t>14.98K</t>
  </si>
  <si>
    <t>03/23/2020</t>
  </si>
  <si>
    <t>6.30K</t>
  </si>
  <si>
    <t>03/24/2020</t>
  </si>
  <si>
    <t>6.18K</t>
  </si>
  <si>
    <t>03/25/2020</t>
  </si>
  <si>
    <t>1.23K</t>
  </si>
  <si>
    <t>03/26/2020</t>
  </si>
  <si>
    <t>97.30K</t>
  </si>
  <si>
    <t>03/27/2020</t>
  </si>
  <si>
    <t>03/30/2020</t>
  </si>
  <si>
    <t>03/31/2020</t>
  </si>
  <si>
    <t>3.12K</t>
  </si>
  <si>
    <t>3.30K</t>
  </si>
  <si>
    <t>2.34K</t>
  </si>
  <si>
    <t>11.84K</t>
  </si>
  <si>
    <t>10.50K</t>
  </si>
  <si>
    <t>04/13/2020</t>
  </si>
  <si>
    <t>4.14K</t>
  </si>
  <si>
    <t>04/14/2020</t>
  </si>
  <si>
    <t>7.41K</t>
  </si>
  <si>
    <t>04/15/2020</t>
  </si>
  <si>
    <t>2.16K</t>
  </si>
  <si>
    <t>04/16/2020</t>
  </si>
  <si>
    <t>3.51K</t>
  </si>
  <si>
    <t>04/17/2020</t>
  </si>
  <si>
    <t>3.82K</t>
  </si>
  <si>
    <t>04/20/2020</t>
  </si>
  <si>
    <t>3.35K</t>
  </si>
  <si>
    <t>04/21/2020</t>
  </si>
  <si>
    <t>5.00K</t>
  </si>
  <si>
    <t>04/22/2020</t>
  </si>
  <si>
    <t>04/23/2020</t>
  </si>
  <si>
    <t>3.77K</t>
  </si>
  <si>
    <t>04/24/2020</t>
  </si>
  <si>
    <t>04/27/2020</t>
  </si>
  <si>
    <t>3.85K</t>
  </si>
  <si>
    <t>04/28/2020</t>
  </si>
  <si>
    <t>2.25K</t>
  </si>
  <si>
    <t>04/29/2020</t>
  </si>
  <si>
    <t>2.30K</t>
  </si>
  <si>
    <t>04/30/2020</t>
  </si>
  <si>
    <t>2.17K</t>
  </si>
  <si>
    <t>3.19K</t>
  </si>
  <si>
    <t>5.01K</t>
  </si>
  <si>
    <t>1.44K</t>
  </si>
  <si>
    <t>2.42K</t>
  </si>
  <si>
    <t>05/13/2020</t>
  </si>
  <si>
    <t>05/14/2020</t>
  </si>
  <si>
    <t>8.70K</t>
  </si>
  <si>
    <t>05/15/2020</t>
  </si>
  <si>
    <t>5.13K</t>
  </si>
  <si>
    <t>05/18/2020</t>
  </si>
  <si>
    <t>05/19/2020</t>
  </si>
  <si>
    <t>05/20/2020</t>
  </si>
  <si>
    <t>2.92K</t>
  </si>
  <si>
    <t>05/21/2020</t>
  </si>
  <si>
    <t>05/22/2020</t>
  </si>
  <si>
    <t>2.23K</t>
  </si>
  <si>
    <t>05/26/2020</t>
  </si>
  <si>
    <t>1.54K</t>
  </si>
  <si>
    <t>05/27/2020</t>
  </si>
  <si>
    <t>05/28/2020</t>
  </si>
  <si>
    <t>4.93K</t>
  </si>
  <si>
    <t>05/29/2020</t>
  </si>
  <si>
    <t>4.17K</t>
  </si>
  <si>
    <t>3.46K</t>
  </si>
  <si>
    <t>1.76K</t>
  </si>
  <si>
    <t>5.07K</t>
  </si>
  <si>
    <t>4.10K</t>
  </si>
  <si>
    <t>6.31K</t>
  </si>
  <si>
    <t>2.18K</t>
  </si>
  <si>
    <t>2.11K</t>
  </si>
  <si>
    <t>2.73K</t>
  </si>
  <si>
    <t>06/15/2020</t>
  </si>
  <si>
    <t>06/16/2020</t>
  </si>
  <si>
    <t>2.72K</t>
  </si>
  <si>
    <t>06/17/2020</t>
  </si>
  <si>
    <t>06/18/2020</t>
  </si>
  <si>
    <t>1.62K</t>
  </si>
  <si>
    <t>06/19/2020</t>
  </si>
  <si>
    <t>06/22/2020</t>
  </si>
  <si>
    <t>06/23/2020</t>
  </si>
  <si>
    <t>06/24/2020</t>
  </si>
  <si>
    <t>06/25/2020</t>
  </si>
  <si>
    <t>2.85K</t>
  </si>
  <si>
    <t>06/26/2020</t>
  </si>
  <si>
    <t>1.13K</t>
  </si>
  <si>
    <t>06/29/2020</t>
  </si>
  <si>
    <t>06/30/2020</t>
  </si>
  <si>
    <t>1.39K</t>
  </si>
  <si>
    <t>3.29K</t>
  </si>
  <si>
    <t>4.73K</t>
  </si>
  <si>
    <t>6.12K</t>
  </si>
  <si>
    <t>07/13/2020</t>
  </si>
  <si>
    <t>07/14/2020</t>
  </si>
  <si>
    <t>1.66K</t>
  </si>
  <si>
    <t>07/15/2020</t>
  </si>
  <si>
    <t>07/16/2020</t>
  </si>
  <si>
    <t>07/17/2020</t>
  </si>
  <si>
    <t>4.33K</t>
  </si>
  <si>
    <t>07/20/2020</t>
  </si>
  <si>
    <t>07/21/2020</t>
  </si>
  <si>
    <t>3.95K</t>
  </si>
  <si>
    <t>07/22/2020</t>
  </si>
  <si>
    <t>19.66K</t>
  </si>
  <si>
    <t>07/23/2020</t>
  </si>
  <si>
    <t>11.99K</t>
  </si>
  <si>
    <t>07/24/2020</t>
  </si>
  <si>
    <t>07/25/2020</t>
  </si>
  <si>
    <t>07/26/2020</t>
  </si>
  <si>
    <t>14.02K</t>
  </si>
  <si>
    <t>07/27/2020</t>
  </si>
  <si>
    <t>7.19K</t>
  </si>
  <si>
    <t>07/28/2020</t>
  </si>
  <si>
    <t>4.94K</t>
  </si>
  <si>
    <t>07/29/2020</t>
  </si>
  <si>
    <t>7.42K</t>
  </si>
  <si>
    <t>07/30/2020</t>
  </si>
  <si>
    <t>3.10K</t>
  </si>
  <si>
    <t>07/31/2020</t>
  </si>
  <si>
    <t>3.09K</t>
  </si>
  <si>
    <t>5.23K</t>
  </si>
  <si>
    <t>3.48K</t>
  </si>
  <si>
    <t>30.18K</t>
  </si>
  <si>
    <t>3.59K</t>
  </si>
  <si>
    <t>08/13/2020</t>
  </si>
  <si>
    <t>08/14/2020</t>
  </si>
  <si>
    <t>1.29K</t>
  </si>
  <si>
    <t>08/17/2020</t>
  </si>
  <si>
    <t>4.77K</t>
  </si>
  <si>
    <t>08/18/2020</t>
  </si>
  <si>
    <t>2.19K</t>
  </si>
  <si>
    <t>08/19/2020</t>
  </si>
  <si>
    <t>3.92K</t>
  </si>
  <si>
    <t>08/20/2020</t>
  </si>
  <si>
    <t>4.18K</t>
  </si>
  <si>
    <t>08/21/2020</t>
  </si>
  <si>
    <t>08/23/2020</t>
  </si>
  <si>
    <t>4.64K</t>
  </si>
  <si>
    <t>08/24/2020</t>
  </si>
  <si>
    <t>2.10K</t>
  </si>
  <si>
    <t>08/25/2020</t>
  </si>
  <si>
    <t>20.31K</t>
  </si>
  <si>
    <t>08/26/2020</t>
  </si>
  <si>
    <t>5.26K</t>
  </si>
  <si>
    <t>08/27/2020</t>
  </si>
  <si>
    <t>1.11K</t>
  </si>
  <si>
    <t>08/28/2020</t>
  </si>
  <si>
    <t>08/30/2020</t>
  </si>
  <si>
    <t>5.54K</t>
  </si>
  <si>
    <t>08/31/2020</t>
  </si>
  <si>
    <t>6.65K</t>
  </si>
  <si>
    <t>2.27K</t>
  </si>
  <si>
    <t>1.72K</t>
  </si>
  <si>
    <t>1.33K</t>
  </si>
  <si>
    <t>4.84K</t>
  </si>
  <si>
    <t>09/13/2020</t>
  </si>
  <si>
    <t>09/14/2020</t>
  </si>
  <si>
    <t>09/15/2020</t>
  </si>
  <si>
    <t>3.32K</t>
  </si>
  <si>
    <t>09/16/2020</t>
  </si>
  <si>
    <t>2.90K</t>
  </si>
  <si>
    <t>09/17/2020</t>
  </si>
  <si>
    <t>09/18/2020</t>
  </si>
  <si>
    <t>09/21/2020</t>
  </si>
  <si>
    <t>5.42K</t>
  </si>
  <si>
    <t>09/22/2020</t>
  </si>
  <si>
    <t>5.96K</t>
  </si>
  <si>
    <t>09/23/2020</t>
  </si>
  <si>
    <t>5.06K</t>
  </si>
  <si>
    <t>09/24/2020</t>
  </si>
  <si>
    <t>16.53K</t>
  </si>
  <si>
    <t>09/25/2020</t>
  </si>
  <si>
    <t>09/26/2020</t>
  </si>
  <si>
    <t>09/27/2020</t>
  </si>
  <si>
    <t>2.32K</t>
  </si>
  <si>
    <t>09/28/2020</t>
  </si>
  <si>
    <t>09/29/2020</t>
  </si>
  <si>
    <t>0.76K</t>
  </si>
  <si>
    <t>09/30/2020</t>
  </si>
  <si>
    <t>4.78K</t>
  </si>
  <si>
    <t>11.73K</t>
  </si>
  <si>
    <t>5.95K</t>
  </si>
  <si>
    <t>4.09K</t>
  </si>
  <si>
    <t>3.83K</t>
  </si>
  <si>
    <t>2.96K</t>
  </si>
  <si>
    <t>6.26K</t>
  </si>
  <si>
    <t>2.53K</t>
  </si>
  <si>
    <t>10/13/2020</t>
  </si>
  <si>
    <t>10/14/2020</t>
  </si>
  <si>
    <t>10/15/2020</t>
  </si>
  <si>
    <t>2.57K</t>
  </si>
  <si>
    <t>10/16/2020</t>
  </si>
  <si>
    <t>10/19/2020</t>
  </si>
  <si>
    <t>3.20K</t>
  </si>
  <si>
    <t>10/20/2020</t>
  </si>
  <si>
    <t>0.39K</t>
  </si>
  <si>
    <t>10/21/2020</t>
  </si>
  <si>
    <t>10/22/2020</t>
  </si>
  <si>
    <t>2.61K</t>
  </si>
  <si>
    <t>10/23/2020</t>
  </si>
  <si>
    <t>2.40K</t>
  </si>
  <si>
    <t>10/26/2020</t>
  </si>
  <si>
    <t>1.59K</t>
  </si>
  <si>
    <t>10/27/2020</t>
  </si>
  <si>
    <t>2.15K</t>
  </si>
  <si>
    <t>10/28/2020</t>
  </si>
  <si>
    <t>9.01K</t>
  </si>
  <si>
    <t>10/29/2020</t>
  </si>
  <si>
    <t>0.88K</t>
  </si>
  <si>
    <t>10/30/2020</t>
  </si>
  <si>
    <t>1.81K</t>
  </si>
  <si>
    <t>13.32K</t>
  </si>
  <si>
    <t>1.74K</t>
  </si>
  <si>
    <t>4.55K</t>
  </si>
  <si>
    <t>58.88K</t>
  </si>
  <si>
    <t>2.64K</t>
  </si>
  <si>
    <t>1.56K</t>
  </si>
  <si>
    <t>1.46K</t>
  </si>
  <si>
    <t>11/13/2020</t>
  </si>
  <si>
    <t>1.95K</t>
  </si>
  <si>
    <t>11/16/2020</t>
  </si>
  <si>
    <t>2.45K</t>
  </si>
  <si>
    <t>11/17/2020</t>
  </si>
  <si>
    <t>6.46K</t>
  </si>
  <si>
    <t>11/18/2020</t>
  </si>
  <si>
    <t>11/19/2020</t>
  </si>
  <si>
    <t>1.88K</t>
  </si>
  <si>
    <t>11/20/2020</t>
  </si>
  <si>
    <t>11/23/2020</t>
  </si>
  <si>
    <t>13.99K</t>
  </si>
  <si>
    <t>11/24/2020</t>
  </si>
  <si>
    <t>8.94K</t>
  </si>
  <si>
    <t>11/25/2020</t>
  </si>
  <si>
    <t>6.86K</t>
  </si>
  <si>
    <t>11/27/2020</t>
  </si>
  <si>
    <t>6.10K</t>
  </si>
  <si>
    <t>11/30/2020</t>
  </si>
  <si>
    <t>0.73K</t>
  </si>
  <si>
    <t>3.94K</t>
  </si>
  <si>
    <t>4.91K</t>
  </si>
  <si>
    <t>12/14/2020</t>
  </si>
  <si>
    <t>2.55K</t>
  </si>
  <si>
    <t>12/15/2020</t>
  </si>
  <si>
    <t>4.69K</t>
  </si>
  <si>
    <t>12/16/2020</t>
  </si>
  <si>
    <t>12/17/2020</t>
  </si>
  <si>
    <t>4.35K</t>
  </si>
  <si>
    <t>12/18/2020</t>
  </si>
  <si>
    <t>5.60K</t>
  </si>
  <si>
    <t>12/21/2020</t>
  </si>
  <si>
    <t>6.68K</t>
  </si>
  <si>
    <t>12/22/2020</t>
  </si>
  <si>
    <t>12/23/2020</t>
  </si>
  <si>
    <t>12/24/2020</t>
  </si>
  <si>
    <t>11.29K</t>
  </si>
  <si>
    <t>12/28/2020</t>
  </si>
  <si>
    <t>7.09K</t>
  </si>
  <si>
    <t>12/29/2020</t>
  </si>
  <si>
    <t>7.39K</t>
  </si>
  <si>
    <t>12/30/2020</t>
  </si>
  <si>
    <t>12/31/2020</t>
  </si>
  <si>
    <t>29.52K</t>
  </si>
  <si>
    <t>15.50K</t>
  </si>
  <si>
    <t>11.87K</t>
  </si>
  <si>
    <t>16.21K</t>
  </si>
  <si>
    <t>14.53K</t>
  </si>
  <si>
    <t>3.50K</t>
  </si>
  <si>
    <t>01/13/2021</t>
  </si>
  <si>
    <t>5.09K</t>
  </si>
  <si>
    <t>01/14/2021</t>
  </si>
  <si>
    <t>13.97K</t>
  </si>
  <si>
    <t>01/15/2021</t>
  </si>
  <si>
    <t>3.47K</t>
  </si>
  <si>
    <t>01/19/2021</t>
  </si>
  <si>
    <t>4.42K</t>
  </si>
  <si>
    <t>01/20/2021</t>
  </si>
  <si>
    <t>2.68K</t>
  </si>
  <si>
    <t>01/21/2021</t>
  </si>
  <si>
    <t>2.60K</t>
  </si>
  <si>
    <t>01/22/2021</t>
  </si>
  <si>
    <t>4.50K</t>
  </si>
  <si>
    <t>01/25/2021</t>
  </si>
  <si>
    <t>9.53K</t>
  </si>
  <si>
    <t>01/26/2021</t>
  </si>
  <si>
    <t>9.36K</t>
  </si>
  <si>
    <t>01/27/2021</t>
  </si>
  <si>
    <t>2.84K</t>
  </si>
  <si>
    <t>01/28/2021</t>
  </si>
  <si>
    <t>01/29/2021</t>
  </si>
  <si>
    <t>54.04K</t>
  </si>
  <si>
    <t>16.45K</t>
  </si>
  <si>
    <t>6.98K</t>
  </si>
  <si>
    <t>16.15K</t>
  </si>
  <si>
    <t>7.13K</t>
  </si>
  <si>
    <t>16.64K</t>
  </si>
  <si>
    <t>34.68K</t>
  </si>
  <si>
    <t>13.11K</t>
  </si>
  <si>
    <t>6.56K</t>
  </si>
  <si>
    <t>7.74K</t>
  </si>
  <si>
    <t>02/16/2021</t>
  </si>
  <si>
    <t>4.87K</t>
  </si>
  <si>
    <t>02/17/2021</t>
  </si>
  <si>
    <t>02/18/2021</t>
  </si>
  <si>
    <t>4.49K</t>
  </si>
  <si>
    <t>02/19/2021</t>
  </si>
  <si>
    <t>02/22/2021</t>
  </si>
  <si>
    <t>02/23/2021</t>
  </si>
  <si>
    <t>2.77K</t>
  </si>
  <si>
    <t>02/24/2021</t>
  </si>
  <si>
    <t>2.33K</t>
  </si>
  <si>
    <t>02/25/2021</t>
  </si>
  <si>
    <t>9.02K</t>
  </si>
  <si>
    <t>02/26/2021</t>
  </si>
  <si>
    <t>6.41K</t>
  </si>
  <si>
    <t>2.99K</t>
  </si>
  <si>
    <t>6.99K</t>
  </si>
  <si>
    <t>14.13K</t>
  </si>
  <si>
    <t>5.38K</t>
  </si>
  <si>
    <t>1.38K</t>
  </si>
  <si>
    <t>03/15/2021</t>
  </si>
  <si>
    <t>03/16/2021</t>
  </si>
  <si>
    <t>03/17/2021</t>
  </si>
  <si>
    <t>03/18/2021</t>
  </si>
  <si>
    <t>03/19/2021</t>
  </si>
  <si>
    <t>03/22/2021</t>
  </si>
  <si>
    <t>1.50K</t>
  </si>
  <si>
    <t>03/23/2021</t>
  </si>
  <si>
    <t>03/24/2021</t>
  </si>
  <si>
    <t>03/25/2021</t>
  </si>
  <si>
    <t>03/26/2021</t>
  </si>
  <si>
    <t>03/29/2021</t>
  </si>
  <si>
    <t>2.89K</t>
  </si>
  <si>
    <t>03/30/2021</t>
  </si>
  <si>
    <t>03/31/2021</t>
  </si>
  <si>
    <t>1.73K</t>
  </si>
  <si>
    <t>13.57K</t>
  </si>
  <si>
    <t>2.49K</t>
  </si>
  <si>
    <t>5.93K</t>
  </si>
  <si>
    <t>3.11K</t>
  </si>
  <si>
    <t>1.75K</t>
  </si>
  <si>
    <t>04/13/2021</t>
  </si>
  <si>
    <t>0.79K</t>
  </si>
  <si>
    <t>04/14/2021</t>
  </si>
  <si>
    <t>5.91K</t>
  </si>
  <si>
    <t>04/15/2021</t>
  </si>
  <si>
    <t>3.84K</t>
  </si>
  <si>
    <t>04/16/2021</t>
  </si>
  <si>
    <t>04/19/2021</t>
  </si>
  <si>
    <t>1.90K</t>
  </si>
  <si>
    <t>04/20/2021</t>
  </si>
  <si>
    <t>04/21/2021</t>
  </si>
  <si>
    <t>04/22/2021</t>
  </si>
  <si>
    <t>04/23/2021</t>
  </si>
  <si>
    <t>2.13K</t>
  </si>
  <si>
    <t>04/26/2021</t>
  </si>
  <si>
    <t>04/27/2021</t>
  </si>
  <si>
    <t>04/28/2021</t>
  </si>
  <si>
    <t>5.27K</t>
  </si>
  <si>
    <t>04/29/2021</t>
  </si>
  <si>
    <t>2.03K</t>
  </si>
  <si>
    <t>04/30/2021</t>
  </si>
  <si>
    <t>1.71K</t>
  </si>
  <si>
    <t>6.03K</t>
  </si>
  <si>
    <t>4.52K</t>
  </si>
  <si>
    <t>05/13/2021</t>
  </si>
  <si>
    <t>7.91K</t>
  </si>
  <si>
    <t>05/14/2021</t>
  </si>
  <si>
    <t>3.90K</t>
  </si>
  <si>
    <t>05/17/2021</t>
  </si>
  <si>
    <t>1.86K</t>
  </si>
  <si>
    <t>05/18/2021</t>
  </si>
  <si>
    <t>4.44K</t>
  </si>
  <si>
    <t>05/19/2021</t>
  </si>
  <si>
    <t>05/20/2021</t>
  </si>
  <si>
    <t>2.21K</t>
  </si>
  <si>
    <t>05/21/2021</t>
  </si>
  <si>
    <t>05/24/2021</t>
  </si>
  <si>
    <t>9.98K</t>
  </si>
  <si>
    <t>05/25/2021</t>
  </si>
  <si>
    <t>9.78K</t>
  </si>
  <si>
    <t>05/26/2021</t>
  </si>
  <si>
    <t>3.27K</t>
  </si>
  <si>
    <t>05/27/2021</t>
  </si>
  <si>
    <t>3.23K</t>
  </si>
  <si>
    <t>05/28/2021</t>
  </si>
  <si>
    <t>5.17K</t>
  </si>
  <si>
    <t>3.71K</t>
  </si>
  <si>
    <t>1.47K</t>
  </si>
  <si>
    <t>8.93K</t>
  </si>
  <si>
    <t>1.83K</t>
  </si>
  <si>
    <t>4.68K</t>
  </si>
  <si>
    <t>11.18K</t>
  </si>
  <si>
    <t>06/14/2021</t>
  </si>
  <si>
    <t>4.03K</t>
  </si>
  <si>
    <t>06/15/2021</t>
  </si>
  <si>
    <t>2.86K</t>
  </si>
  <si>
    <t>06/16/2021</t>
  </si>
  <si>
    <t>10.55K</t>
  </si>
  <si>
    <t>06/17/2021</t>
  </si>
  <si>
    <t>06/18/2021</t>
  </si>
  <si>
    <t>2.76K</t>
  </si>
  <si>
    <t>06/21/2021</t>
  </si>
  <si>
    <t>14.06K</t>
  </si>
  <si>
    <t>06/22/2021</t>
  </si>
  <si>
    <t>06/23/2021</t>
  </si>
  <si>
    <t>1.17K</t>
  </si>
  <si>
    <t>06/24/2021</t>
  </si>
  <si>
    <t>06/25/2021</t>
  </si>
  <si>
    <t>06/28/2021</t>
  </si>
  <si>
    <t>06/29/2021</t>
  </si>
  <si>
    <t>3.05K</t>
  </si>
  <si>
    <t>06/30/2021</t>
  </si>
  <si>
    <t>1.61K</t>
  </si>
  <si>
    <t>3.72K</t>
  </si>
  <si>
    <t>4.53K</t>
  </si>
  <si>
    <t>21.08K</t>
  </si>
  <si>
    <t>2.08K</t>
  </si>
  <si>
    <t>2.12K</t>
  </si>
  <si>
    <t>3.53K</t>
  </si>
  <si>
    <t>07/13/2021</t>
  </si>
  <si>
    <t>13.52K</t>
  </si>
  <si>
    <t>07/14/2021</t>
  </si>
  <si>
    <t>07/15/2021</t>
  </si>
  <si>
    <t>07/16/2021</t>
  </si>
  <si>
    <t>07/19/2021</t>
  </si>
  <si>
    <t>7.54K</t>
  </si>
  <si>
    <t>07/20/2021</t>
  </si>
  <si>
    <t>07/21/2021</t>
  </si>
  <si>
    <t>7.10K</t>
  </si>
  <si>
    <t>07/22/2021</t>
  </si>
  <si>
    <t>07/23/2021</t>
  </si>
  <si>
    <t>10.88K</t>
  </si>
  <si>
    <t>07/26/2021</t>
  </si>
  <si>
    <t>19.24K</t>
  </si>
  <si>
    <t>07/27/2021</t>
  </si>
  <si>
    <t>2.14K</t>
  </si>
  <si>
    <t>07/28/2021</t>
  </si>
  <si>
    <t>07/29/2021</t>
  </si>
  <si>
    <t>07/30/2021</t>
  </si>
  <si>
    <t>13.60K</t>
  </si>
  <si>
    <t>7.21K</t>
  </si>
  <si>
    <t>0.89K</t>
  </si>
  <si>
    <t>2.74K</t>
  </si>
  <si>
    <t>8.09K</t>
  </si>
  <si>
    <t>26.83K</t>
  </si>
  <si>
    <t>7.77K</t>
  </si>
  <si>
    <t>08/13/2021</t>
  </si>
  <si>
    <t>08/16/2021</t>
  </si>
  <si>
    <t>16.75K</t>
  </si>
  <si>
    <t>08/17/2021</t>
  </si>
  <si>
    <t>08/18/2021</t>
  </si>
  <si>
    <t>1.51K</t>
  </si>
  <si>
    <t>08/19/2021</t>
  </si>
  <si>
    <t>5.99K</t>
  </si>
  <si>
    <t>08/20/2021</t>
  </si>
  <si>
    <t>08/23/2021</t>
  </si>
  <si>
    <t>13.64K</t>
  </si>
  <si>
    <t>08/24/2021</t>
  </si>
  <si>
    <t>08/25/2021</t>
  </si>
  <si>
    <t>08/26/2021</t>
  </si>
  <si>
    <t>3.28K</t>
  </si>
  <si>
    <t>08/27/2021</t>
  </si>
  <si>
    <t>3.76K</t>
  </si>
  <si>
    <t>08/30/2021</t>
  </si>
  <si>
    <t>2.87K</t>
  </si>
  <si>
    <t>08/31/2021</t>
  </si>
  <si>
    <t>09/13/2021</t>
  </si>
  <si>
    <t>27.59K</t>
  </si>
  <si>
    <t>09/14/2021</t>
  </si>
  <si>
    <t>5.20K</t>
  </si>
  <si>
    <t>09/15/2021</t>
  </si>
  <si>
    <t>5.73K</t>
  </si>
  <si>
    <t>09/16/2021</t>
  </si>
  <si>
    <t>09/17/2021</t>
  </si>
  <si>
    <t>6.13K</t>
  </si>
  <si>
    <t>09/20/2021</t>
  </si>
  <si>
    <t>09/21/2021</t>
  </si>
  <si>
    <t>09/22/2021</t>
  </si>
  <si>
    <t>09/23/2021</t>
  </si>
  <si>
    <t>25.33K</t>
  </si>
  <si>
    <t>09/24/2021</t>
  </si>
  <si>
    <t>09/27/2021</t>
  </si>
  <si>
    <t>11.55K</t>
  </si>
  <si>
    <t>09/28/2021</t>
  </si>
  <si>
    <t>09/29/2021</t>
  </si>
  <si>
    <t>2.56K</t>
  </si>
  <si>
    <t>09/30/2021</t>
  </si>
  <si>
    <t>7.62K</t>
  </si>
  <si>
    <t>50.20K</t>
  </si>
  <si>
    <t>4.67K</t>
  </si>
  <si>
    <t>10/13/2021</t>
  </si>
  <si>
    <t>10/14/2021</t>
  </si>
  <si>
    <t>10/15/2021</t>
  </si>
  <si>
    <t>10/18/2021</t>
  </si>
  <si>
    <t>10/19/2021</t>
  </si>
  <si>
    <t>10/20/2021</t>
  </si>
  <si>
    <t>4.74K</t>
  </si>
  <si>
    <t>10/21/2021</t>
  </si>
  <si>
    <t>5.32K</t>
  </si>
  <si>
    <t>10/22/2021</t>
  </si>
  <si>
    <t>2.67K</t>
  </si>
  <si>
    <t>10/25/2021</t>
  </si>
  <si>
    <t>4.96K</t>
  </si>
  <si>
    <t>10/26/2021</t>
  </si>
  <si>
    <t>5.21K</t>
  </si>
  <si>
    <t>10/27/2021</t>
  </si>
  <si>
    <t>10/28/2021</t>
  </si>
  <si>
    <t>10/29/2021</t>
  </si>
  <si>
    <t>0.57K</t>
  </si>
  <si>
    <t>7.04K</t>
  </si>
  <si>
    <t>1.22K</t>
  </si>
  <si>
    <t>7.34K</t>
  </si>
  <si>
    <t>0.93K</t>
  </si>
  <si>
    <t>3.40K</t>
  </si>
  <si>
    <t>11/15/2021</t>
  </si>
  <si>
    <t>11/16/2021</t>
  </si>
  <si>
    <t>0.87K</t>
  </si>
  <si>
    <t>11/17/2021</t>
  </si>
  <si>
    <t>11/18/2021</t>
  </si>
  <si>
    <t>11/19/2021</t>
  </si>
  <si>
    <t>11/22/2021</t>
  </si>
  <si>
    <t>4.27K</t>
  </si>
  <si>
    <t>11/23/2021</t>
  </si>
  <si>
    <t>11/24/2021</t>
  </si>
  <si>
    <t>11/26/2021</t>
  </si>
  <si>
    <t>2.50K</t>
  </si>
  <si>
    <t>11/29/2021</t>
  </si>
  <si>
    <t>1.30K</t>
  </si>
  <si>
    <t>11/30/2021</t>
  </si>
  <si>
    <t>1.77K</t>
  </si>
  <si>
    <t>1.58K</t>
  </si>
  <si>
    <t>29.13K</t>
  </si>
  <si>
    <t>12/13/2021</t>
  </si>
  <si>
    <t>12/14/2021</t>
  </si>
  <si>
    <t>12/15/2021</t>
  </si>
  <si>
    <t>12/16/2021</t>
  </si>
  <si>
    <t>5.18K</t>
  </si>
  <si>
    <t>12/17/2021</t>
  </si>
  <si>
    <t>12/20/2021</t>
  </si>
  <si>
    <t>0.80K</t>
  </si>
  <si>
    <t>12/21/2021</t>
  </si>
  <si>
    <t>12/22/2021</t>
  </si>
  <si>
    <t>12/23/2021</t>
  </si>
  <si>
    <t>16.05K</t>
  </si>
  <si>
    <t>12/27/2021</t>
  </si>
  <si>
    <t>1.43K</t>
  </si>
  <si>
    <t>12/28/2021</t>
  </si>
  <si>
    <t>12/29/2021</t>
  </si>
  <si>
    <t>12/30/2021</t>
  </si>
  <si>
    <t>7.94K</t>
  </si>
  <si>
    <t>12/31/2021</t>
  </si>
  <si>
    <t>3.16K</t>
  </si>
  <si>
    <t>2.29K</t>
  </si>
  <si>
    <t>3.58K</t>
  </si>
  <si>
    <t>2.79K</t>
  </si>
  <si>
    <t>7.90K</t>
  </si>
  <si>
    <t>01/13/2022</t>
  </si>
  <si>
    <t>11.42K</t>
  </si>
  <si>
    <t>01/14/2022</t>
  </si>
  <si>
    <t>22.49K</t>
  </si>
  <si>
    <t>01/18/2022</t>
  </si>
  <si>
    <t>21.59K</t>
  </si>
  <si>
    <t>01/19/2022</t>
  </si>
  <si>
    <t>8.33K</t>
  </si>
  <si>
    <t>01/20/2022</t>
  </si>
  <si>
    <t>11.48K</t>
  </si>
  <si>
    <t>01/21/2022</t>
  </si>
  <si>
    <t>6.24K</t>
  </si>
  <si>
    <t>01/24/2022</t>
  </si>
  <si>
    <t>6.53K</t>
  </si>
  <si>
    <t>01/25/2022</t>
  </si>
  <si>
    <t>1.79K</t>
  </si>
  <si>
    <t>01/26/2022</t>
  </si>
  <si>
    <t>01/27/2022</t>
  </si>
  <si>
    <t>01/28/2022</t>
  </si>
  <si>
    <t>01/31/2022</t>
  </si>
  <si>
    <t>6.06K</t>
  </si>
  <si>
    <t>1.08K</t>
  </si>
  <si>
    <t>02/14/2022</t>
  </si>
  <si>
    <t>1.55K</t>
  </si>
  <si>
    <t>02/15/2022</t>
  </si>
  <si>
    <t>02/16/2022</t>
  </si>
  <si>
    <t>1.25K</t>
  </si>
  <si>
    <t>02/17/2022</t>
  </si>
  <si>
    <t>02/18/2022</t>
  </si>
  <si>
    <t>3.57K</t>
  </si>
  <si>
    <t>02/22/2022</t>
  </si>
  <si>
    <t>4.40K</t>
  </si>
  <si>
    <t>02/23/2022</t>
  </si>
  <si>
    <t>02/24/2022</t>
  </si>
  <si>
    <t>7.14K</t>
  </si>
  <si>
    <t>02/25/2022</t>
  </si>
  <si>
    <t>02/28/2022</t>
  </si>
  <si>
    <t>7.76K</t>
  </si>
  <si>
    <t>3.63K</t>
  </si>
  <si>
    <t>32.07K</t>
  </si>
  <si>
    <t>5.56K</t>
  </si>
  <si>
    <t>6.52K</t>
  </si>
  <si>
    <t>03/14/2022</t>
  </si>
  <si>
    <t>03/15/2022</t>
  </si>
  <si>
    <t>6.05K</t>
  </si>
  <si>
    <t>03/16/2022</t>
  </si>
  <si>
    <t>54.25K</t>
  </si>
  <si>
    <t>03/17/2022</t>
  </si>
  <si>
    <t>03/18/2022</t>
  </si>
  <si>
    <t>10.46K</t>
  </si>
  <si>
    <t>03/21/2022</t>
  </si>
  <si>
    <t>20.97K</t>
  </si>
  <si>
    <t>03/22/2022</t>
  </si>
  <si>
    <t>9.21K</t>
  </si>
  <si>
    <t>03/23/2022</t>
  </si>
  <si>
    <t>03/24/2022</t>
  </si>
  <si>
    <t>03/25/2022</t>
  </si>
  <si>
    <t>03/28/2022</t>
  </si>
  <si>
    <t>03/29/2022</t>
  </si>
  <si>
    <t>03/30/2022</t>
  </si>
  <si>
    <t>1.84K</t>
  </si>
  <si>
    <t>03/31/2022</t>
  </si>
  <si>
    <t>3.04K</t>
  </si>
  <si>
    <t>10.86K</t>
  </si>
  <si>
    <t>1.34K</t>
  </si>
  <si>
    <t>6.02K</t>
  </si>
  <si>
    <t>04/13/2022</t>
  </si>
  <si>
    <t>04/14/2022</t>
  </si>
  <si>
    <t>4.08K</t>
  </si>
  <si>
    <t>04/18/2022</t>
  </si>
  <si>
    <t>04/19/2022</t>
  </si>
  <si>
    <t>04/20/2022</t>
  </si>
  <si>
    <t>04/21/2022</t>
  </si>
  <si>
    <t>2.28K</t>
  </si>
  <si>
    <t>04/22/2022</t>
  </si>
  <si>
    <t>2.43K</t>
  </si>
  <si>
    <t>04/25/2022</t>
  </si>
  <si>
    <t>2.04K</t>
  </si>
  <si>
    <t>04/26/2022</t>
  </si>
  <si>
    <t>3.07K</t>
  </si>
  <si>
    <t>04/27/2022</t>
  </si>
  <si>
    <t>04/28/2022</t>
  </si>
  <si>
    <t>142.63K</t>
  </si>
  <si>
    <t>04/29/2022</t>
  </si>
  <si>
    <t>16.58K</t>
  </si>
  <si>
    <t>11.23K</t>
  </si>
  <si>
    <t>4.60K</t>
  </si>
  <si>
    <t>3.93K</t>
  </si>
  <si>
    <t>0.69K</t>
  </si>
  <si>
    <t>05/13/2022</t>
  </si>
  <si>
    <t>05/16/2022</t>
  </si>
  <si>
    <t>5.80K</t>
  </si>
  <si>
    <t>05/17/2022</t>
  </si>
  <si>
    <t>2.59K</t>
  </si>
  <si>
    <t>05/18/2022</t>
  </si>
  <si>
    <t>9.88K</t>
  </si>
  <si>
    <t>05/19/2022</t>
  </si>
  <si>
    <t>05/20/2022</t>
  </si>
  <si>
    <t>05/23/2022</t>
  </si>
  <si>
    <t>4.12K</t>
  </si>
  <si>
    <t>05/24/2022</t>
  </si>
  <si>
    <t>1.05K</t>
  </si>
  <si>
    <t>05/25/2022</t>
  </si>
  <si>
    <t>05/26/2022</t>
  </si>
  <si>
    <t>05/27/2022</t>
  </si>
  <si>
    <t>6.40K</t>
  </si>
  <si>
    <t>05/31/2022</t>
  </si>
  <si>
    <t>32.74K</t>
  </si>
  <si>
    <t>1.80K</t>
  </si>
  <si>
    <t>3.14K</t>
  </si>
  <si>
    <t>2.54K</t>
  </si>
  <si>
    <t>3.49K</t>
  </si>
  <si>
    <t>06/13/2022</t>
  </si>
  <si>
    <t>06/14/2022</t>
  </si>
  <si>
    <t>3.69K</t>
  </si>
  <si>
    <t>06/15/2022</t>
  </si>
  <si>
    <t>06/16/2022</t>
  </si>
  <si>
    <t>06/17/2022</t>
  </si>
  <si>
    <t>8.73K</t>
  </si>
  <si>
    <t>06/21/2022</t>
  </si>
  <si>
    <t>06/22/2022</t>
  </si>
  <si>
    <t>3.98K</t>
  </si>
  <si>
    <t>06/23/2022</t>
  </si>
  <si>
    <t>0.71K</t>
  </si>
  <si>
    <t>06/24/2022</t>
  </si>
  <si>
    <t>06/27/2022</t>
  </si>
  <si>
    <t>13.27K</t>
  </si>
  <si>
    <t>06/28/2022</t>
  </si>
  <si>
    <t>06/29/2022</t>
  </si>
  <si>
    <t>1.97K</t>
  </si>
  <si>
    <t>06/30/2022</t>
  </si>
  <si>
    <t>7.99K</t>
  </si>
  <si>
    <t>8.57K</t>
  </si>
  <si>
    <t>4.43K</t>
  </si>
  <si>
    <t>07/13/2022</t>
  </si>
  <si>
    <t>6.07K</t>
  </si>
  <si>
    <t>07/14/2022</t>
  </si>
  <si>
    <t>54.95K</t>
  </si>
  <si>
    <t>07/15/2022</t>
  </si>
  <si>
    <t>9.09K</t>
  </si>
  <si>
    <t>07/18/2022</t>
  </si>
  <si>
    <t>07/19/2022</t>
  </si>
  <si>
    <t>23.91K</t>
  </si>
  <si>
    <t>07/20/2022</t>
  </si>
  <si>
    <t>18.96K</t>
  </si>
  <si>
    <t>07/21/2022</t>
  </si>
  <si>
    <t>8.75K</t>
  </si>
  <si>
    <t>07/22/2022</t>
  </si>
  <si>
    <t>0.33K</t>
  </si>
  <si>
    <t>07/25/2022</t>
  </si>
  <si>
    <t>07/26/2022</t>
  </si>
  <si>
    <t>07/27/2022</t>
  </si>
  <si>
    <t>07/28/2022</t>
  </si>
  <si>
    <t>07/29/2022</t>
  </si>
  <si>
    <t>4.39K</t>
  </si>
  <si>
    <t>5.66K</t>
  </si>
  <si>
    <t>16.24K</t>
  </si>
  <si>
    <t>6.49K</t>
  </si>
  <si>
    <t>5.36K</t>
  </si>
  <si>
    <t>1.45K</t>
  </si>
  <si>
    <t>08/15/2022</t>
  </si>
  <si>
    <t>08/16/2022</t>
  </si>
  <si>
    <t>08/17/2022</t>
  </si>
  <si>
    <t>08/18/2022</t>
  </si>
  <si>
    <t>08/19/2022</t>
  </si>
  <si>
    <t>08/22/2022</t>
  </si>
  <si>
    <t>08/23/2022</t>
  </si>
  <si>
    <t>08/24/2022</t>
  </si>
  <si>
    <t>08/25/2022</t>
  </si>
  <si>
    <t>08/26/2022</t>
  </si>
  <si>
    <t>08/29/2022</t>
  </si>
  <si>
    <t>08/30/2022</t>
  </si>
  <si>
    <t>08/31/2022</t>
  </si>
  <si>
    <t>1.27K</t>
  </si>
  <si>
    <t>3.42K</t>
  </si>
  <si>
    <t>3.02K</t>
  </si>
  <si>
    <t>09/13/2022</t>
  </si>
  <si>
    <t>09/14/2022</t>
  </si>
  <si>
    <t>09/15/2022</t>
  </si>
  <si>
    <t>09/16/2022</t>
  </si>
  <si>
    <t>09/19/2022</t>
  </si>
  <si>
    <t>09/20/2022</t>
  </si>
  <si>
    <t>09/21/2022</t>
  </si>
  <si>
    <t>1.87K</t>
  </si>
  <si>
    <t>09/22/2022</t>
  </si>
  <si>
    <t>09/23/2022</t>
  </si>
  <si>
    <t>09/26/2022</t>
  </si>
  <si>
    <t>4.88K</t>
  </si>
  <si>
    <t>09/27/2022</t>
  </si>
  <si>
    <t>09/28/2022</t>
  </si>
  <si>
    <t>09/29/2022</t>
  </si>
  <si>
    <t>09/30/2022</t>
  </si>
  <si>
    <t>0.86K</t>
  </si>
  <si>
    <t>3.26K</t>
  </si>
  <si>
    <t>0.29K</t>
  </si>
  <si>
    <t>10/13/2022</t>
  </si>
  <si>
    <t>10/14/2022</t>
  </si>
  <si>
    <t>10/17/2022</t>
  </si>
  <si>
    <t>10/18/2022</t>
  </si>
  <si>
    <t>10/19/2022</t>
  </si>
  <si>
    <t>10.38K</t>
  </si>
  <si>
    <t>10/20/2022</t>
  </si>
  <si>
    <t>6.28K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</si>
  <si>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</si>
  <si>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</si>
  <si>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</si>
  <si>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</si>
  <si>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</si>
  <si>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</si>
  <si>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</si>
  <si>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6.23K</t>
  </si>
  <si>
    <t>13.88K</t>
  </si>
  <si>
    <t>7.79K</t>
  </si>
  <si>
    <t>11/14/2022</t>
  </si>
  <si>
    <t>11/15/2022</t>
  </si>
  <si>
    <t>6.64K</t>
  </si>
  <si>
    <t>11/16/2022</t>
  </si>
  <si>
    <t>11/17/2022</t>
  </si>
  <si>
    <t>11/18/2022</t>
  </si>
  <si>
    <t>11/21/2022</t>
  </si>
  <si>
    <t>11/22/2022</t>
  </si>
  <si>
    <t>11/23/2022</t>
  </si>
  <si>
    <t>0.22K</t>
  </si>
  <si>
    <t>11/25/2022</t>
  </si>
  <si>
    <t>7.22K</t>
  </si>
  <si>
    <t>11/28/2022</t>
  </si>
  <si>
    <t>11/29/2022</t>
  </si>
  <si>
    <t>4.61K</t>
  </si>
  <si>
    <t>11/30/2022</t>
  </si>
  <si>
    <t>1.32K</t>
  </si>
  <si>
    <t>2.02K</t>
  </si>
  <si>
    <t>12/13/2022</t>
  </si>
  <si>
    <t>12/14/2022</t>
  </si>
  <si>
    <t>5.24K</t>
  </si>
  <si>
    <t>12/15/2022</t>
  </si>
  <si>
    <t>6.66K</t>
  </si>
  <si>
    <t>12/16/2022</t>
  </si>
  <si>
    <t>12/19/2022</t>
  </si>
  <si>
    <t>12/20/2022</t>
  </si>
  <si>
    <t>12/21/2022</t>
  </si>
  <si>
    <t>12/22/2022</t>
  </si>
  <si>
    <t>12/23/2022</t>
  </si>
  <si>
    <t>2.69K</t>
  </si>
  <si>
    <t>12/27/2022</t>
  </si>
  <si>
    <t>69.08K</t>
  </si>
  <si>
    <t>12/28/2022</t>
  </si>
  <si>
    <t>12/29/2022</t>
  </si>
  <si>
    <t>12/30/2022</t>
  </si>
  <si>
    <t>3.38K</t>
  </si>
  <si>
    <t>56.56K</t>
  </si>
  <si>
    <t>01/13/2023</t>
  </si>
  <si>
    <t>9.46K</t>
  </si>
  <si>
    <t>01/17/2023</t>
  </si>
  <si>
    <t>16.30K</t>
  </si>
  <si>
    <t>01/18/2023</t>
  </si>
  <si>
    <t>01/19/2023</t>
  </si>
  <si>
    <t>26.67K</t>
  </si>
  <si>
    <t>01/20/2023</t>
  </si>
  <si>
    <t>01/23/2023</t>
  </si>
  <si>
    <t>29.26K</t>
  </si>
  <si>
    <t>01/24/2023</t>
  </si>
  <si>
    <t>01/25/2023</t>
  </si>
  <si>
    <t>01/26/2023</t>
  </si>
  <si>
    <t>6.88K</t>
  </si>
  <si>
    <t>01/27/2023</t>
  </si>
  <si>
    <t>01/30/2023</t>
  </si>
  <si>
    <t>01/31/2023</t>
  </si>
  <si>
    <t>58.57K</t>
  </si>
  <si>
    <t>59.55K</t>
  </si>
  <si>
    <t>2.82K</t>
  </si>
  <si>
    <t>02/13/2023</t>
  </si>
  <si>
    <t>02/14/2023</t>
  </si>
  <si>
    <t>02/15/2023</t>
  </si>
  <si>
    <t>02/16/2023</t>
  </si>
  <si>
    <t>02/17/2023</t>
  </si>
  <si>
    <t>4.56K</t>
  </si>
  <si>
    <t>02/21/2023</t>
  </si>
  <si>
    <t>02/22/2023</t>
  </si>
  <si>
    <t>02/23/2023</t>
  </si>
  <si>
    <t>17.43K</t>
  </si>
  <si>
    <t>02/24/2023</t>
  </si>
  <si>
    <t>02/27/2023</t>
  </si>
  <si>
    <t>02/28/2023</t>
  </si>
  <si>
    <t>18.01K</t>
  </si>
  <si>
    <t>4.85K</t>
  </si>
  <si>
    <t>03/13/2023</t>
  </si>
  <si>
    <t>03/14/2023</t>
  </si>
  <si>
    <t>6.01K</t>
  </si>
  <si>
    <t>03/15/2023</t>
  </si>
  <si>
    <t>03/16/2023</t>
  </si>
  <si>
    <t>03/17/2023</t>
  </si>
  <si>
    <t>38.30K</t>
  </si>
  <si>
    <t>03/20/2023</t>
  </si>
  <si>
    <t>03/21/2023</t>
  </si>
  <si>
    <t>8.27K</t>
  </si>
  <si>
    <t>03/22/2023</t>
  </si>
  <si>
    <t>03/23/2023</t>
  </si>
  <si>
    <t>03/24/2023</t>
  </si>
  <si>
    <t>03/27/2023</t>
  </si>
  <si>
    <t>15.65K</t>
  </si>
  <si>
    <t>03/28/2023</t>
  </si>
  <si>
    <t>4.75K</t>
  </si>
  <si>
    <t>03/29/2023</t>
  </si>
  <si>
    <t>1.15K</t>
  </si>
  <si>
    <t>03/30/2023</t>
  </si>
  <si>
    <t>03/31/2023</t>
  </si>
  <si>
    <t>37.70K</t>
  </si>
  <si>
    <t>109.28K</t>
  </si>
  <si>
    <t>3.70K</t>
  </si>
  <si>
    <t>04/13/2023</t>
  </si>
  <si>
    <t>04/14/2023</t>
  </si>
  <si>
    <t>04/17/2023</t>
  </si>
  <si>
    <t>04/18/2023</t>
  </si>
  <si>
    <t>04/19/2023</t>
  </si>
  <si>
    <t>04/20/2023</t>
  </si>
  <si>
    <t>04/21/2023</t>
  </si>
  <si>
    <t>04/24/2023</t>
  </si>
  <si>
    <t>04/25/2023</t>
  </si>
  <si>
    <t>56.83K</t>
  </si>
  <si>
    <t>04/26/2023</t>
  </si>
  <si>
    <t>04/27/2023</t>
  </si>
  <si>
    <t>10.49K</t>
  </si>
  <si>
    <t>04/28/2023</t>
  </si>
  <si>
    <t>15.42K</t>
  </si>
  <si>
    <t>5.14K</t>
  </si>
  <si>
    <t>3.64K</t>
  </si>
  <si>
    <t>6.39K</t>
  </si>
  <si>
    <t>47.11K</t>
  </si>
  <si>
    <t>1.53K</t>
  </si>
  <si>
    <t>05/15/2023</t>
  </si>
  <si>
    <t>05/16/2023</t>
  </si>
  <si>
    <t>05/17/2023</t>
  </si>
  <si>
    <t>05/18/2023</t>
  </si>
  <si>
    <t>05/19/2023</t>
  </si>
  <si>
    <t>05/22/2023</t>
  </si>
  <si>
    <t>05/23/2023</t>
  </si>
  <si>
    <t>05/24/2023</t>
  </si>
  <si>
    <t>5.79K</t>
  </si>
  <si>
    <t>05/25/2023</t>
  </si>
  <si>
    <t>05/26/2023</t>
  </si>
  <si>
    <t>05/30/2023</t>
  </si>
  <si>
    <t>4.13K</t>
  </si>
  <si>
    <t>05/31/2023</t>
  </si>
  <si>
    <t>87.16K</t>
  </si>
  <si>
    <t>186.63K</t>
  </si>
  <si>
    <t>06/13/2023</t>
  </si>
  <si>
    <t>06/14/2023</t>
  </si>
  <si>
    <t>06/15/2023</t>
  </si>
  <si>
    <t>06/16/2023</t>
  </si>
  <si>
    <t>06/20/2023</t>
  </si>
  <si>
    <t>4.63K</t>
  </si>
  <si>
    <t>06/21/2023</t>
  </si>
  <si>
    <t>7.92K</t>
  </si>
  <si>
    <t>06/22/2023</t>
  </si>
  <si>
    <t>4.31K</t>
  </si>
  <si>
    <t>06/23/2023</t>
  </si>
  <si>
    <t>2.98K</t>
  </si>
  <si>
    <t>06/26/2023</t>
  </si>
  <si>
    <t>6.61K</t>
  </si>
  <si>
    <t>06/27/2023</t>
  </si>
  <si>
    <t>10.89K</t>
  </si>
  <si>
    <t>06/28/2023</t>
  </si>
  <si>
    <t>7.07K</t>
  </si>
  <si>
    <t>06/29/2023</t>
  </si>
  <si>
    <t>06/30/2023</t>
  </si>
  <si>
    <t>07/13/2023</t>
  </si>
  <si>
    <t>07/14/2023</t>
  </si>
  <si>
    <t>07/17/2023</t>
  </si>
  <si>
    <t>07/18/2023</t>
  </si>
  <si>
    <t>07/19/2023</t>
  </si>
  <si>
    <t>6.58K</t>
  </si>
  <si>
    <t>07/20/2023</t>
  </si>
  <si>
    <t>07/21/2023</t>
  </si>
  <si>
    <t>07/24/2023</t>
  </si>
  <si>
    <t>07/25/2023</t>
  </si>
  <si>
    <t>07/26/2023</t>
  </si>
  <si>
    <t>07/27/2023</t>
  </si>
  <si>
    <t>07/28/2023</t>
  </si>
  <si>
    <t>07/31/2023</t>
  </si>
  <si>
    <t>18.12K</t>
  </si>
  <si>
    <t>4.37K</t>
  </si>
  <si>
    <t>3.54K</t>
  </si>
  <si>
    <t>08/14/2023</t>
  </si>
  <si>
    <t>5.35K</t>
  </si>
  <si>
    <t>08/15/2023</t>
  </si>
  <si>
    <t>0.83K</t>
  </si>
  <si>
    <t>08/16/2023</t>
  </si>
  <si>
    <t>0.61K</t>
  </si>
  <si>
    <t>08/18/2023</t>
  </si>
  <si>
    <t>08/21/2023</t>
  </si>
  <si>
    <t>08/22/2023</t>
  </si>
  <si>
    <t>0.94K</t>
  </si>
  <si>
    <t>08/23/2023</t>
  </si>
  <si>
    <t>08/24/2023</t>
  </si>
  <si>
    <t>08/25/2023</t>
  </si>
  <si>
    <t>08/28/2023</t>
  </si>
  <si>
    <t>08/29/2023</t>
  </si>
  <si>
    <t>08/31/2023</t>
  </si>
  <si>
    <t>09/13/2023</t>
  </si>
  <si>
    <t>8.36K</t>
  </si>
  <si>
    <t>09/14/2023</t>
  </si>
  <si>
    <t>09/15/2023</t>
  </si>
  <si>
    <t>09/18/2023</t>
  </si>
  <si>
    <t>09/19/2023</t>
  </si>
  <si>
    <t>72.73K</t>
  </si>
  <si>
    <t>09/21/2023</t>
  </si>
  <si>
    <t>09/22/2023</t>
  </si>
  <si>
    <t>09/25/2023</t>
  </si>
  <si>
    <t>09/26/2023</t>
  </si>
  <si>
    <t>09/28/2023</t>
  </si>
  <si>
    <t>09/29/2023</t>
  </si>
  <si>
    <t>26.91K</t>
  </si>
  <si>
    <t>14.04K</t>
  </si>
  <si>
    <t>1.94K</t>
  </si>
  <si>
    <t>2.80K</t>
  </si>
  <si>
    <t>10/13/2023</t>
  </si>
  <si>
    <t>10/16/2023</t>
  </si>
  <si>
    <t>10/17/2023</t>
  </si>
  <si>
    <t>10/18/2023</t>
  </si>
  <si>
    <t>10/19/2023</t>
  </si>
  <si>
    <t>6.04K</t>
  </si>
  <si>
    <t>10/20/2023</t>
  </si>
  <si>
    <t>0.85K</t>
  </si>
  <si>
    <t>10/23/2023</t>
  </si>
  <si>
    <t>10/24/2023</t>
  </si>
  <si>
    <t>10/25/2023</t>
  </si>
  <si>
    <t>10/26/2023</t>
  </si>
  <si>
    <t>1.78K</t>
  </si>
  <si>
    <t>10/27/2023</t>
  </si>
  <si>
    <t>3.67K</t>
  </si>
  <si>
    <t>10/30/2023</t>
  </si>
  <si>
    <t>10/31/2023</t>
  </si>
  <si>
    <t>4.99K</t>
  </si>
  <si>
    <t>32.08K</t>
  </si>
  <si>
    <t>8.71K</t>
  </si>
  <si>
    <t>67.63K</t>
  </si>
  <si>
    <t>11/13/2023</t>
  </si>
  <si>
    <t>11/14/2023</t>
  </si>
  <si>
    <t>11/15/2023</t>
  </si>
  <si>
    <t>11/16/2023</t>
  </si>
  <si>
    <t>11/17/2023</t>
  </si>
  <si>
    <t>11/20/2023</t>
  </si>
  <si>
    <t>19.42K</t>
  </si>
  <si>
    <t>11/21/2023</t>
  </si>
  <si>
    <t>61.88K</t>
  </si>
  <si>
    <t>11/22/2023</t>
  </si>
  <si>
    <t>11/24/2023</t>
  </si>
  <si>
    <t>11/27/2023</t>
  </si>
  <si>
    <t>19.37K</t>
  </si>
  <si>
    <t>11/28/2023</t>
  </si>
  <si>
    <t>11/29/2023</t>
  </si>
  <si>
    <t>11/30/2023</t>
  </si>
  <si>
    <t>39.66K</t>
  </si>
  <si>
    <t>3.33K</t>
  </si>
  <si>
    <t>86.08K</t>
  </si>
  <si>
    <t>8.11K</t>
  </si>
  <si>
    <t>12/13/2023</t>
  </si>
  <si>
    <t>12/14/2023</t>
  </si>
  <si>
    <t>12/15/2023</t>
  </si>
  <si>
    <t>12/18/2023</t>
  </si>
  <si>
    <t>12/19/2023</t>
  </si>
  <si>
    <t>11.24K</t>
  </si>
  <si>
    <t>12/20/2023</t>
  </si>
  <si>
    <t>12/21/2023</t>
  </si>
  <si>
    <t>10.22K</t>
  </si>
  <si>
    <t>12/22/2023</t>
  </si>
  <si>
    <t>12/26/2023</t>
  </si>
  <si>
    <t>4.36K</t>
  </si>
  <si>
    <t>12/27/2023</t>
  </si>
  <si>
    <t>118.93K</t>
  </si>
  <si>
    <t>12/28/2023</t>
  </si>
  <si>
    <t>12/29/2023</t>
  </si>
  <si>
    <t>58.31K</t>
  </si>
  <si>
    <t>28.94K</t>
  </si>
  <si>
    <t>12.44K</t>
  </si>
  <si>
    <t>30.77K</t>
  </si>
  <si>
    <t>01/16/2024</t>
  </si>
  <si>
    <t>39.95K</t>
  </si>
  <si>
    <t>01/17/2024</t>
  </si>
  <si>
    <t>3.24K</t>
  </si>
  <si>
    <t>01/18/2024</t>
  </si>
  <si>
    <t>01/19/2024</t>
  </si>
  <si>
    <t>01/22/2024</t>
  </si>
  <si>
    <t>01/23/2024</t>
  </si>
  <si>
    <t>01/24/2024</t>
  </si>
  <si>
    <t>01/25/2024</t>
  </si>
  <si>
    <t>01/26/2024</t>
  </si>
  <si>
    <t>01/29/2024</t>
  </si>
  <si>
    <t>01/30/2024</t>
  </si>
  <si>
    <t>40.04K</t>
  </si>
  <si>
    <t>01/31/2024</t>
  </si>
  <si>
    <t>30.32K</t>
  </si>
  <si>
    <t>9.44K</t>
  </si>
  <si>
    <t>19.03K</t>
  </si>
  <si>
    <t>24.46K</t>
  </si>
  <si>
    <t>02/13/2024</t>
  </si>
  <si>
    <t>02/14/2024</t>
  </si>
  <si>
    <t>02/15/2024</t>
  </si>
  <si>
    <t>25.62K</t>
  </si>
  <si>
    <t>02/16/2024</t>
  </si>
  <si>
    <t>11.00K</t>
  </si>
  <si>
    <t>02/20/2024</t>
  </si>
  <si>
    <t>02/21/2024</t>
  </si>
  <si>
    <t>14.48K</t>
  </si>
  <si>
    <t>02/22/2024</t>
  </si>
  <si>
    <t>02/23/2024</t>
  </si>
  <si>
    <t>02/26/2024</t>
  </si>
  <si>
    <t>02/27/2024</t>
  </si>
  <si>
    <t>6.16K</t>
  </si>
  <si>
    <t>02/28/2024</t>
  </si>
  <si>
    <t>2.46K</t>
  </si>
  <si>
    <t>02/29/2024</t>
  </si>
  <si>
    <t>18.31K</t>
  </si>
  <si>
    <t>4.19K</t>
  </si>
  <si>
    <t>7.50K</t>
  </si>
  <si>
    <t>03/13/2024</t>
  </si>
  <si>
    <t>6.25K</t>
  </si>
  <si>
    <t>03/14/2024</t>
  </si>
  <si>
    <t>1.19K</t>
  </si>
  <si>
    <t>03/15/2024</t>
  </si>
  <si>
    <t>3.91K</t>
  </si>
  <si>
    <t>03/18/2024</t>
  </si>
  <si>
    <t>7.61K</t>
  </si>
  <si>
    <t>03/19/2024</t>
  </si>
  <si>
    <t>03/20/2024</t>
  </si>
  <si>
    <t>03/21/2024</t>
  </si>
  <si>
    <t>03/22/2024</t>
  </si>
  <si>
    <t>5.12K</t>
  </si>
  <si>
    <t>03/25/2024</t>
  </si>
  <si>
    <t>Change %</t>
  </si>
  <si>
    <t>Vol.</t>
  </si>
  <si>
    <t>Open</t>
  </si>
  <si>
    <t>Price</t>
  </si>
  <si>
    <t>Date</t>
  </si>
  <si>
    <t>Management fee/mth</t>
  </si>
  <si>
    <t>Resale Value (LSTM)</t>
  </si>
  <si>
    <t>Management Fee/year</t>
  </si>
  <si>
    <t xml:space="preserve">Low </t>
  </si>
  <si>
    <t xml:space="preserve">Annual Cost </t>
  </si>
  <si>
    <t xml:space="preserve">Resale Value </t>
  </si>
  <si>
    <t>Annual Worth, AW(12%)</t>
  </si>
  <si>
    <t>Present Worth, PW(12%)</t>
  </si>
  <si>
    <t xml:space="preserve">Initial Investment </t>
  </si>
  <si>
    <t>Many Inputs, One Output</t>
  </si>
  <si>
    <t>Single-Factor Sensitivity Analysis</t>
  </si>
  <si>
    <t xml:space="preserve">Date </t>
  </si>
  <si>
    <t xml:space="preserve">Time </t>
  </si>
  <si>
    <t xml:space="preserve">Workbook </t>
  </si>
  <si>
    <t>Rolex_Gold Cash Flow.xlsx</t>
  </si>
  <si>
    <t xml:space="preserve">Output Cell </t>
  </si>
  <si>
    <t>Corresponding Input Value</t>
  </si>
  <si>
    <t>Output Value</t>
  </si>
  <si>
    <t>Percent</t>
  </si>
  <si>
    <t>Input Variable</t>
  </si>
  <si>
    <t>Base</t>
  </si>
  <si>
    <t>Swing</t>
  </si>
  <si>
    <t>Swing^2</t>
  </si>
  <si>
    <t>Low Output</t>
  </si>
  <si>
    <t>Base Case</t>
  </si>
  <si>
    <t>High Output</t>
  </si>
  <si>
    <t>SensIt 1.53 Trial Version, Only For Evaluation</t>
  </si>
  <si>
    <t>TreePlan.com</t>
  </si>
  <si>
    <t>This Version Not Licensed For Commercial Or Student Use</t>
  </si>
  <si>
    <t>Input Value as % of Base</t>
  </si>
  <si>
    <t>Low %</t>
  </si>
  <si>
    <t>Base %</t>
  </si>
  <si>
    <t>High %</t>
  </si>
  <si>
    <t>Input Value</t>
  </si>
  <si>
    <t>Percent of Base</t>
  </si>
  <si>
    <t>Management fee/yr</t>
  </si>
  <si>
    <t>Share Value (52-week span)</t>
  </si>
  <si>
    <t>Initial Investment</t>
  </si>
  <si>
    <t>Resale LSTM/Price per share</t>
  </si>
  <si>
    <t xml:space="preserve">Dividend/year </t>
  </si>
  <si>
    <t xml:space="preserve">Dividend/share </t>
  </si>
  <si>
    <t>Dividend/year</t>
  </si>
  <si>
    <t>Dividend/share (52-week span)</t>
  </si>
  <si>
    <t>'Cash Flow '!$C$16</t>
  </si>
  <si>
    <t>'Cash Flow '!$G$16</t>
  </si>
  <si>
    <t>Rolex_Gold Cash Flow (version 1).xlsb</t>
  </si>
  <si>
    <t>'Cash Flow '!$C$32</t>
  </si>
  <si>
    <t>Resale Price per share</t>
  </si>
  <si>
    <t>Resale Value (Time Series)</t>
  </si>
  <si>
    <t>Fixed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</si>
</sst>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%"/>
    <numFmt numFmtId="167" formatCode="_([$$-409]* #,##0.00_);_([$$-409]* \(#,##0.00\);_([$$-409]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3" fillId="3" borderId="0" xfId="0" applyFont="1" applyFill="1"/>
    <xf numFmtId="0" fontId="0" fillId="3" borderId="0" xfId="0" applyFill="1"/>
    <xf numFmtId="0" fontId="0" fillId="5" borderId="0" xfId="0" applyFill="1"/>
    <xf numFmtId="0" fontId="0" fillId="6" borderId="1" xfId="0" applyFill="1" applyBorder="1"/>
    <xf numFmtId="9" fontId="0" fillId="6" borderId="1" xfId="0" applyNumberFormat="1" applyFill="1" applyBorder="1"/>
    <xf numFmtId="10" fontId="0" fillId="0" borderId="0" xfId="0" applyNumberFormat="1"/>
    <xf numFmtId="14" fontId="0" fillId="0" borderId="0" xfId="0" applyNumberFormat="1"/>
    <xf numFmtId="2" fontId="0" fillId="0" borderId="0" xfId="0" applyNumberFormat="1"/>
    <xf numFmtId="0" fontId="3" fillId="7" borderId="0" xfId="0" applyFont="1" applyFill="1"/>
    <xf numFmtId="0" fontId="0" fillId="7" borderId="0" xfId="0" applyFill="1"/>
    <xf numFmtId="165" fontId="0" fillId="7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165" fontId="3" fillId="9" borderId="3" xfId="0" applyNumberFormat="1" applyFont="1" applyFill="1" applyBorder="1" applyAlignment="1">
      <alignment horizontal="center" vertical="center"/>
    </xf>
    <xf numFmtId="165" fontId="3" fillId="9" borderId="5" xfId="0" applyNumberFormat="1" applyFont="1" applyFill="1" applyBorder="1" applyAlignment="1">
      <alignment horizontal="center" vertical="center"/>
    </xf>
    <xf numFmtId="165" fontId="3" fillId="9" borderId="7" xfId="0" applyNumberFormat="1" applyFont="1" applyFill="1" applyBorder="1" applyAlignment="1">
      <alignment horizontal="center" vertical="center"/>
    </xf>
    <xf numFmtId="165" fontId="3" fillId="9" borderId="8" xfId="0" applyNumberFormat="1" applyFont="1" applyFill="1" applyBorder="1" applyAlignment="1">
      <alignment horizontal="center" vertical="center"/>
    </xf>
    <xf numFmtId="165" fontId="3" fillId="9" borderId="9" xfId="0" applyNumberFormat="1" applyFont="1" applyFill="1" applyBorder="1" applyAlignment="1">
      <alignment horizontal="center" vertical="center"/>
    </xf>
    <xf numFmtId="165" fontId="3" fillId="9" borderId="10" xfId="0" applyNumberFormat="1" applyFont="1" applyFill="1" applyBorder="1" applyAlignment="1">
      <alignment horizontal="center" vertical="center"/>
    </xf>
    <xf numFmtId="8" fontId="0" fillId="0" borderId="0" xfId="0" applyNumberFormat="1"/>
    <xf numFmtId="0" fontId="3" fillId="3" borderId="2" xfId="0" applyFont="1" applyFill="1" applyBorder="1"/>
    <xf numFmtId="165" fontId="3" fillId="9" borderId="3" xfId="0" applyNumberFormat="1" applyFont="1" applyFill="1" applyBorder="1" applyAlignment="1">
      <alignment horizontal="center"/>
    </xf>
    <xf numFmtId="0" fontId="3" fillId="3" borderId="4" xfId="0" applyFont="1" applyFill="1" applyBorder="1"/>
    <xf numFmtId="165" fontId="3" fillId="9" borderId="5" xfId="0" applyNumberFormat="1" applyFont="1" applyFill="1" applyBorder="1" applyAlignment="1">
      <alignment horizontal="center"/>
    </xf>
    <xf numFmtId="0" fontId="3" fillId="3" borderId="6" xfId="0" applyFont="1" applyFill="1" applyBorder="1"/>
    <xf numFmtId="165" fontId="3" fillId="9" borderId="7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0" fontId="0" fillId="0" borderId="0" xfId="0" quotePrefix="1"/>
    <xf numFmtId="166" fontId="0" fillId="0" borderId="0" xfId="0" applyNumberForma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11" xfId="0" applyBorder="1" applyAlignment="1">
      <alignment horizontal="right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65" fontId="0" fillId="0" borderId="7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" xfId="0" applyNumberFormat="1" applyBorder="1"/>
    <xf numFmtId="165" fontId="0" fillId="0" borderId="5" xfId="0" applyNumberFormat="1" applyBorder="1"/>
    <xf numFmtId="0" fontId="5" fillId="0" borderId="0" xfId="0" applyFont="1"/>
    <xf numFmtId="0" fontId="5" fillId="0" borderId="0" xfId="0" applyFont="1" applyAlignment="1">
      <alignment horizontal="right"/>
    </xf>
    <xf numFmtId="166" fontId="0" fillId="0" borderId="3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7" fontId="0" fillId="0" borderId="0" xfId="0" applyNumberFormat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4" fillId="0" borderId="0" xfId="0" applyNumberFormat="1" applyFont="1"/>
    <xf numFmtId="165" fontId="2" fillId="0" borderId="0" xfId="0" applyNumberFormat="1" applyFont="1"/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3511AE62-194B-49E7-BD03-734C8FF97E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SupportingPropertyBagStructure" Target="richData/rdsupportingpropertybagstructur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ichStyles" Target="richData/richStyl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microsoft.com/office/2017/06/relationships/rdSupportingPropertyBag" Target="richData/rdsupporting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SG" sz="1000" b="0" i="0"/>
              <a:t>SensIt 1.53 Trial Version, Only For Evaluation, TreePlan.com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IAUF_Tornado!$B$11</c:f>
                  <c:strCache>
                    <c:ptCount val="1"/>
                    <c:pt idx="0">
                      <c:v>$0.48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{36322AAD-AA82-4ACC-8C71-812B46FB8894}</c15:txfldGUID>
                      <c15:f>IAUF_Tornado!$B$11</c15:f>
                      <c15:dlblFieldTableCache>
                        <c:ptCount val="1"/>
                        <c:pt idx="0">
                          <c:v>$0.48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DAE-4F80-BD6E-BF7EECAB222E}"/>
                </c:ext>
              </c:extLst>
            </c:dLbl>
            <c:dLbl>
              <c:idx val="1"/>
              <c:tx>
                <c:strRef>
                  <c:f>IAUF_Tornado!$B$12</c:f>
                  <c:strCache>
                    <c:ptCount val="1"/>
                    <c:pt idx="0">
                      <c:v>$61.95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{0047E99D-2999-4346-965E-794A8B769222}</c15:txfldGUID>
                      <c15:f>IAUF_Tornado!$B$12</c15:f>
                      <c15:dlblFieldTableCache>
                        <c:ptCount val="1"/>
                        <c:pt idx="0">
                          <c:v>$61.95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DAE-4F80-BD6E-BF7EECAB222E}"/>
                </c:ext>
              </c:extLst>
            </c:dLbl>
            <c:dLbl>
              <c:idx val="2"/>
              <c:tx>
                <c:strRef>
                  <c:f>IAUF_Tornado!$B$13</c:f>
                  <c:strCache>
                    <c:ptCount val="1"/>
                    <c:pt idx="0">
                      <c:v>$57.31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{C56F3F2B-F81A-4B56-A8BE-99624A8725DB}</c15:txfldGUID>
                      <c15:f>IAUF_Tornado!$B$13</c15:f>
                      <c15:dlblFieldTableCache>
                        <c:ptCount val="1"/>
                        <c:pt idx="0">
                          <c:v>$57.31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DAE-4F80-BD6E-BF7EECAB222E}"/>
                </c:ext>
              </c:extLst>
            </c:dLbl>
            <c:dLbl>
              <c:idx val="3"/>
              <c:tx>
                <c:strRef>
                  <c:f>IAUF_Tornado!$B$14</c:f>
                  <c:strCache>
                    <c:ptCount val="1"/>
                    <c:pt idx="0">
                      <c:v>$13,665.92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{C6F6D48A-76E8-4768-9324-8A823C1CAB30}</c15:txfldGUID>
                      <c15:f>IAUF_Tornado!$B$14</c15:f>
                      <c15:dlblFieldTableCache>
                        <c:ptCount val="1"/>
                        <c:pt idx="0">
                          <c:v>$13,665.92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DAE-4F80-BD6E-BF7EECAB222E}"/>
                </c:ext>
              </c:extLst>
            </c:dLbl>
            <c:dLbl>
              <c:idx val="4"/>
              <c:tx>
                <c:strRef>
                  <c:f>IAUF_Tornado!$B$15</c:f>
                  <c:strCache>
                    <c:ptCount val="1"/>
                    <c:pt idx="0">
                      <c:v>$125.28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{D2D6E21A-08C1-4F8B-A4BE-2C6609796846}</c15:txfldGUID>
                      <c15:f>IAUF_Tornado!$B$15</c15:f>
                      <c15:dlblFieldTableCache>
                        <c:ptCount val="1"/>
                        <c:pt idx="0">
                          <c:v>$125.28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DAE-4F80-BD6E-BF7EECAB222E}"/>
                </c:ext>
              </c:extLst>
            </c:dLbl>
            <c:dLbl>
              <c:idx val="5"/>
              <c:tx>
                <c:strRef>
                  <c:f>IAUF_Tornado!$B$16</c:f>
                  <c:strCache>
                    <c:ptCount val="1"/>
                    <c:pt idx="0">
                      <c:v>$451.56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{53359561-0528-42D3-A0C4-193DF44EC957}</c15:txfldGUID>
                      <c15:f>IAUF_Tornado!$B$16</c15:f>
                      <c15:dlblFieldTableCache>
                        <c:ptCount val="1"/>
                        <c:pt idx="0">
                          <c:v>$451.56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DAE-4F80-BD6E-BF7EECAB222E}"/>
                </c:ext>
              </c:extLst>
            </c:dLbl>
            <c:dLbl>
              <c:idx val="6"/>
              <c:tx>
                <c:strRef>
                  <c:f>IAUF_Tornado!$B$17</c:f>
                  <c:strCache>
                    <c:ptCount val="1"/>
                    <c:pt idx="0">
                      <c:v>$15,015.22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{34C4E4ED-CF5A-4503-95CC-2F64EB2F0EF0}</c15:txfldGUID>
                      <c15:f>IAUF_Tornado!$B$17</c15:f>
                      <c15:dlblFieldTableCache>
                        <c:ptCount val="1"/>
                        <c:pt idx="0">
                          <c:v>$15,015.22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DAE-4F80-BD6E-BF7EECAB22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IAUF_Tornado!$A$11:$A$17</c:f>
              <c:strCache>
                <c:ptCount val="7"/>
                <c:pt idx="0">
                  <c:v>Dividend/share (52-week span)</c:v>
                </c:pt>
                <c:pt idx="1">
                  <c:v>Share Value (52-week span)</c:v>
                </c:pt>
                <c:pt idx="2">
                  <c:v>Resale LSTM/Price per share</c:v>
                </c:pt>
                <c:pt idx="3">
                  <c:v>Initial Cost </c:v>
                </c:pt>
                <c:pt idx="4">
                  <c:v>Dividend/year </c:v>
                </c:pt>
                <c:pt idx="5">
                  <c:v>Management Fee/year</c:v>
                </c:pt>
                <c:pt idx="6">
                  <c:v>Resale Value (LSTM)</c:v>
                </c:pt>
              </c:strCache>
            </c:strRef>
          </c:cat>
          <c:val>
            <c:numRef>
              <c:f>IAUF_Tornado!$E$11:$E$17</c:f>
              <c:numCache>
                <c:formatCode>"$"#,##0.00</c:formatCode>
                <c:ptCount val="7"/>
                <c:pt idx="0">
                  <c:v>-15877.36</c:v>
                </c:pt>
                <c:pt idx="1">
                  <c:v>-3969.94</c:v>
                </c:pt>
                <c:pt idx="2">
                  <c:v>-2836.57</c:v>
                </c:pt>
                <c:pt idx="3">
                  <c:v>-2790.94</c:v>
                </c:pt>
                <c:pt idx="4">
                  <c:v>-2790.94</c:v>
                </c:pt>
                <c:pt idx="5">
                  <c:v>-2790.94</c:v>
                </c:pt>
                <c:pt idx="6">
                  <c:v>-2790.94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E-4F80-BD6E-BF7EECAB222E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IAUF_Tornado!$D$11</c:f>
                  <c:strCache>
                    <c:ptCount val="1"/>
                    <c:pt idx="0">
                      <c:v>$7.17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{3DD57C80-32BE-4D61-949B-8C53AE9383FD}</c15:txfldGUID>
                      <c15:f>IAUF_Tornado!$D$11</c15:f>
                      <c15:dlblFieldTableCache>
                        <c:ptCount val="1"/>
                        <c:pt idx="0">
                          <c:v>$7.17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DAE-4F80-BD6E-BF7EECAB222E}"/>
                </c:ext>
              </c:extLst>
            </c:dLbl>
            <c:dLbl>
              <c:idx val="1"/>
              <c:tx>
                <c:strRef>
                  <c:f>IAUF_Tornado!$D$12</c:f>
                  <c:strCache>
                    <c:ptCount val="1"/>
                    <c:pt idx="0">
                      <c:v>$52.16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{0AC27A14-1397-451D-8D51-47F988F88DCC}</c15:txfldGUID>
                      <c15:f>IAUF_Tornado!$D$12</c15:f>
                      <c15:dlblFieldTableCache>
                        <c:ptCount val="1"/>
                        <c:pt idx="0">
                          <c:v>$52.16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DAE-4F80-BD6E-BF7EECAB222E}"/>
                </c:ext>
              </c:extLst>
            </c:dLbl>
            <c:dLbl>
              <c:idx val="2"/>
              <c:tx>
                <c:strRef>
                  <c:f>IAUF_Tornado!$D$13</c:f>
                  <c:strCache>
                    <c:ptCount val="1"/>
                    <c:pt idx="0">
                      <c:v>$61.10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{6671A91B-7EF3-4215-BDB9-D6FEF1B1AC33}</c15:txfldGUID>
                      <c15:f>IAUF_Tornado!$D$13</c15:f>
                      <c15:dlblFieldTableCache>
                        <c:ptCount val="1"/>
                        <c:pt idx="0">
                          <c:v>$61.10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DAE-4F80-BD6E-BF7EECAB222E}"/>
                </c:ext>
              </c:extLst>
            </c:dLbl>
            <c:dLbl>
              <c:idx val="3"/>
              <c:tx>
                <c:strRef>
                  <c:f>IAUF_Tornado!$D$14</c:f>
                  <c:strCache>
                    <c:ptCount val="1"/>
                    <c:pt idx="0">
                      <c:v>$16,168.95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{F687E246-29AF-4D1D-9952-8F1640BD498B}</c15:txfldGUID>
                      <c15:f>IAUF_Tornado!$D$14</c15:f>
                      <c15:dlblFieldTableCache>
                        <c:ptCount val="1"/>
                        <c:pt idx="0">
                          <c:v>$16,168.95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DAE-4F80-BD6E-BF7EECAB222E}"/>
                </c:ext>
              </c:extLst>
            </c:dLbl>
            <c:dLbl>
              <c:idx val="4"/>
              <c:tx>
                <c:strRef>
                  <c:f>IAUF_Tornado!$D$15</c:f>
                  <c:strCache>
                    <c:ptCount val="1"/>
                    <c:pt idx="0">
                      <c:v>$1,878.54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{0626439E-B667-4CB1-AD49-EAEFE0151BCE}</c15:txfldGUID>
                      <c15:f>IAUF_Tornado!$D$15</c15:f>
                      <c15:dlblFieldTableCache>
                        <c:ptCount val="1"/>
                        <c:pt idx="0">
                          <c:v>$1,878.54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DAE-4F80-BD6E-BF7EECAB222E}"/>
                </c:ext>
              </c:extLst>
            </c:dLbl>
            <c:dLbl>
              <c:idx val="5"/>
              <c:tx>
                <c:strRef>
                  <c:f>IAUF_Tornado!$D$16</c:f>
                  <c:strCache>
                    <c:ptCount val="1"/>
                    <c:pt idx="0">
                      <c:v>$451.56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{AFCB1F80-9CAE-4F57-ADB5-DA013ADC7E72}</c15:txfldGUID>
                      <c15:f>IAUF_Tornado!$D$16</c15:f>
                      <c15:dlblFieldTableCache>
                        <c:ptCount val="1"/>
                        <c:pt idx="0">
                          <c:v>$451.56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DAE-4F80-BD6E-BF7EECAB222E}"/>
                </c:ext>
              </c:extLst>
            </c:dLbl>
            <c:dLbl>
              <c:idx val="6"/>
              <c:tx>
                <c:strRef>
                  <c:f>IAUF_Tornado!$D$17</c:f>
                  <c:strCache>
                    <c:ptCount val="1"/>
                    <c:pt idx="0">
                      <c:v>$16,008.20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{40DC6FF9-8815-4B17-9177-E0EFADCD7C22}</c15:txfldGUID>
                      <c15:f>IAUF_Tornado!$D$17</c15:f>
                      <c15:dlblFieldTableCache>
                        <c:ptCount val="1"/>
                        <c:pt idx="0">
                          <c:v>$16,008.20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DAE-4F80-BD6E-BF7EECAB22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IAUF_Tornado!$A$11:$A$17</c:f>
              <c:strCache>
                <c:ptCount val="7"/>
                <c:pt idx="0">
                  <c:v>Dividend/share (52-week span)</c:v>
                </c:pt>
                <c:pt idx="1">
                  <c:v>Share Value (52-week span)</c:v>
                </c:pt>
                <c:pt idx="2">
                  <c:v>Resale LSTM/Price per share</c:v>
                </c:pt>
                <c:pt idx="3">
                  <c:v>Initial Cost </c:v>
                </c:pt>
                <c:pt idx="4">
                  <c:v>Dividend/year </c:v>
                </c:pt>
                <c:pt idx="5">
                  <c:v>Management Fee/year</c:v>
                </c:pt>
                <c:pt idx="6">
                  <c:v>Resale Value (LSTM)</c:v>
                </c:pt>
              </c:strCache>
            </c:strRef>
          </c:cat>
          <c:val>
            <c:numRef>
              <c:f>IAUF_Tornado!$G$11:$G$17</c:f>
              <c:numCache>
                <c:formatCode>"$"#,##0.00</c:formatCode>
                <c:ptCount val="7"/>
                <c:pt idx="0">
                  <c:v>-2790.94</c:v>
                </c:pt>
                <c:pt idx="1">
                  <c:v>-1404.96</c:v>
                </c:pt>
                <c:pt idx="2">
                  <c:v>-2733.64</c:v>
                </c:pt>
                <c:pt idx="3">
                  <c:v>-2790.94</c:v>
                </c:pt>
                <c:pt idx="4">
                  <c:v>-2790.94</c:v>
                </c:pt>
                <c:pt idx="5">
                  <c:v>-2790.94</c:v>
                </c:pt>
                <c:pt idx="6">
                  <c:v>-2790.94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E-4F80-BD6E-BF7EECAB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72843695"/>
        <c:axId val="472835055"/>
      </c:barChart>
      <c:catAx>
        <c:axId val="472843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472835055"/>
        <c:crossesAt val="-2790.9441000000002"/>
        <c:auto val="0"/>
        <c:lblAlgn val="ctr"/>
        <c:lblOffset val="100"/>
        <c:noMultiLvlLbl val="0"/>
      </c:catAx>
      <c:valAx>
        <c:axId val="472835055"/>
        <c:scaling>
          <c:orientation val="minMax"/>
          <c:max val="2000"/>
          <c:min val="-18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SG" sz="1000" b="0" i="0"/>
                  <a:t>Present Worth, PW(12%)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72843695"/>
        <c:crosses val="max"/>
        <c:crossBetween val="between"/>
        <c:majorUnit val="2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SG"/>
              <a:t>SensIt 1.53 Trial Version, Only For Evaluation, TreePlan.com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Dividend/share (52-week span)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7D0-46B1-A73F-41D68097BA9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7D0-46B1-A73F-41D68097BA9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7D0-46B1-A73F-41D68097BA9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7D0-46B1-A73F-41D68097BA9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7D0-46B1-A73F-41D68097BA92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7D0-46B1-A73F-41D68097BA9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7D0-46B1-A73F-41D68097BA92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07D0-46B1-A73F-41D68097BA9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07D0-46B1-A73F-41D68097BA92}"/>
              </c:ext>
            </c:extLst>
          </c:dPt>
          <c:xVal>
            <c:numRef>
              <c:f>IAUF_Spider!$V$3:$V$13</c:f>
              <c:numCache>
                <c:formatCode>0.0%</c:formatCode>
                <c:ptCount val="11"/>
                <c:pt idx="0">
                  <c:v>6.7364016736401675E-2</c:v>
                </c:pt>
                <c:pt idx="1">
                  <c:v>0.10000000000000014</c:v>
                </c:pt>
                <c:pt idx="2">
                  <c:v>0.20000000000000015</c:v>
                </c:pt>
                <c:pt idx="3">
                  <c:v>0.30000000000000016</c:v>
                </c:pt>
                <c:pt idx="4">
                  <c:v>0.40000000000000013</c:v>
                </c:pt>
                <c:pt idx="5">
                  <c:v>0.50000000000000011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IAUF_Spider!$W$3:$W$13</c:f>
              <c:numCache>
                <c:formatCode>"$"#,##0.00</c:formatCode>
                <c:ptCount val="11"/>
                <c:pt idx="0">
                  <c:v>-15877.36</c:v>
                </c:pt>
                <c:pt idx="1">
                  <c:v>-15419.43</c:v>
                </c:pt>
                <c:pt idx="2">
                  <c:v>-14016.26</c:v>
                </c:pt>
                <c:pt idx="3">
                  <c:v>-12613.1</c:v>
                </c:pt>
                <c:pt idx="4">
                  <c:v>-11209.93</c:v>
                </c:pt>
                <c:pt idx="5">
                  <c:v>-9806.77</c:v>
                </c:pt>
                <c:pt idx="6">
                  <c:v>-8403.6</c:v>
                </c:pt>
                <c:pt idx="7">
                  <c:v>-7000.44</c:v>
                </c:pt>
                <c:pt idx="8">
                  <c:v>-5597.27</c:v>
                </c:pt>
                <c:pt idx="9">
                  <c:v>-4194.1099999999997</c:v>
                </c:pt>
                <c:pt idx="10">
                  <c:v>-2790.94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0-46B1-A73F-41D68097BA92}"/>
            </c:ext>
          </c:extLst>
        </c:ser>
        <c:ser>
          <c:idx val="1"/>
          <c:order val="1"/>
          <c:tx>
            <c:v>Share Value (52-week span)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7D0-46B1-A73F-41D68097BA92}"/>
              </c:ext>
            </c:extLst>
          </c:dPt>
          <c:xVal>
            <c:numRef>
              <c:f>IAUF_Spider!$R$3:$R$5</c:f>
              <c:numCache>
                <c:formatCode>0.0%</c:formatCode>
                <c:ptCount val="3"/>
                <c:pt idx="0">
                  <c:v>0.90791993037423835</c:v>
                </c:pt>
                <c:pt idx="1">
                  <c:v>1</c:v>
                </c:pt>
                <c:pt idx="2">
                  <c:v>1.0783289817232375</c:v>
                </c:pt>
              </c:numCache>
            </c:numRef>
          </c:xVal>
          <c:yVal>
            <c:numRef>
              <c:f>IAUF_Spider!$S$3:$S$5</c:f>
              <c:numCache>
                <c:formatCode>"$"#,##0.00</c:formatCode>
                <c:ptCount val="3"/>
                <c:pt idx="0">
                  <c:v>-1404.96</c:v>
                </c:pt>
                <c:pt idx="1">
                  <c:v>-2790.94</c:v>
                </c:pt>
                <c:pt idx="2">
                  <c:v>-3969.94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0-46B1-A73F-41D68097BA92}"/>
            </c:ext>
          </c:extLst>
        </c:ser>
        <c:ser>
          <c:idx val="2"/>
          <c:order val="2"/>
          <c:tx>
            <c:v>Resale LSTM/Price per share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7D0-46B1-A73F-41D68097BA92}"/>
              </c:ext>
            </c:extLst>
          </c:dPt>
          <c:xVal>
            <c:numRef>
              <c:f>IAUF_Spider!$AH$3:$AH$5</c:f>
              <c:numCache>
                <c:formatCode>0.0%</c:formatCode>
                <c:ptCount val="3"/>
                <c:pt idx="0">
                  <c:v>0.97152059671130697</c:v>
                </c:pt>
                <c:pt idx="1">
                  <c:v>1</c:v>
                </c:pt>
                <c:pt idx="2">
                  <c:v>1.0357687743685371</c:v>
                </c:pt>
              </c:numCache>
            </c:numRef>
          </c:xVal>
          <c:yVal>
            <c:numRef>
              <c:f>IAUF_Spider!$AI$3:$AI$5</c:f>
              <c:numCache>
                <c:formatCode>"$"#,##0.00</c:formatCode>
                <c:ptCount val="3"/>
                <c:pt idx="0">
                  <c:v>-2836.57</c:v>
                </c:pt>
                <c:pt idx="1">
                  <c:v>-2790.94</c:v>
                </c:pt>
                <c:pt idx="2">
                  <c:v>-2733.64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0-46B1-A73F-41D68097BA92}"/>
            </c:ext>
          </c:extLst>
        </c:ser>
        <c:ser>
          <c:idx val="3"/>
          <c:order val="3"/>
          <c:tx>
            <c:v>Initial Cost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07D0-46B1-A73F-41D68097BA92}"/>
              </c:ext>
            </c:extLst>
          </c:dPt>
          <c:xVal>
            <c:numRef>
              <c:f>IAUF_Spider!$N$3:$N$5</c:f>
              <c:numCache>
                <c:formatCode>0.0%</c:formatCode>
                <c:ptCount val="3"/>
                <c:pt idx="0">
                  <c:v>0.90791993037423846</c:v>
                </c:pt>
                <c:pt idx="1">
                  <c:v>1</c:v>
                </c:pt>
                <c:pt idx="2">
                  <c:v>1.0742132222510117</c:v>
                </c:pt>
              </c:numCache>
            </c:numRef>
          </c:xVal>
          <c:yVal>
            <c:numRef>
              <c:f>IAUF_Spider!$O$3:$O$5</c:f>
              <c:numCache>
                <c:formatCode>"$"#,##0.00</c:formatCode>
                <c:ptCount val="3"/>
                <c:pt idx="0">
                  <c:v>-2790.94</c:v>
                </c:pt>
                <c:pt idx="1">
                  <c:v>-2790.94</c:v>
                </c:pt>
                <c:pt idx="2">
                  <c:v>-2790.94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0-46B1-A73F-41D68097BA92}"/>
            </c:ext>
          </c:extLst>
        </c:ser>
        <c:ser>
          <c:idx val="4"/>
          <c:order val="4"/>
          <c:tx>
            <c:v>Dividend/year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07D0-46B1-A73F-41D68097BA9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07D0-46B1-A73F-41D68097BA9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07D0-46B1-A73F-41D68097BA9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07D0-46B1-A73F-41D68097BA9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07D0-46B1-A73F-41D68097BA92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07D0-46B1-A73F-41D68097BA9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07D0-46B1-A73F-41D68097BA92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07D0-46B1-A73F-41D68097BA9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07D0-46B1-A73F-41D68097BA92}"/>
              </c:ext>
            </c:extLst>
          </c:dPt>
          <c:xVal>
            <c:numRef>
              <c:f>IAUF_Spider!$Z$3:$Z$13</c:f>
              <c:numCache>
                <c:formatCode>0.0%</c:formatCode>
                <c:ptCount val="11"/>
                <c:pt idx="0">
                  <c:v>6.6690089111757E-2</c:v>
                </c:pt>
                <c:pt idx="1">
                  <c:v>0.10000000000000014</c:v>
                </c:pt>
                <c:pt idx="2">
                  <c:v>0.20000000000000015</c:v>
                </c:pt>
                <c:pt idx="3">
                  <c:v>0.30000000000000016</c:v>
                </c:pt>
                <c:pt idx="4">
                  <c:v>0.40000000000000013</c:v>
                </c:pt>
                <c:pt idx="5">
                  <c:v>0.50000000000000011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IAUF_Spider!$AA$3:$AA$13</c:f>
              <c:numCache>
                <c:formatCode>"$"#,##0.00</c:formatCode>
                <c:ptCount val="11"/>
                <c:pt idx="0">
                  <c:v>-2790.94</c:v>
                </c:pt>
                <c:pt idx="1">
                  <c:v>-2790.94</c:v>
                </c:pt>
                <c:pt idx="2">
                  <c:v>-2790.94</c:v>
                </c:pt>
                <c:pt idx="3">
                  <c:v>-2790.94</c:v>
                </c:pt>
                <c:pt idx="4">
                  <c:v>-2790.94</c:v>
                </c:pt>
                <c:pt idx="5">
                  <c:v>-2790.94</c:v>
                </c:pt>
                <c:pt idx="6">
                  <c:v>-2790.94</c:v>
                </c:pt>
                <c:pt idx="7">
                  <c:v>-2790.94</c:v>
                </c:pt>
                <c:pt idx="8">
                  <c:v>-2790.94</c:v>
                </c:pt>
                <c:pt idx="9">
                  <c:v>-2790.94</c:v>
                </c:pt>
                <c:pt idx="10">
                  <c:v>-2790.94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D0-46B1-A73F-41D68097BA92}"/>
            </c:ext>
          </c:extLst>
        </c:ser>
        <c:ser>
          <c:idx val="5"/>
          <c:order val="5"/>
          <c:tx>
            <c:v>Management Fee/year</c:v>
          </c:tx>
          <c:xVal>
            <c:numRef>
              <c:f>IAUF_Spider!$AD$3</c:f>
              <c:numCache>
                <c:formatCode>0.0%</c:formatCode>
                <c:ptCount val="1"/>
                <c:pt idx="0">
                  <c:v>1</c:v>
                </c:pt>
              </c:numCache>
            </c:numRef>
          </c:xVal>
          <c:yVal>
            <c:numRef>
              <c:f>IAUF_Spider!$AE$3</c:f>
              <c:numCache>
                <c:formatCode>"$"#,##0.00</c:formatCode>
                <c:ptCount val="1"/>
                <c:pt idx="0">
                  <c:v>-2790.94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D0-46B1-A73F-41D68097BA92}"/>
            </c:ext>
          </c:extLst>
        </c:ser>
        <c:ser>
          <c:idx val="6"/>
          <c:order val="6"/>
          <c:tx>
            <c:v>Resale Value (LSTM)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07D0-46B1-A73F-41D68097BA92}"/>
              </c:ext>
            </c:extLst>
          </c:dPt>
          <c:xVal>
            <c:numRef>
              <c:f>IAUF_Spider!$AL$3:$AL$5</c:f>
              <c:numCache>
                <c:formatCode>0.0%</c:formatCode>
                <c:ptCount val="3"/>
                <c:pt idx="0">
                  <c:v>0.97152059671130697</c:v>
                </c:pt>
                <c:pt idx="1">
                  <c:v>1</c:v>
                </c:pt>
                <c:pt idx="2">
                  <c:v>1.0357687743685371</c:v>
                </c:pt>
              </c:numCache>
            </c:numRef>
          </c:xVal>
          <c:yVal>
            <c:numRef>
              <c:f>IAUF_Spider!$AM$3:$AM$5</c:f>
              <c:numCache>
                <c:formatCode>"$"#,##0.00</c:formatCode>
                <c:ptCount val="3"/>
                <c:pt idx="0">
                  <c:v>-2790.94</c:v>
                </c:pt>
                <c:pt idx="1">
                  <c:v>-2790.94</c:v>
                </c:pt>
                <c:pt idx="2">
                  <c:v>-2790.94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D0-46B1-A73F-41D68097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26415"/>
        <c:axId val="472831215"/>
      </c:scatterChart>
      <c:valAx>
        <c:axId val="472826415"/>
        <c:scaling>
          <c:orientation val="minMax"/>
          <c:max val="1.2000000000000002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Input Value as % of Base Case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472831215"/>
        <c:crossesAt val="-18000"/>
        <c:crossBetween val="midCat"/>
        <c:majorUnit val="0.1"/>
      </c:valAx>
      <c:valAx>
        <c:axId val="472831215"/>
        <c:scaling>
          <c:orientation val="minMax"/>
          <c:max val="2000"/>
          <c:min val="-1800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Present Worth, PW(12%)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472826415"/>
        <c:crossesAt val="-0.1"/>
        <c:crossBetween val="midCat"/>
        <c:majorUnit val="200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SG" sz="1000" b="0" i="0"/>
              <a:t>SensIt 1.53 Trial Version, Only For Evaluation, TreePlan.com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'Daytona(PW)_Tornado'!$B$11</c:f>
                  <c:strCache>
                    <c:ptCount val="1"/>
                    <c:pt idx="0">
                      <c:v>$38,492.24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{C50B2DC7-4483-4530-B69E-08F09989F41D}</c15:txfldGUID>
                      <c15:f>'Daytona(PW)_Tornado'!$B$11</c15:f>
                      <c15:dlblFieldTableCache>
                        <c:ptCount val="1"/>
                        <c:pt idx="0">
                          <c:v>$38,492.24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3D5-4184-A52A-069E4159A38B}"/>
                </c:ext>
              </c:extLst>
            </c:dLbl>
            <c:dLbl>
              <c:idx val="1"/>
              <c:tx>
                <c:strRef>
                  <c:f>'Daytona(PW)_Tornado'!$B$12</c:f>
                  <c:strCache>
                    <c:ptCount val="1"/>
                    <c:pt idx="0">
                      <c:v>$500.00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{2254B6AD-4E8C-458A-B175-53BCFCA179F6}</c15:txfldGUID>
                      <c15:f>'Daytona(PW)_Tornado'!$B$12</c15:f>
                      <c15:dlblFieldTableCache>
                        <c:ptCount val="1"/>
                        <c:pt idx="0">
                          <c:v>$500.00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3D5-4184-A52A-069E4159A38B}"/>
                </c:ext>
              </c:extLst>
            </c:dLbl>
            <c:dLbl>
              <c:idx val="2"/>
              <c:tx>
                <c:strRef>
                  <c:f>'Daytona(PW)_Tornado'!$B$13</c:f>
                  <c:strCache>
                    <c:ptCount val="1"/>
                    <c:pt idx="0">
                      <c:v>$165.00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{6D300644-5373-4C61-B704-EC7AF0D618BC}</c15:txfldGUID>
                      <c15:f>'Daytona(PW)_Tornado'!$B$13</c15:f>
                      <c15:dlblFieldTableCache>
                        <c:ptCount val="1"/>
                        <c:pt idx="0">
                          <c:v>$165.00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3D5-4184-A52A-069E4159A38B}"/>
                </c:ext>
              </c:extLst>
            </c:dLbl>
            <c:dLbl>
              <c:idx val="3"/>
              <c:tx>
                <c:strRef>
                  <c:f>'Daytona(PW)_Tornado'!$B$14</c:f>
                  <c:strCache>
                    <c:ptCount val="1"/>
                    <c:pt idx="0">
                      <c:v>$120.00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{7E62FA6B-BEAA-49D6-9770-92EC50DAA33D}</c15:txfldGUID>
                      <c15:f>'Daytona(PW)_Tornado'!$B$14</c15:f>
                      <c15:dlblFieldTableCache>
                        <c:ptCount val="1"/>
                        <c:pt idx="0">
                          <c:v>$120.00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3D5-4184-A52A-069E4159A38B}"/>
                </c:ext>
              </c:extLst>
            </c:dLbl>
            <c:dLbl>
              <c:idx val="4"/>
              <c:tx>
                <c:strRef>
                  <c:f>'Daytona(PW)_Tornado'!$B$15</c:f>
                  <c:strCache>
                    <c:ptCount val="1"/>
                    <c:pt idx="0">
                      <c:v>$22,200.00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{64E411D4-6858-4488-B99D-27E47DA5E35A}</c15:txfldGUID>
                      <c15:f>'Daytona(PW)_Tornado'!$B$15</c15:f>
                      <c15:dlblFieldTableCache>
                        <c:ptCount val="1"/>
                        <c:pt idx="0">
                          <c:v>$22,200.00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3D5-4184-A52A-069E4159A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'Daytona(PW)_Tornado'!$A$11:$A$15</c:f>
              <c:strCache>
                <c:ptCount val="5"/>
                <c:pt idx="0">
                  <c:v>Resale Value (LSTM)</c:v>
                </c:pt>
                <c:pt idx="1">
                  <c:v>Storage Cost </c:v>
                </c:pt>
                <c:pt idx="2">
                  <c:v>Insurance Cost/yr </c:v>
                </c:pt>
                <c:pt idx="3">
                  <c:v>Servicing Cost/yr </c:v>
                </c:pt>
                <c:pt idx="4">
                  <c:v>Initial Cost</c:v>
                </c:pt>
              </c:strCache>
            </c:strRef>
          </c:cat>
          <c:val>
            <c:numRef>
              <c:f>'Daytona(PW)_Tornado'!$E$11:$E$15</c:f>
              <c:numCache>
                <c:formatCode>"$"#,##0.00</c:formatCode>
                <c:ptCount val="5"/>
                <c:pt idx="0">
                  <c:v>-20239.650000000001</c:v>
                </c:pt>
                <c:pt idx="1">
                  <c:v>-20105.16</c:v>
                </c:pt>
                <c:pt idx="2">
                  <c:v>-20054.55</c:v>
                </c:pt>
                <c:pt idx="3">
                  <c:v>-20054.55</c:v>
                </c:pt>
                <c:pt idx="4">
                  <c:v>-20005.16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5-4184-A52A-069E4159A38B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'Daytona(PW)_Tornado'!$D$11</c:f>
                  <c:strCache>
                    <c:ptCount val="1"/>
                    <c:pt idx="0">
                      <c:v>$43,979.39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{61820DFF-872A-4A22-AE94-845D0FC21B5F}</c15:txfldGUID>
                      <c15:f>'Daytona(PW)_Tornado'!$D$11</c15:f>
                      <c15:dlblFieldTableCache>
                        <c:ptCount val="1"/>
                        <c:pt idx="0">
                          <c:v>$43,979.39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3D5-4184-A52A-069E4159A38B}"/>
                </c:ext>
              </c:extLst>
            </c:dLbl>
            <c:dLbl>
              <c:idx val="1"/>
              <c:tx>
                <c:strRef>
                  <c:f>'Daytona(PW)_Tornado'!$D$12</c:f>
                  <c:strCache>
                    <c:ptCount val="1"/>
                    <c:pt idx="0">
                      <c:v>$50.00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{61437E2C-F16B-4E82-9A90-6149F40AFDCF}</c15:txfldGUID>
                      <c15:f>'Daytona(PW)_Tornado'!$D$12</c15:f>
                      <c15:dlblFieldTableCache>
                        <c:ptCount val="1"/>
                        <c:pt idx="0">
                          <c:v>$50.00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3D5-4184-A52A-069E4159A38B}"/>
                </c:ext>
              </c:extLst>
            </c:dLbl>
            <c:dLbl>
              <c:idx val="2"/>
              <c:tx>
                <c:strRef>
                  <c:f>'Daytona(PW)_Tornado'!$D$13</c:f>
                  <c:strCache>
                    <c:ptCount val="1"/>
                    <c:pt idx="0">
                      <c:v>$120.00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{785A7052-71F9-44A0-AFC7-AA6AF9FFAF1D}</c15:txfldGUID>
                      <c15:f>'Daytona(PW)_Tornado'!$D$13</c15:f>
                      <c15:dlblFieldTableCache>
                        <c:ptCount val="1"/>
                        <c:pt idx="0">
                          <c:v>$120.00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3D5-4184-A52A-069E4159A38B}"/>
                </c:ext>
              </c:extLst>
            </c:dLbl>
            <c:dLbl>
              <c:idx val="3"/>
              <c:tx>
                <c:strRef>
                  <c:f>'Daytona(PW)_Tornado'!$D$14</c:f>
                  <c:strCache>
                    <c:ptCount val="1"/>
                    <c:pt idx="0">
                      <c:v>$80.00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{3DB65855-C99A-4486-85FC-51E0B75010C6}</c15:txfldGUID>
                      <c15:f>'Daytona(PW)_Tornado'!$D$14</c15:f>
                      <c15:dlblFieldTableCache>
                        <c:ptCount val="1"/>
                        <c:pt idx="0">
                          <c:v>$80.00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3D5-4184-A52A-069E4159A38B}"/>
                </c:ext>
              </c:extLst>
            </c:dLbl>
            <c:dLbl>
              <c:idx val="4"/>
              <c:tx>
                <c:strRef>
                  <c:f>'Daytona(PW)_Tornado'!$D$15</c:f>
                  <c:strCache>
                    <c:ptCount val="1"/>
                    <c:pt idx="0">
                      <c:v>$22,000.00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{79D6FE4A-2D05-4570-BCAC-6194FEA5D64A}</c15:txfldGUID>
                      <c15:f>'Daytona(PW)_Tornado'!$D$15</c15:f>
                      <c15:dlblFieldTableCache>
                        <c:ptCount val="1"/>
                        <c:pt idx="0">
                          <c:v>$22,000.00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3D5-4184-A52A-069E4159A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'Daytona(PW)_Tornado'!$A$11:$A$15</c:f>
              <c:strCache>
                <c:ptCount val="5"/>
                <c:pt idx="0">
                  <c:v>Resale Value (LSTM)</c:v>
                </c:pt>
                <c:pt idx="1">
                  <c:v>Storage Cost </c:v>
                </c:pt>
                <c:pt idx="2">
                  <c:v>Insurance Cost/yr </c:v>
                </c:pt>
                <c:pt idx="3">
                  <c:v>Servicing Cost/yr </c:v>
                </c:pt>
                <c:pt idx="4">
                  <c:v>Initial Cost</c:v>
                </c:pt>
              </c:strCache>
            </c:strRef>
          </c:cat>
          <c:val>
            <c:numRef>
              <c:f>'Daytona(PW)_Tornado'!$G$11:$G$15</c:f>
              <c:numCache>
                <c:formatCode>"$"#,##0.00</c:formatCode>
                <c:ptCount val="5"/>
                <c:pt idx="0">
                  <c:v>-19670.810000000001</c:v>
                </c:pt>
                <c:pt idx="1">
                  <c:v>-19655.16</c:v>
                </c:pt>
                <c:pt idx="2">
                  <c:v>-19718.43</c:v>
                </c:pt>
                <c:pt idx="3">
                  <c:v>-19755.77</c:v>
                </c:pt>
                <c:pt idx="4">
                  <c:v>-19805.16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5-4184-A52A-069E4159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219576432"/>
        <c:axId val="1219577872"/>
      </c:barChart>
      <c:catAx>
        <c:axId val="1219576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1219577872"/>
        <c:crossesAt val="-19905.163799999998"/>
        <c:auto val="0"/>
        <c:lblAlgn val="ctr"/>
        <c:lblOffset val="100"/>
        <c:noMultiLvlLbl val="0"/>
      </c:catAx>
      <c:valAx>
        <c:axId val="1219577872"/>
        <c:scaling>
          <c:orientation val="minMax"/>
          <c:max val="-19500"/>
          <c:min val="-204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SG" sz="1000" b="0" i="0"/>
                  <a:t>Present Worth, PW(12%)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9576432"/>
        <c:crosses val="max"/>
        <c:crossBetween val="between"/>
        <c:majorUnit val="1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SG"/>
              <a:t>SensIt 1.53 Trial Version, Only For Evaluation, TreePlan.com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Resale Value (LSTM)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040-4967-9FA2-931BE0B3473C}"/>
              </c:ext>
            </c:extLst>
          </c:dPt>
          <c:xVal>
            <c:numRef>
              <c:f>'Daytona(PW)_Spider'!$AD$3:$AD$5</c:f>
              <c:numCache>
                <c:formatCode>0.0%</c:formatCode>
                <c:ptCount val="3"/>
                <c:pt idx="0">
                  <c:v>0.92265999213303751</c:v>
                </c:pt>
                <c:pt idx="1">
                  <c:v>1</c:v>
                </c:pt>
                <c:pt idx="2">
                  <c:v>1.0541871200900699</c:v>
                </c:pt>
              </c:numCache>
            </c:numRef>
          </c:xVal>
          <c:yVal>
            <c:numRef>
              <c:f>'Daytona(PW)_Spider'!$AE$3:$AE$5</c:f>
              <c:numCache>
                <c:formatCode>"$"#,##0.00</c:formatCode>
                <c:ptCount val="3"/>
                <c:pt idx="0">
                  <c:v>-20239.650000000001</c:v>
                </c:pt>
                <c:pt idx="1">
                  <c:v>-19905.16</c:v>
                </c:pt>
                <c:pt idx="2">
                  <c:v>-19670.810000000001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0-4967-9FA2-931BE0B3473C}"/>
            </c:ext>
          </c:extLst>
        </c:ser>
        <c:ser>
          <c:idx val="1"/>
          <c:order val="1"/>
          <c:tx>
            <c:v>Storage Cost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040-4967-9FA2-931BE0B3473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040-4967-9FA2-931BE0B3473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040-4967-9FA2-931BE0B3473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040-4967-9FA2-931BE0B3473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040-4967-9FA2-931BE0B3473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040-4967-9FA2-931BE0B3473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040-4967-9FA2-931BE0B3473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040-4967-9FA2-931BE0B3473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C040-4967-9FA2-931BE0B3473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040-4967-9FA2-931BE0B3473C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C040-4967-9FA2-931BE0B3473C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C040-4967-9FA2-931BE0B3473C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C040-4967-9FA2-931BE0B3473C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C040-4967-9FA2-931BE0B3473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C040-4967-9FA2-931BE0B3473C}"/>
              </c:ext>
            </c:extLst>
          </c:dPt>
          <c:xVal>
            <c:numRef>
              <c:f>'Daytona(PW)_Spider'!$R$3:$R$19</c:f>
              <c:numCache>
                <c:formatCode>0.0%</c:formatCode>
                <c:ptCount val="17"/>
                <c:pt idx="0">
                  <c:v>0.16666666666666666</c:v>
                </c:pt>
                <c:pt idx="1">
                  <c:v>0.20000000000000015</c:v>
                </c:pt>
                <c:pt idx="2">
                  <c:v>0.30000000000000016</c:v>
                </c:pt>
                <c:pt idx="3">
                  <c:v>0.40000000000000013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1.4000000000000004</c:v>
                </c:pt>
                <c:pt idx="14">
                  <c:v>1.5000000000000004</c:v>
                </c:pt>
                <c:pt idx="15">
                  <c:v>1.6000000000000005</c:v>
                </c:pt>
                <c:pt idx="16">
                  <c:v>1.6666666666666667</c:v>
                </c:pt>
              </c:numCache>
            </c:numRef>
          </c:xVal>
          <c:yVal>
            <c:numRef>
              <c:f>'Daytona(PW)_Spider'!$S$3:$S$19</c:f>
              <c:numCache>
                <c:formatCode>"$"#,##0.00</c:formatCode>
                <c:ptCount val="17"/>
                <c:pt idx="0">
                  <c:v>-19655.16</c:v>
                </c:pt>
                <c:pt idx="1">
                  <c:v>-19665.16</c:v>
                </c:pt>
                <c:pt idx="2">
                  <c:v>-19695.16</c:v>
                </c:pt>
                <c:pt idx="3">
                  <c:v>-19725.16</c:v>
                </c:pt>
                <c:pt idx="4">
                  <c:v>-19755.16</c:v>
                </c:pt>
                <c:pt idx="5">
                  <c:v>-19785.16</c:v>
                </c:pt>
                <c:pt idx="6">
                  <c:v>-19815.16</c:v>
                </c:pt>
                <c:pt idx="7">
                  <c:v>-19845.16</c:v>
                </c:pt>
                <c:pt idx="8">
                  <c:v>-19875.16</c:v>
                </c:pt>
                <c:pt idx="9">
                  <c:v>-19905.16</c:v>
                </c:pt>
                <c:pt idx="10">
                  <c:v>-19935.16</c:v>
                </c:pt>
                <c:pt idx="11">
                  <c:v>-19965.16</c:v>
                </c:pt>
                <c:pt idx="12">
                  <c:v>-19995.16</c:v>
                </c:pt>
                <c:pt idx="13">
                  <c:v>-20025.16</c:v>
                </c:pt>
                <c:pt idx="14">
                  <c:v>-20055.16</c:v>
                </c:pt>
                <c:pt idx="15">
                  <c:v>-20085.16</c:v>
                </c:pt>
                <c:pt idx="16">
                  <c:v>-20105.16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0-4967-9FA2-931BE0B3473C}"/>
            </c:ext>
          </c:extLst>
        </c:ser>
        <c:ser>
          <c:idx val="2"/>
          <c:order val="2"/>
          <c:tx>
            <c:v>Insurance Cost/yr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C040-4967-9FA2-931BE0B3473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040-4967-9FA2-931BE0B3473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C040-4967-9FA2-931BE0B3473C}"/>
              </c:ext>
            </c:extLst>
          </c:dPt>
          <c:xVal>
            <c:numRef>
              <c:f>'Daytona(PW)_Spider'!$Z$3:$Z$7</c:f>
              <c:numCache>
                <c:formatCode>0.0%</c:formatCode>
                <c:ptCount val="5"/>
                <c:pt idx="0">
                  <c:v>0.82758620689655171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1.1379310344827587</c:v>
                </c:pt>
              </c:numCache>
            </c:numRef>
          </c:xVal>
          <c:yVal>
            <c:numRef>
              <c:f>'Daytona(PW)_Spider'!$AA$3:$AA$7</c:f>
              <c:numCache>
                <c:formatCode>"$"#,##0.00</c:formatCode>
                <c:ptCount val="5"/>
                <c:pt idx="0">
                  <c:v>-19718.43</c:v>
                </c:pt>
                <c:pt idx="1">
                  <c:v>-19796.86</c:v>
                </c:pt>
                <c:pt idx="2">
                  <c:v>-19905.16</c:v>
                </c:pt>
                <c:pt idx="3">
                  <c:v>-20013.47</c:v>
                </c:pt>
                <c:pt idx="4">
                  <c:v>-20054.55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0-4967-9FA2-931BE0B3473C}"/>
            </c:ext>
          </c:extLst>
        </c:ser>
        <c:ser>
          <c:idx val="3"/>
          <c:order val="3"/>
          <c:tx>
            <c:v>Servicing Cost/yr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C040-4967-9FA2-931BE0B3473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C040-4967-9FA2-931BE0B3473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C040-4967-9FA2-931BE0B3473C}"/>
              </c:ext>
            </c:extLst>
          </c:dPt>
          <c:xVal>
            <c:numRef>
              <c:f>'Daytona(PW)_Spider'!$V$3:$V$7</c:f>
              <c:numCache>
                <c:formatCode>0.0%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'Daytona(PW)_Spider'!$W$3:$W$7</c:f>
              <c:numCache>
                <c:formatCode>"$"#,##0.00</c:formatCode>
                <c:ptCount val="5"/>
                <c:pt idx="0">
                  <c:v>-19755.77</c:v>
                </c:pt>
                <c:pt idx="1">
                  <c:v>-19830.47</c:v>
                </c:pt>
                <c:pt idx="2">
                  <c:v>-19905.16</c:v>
                </c:pt>
                <c:pt idx="3">
                  <c:v>-19979.86</c:v>
                </c:pt>
                <c:pt idx="4">
                  <c:v>-20054.55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0-4967-9FA2-931BE0B3473C}"/>
            </c:ext>
          </c:extLst>
        </c:ser>
        <c:ser>
          <c:idx val="4"/>
          <c:order val="4"/>
          <c:tx>
            <c:v>Initial Cost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C040-4967-9FA2-931BE0B3473C}"/>
              </c:ext>
            </c:extLst>
          </c:dPt>
          <c:xVal>
            <c:numRef>
              <c:f>'Daytona(PW)_Spider'!$N$3:$N$5</c:f>
              <c:numCache>
                <c:formatCode>0.0%</c:formatCode>
                <c:ptCount val="3"/>
                <c:pt idx="0">
                  <c:v>0.99547511312217196</c:v>
                </c:pt>
                <c:pt idx="1">
                  <c:v>1</c:v>
                </c:pt>
                <c:pt idx="2">
                  <c:v>1.004524886877828</c:v>
                </c:pt>
              </c:numCache>
            </c:numRef>
          </c:xVal>
          <c:yVal>
            <c:numRef>
              <c:f>'Daytona(PW)_Spider'!$O$3:$O$5</c:f>
              <c:numCache>
                <c:formatCode>"$"#,##0.00</c:formatCode>
                <c:ptCount val="3"/>
                <c:pt idx="0">
                  <c:v>-19805.16</c:v>
                </c:pt>
                <c:pt idx="1">
                  <c:v>-19905.16</c:v>
                </c:pt>
                <c:pt idx="2">
                  <c:v>-20005.16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0-4967-9FA2-931BE0B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47632"/>
        <c:axId val="1219563472"/>
      </c:scatterChart>
      <c:valAx>
        <c:axId val="1219547632"/>
        <c:scaling>
          <c:orientation val="minMax"/>
          <c:max val="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Input Value as % of Base Case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1219563472"/>
        <c:crossesAt val="-20400"/>
        <c:crossBetween val="midCat"/>
        <c:majorUnit val="0.2"/>
      </c:valAx>
      <c:valAx>
        <c:axId val="1219563472"/>
        <c:scaling>
          <c:orientation val="minMax"/>
          <c:max val="-19500"/>
          <c:min val="-2040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Present Worth, PW(12%)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1219547632"/>
        <c:crossesAt val="-0.2"/>
        <c:crossBetween val="midCat"/>
        <c:majorUnit val="10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SG" sz="1000" b="0" i="0"/>
              <a:t>SensIt 1.53 Trial Version, Only For Evaluation, TreePlan.com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'Submariner(PW)_Tornado'!$B$11</c:f>
                  <c:strCache>
                    <c:ptCount val="1"/>
                    <c:pt idx="0">
                      <c:v>$39,445.11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{88E2D378-F4C4-4C79-987E-2AAA9C0679F3}</c15:txfldGUID>
                      <c15:f>'Submariner(PW)_Tornado'!$B$11</c15:f>
                      <c15:dlblFieldTableCache>
                        <c:ptCount val="1"/>
                        <c:pt idx="0">
                          <c:v>$39,445.11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811-404F-BC25-DF60758B5519}"/>
                </c:ext>
              </c:extLst>
            </c:dLbl>
            <c:dLbl>
              <c:idx val="1"/>
              <c:tx>
                <c:strRef>
                  <c:f>'Submariner(PW)_Tornado'!$B$12</c:f>
                  <c:strCache>
                    <c:ptCount val="1"/>
                    <c:pt idx="0">
                      <c:v>$150.00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{C6543900-F908-4F91-9C24-E5A729AF1568}</c15:txfldGUID>
                      <c15:f>'Submariner(PW)_Tornado'!$B$12</c15:f>
                      <c15:dlblFieldTableCache>
                        <c:ptCount val="1"/>
                        <c:pt idx="0">
                          <c:v>$150.00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811-404F-BC25-DF60758B5519}"/>
                </c:ext>
              </c:extLst>
            </c:dLbl>
            <c:dLbl>
              <c:idx val="2"/>
              <c:tx>
                <c:strRef>
                  <c:f>'Submariner(PW)_Tornado'!$B$13</c:f>
                  <c:strCache>
                    <c:ptCount val="1"/>
                    <c:pt idx="0">
                      <c:v>$500.00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{83B47DA0-6D52-4407-873C-66E654CCBA27}</c15:txfldGUID>
                      <c15:f>'Submariner(PW)_Tornado'!$B$13</c15:f>
                      <c15:dlblFieldTableCache>
                        <c:ptCount val="1"/>
                        <c:pt idx="0">
                          <c:v>$500.00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811-404F-BC25-DF60758B5519}"/>
                </c:ext>
              </c:extLst>
            </c:dLbl>
            <c:dLbl>
              <c:idx val="3"/>
              <c:tx>
                <c:strRef>
                  <c:f>'Submariner(PW)_Tornado'!$B$14</c:f>
                  <c:strCache>
                    <c:ptCount val="1"/>
                    <c:pt idx="0">
                      <c:v>$100.00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{290760B4-FF56-4856-82E0-EA6167C1D59D}</c15:txfldGUID>
                      <c15:f>'Submariner(PW)_Tornado'!$B$14</c15:f>
                      <c15:dlblFieldTableCache>
                        <c:ptCount val="1"/>
                        <c:pt idx="0">
                          <c:v>$100.00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811-404F-BC25-DF60758B5519}"/>
                </c:ext>
              </c:extLst>
            </c:dLbl>
            <c:dLbl>
              <c:idx val="4"/>
              <c:tx>
                <c:strRef>
                  <c:f>'Submariner(PW)_Tornado'!$B$15</c:f>
                  <c:strCache>
                    <c:ptCount val="1"/>
                    <c:pt idx="0">
                      <c:v>$15,100.00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{360BC404-85A7-4896-8929-D84E7FDE2362}</c15:txfldGUID>
                      <c15:f>'Submariner(PW)_Tornado'!$B$15</c15:f>
                      <c15:dlblFieldTableCache>
                        <c:ptCount val="1"/>
                        <c:pt idx="0">
                          <c:v>$15,100.00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811-404F-BC25-DF60758B5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'Submariner(PW)_Tornado'!$A$11:$A$15</c:f>
              <c:strCache>
                <c:ptCount val="5"/>
                <c:pt idx="0">
                  <c:v>Resale Value (LSTM)</c:v>
                </c:pt>
                <c:pt idx="1">
                  <c:v>Insurance Cost/yr </c:v>
                </c:pt>
                <c:pt idx="2">
                  <c:v>Storage Cost </c:v>
                </c:pt>
                <c:pt idx="3">
                  <c:v>Servicing Cost/yr </c:v>
                </c:pt>
                <c:pt idx="4">
                  <c:v>Initial Cost</c:v>
                </c:pt>
              </c:strCache>
            </c:strRef>
          </c:cat>
          <c:val>
            <c:numRef>
              <c:f>'Submariner(PW)_Tornado'!$E$11:$E$15</c:f>
              <c:numCache>
                <c:formatCode>"$"#,##0.00</c:formatCode>
                <c:ptCount val="5"/>
                <c:pt idx="0">
                  <c:v>-12523.19</c:v>
                </c:pt>
                <c:pt idx="1">
                  <c:v>-12265.77</c:v>
                </c:pt>
                <c:pt idx="2">
                  <c:v>-12010.13</c:v>
                </c:pt>
                <c:pt idx="3">
                  <c:v>-11959.52</c:v>
                </c:pt>
                <c:pt idx="4">
                  <c:v>-11860.13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1-404F-BC25-DF60758B5519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'Submariner(PW)_Tornado'!$D$11</c:f>
                  <c:strCache>
                    <c:ptCount val="1"/>
                    <c:pt idx="0">
                      <c:v>$53,442.41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{D98DC36B-0F52-4734-81C6-1BF54BF0111A}</c15:txfldGUID>
                      <c15:f>'Submariner(PW)_Tornado'!$D$11</c15:f>
                      <c15:dlblFieldTableCache>
                        <c:ptCount val="1"/>
                        <c:pt idx="0">
                          <c:v>$53,442.41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811-404F-BC25-DF60758B5519}"/>
                </c:ext>
              </c:extLst>
            </c:dLbl>
            <c:dLbl>
              <c:idx val="1"/>
              <c:tx>
                <c:strRef>
                  <c:f>'Submariner(PW)_Tornado'!$D$12</c:f>
                  <c:strCache>
                    <c:ptCount val="1"/>
                    <c:pt idx="0">
                      <c:v>$50.00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{E40AB960-B716-4ED3-8CAC-410798534E3F}</c15:txfldGUID>
                      <c15:f>'Submariner(PW)_Tornado'!$D$12</c15:f>
                      <c15:dlblFieldTableCache>
                        <c:ptCount val="1"/>
                        <c:pt idx="0">
                          <c:v>$50.00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811-404F-BC25-DF60758B5519}"/>
                </c:ext>
              </c:extLst>
            </c:dLbl>
            <c:dLbl>
              <c:idx val="2"/>
              <c:tx>
                <c:strRef>
                  <c:f>'Submariner(PW)_Tornado'!$D$13</c:f>
                  <c:strCache>
                    <c:ptCount val="1"/>
                    <c:pt idx="0">
                      <c:v>$50.00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{8898D67C-E360-4559-A991-00C889378A0B}</c15:txfldGUID>
                      <c15:f>'Submariner(PW)_Tornado'!$D$13</c15:f>
                      <c15:dlblFieldTableCache>
                        <c:ptCount val="1"/>
                        <c:pt idx="0">
                          <c:v>$50.00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811-404F-BC25-DF60758B5519}"/>
                </c:ext>
              </c:extLst>
            </c:dLbl>
            <c:dLbl>
              <c:idx val="3"/>
              <c:tx>
                <c:strRef>
                  <c:f>'Submariner(PW)_Tornado'!$D$14</c:f>
                  <c:strCache>
                    <c:ptCount val="1"/>
                    <c:pt idx="0">
                      <c:v>$60.00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{BCDE10BF-D634-4D4B-A19A-EA51FF321F8B}</c15:txfldGUID>
                      <c15:f>'Submariner(PW)_Tornado'!$D$14</c15:f>
                      <c15:dlblFieldTableCache>
                        <c:ptCount val="1"/>
                        <c:pt idx="0">
                          <c:v>$60.00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811-404F-BC25-DF60758B5519}"/>
                </c:ext>
              </c:extLst>
            </c:dLbl>
            <c:dLbl>
              <c:idx val="4"/>
              <c:tx>
                <c:strRef>
                  <c:f>'Submariner(PW)_Tornado'!$D$15</c:f>
                  <c:strCache>
                    <c:ptCount val="1"/>
                    <c:pt idx="0">
                      <c:v>$15,000.00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{4F1BAE7C-BD96-4949-A26D-10069B5E4692}</c15:txfldGUID>
                      <c15:f>'Submariner(PW)_Tornado'!$D$15</c15:f>
                      <c15:dlblFieldTableCache>
                        <c:ptCount val="1"/>
                        <c:pt idx="0">
                          <c:v>$15,000.00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811-404F-BC25-DF60758B5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'Submariner(PW)_Tornado'!$A$11:$A$15</c:f>
              <c:strCache>
                <c:ptCount val="5"/>
                <c:pt idx="0">
                  <c:v>Resale Value (LSTM)</c:v>
                </c:pt>
                <c:pt idx="1">
                  <c:v>Insurance Cost/yr </c:v>
                </c:pt>
                <c:pt idx="2">
                  <c:v>Storage Cost </c:v>
                </c:pt>
                <c:pt idx="3">
                  <c:v>Servicing Cost/yr </c:v>
                </c:pt>
                <c:pt idx="4">
                  <c:v>Initial Cost</c:v>
                </c:pt>
              </c:strCache>
            </c:strRef>
          </c:cat>
          <c:val>
            <c:numRef>
              <c:f>'Submariner(PW)_Tornado'!$G$11:$G$15</c:f>
              <c:numCache>
                <c:formatCode>"$"#,##0.00</c:formatCode>
                <c:ptCount val="5"/>
                <c:pt idx="0">
                  <c:v>-11072.13</c:v>
                </c:pt>
                <c:pt idx="1">
                  <c:v>-11518.83</c:v>
                </c:pt>
                <c:pt idx="2">
                  <c:v>-11560.13</c:v>
                </c:pt>
                <c:pt idx="3">
                  <c:v>-11660.75</c:v>
                </c:pt>
                <c:pt idx="4">
                  <c:v>-11760.13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1-404F-BC25-DF60758B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34584480"/>
        <c:axId val="1134586400"/>
      </c:barChart>
      <c:catAx>
        <c:axId val="1134584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1134586400"/>
        <c:crossesAt val="-11810.1348"/>
        <c:auto val="0"/>
        <c:lblAlgn val="ctr"/>
        <c:lblOffset val="100"/>
        <c:noMultiLvlLbl val="0"/>
      </c:catAx>
      <c:valAx>
        <c:axId val="1134586400"/>
        <c:scaling>
          <c:orientation val="minMax"/>
          <c:max val="-10800"/>
          <c:min val="-128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SG" sz="1000" b="0" i="0"/>
                  <a:t>Present Worth, PW(12%)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34584480"/>
        <c:crosses val="max"/>
        <c:crossBetween val="between"/>
        <c:majorUnit val="2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SG"/>
              <a:t>SensIt 1.53 Trial Version, Only For Evaluation, TreePlan.com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Resale Value (LSTM)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9E4-4A44-A7BF-BB2DA5D8F5D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9E4-4A44-A7BF-BB2DA5D8F5D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9E4-4A44-A7BF-BB2DA5D8F5DE}"/>
              </c:ext>
            </c:extLst>
          </c:dPt>
          <c:xVal>
            <c:numRef>
              <c:f>'Submariner(PW)_Spider'!$AD$3:$AD$7</c:f>
              <c:numCache>
                <c:formatCode>0.0%</c:formatCode>
                <c:ptCount val="5"/>
                <c:pt idx="0">
                  <c:v>0.85151512927364637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1.1536796490070687</c:v>
                </c:pt>
              </c:numCache>
            </c:numRef>
          </c:xVal>
          <c:yVal>
            <c:numRef>
              <c:f>'Submariner(PW)_Spider'!$AE$3:$AE$7</c:f>
              <c:numCache>
                <c:formatCode>"$"#,##0.00</c:formatCode>
                <c:ptCount val="5"/>
                <c:pt idx="0">
                  <c:v>-12523.19</c:v>
                </c:pt>
                <c:pt idx="1">
                  <c:v>-12290.35</c:v>
                </c:pt>
                <c:pt idx="2">
                  <c:v>-11810.13</c:v>
                </c:pt>
                <c:pt idx="3">
                  <c:v>-11329.91</c:v>
                </c:pt>
                <c:pt idx="4">
                  <c:v>-11072.13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4-4A44-A7BF-BB2DA5D8F5DE}"/>
            </c:ext>
          </c:extLst>
        </c:ser>
        <c:ser>
          <c:idx val="1"/>
          <c:order val="1"/>
          <c:tx>
            <c:v>Insurance Cost/yr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9E4-4A44-A7BF-BB2DA5D8F5D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99E4-4A44-A7BF-BB2DA5D8F5D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9E4-4A44-A7BF-BB2DA5D8F5D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9E4-4A44-A7BF-BB2DA5D8F5D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9E4-4A44-A7BF-BB2DA5D8F5DE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9E4-4A44-A7BF-BB2DA5D8F5DE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99E4-4A44-A7BF-BB2DA5D8F5DE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99E4-4A44-A7BF-BB2DA5D8F5DE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99E4-4A44-A7BF-BB2DA5D8F5D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9E4-4A44-A7BF-BB2DA5D8F5DE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99E4-4A44-A7BF-BB2DA5D8F5DE}"/>
              </c:ext>
            </c:extLst>
          </c:dPt>
          <c:xVal>
            <c:numRef>
              <c:f>'Submariner(PW)_Spider'!$Z$3:$Z$15</c:f>
              <c:numCache>
                <c:formatCode>0.0%</c:formatCode>
                <c:ptCount val="13"/>
                <c:pt idx="0">
                  <c:v>0.5617977528089888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1.5000000000000004</c:v>
                </c:pt>
                <c:pt idx="11">
                  <c:v>1.6000000000000005</c:v>
                </c:pt>
                <c:pt idx="12">
                  <c:v>1.6853932584269662</c:v>
                </c:pt>
              </c:numCache>
            </c:numRef>
          </c:xVal>
          <c:yVal>
            <c:numRef>
              <c:f>'Submariner(PW)_Spider'!$AA$3:$AA$15</c:f>
              <c:numCache>
                <c:formatCode>"$"#,##0.00</c:formatCode>
                <c:ptCount val="13"/>
                <c:pt idx="0">
                  <c:v>-11518.83</c:v>
                </c:pt>
                <c:pt idx="1">
                  <c:v>-11544.22</c:v>
                </c:pt>
                <c:pt idx="2">
                  <c:v>-11610.7</c:v>
                </c:pt>
                <c:pt idx="3">
                  <c:v>-11677.18</c:v>
                </c:pt>
                <c:pt idx="4">
                  <c:v>-11743.66</c:v>
                </c:pt>
                <c:pt idx="5">
                  <c:v>-11810.13</c:v>
                </c:pt>
                <c:pt idx="6">
                  <c:v>-11876.61</c:v>
                </c:pt>
                <c:pt idx="7">
                  <c:v>-11943.09</c:v>
                </c:pt>
                <c:pt idx="8">
                  <c:v>-12009.57</c:v>
                </c:pt>
                <c:pt idx="9">
                  <c:v>-12076.05</c:v>
                </c:pt>
                <c:pt idx="10">
                  <c:v>-12142.53</c:v>
                </c:pt>
                <c:pt idx="11">
                  <c:v>-12209</c:v>
                </c:pt>
                <c:pt idx="12">
                  <c:v>-12265.77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4-4A44-A7BF-BB2DA5D8F5DE}"/>
            </c:ext>
          </c:extLst>
        </c:ser>
        <c:ser>
          <c:idx val="2"/>
          <c:order val="2"/>
          <c:tx>
            <c:v>Storage Cost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99E4-4A44-A7BF-BB2DA5D8F5D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99E4-4A44-A7BF-BB2DA5D8F5D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99E4-4A44-A7BF-BB2DA5D8F5D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99E4-4A44-A7BF-BB2DA5D8F5D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99E4-4A44-A7BF-BB2DA5D8F5DE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99E4-4A44-A7BF-BB2DA5D8F5DE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99E4-4A44-A7BF-BB2DA5D8F5DE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99E4-4A44-A7BF-BB2DA5D8F5DE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99E4-4A44-A7BF-BB2DA5D8F5D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99E4-4A44-A7BF-BB2DA5D8F5DE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99E4-4A44-A7BF-BB2DA5D8F5DE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99E4-4A44-A7BF-BB2DA5D8F5DE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99E4-4A44-A7BF-BB2DA5D8F5DE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99E4-4A44-A7BF-BB2DA5D8F5DE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99E4-4A44-A7BF-BB2DA5D8F5DE}"/>
              </c:ext>
            </c:extLst>
          </c:dPt>
          <c:xVal>
            <c:numRef>
              <c:f>'Submariner(PW)_Spider'!$R$3:$R$19</c:f>
              <c:numCache>
                <c:formatCode>0.0%</c:formatCode>
                <c:ptCount val="17"/>
                <c:pt idx="0">
                  <c:v>0.16666666666666666</c:v>
                </c:pt>
                <c:pt idx="1">
                  <c:v>0.20000000000000015</c:v>
                </c:pt>
                <c:pt idx="2">
                  <c:v>0.30000000000000016</c:v>
                </c:pt>
                <c:pt idx="3">
                  <c:v>0.40000000000000013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1.4000000000000004</c:v>
                </c:pt>
                <c:pt idx="14">
                  <c:v>1.5000000000000004</c:v>
                </c:pt>
                <c:pt idx="15">
                  <c:v>1.6000000000000005</c:v>
                </c:pt>
                <c:pt idx="16">
                  <c:v>1.6666666666666667</c:v>
                </c:pt>
              </c:numCache>
            </c:numRef>
          </c:xVal>
          <c:yVal>
            <c:numRef>
              <c:f>'Submariner(PW)_Spider'!$S$3:$S$19</c:f>
              <c:numCache>
                <c:formatCode>"$"#,##0.00</c:formatCode>
                <c:ptCount val="17"/>
                <c:pt idx="0">
                  <c:v>-11560.13</c:v>
                </c:pt>
                <c:pt idx="1">
                  <c:v>-11570.13</c:v>
                </c:pt>
                <c:pt idx="2">
                  <c:v>-11600.13</c:v>
                </c:pt>
                <c:pt idx="3">
                  <c:v>-11630.13</c:v>
                </c:pt>
                <c:pt idx="4">
                  <c:v>-11660.13</c:v>
                </c:pt>
                <c:pt idx="5">
                  <c:v>-11690.13</c:v>
                </c:pt>
                <c:pt idx="6">
                  <c:v>-11720.13</c:v>
                </c:pt>
                <c:pt idx="7">
                  <c:v>-11750.13</c:v>
                </c:pt>
                <c:pt idx="8">
                  <c:v>-11780.13</c:v>
                </c:pt>
                <c:pt idx="9">
                  <c:v>-11810.13</c:v>
                </c:pt>
                <c:pt idx="10">
                  <c:v>-11840.13</c:v>
                </c:pt>
                <c:pt idx="11">
                  <c:v>-11870.13</c:v>
                </c:pt>
                <c:pt idx="12">
                  <c:v>-11900.13</c:v>
                </c:pt>
                <c:pt idx="13">
                  <c:v>-11930.13</c:v>
                </c:pt>
                <c:pt idx="14">
                  <c:v>-11960.13</c:v>
                </c:pt>
                <c:pt idx="15">
                  <c:v>-11990.13</c:v>
                </c:pt>
                <c:pt idx="16">
                  <c:v>-12010.13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4-4A44-A7BF-BB2DA5D8F5DE}"/>
            </c:ext>
          </c:extLst>
        </c:ser>
        <c:ser>
          <c:idx val="3"/>
          <c:order val="3"/>
          <c:tx>
            <c:v>Servicing Cost/yr 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99E4-4A44-A7BF-BB2DA5D8F5D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99E4-4A44-A7BF-BB2DA5D8F5D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99E4-4A44-A7BF-BB2DA5D8F5D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99E4-4A44-A7BF-BB2DA5D8F5D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99E4-4A44-A7BF-BB2DA5D8F5DE}"/>
              </c:ext>
            </c:extLst>
          </c:dPt>
          <c:xVal>
            <c:numRef>
              <c:f>'Submariner(PW)_Spider'!$V$3:$V$9</c:f>
              <c:numCache>
                <c:formatCode>0.0%</c:formatCode>
                <c:ptCount val="7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1.2000000000000002</c:v>
                </c:pt>
                <c:pt idx="6">
                  <c:v>1.25</c:v>
                </c:pt>
              </c:numCache>
            </c:numRef>
          </c:xVal>
          <c:yVal>
            <c:numRef>
              <c:f>'Submariner(PW)_Spider'!$W$3:$W$9</c:f>
              <c:numCache>
                <c:formatCode>"$"#,##0.00</c:formatCode>
                <c:ptCount val="7"/>
                <c:pt idx="0">
                  <c:v>-11660.75</c:v>
                </c:pt>
                <c:pt idx="1">
                  <c:v>-11690.62</c:v>
                </c:pt>
                <c:pt idx="2">
                  <c:v>-11750.38</c:v>
                </c:pt>
                <c:pt idx="3">
                  <c:v>-11810.13</c:v>
                </c:pt>
                <c:pt idx="4">
                  <c:v>-11869.89</c:v>
                </c:pt>
                <c:pt idx="5">
                  <c:v>-11929.65</c:v>
                </c:pt>
                <c:pt idx="6">
                  <c:v>-11959.52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4-4A44-A7BF-BB2DA5D8F5DE}"/>
            </c:ext>
          </c:extLst>
        </c:ser>
        <c:ser>
          <c:idx val="4"/>
          <c:order val="4"/>
          <c:tx>
            <c:v>Initial Cost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99E4-4A44-A7BF-BB2DA5D8F5DE}"/>
              </c:ext>
            </c:extLst>
          </c:dPt>
          <c:xVal>
            <c:numRef>
              <c:f>'Submariner(PW)_Spider'!$N$3:$N$5</c:f>
              <c:numCache>
                <c:formatCode>0.0%</c:formatCode>
                <c:ptCount val="3"/>
                <c:pt idx="0">
                  <c:v>0.99667774086378735</c:v>
                </c:pt>
                <c:pt idx="1">
                  <c:v>1</c:v>
                </c:pt>
                <c:pt idx="2">
                  <c:v>1.0033222591362125</c:v>
                </c:pt>
              </c:numCache>
            </c:numRef>
          </c:xVal>
          <c:yVal>
            <c:numRef>
              <c:f>'Submariner(PW)_Spider'!$O$3:$O$5</c:f>
              <c:numCache>
                <c:formatCode>"$"#,##0.00</c:formatCode>
                <c:ptCount val="3"/>
                <c:pt idx="0">
                  <c:v>-11760.13</c:v>
                </c:pt>
                <c:pt idx="1">
                  <c:v>-11810.13</c:v>
                </c:pt>
                <c:pt idx="2">
                  <c:v>-11860.13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E4-4A44-A7BF-BB2DA5D8F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58832"/>
        <c:axId val="1207363152"/>
      </c:scatterChart>
      <c:valAx>
        <c:axId val="1207358832"/>
        <c:scaling>
          <c:orientation val="minMax"/>
          <c:max val="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Input Value as % of Base Case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1207363152"/>
        <c:crossesAt val="-12800"/>
        <c:crossBetween val="midCat"/>
        <c:majorUnit val="0.2"/>
      </c:valAx>
      <c:valAx>
        <c:axId val="1207363152"/>
        <c:scaling>
          <c:orientation val="minMax"/>
          <c:max val="-10800"/>
          <c:min val="-1280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SG"/>
                  <a:t>Present Worth, PW(12%)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1207358832"/>
        <c:crossesAt val="-0.2"/>
        <c:crossBetween val="midCat"/>
        <c:majorUnit val="20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0</xdr:rowOff>
    </xdr:from>
    <xdr:to>
      <xdr:col>8</xdr:col>
      <xdr:colOff>482600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66E45-CAEC-C9B0-37E6-38CCF31F4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38100</xdr:rowOff>
    </xdr:from>
    <xdr:to>
      <xdr:col>10</xdr:col>
      <xdr:colOff>654050</xdr:colOff>
      <xdr:row>48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631FD-8407-A9C9-33C0-CABE0A1F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0</xdr:rowOff>
    </xdr:from>
    <xdr:to>
      <xdr:col>8</xdr:col>
      <xdr:colOff>482600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C308D-C03D-0C3D-41D7-53F707035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38100</xdr:rowOff>
    </xdr:from>
    <xdr:to>
      <xdr:col>10</xdr:col>
      <xdr:colOff>476250</xdr:colOff>
      <xdr:row>46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CD841-3FA5-A0DE-3420-163064C55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0</xdr:rowOff>
    </xdr:from>
    <xdr:to>
      <xdr:col>8</xdr:col>
      <xdr:colOff>482600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4CEB3-D332-04EB-A255-04E99941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38100</xdr:rowOff>
    </xdr:from>
    <xdr:to>
      <xdr:col>10</xdr:col>
      <xdr:colOff>584200</xdr:colOff>
      <xdr:row>46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7023E-0BAC-3DB7-703B-9A01AA23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C5D53B-EA8F-4947-8F90-60B3A02F0278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1957" tableColumnId="2"/>
      <queryTableField id="3" name="1970" tableColumnId="3"/>
      <queryTableField id="4" name="Aug-73" tableColumnId="4"/>
      <queryTableField id="5" name="Mar-75" tableColumnId="5"/>
      <queryTableField id="6" name="Jul-77" tableColumnId="6"/>
      <queryTableField id="7" name="Oct-78" tableColumnId="7"/>
      <queryTableField id="8" name="Feb-80" tableColumnId="8"/>
      <queryTableField id="9" name="Mar-82" tableColumnId="9"/>
      <queryTableField id="10" name="Jun-84" tableColumnId="10"/>
      <queryTableField id="11" name="Aug-86" tableColumnId="11"/>
      <queryTableField id="12" name="Feb-88" tableColumnId="12"/>
      <queryTableField id="13" name="Feb-89" tableColumnId="13"/>
      <queryTableField id="14" name="Sep-92" tableColumnId="14"/>
      <queryTableField id="15" name="Sep-96" tableColumnId="15"/>
      <queryTableField id="16" name="Feb-04" tableColumnId="16"/>
      <queryTableField id="17" name="Feb-05" tableColumnId="17"/>
      <queryTableField id="18" name="Oct-06" tableColumnId="18"/>
      <queryTableField id="19" name="Oct-07" tableColumnId="19"/>
      <queryTableField id="20" name="Mar-08" tableColumnId="20"/>
      <queryTableField id="21" name="Oct-08" tableColumnId="21"/>
      <queryTableField id="22" name="Sep-10" tableColumnId="22"/>
      <queryTableField id="23" name="May-11" tableColumnId="23"/>
      <queryTableField id="24" name="Jun-12" tableColumnId="24"/>
      <queryTableField id="25" name="Apr-14" tableColumnId="25"/>
      <queryTableField id="26" name="Apr-18" tableColumnId="26"/>
      <queryTableField id="27" name="Jan-20" tableColumnId="27"/>
      <queryTableField id="28" name="Sep-20" tableColumnId="28"/>
      <queryTableField id="29" name="Jan-22" tableColumnId="29"/>
      <queryTableField id="30" name="Jan-23" tableColumnId="30"/>
    </queryTableFields>
  </queryTableRefresh>
</queryTable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3">
  <rv s="0">
    <v>https://www.bing.com/financeapi/forcetrigger?t=b19h9c&amp;q=BATS%3aIAUF&amp;form=skydnc</v>
    <v>Learn more on Bing</v>
  </rv>
  <rv s="1">
    <v>en-SG</v>
    <v>b19h9c</v>
    <v>268435456</v>
    <v>1</v>
    <v>Powered by Refinitiv</v>
    <v>0</v>
    <v>iShares:Gold Strategy (BATS:IAUF)</v>
    <v>2</v>
    <v>3</v>
    <v>Finance</v>
    <v>4</v>
    <v>63.88</v>
    <v>52.16</v>
    <v>0.85740000000000005</v>
    <v>-0.41970000000000002</v>
    <v>-6.7340000000000004E-3</v>
    <v>USD</v>
    <v>CBOE BZX Exchange</v>
    <v>BATS</v>
    <v>1.8E-3</v>
    <v>63.88</v>
    <v>ETF</v>
    <v>45394.760522974218</v>
    <v>0</v>
    <v>61.905999999999999</v>
    <v>34986154.049999997</v>
    <v>iShares:Gold Strategy</v>
    <v>63.26</v>
    <v>62.325699999999998</v>
    <v>61.905999999999999</v>
    <v>IAUF</v>
    <v>iShares:Gold Strategy (BATS:IAUF)</v>
    <v>11413</v>
    <v>8615</v>
  </rv>
  <rv s="2">
    <v>1</v>
  </rv>
</rvData>
</file>

<file path=xl/richData/rdrichvaluestructure.xml><?xml version="1.0" encoding="utf-8"?>
<rvStructures xmlns="http://schemas.microsoft.com/office/spreadsheetml/2017/richdata" count="3">
  <s t="_hyperlink">
    <k n="Address" t="s"/>
    <k n="Text" t="s"/>
  </s>
  <s t="_linkedentitycore">
    <k n="%EntityCulture" t="s"/>
    <k n="%EntityId" t="s"/>
    <k n="%EntityService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Beta"/>
    <k n="Change"/>
    <k n="Change (%)"/>
    <k n="Currency" t="s"/>
    <k n="Exchange" t="s"/>
    <k n="Exchange abbreviation" t="s"/>
    <k n="Expense ratio"/>
    <k n="High"/>
    <k n="Instrument type" t="s"/>
    <k n="Last trade time"/>
    <k n="LearnMoreOnLink" t="r"/>
    <k n="Low"/>
    <k n="Market cap"/>
    <k n="Name" t="s"/>
    <k n="Open"/>
    <k n="Previous close"/>
    <k n="Price"/>
    <k n="Ticker symbol" t="s"/>
    <k n="UniqueName" t="s"/>
    <k n="Volume"/>
    <k n="Volume average"/>
  </s>
  <s t="_linkedentity">
    <k n="%cvi" t="r"/>
  </s>
</rvStructures>
</file>

<file path=xl/richData/rdsupportingpropertybag.xml><?xml version="1.0" encoding="utf-8"?>
<supportingPropertyBags xmlns="http://schemas.microsoft.com/office/spreadsheetml/2017/richdata2">
  <spbArrays count="1">
    <a count="34">
      <v t="s">%EntityServiceId</v>
      <v t="s">_Format</v>
      <v t="s">%IsRefreshable</v>
      <v t="s">%EntityCulture</v>
      <v t="s">%EntityId</v>
      <v t="s">_Icon</v>
      <v t="s">_Display</v>
      <v t="s">Name</v>
      <v t="s">_SubLabel</v>
      <v t="s">Price</v>
      <v t="s">Exchange</v>
      <v t="s">Last trade time</v>
      <v t="s">Ticker symbol</v>
      <v t="s">Exchange abbreviation</v>
      <v t="s">Change</v>
      <v t="s">Expense ratio</v>
      <v t="s">Change (%)</v>
      <v t="s">Currency</v>
      <v t="s">Previous close</v>
      <v t="s">Open</v>
      <v t="s">High</v>
      <v t="s">Low</v>
      <v t="s">52 week high</v>
      <v t="s">52 week low</v>
      <v t="s">Volume</v>
      <v t="s">Volume average</v>
      <v t="s">Market cap</v>
      <v t="s">Beta</v>
      <v t="s">Instrument type</v>
      <v t="s">_Flags</v>
      <v t="s">UniqueName</v>
      <v t="s">_DisplayString</v>
      <v t="s">LearnMoreOnLink</v>
      <v t="s">%ProviderInfo</v>
    </a>
  </spbArrays>
  <spbData count="5">
    <spb s="0">
      <v>0</v>
      <v>Name</v>
      <v>LearnMoreOnLink</v>
    </spb>
    <spb s="1">
      <v>0</v>
      <v>0</v>
      <v>0</v>
    </spb>
    <spb s="2">
      <v>1</v>
      <v>1</v>
      <v>1</v>
    </spb>
    <spb s="3">
      <v>1</v>
      <v>2</v>
      <v>1</v>
      <v>3</v>
      <v>1</v>
      <v>1</v>
      <v>1</v>
      <v>4</v>
      <v>5</v>
      <v>6</v>
      <v>1</v>
      <v>1</v>
      <v>5</v>
      <v>1</v>
      <v>4</v>
      <v>7</v>
      <v>8</v>
    </spb>
    <spb s="4">
      <v>Real-Time Nasdaq Last Sale</v>
      <v>from previous close</v>
      <v>Source: Nasdaq Last Sale</v>
      <v>from previous close</v>
      <v>GMT</v>
    </spb>
  </spbData>
</supportingPropertyBags>
</file>

<file path=xl/richData/rdsupportingpropertybagstructure.xml><?xml version="1.0" encoding="utf-8"?>
<spbStructures xmlns="http://schemas.microsoft.com/office/spreadsheetml/2017/richdata2" count="5">
  <s>
    <k n="^Order" t="spba"/>
    <k n="TitleProperty" t="s"/>
    <k n="SubTitleProperty" t="s"/>
  </s>
  <s>
    <k n="ShowInCardView" t="b"/>
    <k n="ShowInDotNotation" t="b"/>
    <k n="ShowInAutoComplete" t="b"/>
  </s>
  <s>
    <k n="UniqueName" t="spb"/>
    <k n="`%ProviderInfo" t="spb"/>
    <k n="LearnMoreOnLink" t="spb"/>
  </s>
  <s>
    <k n="Low" t="i"/>
    <k n="Beta" t="i"/>
    <k n="High" t="i"/>
    <k n="Name" t="i"/>
    <k n="Open" t="i"/>
    <k n="Price" t="i"/>
    <k n="Change" t="i"/>
    <k n="Volume" t="i"/>
    <k n="Change (%)" t="i"/>
    <k n="Market cap" t="i"/>
    <k n="52 week low" t="i"/>
    <k n="52 week high" t="i"/>
    <k n="Expense ratio" t="i"/>
    <k n="Previous close" t="i"/>
    <k n="Volume average" t="i"/>
    <k n="Last trade time" t="i"/>
    <k n="`%EntityServiceId" t="i"/>
  </s>
  <s>
    <k n="Price" t="s"/>
    <k n="Change" t="s"/>
    <k n="Exchange" t="s"/>
    <k n="Change (%)" t="s"/>
    <k n="Last trade time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6">
    <x:dxf>
      <x:numFmt numFmtId="2" formatCode="0.00"/>
    </x:dxf>
    <x:dxf>
      <x:numFmt numFmtId="0" formatCode="General"/>
    </x:dxf>
    <x:dxf>
      <x:numFmt numFmtId="27" formatCode="dd/mm/yyyy\ h:mm"/>
    </x:dxf>
    <x:dxf>
      <x:numFmt numFmtId="14" formatCode="0.00%"/>
    </x:dxf>
    <x:dxf>
      <x:numFmt numFmtId="3" formatCode="#,##0"/>
    </x:dxf>
    <x:dxf>
      <x:numFmt numFmtId="4" formatCode="#,##0.00"/>
    </x:dxf>
  </dxfs>
  <richProperties>
    <rPr n="NumberFormat" t="s"/>
    <rPr n="IsTitleField" t="b"/>
  </richProperties>
  <richStyles>
    <rSty dxfid="1">
      <rpv i="0">_([$$-en-US]* #,##0.00_);_([$$-en-US]* (#,##0.00);_([$$-en-US]* "-"??_);_(@_)</rpv>
    </rSty>
    <rSty dxfid="5">
      <rpv i="0">#,##0.00</rpv>
    </rSty>
    <rSty>
      <rpv i="1">1</rpv>
    </rSty>
    <rSty dxfid="4">
      <rpv i="0">#,##0</rpv>
    </rSty>
    <rSty dxfid="3"/>
    <rSty dxfid="1">
      <rpv i="0">_([$$-en-US]* #,##0_);_([$$-en-US]* (#,##0);_([$$-en-US]* "-"_);_(@_)</rpv>
    </rSty>
    <rSty dxfid="2"/>
    <rSty dxfid="0">
      <rpv i="0">0.00</rpv>
    </rSty>
  </richStyles>
</richStyleSheet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82BD2-4867-42AA-948E-93B7FCF33F98}" name="Table_0" displayName="Table_0" ref="A1:AD70" tableType="queryTable" totalsRowShown="0">
  <autoFilter ref="A1:AD70" xr:uid="{AEB82BD2-4867-42AA-948E-93B7FCF33F98}">
    <filterColumn colId="0">
      <filters>
        <filter val="18K Submariner - 116618 Yellow Gold/126618LB"/>
        <filter val="18K Submariner - 116619/126619LB White Gold"/>
        <filter val="18K Submariner - 1680/16618/126618LN"/>
        <filter val="Anniv. Submariner - 16610LV/126600LV"/>
        <filter val="Pink Gold Daytona - 116505/116515 OysterFlex"/>
        <filter val="Stainless &amp; Gold Submariner -16613/126613"/>
        <filter val="Stainless Daytona - 116520"/>
        <filter val="Stainless Daytona Ceramic - 116500"/>
        <filter val="Stainless Submariner Date - 1680/16610/116610N/126610LN"/>
        <filter val="White Gold Daytona - 116509"/>
      </filters>
    </filterColumn>
  </autoFilter>
  <tableColumns count="30">
    <tableColumn id="1" xr3:uid="{E1740F3E-FBCA-4F99-87D1-D5C2444053F9}" uniqueName="1" name="Models" queryTableFieldId="1" dataDxfId="29"/>
    <tableColumn id="2" xr3:uid="{9F9BCA0D-135E-448F-B88B-9A452474DA2E}" uniqueName="2" name="Aug-73" queryTableFieldId="2" dataDxfId="28"/>
    <tableColumn id="3" xr3:uid="{86AF61AA-1C9A-4980-AAB1-6891EEEA97F6}" uniqueName="3" name="Mar-75" queryTableFieldId="3" dataDxfId="27"/>
    <tableColumn id="4" xr3:uid="{49854DFE-F7A9-4C46-A722-BCC1BC202955}" uniqueName="4" name="Jul-77" queryTableFieldId="4" dataDxfId="26"/>
    <tableColumn id="5" xr3:uid="{FAD6F8A7-C6EB-4822-9876-45436B83D883}" uniqueName="5" name="Oct-78" queryTableFieldId="5" dataDxfId="25"/>
    <tableColumn id="6" xr3:uid="{EF0C9C74-4F50-47D7-ACDF-25E8F88FBD35}" uniqueName="6" name="Feb-80" queryTableFieldId="6" dataDxfId="24"/>
    <tableColumn id="7" xr3:uid="{CC811889-5AE2-4D36-9AAD-1D7A409BD70A}" uniqueName="7" name="Mar-82" queryTableFieldId="7" dataDxfId="23"/>
    <tableColumn id="8" xr3:uid="{1F2540C0-5CEC-4B31-9220-EDB6597A965E}" uniqueName="8" name="Jun-84" queryTableFieldId="8" dataDxfId="22"/>
    <tableColumn id="9" xr3:uid="{3AAC4D69-5AC1-4912-BB38-9000DE4DCB90}" uniqueName="9" name="Aug-86" queryTableFieldId="9" dataDxfId="21"/>
    <tableColumn id="10" xr3:uid="{A58030B0-7114-488D-B243-9552CA2B64DC}" uniqueName="10" name="Feb-88" queryTableFieldId="10" dataDxfId="20"/>
    <tableColumn id="11" xr3:uid="{C24ADC3A-E90A-4593-AF60-DDA445B39747}" uniqueName="11" name="Feb-89" queryTableFieldId="11" dataDxfId="19"/>
    <tableColumn id="12" xr3:uid="{F509036C-1DB3-4F52-956B-0631B14EE38B}" uniqueName="12" name="Sep-92" queryTableFieldId="12" dataDxfId="18"/>
    <tableColumn id="13" xr3:uid="{81C7CDB9-7C69-4E0F-ABBC-5022F718514F}" uniqueName="13" name="Sep-96" queryTableFieldId="13" dataDxfId="17"/>
    <tableColumn id="14" xr3:uid="{381D1B7C-7650-45D3-9B03-D1C19318B854}" uniqueName="14" name="Feb-04" queryTableFieldId="14" dataDxfId="16"/>
    <tableColumn id="15" xr3:uid="{6D2B1E6F-A98C-4AE4-A036-CAE2C4873463}" uniqueName="15" name="Feb-05" queryTableFieldId="15" dataDxfId="15"/>
    <tableColumn id="16" xr3:uid="{EEE78287-FB4C-4023-9144-19FD725BE831}" uniqueName="16" name="Oct-06" queryTableFieldId="16" dataDxfId="14"/>
    <tableColumn id="17" xr3:uid="{F804F45E-C85D-45D6-A244-3716F35132EB}" uniqueName="17" name="Oct-07" queryTableFieldId="17" dataDxfId="13"/>
    <tableColumn id="18" xr3:uid="{616A0A35-7D0E-4BC1-853C-181A5448A14A}" uniqueName="18" name="Mar-08" queryTableFieldId="18" dataDxfId="12"/>
    <tableColumn id="19" xr3:uid="{44A5741A-E5AD-4506-A7E8-EE248442F00F}" uniqueName="19" name="Oct-08" queryTableFieldId="19" dataDxfId="11"/>
    <tableColumn id="20" xr3:uid="{E730554B-F174-4779-A667-C84DEF46D84E}" uniqueName="20" name="Sep-10" queryTableFieldId="20" dataDxfId="10"/>
    <tableColumn id="21" xr3:uid="{96AC0FFC-6757-4B49-BA31-ACF35A733F46}" uniqueName="21" name="May-11" queryTableFieldId="21" dataDxfId="9"/>
    <tableColumn id="22" xr3:uid="{6EDBDA4D-0B5F-4378-A7D3-1A491EED2D02}" uniqueName="22" name="Jun-12" queryTableFieldId="22" dataDxfId="8"/>
    <tableColumn id="23" xr3:uid="{068BD0A2-D426-4B65-BD36-28B1AF3E2FC2}" uniqueName="23" name="Apr-14" queryTableFieldId="23" dataDxfId="7"/>
    <tableColumn id="24" xr3:uid="{8B7C5CB9-0175-46A9-B4E0-59F3FA692993}" uniqueName="24" name="Apr-18" queryTableFieldId="24" dataDxfId="6"/>
    <tableColumn id="25" xr3:uid="{9C1B7898-5B8A-44A0-A9DF-A84526C2F3D9}" uniqueName="25" name="Jan-20" queryTableFieldId="25" dataDxfId="5"/>
    <tableColumn id="26" xr3:uid="{DB54D165-18C8-48CB-B7F2-C9F649289D9F}" uniqueName="26" name="Sep-20" queryTableFieldId="26" dataDxfId="4"/>
    <tableColumn id="27" xr3:uid="{0DA64114-D547-4F7F-A551-8FB077670120}" uniqueName="27" name="Jan-22" queryTableFieldId="27" dataDxfId="3"/>
    <tableColumn id="28" xr3:uid="{A6F83B71-9AF1-4368-9E82-9ECDE6D554A0}" uniqueName="28" name="Jan-23" queryTableFieldId="28" dataDxfId="2"/>
    <tableColumn id="29" xr3:uid="{96AF8F2F-7721-4037-8618-39F4979C85C8}" uniqueName="29" name="Column1" queryTableFieldId="29" dataDxfId="1"/>
    <tableColumn id="30" xr3:uid="{B7C8849C-E608-49A1-90C7-B33C235FC937}" uniqueName="30" name="Column2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908B-A169-4E9F-BB9E-653FBE8A74EE}">
  <dimension ref="A1:G1476"/>
  <sheetViews>
    <sheetView workbookViewId="0"/>
  </sheetViews>
  <sheetFormatPr defaultRowHeight="14.5" x14ac:dyDescent="0.35"/>
  <sheetData>
    <row r="1" spans="1:7" x14ac:dyDescent="0.35">
      <c r="A1" t="s">
        <v>2065</v>
      </c>
      <c r="B1" t="s">
        <v>2064</v>
      </c>
      <c r="C1" t="s">
        <v>2063</v>
      </c>
      <c r="D1" t="s">
        <v>498</v>
      </c>
      <c r="E1" t="s">
        <v>497</v>
      </c>
      <c r="F1" t="s">
        <v>2062</v>
      </c>
      <c r="G1" t="s">
        <v>2061</v>
      </c>
    </row>
    <row r="2" spans="1:7" x14ac:dyDescent="0.35">
      <c r="A2" t="s">
        <v>2060</v>
      </c>
      <c r="B2">
        <v>57.05</v>
      </c>
      <c r="C2">
        <v>57.34</v>
      </c>
      <c r="D2">
        <v>57.34</v>
      </c>
      <c r="E2">
        <v>55</v>
      </c>
      <c r="F2" t="s">
        <v>2059</v>
      </c>
      <c r="G2" s="10">
        <v>2.3E-3</v>
      </c>
    </row>
    <row r="3" spans="1:7" x14ac:dyDescent="0.35">
      <c r="A3" t="s">
        <v>2058</v>
      </c>
      <c r="B3">
        <v>56.92</v>
      </c>
      <c r="C3">
        <v>57.25</v>
      </c>
      <c r="D3">
        <v>57.25</v>
      </c>
      <c r="E3">
        <v>56.92</v>
      </c>
      <c r="F3" t="s">
        <v>1160</v>
      </c>
      <c r="G3" s="10">
        <v>-9.5999999999999992E-3</v>
      </c>
    </row>
    <row r="4" spans="1:7" x14ac:dyDescent="0.35">
      <c r="A4" t="s">
        <v>2057</v>
      </c>
      <c r="B4">
        <v>57.47</v>
      </c>
      <c r="C4">
        <v>57.93</v>
      </c>
      <c r="D4">
        <v>57.93</v>
      </c>
      <c r="E4">
        <v>56.99</v>
      </c>
      <c r="F4" t="s">
        <v>916</v>
      </c>
      <c r="G4" s="10">
        <v>1.1999999999999999E-3</v>
      </c>
    </row>
    <row r="5" spans="1:7" x14ac:dyDescent="0.35">
      <c r="A5" t="s">
        <v>2056</v>
      </c>
      <c r="B5">
        <v>57.41</v>
      </c>
      <c r="C5">
        <v>56.81</v>
      </c>
      <c r="D5">
        <v>57.41</v>
      </c>
      <c r="E5">
        <v>56.81</v>
      </c>
      <c r="F5" t="s">
        <v>1835</v>
      </c>
      <c r="G5" s="10">
        <v>9.7999999999999997E-3</v>
      </c>
    </row>
    <row r="6" spans="1:7" x14ac:dyDescent="0.35">
      <c r="A6" t="s">
        <v>2055</v>
      </c>
      <c r="B6">
        <v>56.85</v>
      </c>
      <c r="C6">
        <v>56.58</v>
      </c>
      <c r="D6">
        <v>56.86</v>
      </c>
      <c r="E6">
        <v>56.58</v>
      </c>
      <c r="F6" t="s">
        <v>2054</v>
      </c>
      <c r="G6" s="10">
        <v>2.5999999999999999E-3</v>
      </c>
    </row>
    <row r="7" spans="1:7" x14ac:dyDescent="0.35">
      <c r="A7" t="s">
        <v>2053</v>
      </c>
      <c r="B7">
        <v>56.71</v>
      </c>
      <c r="C7">
        <v>56.75</v>
      </c>
      <c r="D7">
        <v>56.8</v>
      </c>
      <c r="E7">
        <v>56.58</v>
      </c>
      <c r="F7" t="s">
        <v>2052</v>
      </c>
      <c r="G7" s="10">
        <v>-1.6000000000000001E-3</v>
      </c>
    </row>
    <row r="8" spans="1:7" x14ac:dyDescent="0.35">
      <c r="A8" t="s">
        <v>2051</v>
      </c>
      <c r="B8">
        <v>56.8</v>
      </c>
      <c r="C8">
        <v>56.69</v>
      </c>
      <c r="D8">
        <v>56.88</v>
      </c>
      <c r="E8">
        <v>56.69</v>
      </c>
      <c r="F8" t="s">
        <v>2050</v>
      </c>
      <c r="G8" s="10">
        <v>-5.0000000000000001E-4</v>
      </c>
    </row>
    <row r="9" spans="1:7" x14ac:dyDescent="0.35">
      <c r="A9" t="s">
        <v>2049</v>
      </c>
      <c r="B9">
        <v>56.83</v>
      </c>
      <c r="C9">
        <v>56.99</v>
      </c>
      <c r="D9">
        <v>56.99</v>
      </c>
      <c r="E9">
        <v>56.68</v>
      </c>
      <c r="F9" t="s">
        <v>2048</v>
      </c>
      <c r="G9" s="10">
        <v>-5.8999999999999999E-3</v>
      </c>
    </row>
    <row r="10" spans="1:7" x14ac:dyDescent="0.35">
      <c r="A10" t="s">
        <v>2047</v>
      </c>
      <c r="B10">
        <v>57.17</v>
      </c>
      <c r="C10">
        <v>56.83</v>
      </c>
      <c r="D10">
        <v>57.37</v>
      </c>
      <c r="E10">
        <v>56.83</v>
      </c>
      <c r="F10" t="s">
        <v>1404</v>
      </c>
      <c r="G10" s="10">
        <v>8.0000000000000002E-3</v>
      </c>
    </row>
    <row r="11" spans="1:7" x14ac:dyDescent="0.35">
      <c r="A11" s="11">
        <v>45629</v>
      </c>
      <c r="B11">
        <v>56.71</v>
      </c>
      <c r="C11">
        <v>57.05</v>
      </c>
      <c r="D11">
        <v>57.05</v>
      </c>
      <c r="E11">
        <v>56.71</v>
      </c>
      <c r="F11" t="s">
        <v>1329</v>
      </c>
      <c r="G11" s="10">
        <v>-1.17E-2</v>
      </c>
    </row>
    <row r="12" spans="1:7" x14ac:dyDescent="0.35">
      <c r="A12" s="11">
        <v>45599</v>
      </c>
      <c r="B12">
        <v>57.39</v>
      </c>
      <c r="C12">
        <v>57.18</v>
      </c>
      <c r="D12">
        <v>57.55</v>
      </c>
      <c r="E12">
        <v>57.18</v>
      </c>
      <c r="F12" t="s">
        <v>2046</v>
      </c>
      <c r="G12" s="10">
        <v>1.9E-3</v>
      </c>
    </row>
    <row r="13" spans="1:7" x14ac:dyDescent="0.35">
      <c r="A13" s="11">
        <v>45507</v>
      </c>
      <c r="B13">
        <v>57.28</v>
      </c>
      <c r="C13">
        <v>57.12</v>
      </c>
      <c r="D13">
        <v>57.5</v>
      </c>
      <c r="E13">
        <v>57.12</v>
      </c>
      <c r="F13" t="s">
        <v>986</v>
      </c>
      <c r="G13" s="10">
        <v>8.0999999999999996E-3</v>
      </c>
    </row>
    <row r="14" spans="1:7" x14ac:dyDescent="0.35">
      <c r="A14" s="11">
        <v>45476</v>
      </c>
      <c r="B14">
        <v>56.82</v>
      </c>
      <c r="C14">
        <v>56.75</v>
      </c>
      <c r="D14">
        <v>56.82</v>
      </c>
      <c r="E14">
        <v>56.65</v>
      </c>
      <c r="F14" t="s">
        <v>1607</v>
      </c>
      <c r="G14" s="10">
        <v>6.1000000000000004E-3</v>
      </c>
    </row>
    <row r="15" spans="1:7" x14ac:dyDescent="0.35">
      <c r="A15" s="11">
        <v>45446</v>
      </c>
      <c r="B15">
        <v>56.48</v>
      </c>
      <c r="C15">
        <v>56.37</v>
      </c>
      <c r="D15">
        <v>56.61</v>
      </c>
      <c r="E15">
        <v>56.28</v>
      </c>
      <c r="F15" t="s">
        <v>920</v>
      </c>
      <c r="G15" s="10">
        <v>8.9999999999999993E-3</v>
      </c>
    </row>
    <row r="16" spans="1:7" x14ac:dyDescent="0.35">
      <c r="A16" s="11">
        <v>45415</v>
      </c>
      <c r="B16">
        <v>55.98</v>
      </c>
      <c r="C16">
        <v>55.98</v>
      </c>
      <c r="D16">
        <v>56.17</v>
      </c>
      <c r="E16">
        <v>55.98</v>
      </c>
      <c r="F16" t="s">
        <v>2045</v>
      </c>
      <c r="G16" s="10">
        <v>4.8999999999999998E-3</v>
      </c>
    </row>
    <row r="17" spans="1:7" x14ac:dyDescent="0.35">
      <c r="A17" s="11">
        <v>45385</v>
      </c>
      <c r="B17">
        <v>55.7</v>
      </c>
      <c r="C17">
        <v>55.26</v>
      </c>
      <c r="D17">
        <v>55.73</v>
      </c>
      <c r="E17">
        <v>55.22</v>
      </c>
      <c r="F17" t="s">
        <v>2044</v>
      </c>
      <c r="G17" s="10">
        <v>1.43E-2</v>
      </c>
    </row>
    <row r="18" spans="1:7" x14ac:dyDescent="0.35">
      <c r="A18" s="11">
        <v>45294</v>
      </c>
      <c r="B18">
        <v>54.92</v>
      </c>
      <c r="C18">
        <v>54.03</v>
      </c>
      <c r="D18">
        <v>54.96</v>
      </c>
      <c r="E18">
        <v>54.03</v>
      </c>
      <c r="F18" t="s">
        <v>798</v>
      </c>
      <c r="G18" s="10">
        <v>2.1299999999999999E-2</v>
      </c>
    </row>
    <row r="19" spans="1:7" x14ac:dyDescent="0.35">
      <c r="A19" t="s">
        <v>2043</v>
      </c>
      <c r="B19">
        <v>53.77</v>
      </c>
      <c r="C19">
        <v>53.76</v>
      </c>
      <c r="D19">
        <v>53.85</v>
      </c>
      <c r="E19">
        <v>53.76</v>
      </c>
      <c r="F19" t="s">
        <v>2042</v>
      </c>
      <c r="G19" s="10">
        <v>6.1000000000000004E-3</v>
      </c>
    </row>
    <row r="20" spans="1:7" x14ac:dyDescent="0.35">
      <c r="A20" t="s">
        <v>2041</v>
      </c>
      <c r="B20">
        <v>53.45</v>
      </c>
      <c r="C20">
        <v>53.47</v>
      </c>
      <c r="D20">
        <v>53.55</v>
      </c>
      <c r="E20">
        <v>53.36</v>
      </c>
      <c r="F20" t="s">
        <v>2040</v>
      </c>
      <c r="G20" s="10">
        <v>4.0000000000000002E-4</v>
      </c>
    </row>
    <row r="21" spans="1:7" x14ac:dyDescent="0.35">
      <c r="A21" t="s">
        <v>2039</v>
      </c>
      <c r="B21">
        <v>53.43</v>
      </c>
      <c r="C21">
        <v>53.64</v>
      </c>
      <c r="D21">
        <v>53.64</v>
      </c>
      <c r="E21">
        <v>53.34</v>
      </c>
      <c r="F21" t="s">
        <v>1174</v>
      </c>
      <c r="G21" s="10">
        <v>1.2999999999999999E-3</v>
      </c>
    </row>
    <row r="22" spans="1:7" x14ac:dyDescent="0.35">
      <c r="A22" t="s">
        <v>2038</v>
      </c>
      <c r="B22">
        <v>53.36</v>
      </c>
      <c r="C22">
        <v>53.22</v>
      </c>
      <c r="D22">
        <v>53.37</v>
      </c>
      <c r="E22">
        <v>53.22</v>
      </c>
      <c r="F22" t="s">
        <v>1780</v>
      </c>
      <c r="G22" s="10">
        <v>-4.4999999999999997E-3</v>
      </c>
    </row>
    <row r="23" spans="1:7" x14ac:dyDescent="0.35">
      <c r="A23" t="s">
        <v>2037</v>
      </c>
      <c r="B23">
        <v>53.6</v>
      </c>
      <c r="C23">
        <v>53.21</v>
      </c>
      <c r="D23">
        <v>53.73</v>
      </c>
      <c r="E23">
        <v>53.21</v>
      </c>
      <c r="F23" t="s">
        <v>1882</v>
      </c>
      <c r="G23" s="10">
        <v>7.4999999999999997E-3</v>
      </c>
    </row>
    <row r="24" spans="1:7" x14ac:dyDescent="0.35">
      <c r="A24" t="s">
        <v>2036</v>
      </c>
      <c r="B24">
        <v>53.2</v>
      </c>
      <c r="C24">
        <v>53.16</v>
      </c>
      <c r="D24">
        <v>53.23</v>
      </c>
      <c r="E24">
        <v>53.06</v>
      </c>
      <c r="F24" t="s">
        <v>2035</v>
      </c>
      <c r="G24" s="10">
        <v>-1.1000000000000001E-3</v>
      </c>
    </row>
    <row r="25" spans="1:7" x14ac:dyDescent="0.35">
      <c r="A25" t="s">
        <v>2034</v>
      </c>
      <c r="B25">
        <v>53.26</v>
      </c>
      <c r="C25">
        <v>53.25</v>
      </c>
      <c r="D25">
        <v>53.29</v>
      </c>
      <c r="E25">
        <v>53.17</v>
      </c>
      <c r="F25" t="s">
        <v>1064</v>
      </c>
      <c r="G25" s="10">
        <v>-2.9999999999999997E-4</v>
      </c>
    </row>
    <row r="26" spans="1:7" x14ac:dyDescent="0.35">
      <c r="A26" t="s">
        <v>2033</v>
      </c>
      <c r="B26">
        <v>53.28</v>
      </c>
      <c r="C26">
        <v>53.38</v>
      </c>
      <c r="D26">
        <v>53.41</v>
      </c>
      <c r="E26">
        <v>53.26</v>
      </c>
      <c r="F26" t="s">
        <v>2032</v>
      </c>
      <c r="G26" s="10">
        <v>5.7000000000000002E-3</v>
      </c>
    </row>
    <row r="27" spans="1:7" x14ac:dyDescent="0.35">
      <c r="A27" t="s">
        <v>2031</v>
      </c>
      <c r="B27">
        <v>52.97</v>
      </c>
      <c r="C27">
        <v>52.48</v>
      </c>
      <c r="D27">
        <v>52.99</v>
      </c>
      <c r="E27">
        <v>52.48</v>
      </c>
      <c r="F27" t="s">
        <v>2030</v>
      </c>
      <c r="G27" s="10">
        <v>4.7000000000000002E-3</v>
      </c>
    </row>
    <row r="28" spans="1:7" x14ac:dyDescent="0.35">
      <c r="A28" t="s">
        <v>2029</v>
      </c>
      <c r="B28">
        <v>52.72</v>
      </c>
      <c r="C28">
        <v>52.66</v>
      </c>
      <c r="D28">
        <v>52.82</v>
      </c>
      <c r="E28">
        <v>52.64</v>
      </c>
      <c r="F28" t="s">
        <v>1339</v>
      </c>
      <c r="G28" s="10">
        <v>6.1000000000000004E-3</v>
      </c>
    </row>
    <row r="29" spans="1:7" x14ac:dyDescent="0.35">
      <c r="A29" t="s">
        <v>2028</v>
      </c>
      <c r="B29">
        <v>52.4</v>
      </c>
      <c r="C29">
        <v>52.26</v>
      </c>
      <c r="D29">
        <v>52.4</v>
      </c>
      <c r="E29">
        <v>52.16</v>
      </c>
      <c r="F29" t="s">
        <v>1335</v>
      </c>
      <c r="G29" s="10">
        <v>-8.0000000000000004E-4</v>
      </c>
    </row>
    <row r="30" spans="1:7" x14ac:dyDescent="0.35">
      <c r="A30" t="s">
        <v>2027</v>
      </c>
      <c r="B30">
        <v>52.44</v>
      </c>
      <c r="C30">
        <v>52.55</v>
      </c>
      <c r="D30">
        <v>52.55</v>
      </c>
      <c r="E30">
        <v>52.39</v>
      </c>
      <c r="F30" t="s">
        <v>2026</v>
      </c>
      <c r="G30" s="10">
        <v>-1.3299999999999999E-2</v>
      </c>
    </row>
    <row r="31" spans="1:7" x14ac:dyDescent="0.35">
      <c r="A31" s="11">
        <v>45628</v>
      </c>
      <c r="B31">
        <v>53.15</v>
      </c>
      <c r="C31">
        <v>53</v>
      </c>
      <c r="D31">
        <v>53.29</v>
      </c>
      <c r="E31">
        <v>52.92</v>
      </c>
      <c r="F31" t="s">
        <v>2025</v>
      </c>
      <c r="G31" s="10">
        <v>-3.0999999999999999E-3</v>
      </c>
    </row>
    <row r="32" spans="1:7" x14ac:dyDescent="0.35">
      <c r="A32" s="11">
        <v>45537</v>
      </c>
      <c r="B32">
        <v>53.32</v>
      </c>
      <c r="C32">
        <v>53.43</v>
      </c>
      <c r="D32">
        <v>53.43</v>
      </c>
      <c r="E32">
        <v>53.18</v>
      </c>
      <c r="F32" t="s">
        <v>1029</v>
      </c>
      <c r="G32" s="10">
        <v>-3.3E-3</v>
      </c>
    </row>
    <row r="33" spans="1:7" x14ac:dyDescent="0.35">
      <c r="A33" s="11">
        <v>45506</v>
      </c>
      <c r="B33">
        <v>53.49</v>
      </c>
      <c r="C33">
        <v>53.25</v>
      </c>
      <c r="D33">
        <v>53.49</v>
      </c>
      <c r="E33">
        <v>53.25</v>
      </c>
      <c r="F33" t="s">
        <v>2024</v>
      </c>
      <c r="G33" s="10">
        <v>-1.6999999999999999E-3</v>
      </c>
    </row>
    <row r="34" spans="1:7" x14ac:dyDescent="0.35">
      <c r="A34" s="11">
        <v>45475</v>
      </c>
      <c r="B34">
        <v>53.58</v>
      </c>
      <c r="C34">
        <v>53.61</v>
      </c>
      <c r="D34">
        <v>53.61</v>
      </c>
      <c r="E34">
        <v>53.5</v>
      </c>
      <c r="F34" t="s">
        <v>1307</v>
      </c>
      <c r="G34" s="10">
        <v>-4.0000000000000002E-4</v>
      </c>
    </row>
    <row r="35" spans="1:7" x14ac:dyDescent="0.35">
      <c r="A35" s="11">
        <v>45445</v>
      </c>
      <c r="B35">
        <v>53.6</v>
      </c>
      <c r="C35">
        <v>53.3</v>
      </c>
      <c r="D35">
        <v>53.71</v>
      </c>
      <c r="E35">
        <v>53.3</v>
      </c>
      <c r="F35" t="s">
        <v>1053</v>
      </c>
      <c r="G35" s="10">
        <v>5.5999999999999999E-3</v>
      </c>
    </row>
    <row r="36" spans="1:7" x14ac:dyDescent="0.35">
      <c r="A36" s="11">
        <v>45414</v>
      </c>
      <c r="B36">
        <v>53.3</v>
      </c>
      <c r="C36">
        <v>53.19</v>
      </c>
      <c r="D36">
        <v>53.41</v>
      </c>
      <c r="E36">
        <v>53.19</v>
      </c>
      <c r="F36" t="s">
        <v>1294</v>
      </c>
      <c r="G36" s="10">
        <v>-6.4999999999999997E-3</v>
      </c>
    </row>
    <row r="37" spans="1:7" x14ac:dyDescent="0.35">
      <c r="A37" s="11">
        <v>45324</v>
      </c>
      <c r="B37">
        <v>53.65</v>
      </c>
      <c r="C37">
        <v>53.58</v>
      </c>
      <c r="D37">
        <v>53.65</v>
      </c>
      <c r="E37">
        <v>53.58</v>
      </c>
      <c r="F37" t="s">
        <v>1053</v>
      </c>
      <c r="G37" s="10">
        <v>6.6E-3</v>
      </c>
    </row>
    <row r="38" spans="1:7" x14ac:dyDescent="0.35">
      <c r="A38" s="11">
        <v>45293</v>
      </c>
      <c r="B38">
        <v>53.3</v>
      </c>
      <c r="C38">
        <v>53.9</v>
      </c>
      <c r="D38">
        <v>54.28</v>
      </c>
      <c r="E38">
        <v>53.3</v>
      </c>
      <c r="F38" t="s">
        <v>2023</v>
      </c>
      <c r="G38" s="10">
        <v>-4.7000000000000002E-3</v>
      </c>
    </row>
    <row r="39" spans="1:7" x14ac:dyDescent="0.35">
      <c r="A39" t="s">
        <v>2022</v>
      </c>
      <c r="B39">
        <v>53.55</v>
      </c>
      <c r="C39">
        <v>53.94</v>
      </c>
      <c r="D39">
        <v>54</v>
      </c>
      <c r="E39">
        <v>53.55</v>
      </c>
      <c r="F39" t="s">
        <v>2021</v>
      </c>
      <c r="G39" s="10">
        <v>-2.3E-3</v>
      </c>
    </row>
    <row r="40" spans="1:7" x14ac:dyDescent="0.35">
      <c r="A40" t="s">
        <v>2020</v>
      </c>
      <c r="B40">
        <v>53.68</v>
      </c>
      <c r="C40">
        <v>54.01</v>
      </c>
      <c r="D40">
        <v>54.01</v>
      </c>
      <c r="E40">
        <v>53.55</v>
      </c>
      <c r="F40" t="s">
        <v>1041</v>
      </c>
      <c r="G40" s="10">
        <v>8.9999999999999998E-4</v>
      </c>
    </row>
    <row r="41" spans="1:7" x14ac:dyDescent="0.35">
      <c r="A41" t="s">
        <v>2019</v>
      </c>
      <c r="B41">
        <v>53.62</v>
      </c>
      <c r="C41">
        <v>53.54</v>
      </c>
      <c r="D41">
        <v>53.62</v>
      </c>
      <c r="E41">
        <v>53.47</v>
      </c>
      <c r="F41" t="s">
        <v>1294</v>
      </c>
      <c r="G41" s="10">
        <v>9.1999999999999998E-3</v>
      </c>
    </row>
    <row r="42" spans="1:7" x14ac:dyDescent="0.35">
      <c r="A42" t="s">
        <v>2018</v>
      </c>
      <c r="B42">
        <v>53.14</v>
      </c>
      <c r="C42">
        <v>53.14</v>
      </c>
      <c r="D42">
        <v>53.14</v>
      </c>
      <c r="E42">
        <v>53.14</v>
      </c>
      <c r="F42" t="s">
        <v>692</v>
      </c>
      <c r="G42" s="10">
        <v>-4.0000000000000002E-4</v>
      </c>
    </row>
    <row r="43" spans="1:7" x14ac:dyDescent="0.35">
      <c r="A43" t="s">
        <v>2017</v>
      </c>
      <c r="B43">
        <v>53.16</v>
      </c>
      <c r="C43">
        <v>53.26</v>
      </c>
      <c r="D43">
        <v>53.26</v>
      </c>
      <c r="E43">
        <v>52.94</v>
      </c>
      <c r="F43" t="s">
        <v>700</v>
      </c>
      <c r="G43" s="10">
        <v>3.2000000000000002E-3</v>
      </c>
    </row>
    <row r="44" spans="1:7" x14ac:dyDescent="0.35">
      <c r="A44" t="s">
        <v>2016</v>
      </c>
      <c r="B44">
        <v>52.99</v>
      </c>
      <c r="C44">
        <v>53.29</v>
      </c>
      <c r="D44">
        <v>53.29</v>
      </c>
      <c r="E44">
        <v>52.99</v>
      </c>
      <c r="F44" t="s">
        <v>1521</v>
      </c>
      <c r="G44" s="10">
        <v>-6.6E-3</v>
      </c>
    </row>
    <row r="45" spans="1:7" x14ac:dyDescent="0.35">
      <c r="A45" t="s">
        <v>2015</v>
      </c>
      <c r="B45">
        <v>53.34</v>
      </c>
      <c r="C45">
        <v>53.44</v>
      </c>
      <c r="D45">
        <v>53.45</v>
      </c>
      <c r="E45">
        <v>53.19</v>
      </c>
      <c r="F45" t="s">
        <v>1099</v>
      </c>
      <c r="G45" s="10">
        <v>4.1000000000000003E-3</v>
      </c>
    </row>
    <row r="46" spans="1:7" x14ac:dyDescent="0.35">
      <c r="A46" t="s">
        <v>2014</v>
      </c>
      <c r="B46">
        <v>53.12</v>
      </c>
      <c r="C46">
        <v>53.29</v>
      </c>
      <c r="D46">
        <v>53.36</v>
      </c>
      <c r="E46">
        <v>53.11</v>
      </c>
      <c r="F46" t="s">
        <v>1319</v>
      </c>
      <c r="G46" s="10">
        <v>-3.5999999999999999E-3</v>
      </c>
    </row>
    <row r="47" spans="1:7" x14ac:dyDescent="0.35">
      <c r="A47" t="s">
        <v>2013</v>
      </c>
      <c r="B47">
        <v>53.31</v>
      </c>
      <c r="C47">
        <v>53.61</v>
      </c>
      <c r="D47">
        <v>53.61</v>
      </c>
      <c r="E47">
        <v>53.31</v>
      </c>
      <c r="F47" t="s">
        <v>1266</v>
      </c>
      <c r="G47" s="10">
        <v>2.3E-3</v>
      </c>
    </row>
    <row r="48" spans="1:7" x14ac:dyDescent="0.35">
      <c r="A48" t="s">
        <v>2012</v>
      </c>
      <c r="B48">
        <v>53.19</v>
      </c>
      <c r="C48">
        <v>52.84</v>
      </c>
      <c r="D48">
        <v>53.2</v>
      </c>
      <c r="E48">
        <v>52.84</v>
      </c>
      <c r="F48" t="s">
        <v>2011</v>
      </c>
      <c r="G48" s="10">
        <v>8.8999999999999999E-3</v>
      </c>
    </row>
    <row r="49" spans="1:7" x14ac:dyDescent="0.35">
      <c r="A49" t="s">
        <v>2010</v>
      </c>
      <c r="B49">
        <v>52.72</v>
      </c>
      <c r="C49">
        <v>53.15</v>
      </c>
      <c r="D49">
        <v>53.15</v>
      </c>
      <c r="E49">
        <v>52.72</v>
      </c>
      <c r="F49" t="s">
        <v>2009</v>
      </c>
      <c r="G49" s="10">
        <v>-1.14E-2</v>
      </c>
    </row>
    <row r="50" spans="1:7" x14ac:dyDescent="0.35">
      <c r="A50" t="s">
        <v>2008</v>
      </c>
      <c r="B50">
        <v>53.33</v>
      </c>
      <c r="C50">
        <v>53.87</v>
      </c>
      <c r="D50">
        <v>53.87</v>
      </c>
      <c r="E50">
        <v>53.32</v>
      </c>
      <c r="F50" t="s">
        <v>723</v>
      </c>
      <c r="G50" s="10">
        <v>-1.09E-2</v>
      </c>
    </row>
    <row r="51" spans="1:7" x14ac:dyDescent="0.35">
      <c r="A51" s="11">
        <v>45627</v>
      </c>
      <c r="B51">
        <v>53.92</v>
      </c>
      <c r="C51">
        <v>54</v>
      </c>
      <c r="D51">
        <v>54</v>
      </c>
      <c r="E51">
        <v>53.73</v>
      </c>
      <c r="F51" t="s">
        <v>2007</v>
      </c>
      <c r="G51" s="10">
        <v>9.9000000000000008E-3</v>
      </c>
    </row>
    <row r="52" spans="1:7" x14ac:dyDescent="0.35">
      <c r="A52" s="11">
        <v>45597</v>
      </c>
      <c r="B52">
        <v>53.39</v>
      </c>
      <c r="C52">
        <v>53.31</v>
      </c>
      <c r="D52">
        <v>53.49</v>
      </c>
      <c r="E52">
        <v>52.98</v>
      </c>
      <c r="F52" t="s">
        <v>2006</v>
      </c>
      <c r="G52" s="10">
        <v>1.9E-3</v>
      </c>
    </row>
    <row r="53" spans="1:7" x14ac:dyDescent="0.35">
      <c r="A53" s="11">
        <v>45566</v>
      </c>
      <c r="B53">
        <v>53.29</v>
      </c>
      <c r="C53">
        <v>53.59</v>
      </c>
      <c r="D53">
        <v>53.59</v>
      </c>
      <c r="E53">
        <v>53.29</v>
      </c>
      <c r="F53" t="s">
        <v>936</v>
      </c>
      <c r="G53" s="10">
        <v>-2.7000000000000001E-3</v>
      </c>
    </row>
    <row r="54" spans="1:7" x14ac:dyDescent="0.35">
      <c r="A54" s="11">
        <v>45536</v>
      </c>
      <c r="B54">
        <v>53.44</v>
      </c>
      <c r="C54">
        <v>53.78</v>
      </c>
      <c r="D54">
        <v>53.78</v>
      </c>
      <c r="E54">
        <v>53.34</v>
      </c>
      <c r="F54" t="s">
        <v>2005</v>
      </c>
      <c r="G54" s="10">
        <v>-8.0000000000000004E-4</v>
      </c>
    </row>
    <row r="55" spans="1:7" x14ac:dyDescent="0.35">
      <c r="A55" s="11">
        <v>45505</v>
      </c>
      <c r="B55">
        <v>53.48</v>
      </c>
      <c r="C55">
        <v>53.34</v>
      </c>
      <c r="D55">
        <v>53.48</v>
      </c>
      <c r="E55">
        <v>53.34</v>
      </c>
      <c r="F55" t="s">
        <v>632</v>
      </c>
      <c r="G55" s="10">
        <v>-4.7000000000000002E-3</v>
      </c>
    </row>
    <row r="56" spans="1:7" x14ac:dyDescent="0.35">
      <c r="A56" s="11">
        <v>45413</v>
      </c>
      <c r="B56">
        <v>53.73</v>
      </c>
      <c r="C56">
        <v>54.14</v>
      </c>
      <c r="D56">
        <v>54.14</v>
      </c>
      <c r="E56">
        <v>53.73</v>
      </c>
      <c r="F56" t="s">
        <v>748</v>
      </c>
      <c r="G56" s="10">
        <v>-2E-3</v>
      </c>
    </row>
    <row r="57" spans="1:7" x14ac:dyDescent="0.35">
      <c r="A57" s="11">
        <v>45383</v>
      </c>
      <c r="B57">
        <v>53.84</v>
      </c>
      <c r="C57">
        <v>53.86</v>
      </c>
      <c r="D57">
        <v>53.86</v>
      </c>
      <c r="E57">
        <v>53.67</v>
      </c>
      <c r="F57" t="s">
        <v>1945</v>
      </c>
      <c r="G57" s="10">
        <v>1.5E-3</v>
      </c>
    </row>
    <row r="58" spans="1:7" x14ac:dyDescent="0.35">
      <c r="A58" s="11">
        <v>45352</v>
      </c>
      <c r="B58">
        <v>53.76</v>
      </c>
      <c r="C58">
        <v>53.75</v>
      </c>
      <c r="D58">
        <v>53.8</v>
      </c>
      <c r="E58">
        <v>53.51</v>
      </c>
      <c r="F58" t="s">
        <v>1159</v>
      </c>
      <c r="G58" s="10">
        <v>-4.4999999999999997E-3</v>
      </c>
    </row>
    <row r="59" spans="1:7" x14ac:dyDescent="0.35">
      <c r="A59" s="11">
        <v>45323</v>
      </c>
      <c r="B59">
        <v>54</v>
      </c>
      <c r="C59">
        <v>54.54</v>
      </c>
      <c r="D59">
        <v>54.54</v>
      </c>
      <c r="E59">
        <v>54</v>
      </c>
      <c r="F59" t="s">
        <v>2004</v>
      </c>
      <c r="G59" s="10">
        <v>-6.7000000000000002E-3</v>
      </c>
    </row>
    <row r="60" spans="1:7" x14ac:dyDescent="0.35">
      <c r="A60" t="s">
        <v>2003</v>
      </c>
      <c r="B60">
        <v>54.36</v>
      </c>
      <c r="C60">
        <v>54.42</v>
      </c>
      <c r="D60">
        <v>54.42</v>
      </c>
      <c r="E60">
        <v>54.3</v>
      </c>
      <c r="F60" t="s">
        <v>592</v>
      </c>
      <c r="G60" s="10">
        <v>-1.2999999999999999E-3</v>
      </c>
    </row>
    <row r="61" spans="1:7" x14ac:dyDescent="0.35">
      <c r="A61" t="s">
        <v>2002</v>
      </c>
      <c r="B61">
        <v>54.43</v>
      </c>
      <c r="C61">
        <v>54.77</v>
      </c>
      <c r="D61">
        <v>54.85</v>
      </c>
      <c r="E61">
        <v>54.36</v>
      </c>
      <c r="F61" t="s">
        <v>2001</v>
      </c>
      <c r="G61" s="10">
        <v>-5.1000000000000004E-3</v>
      </c>
    </row>
    <row r="62" spans="1:7" x14ac:dyDescent="0.35">
      <c r="A62" t="s">
        <v>2000</v>
      </c>
      <c r="B62">
        <v>54.71</v>
      </c>
      <c r="C62">
        <v>54.6</v>
      </c>
      <c r="D62">
        <v>54.93</v>
      </c>
      <c r="E62">
        <v>54.6</v>
      </c>
      <c r="F62" t="s">
        <v>1999</v>
      </c>
      <c r="G62" s="10">
        <v>6.4000000000000003E-3</v>
      </c>
    </row>
    <row r="63" spans="1:7" x14ac:dyDescent="0.35">
      <c r="A63" t="s">
        <v>1998</v>
      </c>
      <c r="B63">
        <v>54.36</v>
      </c>
      <c r="C63">
        <v>54.4</v>
      </c>
      <c r="D63">
        <v>54.6</v>
      </c>
      <c r="E63">
        <v>54.27</v>
      </c>
      <c r="F63" t="s">
        <v>1050</v>
      </c>
      <c r="G63" s="10">
        <v>2.8E-3</v>
      </c>
    </row>
    <row r="64" spans="1:7" x14ac:dyDescent="0.35">
      <c r="A64" t="s">
        <v>1997</v>
      </c>
      <c r="B64">
        <v>54.21</v>
      </c>
      <c r="C64">
        <v>54.59</v>
      </c>
      <c r="D64">
        <v>54.59</v>
      </c>
      <c r="E64">
        <v>54.13</v>
      </c>
      <c r="F64" t="s">
        <v>1996</v>
      </c>
      <c r="G64" s="10">
        <v>7.1999999999999998E-3</v>
      </c>
    </row>
    <row r="65" spans="1:7" x14ac:dyDescent="0.35">
      <c r="A65" t="s">
        <v>1995</v>
      </c>
      <c r="B65">
        <v>53.83</v>
      </c>
      <c r="C65">
        <v>53.77</v>
      </c>
      <c r="D65">
        <v>53.83</v>
      </c>
      <c r="E65">
        <v>53.77</v>
      </c>
      <c r="F65" t="s">
        <v>1596</v>
      </c>
      <c r="G65" s="10">
        <v>5.8999999999999999E-3</v>
      </c>
    </row>
    <row r="66" spans="1:7" x14ac:dyDescent="0.35">
      <c r="A66" t="s">
        <v>1994</v>
      </c>
      <c r="B66">
        <v>53.51</v>
      </c>
      <c r="C66">
        <v>53.79</v>
      </c>
      <c r="D66">
        <v>53.79</v>
      </c>
      <c r="E66">
        <v>53.48</v>
      </c>
      <c r="F66" t="s">
        <v>1993</v>
      </c>
      <c r="G66" s="10">
        <v>-0.12180000000000001</v>
      </c>
    </row>
    <row r="67" spans="1:7" x14ac:dyDescent="0.35">
      <c r="A67" t="s">
        <v>1992</v>
      </c>
      <c r="B67">
        <v>60.93</v>
      </c>
      <c r="C67">
        <v>60.93</v>
      </c>
      <c r="D67">
        <v>61.08</v>
      </c>
      <c r="E67">
        <v>60.8</v>
      </c>
      <c r="F67" t="s">
        <v>1581</v>
      </c>
      <c r="G67" s="10">
        <v>6.4999999999999997E-3</v>
      </c>
    </row>
    <row r="68" spans="1:7" x14ac:dyDescent="0.35">
      <c r="A68" t="s">
        <v>1991</v>
      </c>
      <c r="B68">
        <v>60.54</v>
      </c>
      <c r="C68">
        <v>60.42</v>
      </c>
      <c r="D68">
        <v>60.54</v>
      </c>
      <c r="E68">
        <v>60.41</v>
      </c>
      <c r="F68" t="s">
        <v>1093</v>
      </c>
      <c r="G68" s="10">
        <v>3.5000000000000001E-3</v>
      </c>
    </row>
    <row r="69" spans="1:7" x14ac:dyDescent="0.35">
      <c r="A69" t="s">
        <v>1990</v>
      </c>
      <c r="B69">
        <v>60.33</v>
      </c>
      <c r="C69">
        <v>60.76</v>
      </c>
      <c r="D69">
        <v>60.78</v>
      </c>
      <c r="E69">
        <v>60.33</v>
      </c>
      <c r="F69" t="s">
        <v>627</v>
      </c>
      <c r="G69" s="10">
        <v>-7.9000000000000008E-3</v>
      </c>
    </row>
    <row r="70" spans="1:7" x14ac:dyDescent="0.35">
      <c r="A70" t="s">
        <v>1989</v>
      </c>
      <c r="B70">
        <v>60.81</v>
      </c>
      <c r="C70">
        <v>60.72</v>
      </c>
      <c r="D70">
        <v>60.81</v>
      </c>
      <c r="E70">
        <v>60.72</v>
      </c>
      <c r="F70" t="s">
        <v>762</v>
      </c>
      <c r="G70" s="10">
        <v>7.9000000000000008E-3</v>
      </c>
    </row>
    <row r="71" spans="1:7" x14ac:dyDescent="0.35">
      <c r="A71" t="s">
        <v>1988</v>
      </c>
      <c r="B71">
        <v>60.33</v>
      </c>
      <c r="C71">
        <v>59.14</v>
      </c>
      <c r="D71">
        <v>60.38</v>
      </c>
      <c r="E71">
        <v>59.13</v>
      </c>
      <c r="F71" t="s">
        <v>1987</v>
      </c>
      <c r="G71" s="10">
        <v>1.95E-2</v>
      </c>
    </row>
    <row r="72" spans="1:7" x14ac:dyDescent="0.35">
      <c r="A72" s="11">
        <v>45272</v>
      </c>
      <c r="B72">
        <v>59.18</v>
      </c>
      <c r="C72">
        <v>59.42</v>
      </c>
      <c r="D72">
        <v>59.42</v>
      </c>
      <c r="E72">
        <v>59.09</v>
      </c>
      <c r="F72" t="s">
        <v>736</v>
      </c>
      <c r="G72" s="10">
        <v>-4.0000000000000002E-4</v>
      </c>
    </row>
    <row r="73" spans="1:7" x14ac:dyDescent="0.35">
      <c r="A73" s="11">
        <v>45242</v>
      </c>
      <c r="B73">
        <v>59.2</v>
      </c>
      <c r="C73">
        <v>59.63</v>
      </c>
      <c r="D73">
        <v>59.63</v>
      </c>
      <c r="E73">
        <v>59.2</v>
      </c>
      <c r="F73" t="s">
        <v>762</v>
      </c>
      <c r="G73" s="10">
        <v>-1.09E-2</v>
      </c>
    </row>
    <row r="74" spans="1:7" x14ac:dyDescent="0.35">
      <c r="A74" s="11">
        <v>45150</v>
      </c>
      <c r="B74">
        <v>59.85</v>
      </c>
      <c r="C74">
        <v>59.75</v>
      </c>
      <c r="D74">
        <v>59.85</v>
      </c>
      <c r="E74">
        <v>59.75</v>
      </c>
      <c r="F74" t="s">
        <v>1427</v>
      </c>
      <c r="G74" s="10">
        <v>-1.2500000000000001E-2</v>
      </c>
    </row>
    <row r="75" spans="1:7" x14ac:dyDescent="0.35">
      <c r="A75" s="11">
        <v>45119</v>
      </c>
      <c r="B75">
        <v>60.61</v>
      </c>
      <c r="C75">
        <v>60.51</v>
      </c>
      <c r="D75">
        <v>60.61</v>
      </c>
      <c r="E75">
        <v>60.51</v>
      </c>
      <c r="F75" t="s">
        <v>1213</v>
      </c>
      <c r="G75" s="10">
        <v>1.1999999999999999E-3</v>
      </c>
    </row>
    <row r="76" spans="1:7" x14ac:dyDescent="0.35">
      <c r="A76" s="11">
        <v>45089</v>
      </c>
      <c r="B76">
        <v>60.53</v>
      </c>
      <c r="C76">
        <v>60.51</v>
      </c>
      <c r="D76">
        <v>60.53</v>
      </c>
      <c r="E76">
        <v>60.51</v>
      </c>
      <c r="F76" t="s">
        <v>1515</v>
      </c>
      <c r="G76" s="10">
        <v>5.9999999999999995E-4</v>
      </c>
    </row>
    <row r="77" spans="1:7" x14ac:dyDescent="0.35">
      <c r="A77" s="11">
        <v>45058</v>
      </c>
      <c r="B77">
        <v>60.5</v>
      </c>
      <c r="C77">
        <v>60.62</v>
      </c>
      <c r="D77">
        <v>60.62</v>
      </c>
      <c r="E77">
        <v>60.21</v>
      </c>
      <c r="F77" t="s">
        <v>1986</v>
      </c>
      <c r="G77" s="10">
        <v>-1.6999999999999999E-3</v>
      </c>
    </row>
    <row r="78" spans="1:7" x14ac:dyDescent="0.35">
      <c r="A78" s="11">
        <v>45028</v>
      </c>
      <c r="B78">
        <v>60.61</v>
      </c>
      <c r="C78">
        <v>61.24</v>
      </c>
      <c r="D78">
        <v>61.24</v>
      </c>
      <c r="E78">
        <v>60.29</v>
      </c>
      <c r="F78" t="s">
        <v>1985</v>
      </c>
      <c r="G78" s="10">
        <v>-2.0500000000000001E-2</v>
      </c>
    </row>
    <row r="79" spans="1:7" x14ac:dyDescent="0.35">
      <c r="A79" s="11">
        <v>44938</v>
      </c>
      <c r="B79">
        <v>61.87</v>
      </c>
      <c r="C79">
        <v>61.5</v>
      </c>
      <c r="D79">
        <v>61.95</v>
      </c>
      <c r="E79">
        <v>61.5</v>
      </c>
      <c r="F79" t="s">
        <v>1984</v>
      </c>
      <c r="G79" s="10">
        <v>1.72E-2</v>
      </c>
    </row>
    <row r="80" spans="1:7" x14ac:dyDescent="0.35">
      <c r="A80" t="s">
        <v>1983</v>
      </c>
      <c r="B80">
        <v>60.83</v>
      </c>
      <c r="C80">
        <v>60.78</v>
      </c>
      <c r="D80">
        <v>61.06</v>
      </c>
      <c r="E80">
        <v>60.78</v>
      </c>
      <c r="F80" t="s">
        <v>744</v>
      </c>
      <c r="G80" s="10">
        <v>-4.4999999999999997E-3</v>
      </c>
    </row>
    <row r="81" spans="1:7" x14ac:dyDescent="0.35">
      <c r="A81" t="s">
        <v>1982</v>
      </c>
      <c r="B81">
        <v>61.1</v>
      </c>
      <c r="C81">
        <v>60.83</v>
      </c>
      <c r="D81">
        <v>61.1</v>
      </c>
      <c r="E81">
        <v>60.83</v>
      </c>
      <c r="F81" t="s">
        <v>1195</v>
      </c>
      <c r="G81" s="10">
        <v>1.9E-3</v>
      </c>
    </row>
    <row r="82" spans="1:7" x14ac:dyDescent="0.35">
      <c r="A82" t="s">
        <v>1981</v>
      </c>
      <c r="B82">
        <v>60.99</v>
      </c>
      <c r="C82">
        <v>60.73</v>
      </c>
      <c r="D82">
        <v>61.03</v>
      </c>
      <c r="E82">
        <v>60.7</v>
      </c>
      <c r="F82" t="s">
        <v>1980</v>
      </c>
      <c r="G82" s="10">
        <v>1.38E-2</v>
      </c>
    </row>
    <row r="83" spans="1:7" x14ac:dyDescent="0.35">
      <c r="A83" t="s">
        <v>1979</v>
      </c>
      <c r="B83">
        <v>60.15</v>
      </c>
      <c r="C83">
        <v>59.94</v>
      </c>
      <c r="D83">
        <v>60.15</v>
      </c>
      <c r="E83">
        <v>59.94</v>
      </c>
      <c r="F83" t="s">
        <v>1047</v>
      </c>
      <c r="G83" s="10">
        <v>5.7999999999999996E-3</v>
      </c>
    </row>
    <row r="84" spans="1:7" x14ac:dyDescent="0.35">
      <c r="A84" t="s">
        <v>1978</v>
      </c>
      <c r="B84">
        <v>59.81</v>
      </c>
      <c r="C84">
        <v>59.9</v>
      </c>
      <c r="D84">
        <v>59.9</v>
      </c>
      <c r="E84">
        <v>59.81</v>
      </c>
      <c r="F84" t="s">
        <v>750</v>
      </c>
      <c r="G84" s="10">
        <v>5.1999999999999998E-3</v>
      </c>
    </row>
    <row r="85" spans="1:7" x14ac:dyDescent="0.35">
      <c r="A85" t="s">
        <v>1977</v>
      </c>
      <c r="B85">
        <v>59.5</v>
      </c>
      <c r="C85">
        <v>59.94</v>
      </c>
      <c r="D85">
        <v>59.94</v>
      </c>
      <c r="E85">
        <v>59.31</v>
      </c>
      <c r="F85" t="s">
        <v>1976</v>
      </c>
      <c r="G85" s="10">
        <v>-4.4000000000000003E-3</v>
      </c>
    </row>
    <row r="86" spans="1:7" x14ac:dyDescent="0.35">
      <c r="A86" t="s">
        <v>1975</v>
      </c>
      <c r="B86">
        <v>59.76</v>
      </c>
      <c r="C86">
        <v>59.84</v>
      </c>
      <c r="D86">
        <v>59.89</v>
      </c>
      <c r="E86">
        <v>59.76</v>
      </c>
      <c r="F86" t="s">
        <v>1974</v>
      </c>
      <c r="G86" s="10">
        <v>1.12E-2</v>
      </c>
    </row>
    <row r="87" spans="1:7" x14ac:dyDescent="0.35">
      <c r="A87" t="s">
        <v>1973</v>
      </c>
      <c r="B87">
        <v>59.1</v>
      </c>
      <c r="C87">
        <v>58.6</v>
      </c>
      <c r="D87">
        <v>59.1</v>
      </c>
      <c r="E87">
        <v>58.6</v>
      </c>
      <c r="F87" t="s">
        <v>770</v>
      </c>
      <c r="G87" s="10">
        <v>-1.4E-3</v>
      </c>
    </row>
    <row r="88" spans="1:7" x14ac:dyDescent="0.35">
      <c r="A88" t="s">
        <v>1972</v>
      </c>
      <c r="B88">
        <v>59.18</v>
      </c>
      <c r="C88">
        <v>59.35</v>
      </c>
      <c r="D88">
        <v>59.35</v>
      </c>
      <c r="E88">
        <v>59.18</v>
      </c>
      <c r="F88" t="s">
        <v>1492</v>
      </c>
      <c r="G88" s="10">
        <v>-6.9999999999999999E-4</v>
      </c>
    </row>
    <row r="89" spans="1:7" x14ac:dyDescent="0.35">
      <c r="A89" t="s">
        <v>1971</v>
      </c>
      <c r="B89">
        <v>59.22</v>
      </c>
      <c r="C89">
        <v>59.27</v>
      </c>
      <c r="D89">
        <v>59.27</v>
      </c>
      <c r="E89">
        <v>59.22</v>
      </c>
      <c r="F89" t="s">
        <v>831</v>
      </c>
      <c r="G89" s="10">
        <v>1.0999999999999999E-2</v>
      </c>
    </row>
    <row r="90" spans="1:7" x14ac:dyDescent="0.35">
      <c r="A90" t="s">
        <v>1970</v>
      </c>
      <c r="B90">
        <v>58.57</v>
      </c>
      <c r="C90">
        <v>58.6</v>
      </c>
      <c r="D90">
        <v>58.63</v>
      </c>
      <c r="E90">
        <v>58.57</v>
      </c>
      <c r="F90" t="s">
        <v>926</v>
      </c>
      <c r="G90" s="10">
        <v>-2.2000000000000001E-3</v>
      </c>
    </row>
    <row r="91" spans="1:7" x14ac:dyDescent="0.35">
      <c r="A91" t="s">
        <v>1969</v>
      </c>
      <c r="B91">
        <v>58.7</v>
      </c>
      <c r="C91">
        <v>58.43</v>
      </c>
      <c r="D91">
        <v>58.78</v>
      </c>
      <c r="E91">
        <v>58.43</v>
      </c>
      <c r="F91" t="s">
        <v>1128</v>
      </c>
      <c r="G91" s="10">
        <v>9.4999999999999998E-3</v>
      </c>
    </row>
    <row r="92" spans="1:7" x14ac:dyDescent="0.35">
      <c r="A92" t="s">
        <v>1968</v>
      </c>
      <c r="B92">
        <v>58.15</v>
      </c>
      <c r="C92">
        <v>58.15</v>
      </c>
      <c r="D92">
        <v>58.15</v>
      </c>
      <c r="E92">
        <v>58.15</v>
      </c>
      <c r="F92" t="s">
        <v>621</v>
      </c>
      <c r="G92" s="10">
        <v>6.4000000000000003E-3</v>
      </c>
    </row>
    <row r="93" spans="1:7" x14ac:dyDescent="0.35">
      <c r="A93" s="11">
        <v>45210</v>
      </c>
      <c r="B93">
        <v>57.78</v>
      </c>
      <c r="C93">
        <v>58.14</v>
      </c>
      <c r="D93">
        <v>58.14</v>
      </c>
      <c r="E93">
        <v>57.78</v>
      </c>
      <c r="F93" t="s">
        <v>1967</v>
      </c>
      <c r="G93" s="10">
        <v>-1.2500000000000001E-2</v>
      </c>
    </row>
    <row r="94" spans="1:7" x14ac:dyDescent="0.35">
      <c r="A94" s="11">
        <v>45180</v>
      </c>
      <c r="B94">
        <v>58.51</v>
      </c>
      <c r="C94">
        <v>58.18</v>
      </c>
      <c r="D94">
        <v>58.77</v>
      </c>
      <c r="E94">
        <v>58.18</v>
      </c>
      <c r="F94" t="s">
        <v>848</v>
      </c>
      <c r="G94" s="10">
        <v>3.7000000000000002E-3</v>
      </c>
    </row>
    <row r="95" spans="1:7" x14ac:dyDescent="0.35">
      <c r="A95" s="11">
        <v>45149</v>
      </c>
      <c r="B95">
        <v>58.29</v>
      </c>
      <c r="C95">
        <v>58.78</v>
      </c>
      <c r="D95">
        <v>58.78</v>
      </c>
      <c r="E95">
        <v>58.29</v>
      </c>
      <c r="F95" t="s">
        <v>1427</v>
      </c>
      <c r="G95" s="10">
        <v>-9.1000000000000004E-3</v>
      </c>
    </row>
    <row r="96" spans="1:7" x14ac:dyDescent="0.35">
      <c r="A96" s="11">
        <v>45118</v>
      </c>
      <c r="B96">
        <v>58.82</v>
      </c>
      <c r="C96">
        <v>58.52</v>
      </c>
      <c r="D96">
        <v>58.89</v>
      </c>
      <c r="E96">
        <v>58.51</v>
      </c>
      <c r="F96" t="s">
        <v>1966</v>
      </c>
      <c r="G96" s="10">
        <v>-5.1999999999999998E-3</v>
      </c>
    </row>
    <row r="97" spans="1:7" x14ac:dyDescent="0.35">
      <c r="A97" s="11">
        <v>45088</v>
      </c>
      <c r="B97">
        <v>59.13</v>
      </c>
      <c r="C97">
        <v>59.31</v>
      </c>
      <c r="D97">
        <v>59.32</v>
      </c>
      <c r="E97">
        <v>59.13</v>
      </c>
      <c r="F97" t="s">
        <v>1965</v>
      </c>
      <c r="G97" s="10">
        <v>-7.1000000000000004E-3</v>
      </c>
    </row>
    <row r="98" spans="1:7" x14ac:dyDescent="0.35">
      <c r="A98" s="11">
        <v>44996</v>
      </c>
      <c r="B98">
        <v>59.56</v>
      </c>
      <c r="C98">
        <v>59.52</v>
      </c>
      <c r="D98">
        <v>59.69</v>
      </c>
      <c r="E98">
        <v>59.52</v>
      </c>
      <c r="F98" t="s">
        <v>687</v>
      </c>
      <c r="G98" s="10">
        <v>4.4000000000000003E-3</v>
      </c>
    </row>
    <row r="99" spans="1:7" x14ac:dyDescent="0.35">
      <c r="A99" s="11">
        <v>44968</v>
      </c>
      <c r="B99">
        <v>59.3</v>
      </c>
      <c r="C99">
        <v>59.08</v>
      </c>
      <c r="D99">
        <v>59.42</v>
      </c>
      <c r="E99">
        <v>59.08</v>
      </c>
      <c r="F99" t="s">
        <v>1226</v>
      </c>
      <c r="G99" s="10">
        <v>2.0999999999999999E-3</v>
      </c>
    </row>
    <row r="100" spans="1:7" x14ac:dyDescent="0.35">
      <c r="A100" s="11">
        <v>44937</v>
      </c>
      <c r="B100">
        <v>59.17</v>
      </c>
      <c r="C100">
        <v>59.13</v>
      </c>
      <c r="D100">
        <v>59.33</v>
      </c>
      <c r="E100">
        <v>59.13</v>
      </c>
      <c r="F100" t="s">
        <v>1964</v>
      </c>
      <c r="G100" s="10">
        <v>-2.7000000000000001E-3</v>
      </c>
    </row>
    <row r="101" spans="1:7" x14ac:dyDescent="0.35">
      <c r="A101" t="s">
        <v>1963</v>
      </c>
      <c r="B101">
        <v>59.33</v>
      </c>
      <c r="C101">
        <v>59.79</v>
      </c>
      <c r="D101">
        <v>59.79</v>
      </c>
      <c r="E101">
        <v>59.33</v>
      </c>
      <c r="F101" t="s">
        <v>760</v>
      </c>
      <c r="G101" s="10">
        <v>-6.1000000000000004E-3</v>
      </c>
    </row>
    <row r="102" spans="1:7" x14ac:dyDescent="0.35">
      <c r="A102" t="s">
        <v>1962</v>
      </c>
      <c r="B102">
        <v>59.7</v>
      </c>
      <c r="C102">
        <v>59.77</v>
      </c>
      <c r="D102">
        <v>59.78</v>
      </c>
      <c r="E102">
        <v>59.58</v>
      </c>
      <c r="F102" t="s">
        <v>1961</v>
      </c>
      <c r="G102" s="10">
        <v>-4.1000000000000003E-3</v>
      </c>
    </row>
    <row r="103" spans="1:7" x14ac:dyDescent="0.35">
      <c r="A103" t="s">
        <v>1960</v>
      </c>
      <c r="B103">
        <v>59.94</v>
      </c>
      <c r="C103">
        <v>59.39</v>
      </c>
      <c r="D103">
        <v>59.94</v>
      </c>
      <c r="E103">
        <v>59.39</v>
      </c>
      <c r="F103" t="s">
        <v>1959</v>
      </c>
      <c r="G103" s="10">
        <v>1.0500000000000001E-2</v>
      </c>
    </row>
    <row r="104" spans="1:7" x14ac:dyDescent="0.35">
      <c r="A104" t="s">
        <v>1958</v>
      </c>
      <c r="B104">
        <v>59.32</v>
      </c>
      <c r="C104">
        <v>59.16</v>
      </c>
      <c r="D104">
        <v>59.32</v>
      </c>
      <c r="E104">
        <v>59.16</v>
      </c>
      <c r="F104" t="s">
        <v>1417</v>
      </c>
      <c r="G104" s="10">
        <v>1.2999999999999999E-3</v>
      </c>
    </row>
    <row r="105" spans="1:7" x14ac:dyDescent="0.35">
      <c r="A105" t="s">
        <v>1957</v>
      </c>
      <c r="B105">
        <v>59.24</v>
      </c>
      <c r="C105">
        <v>59.19</v>
      </c>
      <c r="D105">
        <v>59.24</v>
      </c>
      <c r="E105">
        <v>59.19</v>
      </c>
      <c r="F105" t="s">
        <v>523</v>
      </c>
      <c r="G105" s="10">
        <v>4.4000000000000003E-3</v>
      </c>
    </row>
    <row r="106" spans="1:7" x14ac:dyDescent="0.35">
      <c r="A106" t="s">
        <v>1956</v>
      </c>
      <c r="B106">
        <v>58.99</v>
      </c>
      <c r="C106">
        <v>58.94</v>
      </c>
      <c r="D106">
        <v>59.05</v>
      </c>
      <c r="E106">
        <v>58.93</v>
      </c>
      <c r="F106" t="s">
        <v>1312</v>
      </c>
      <c r="G106" s="10">
        <v>2.5000000000000001E-3</v>
      </c>
    </row>
    <row r="107" spans="1:7" x14ac:dyDescent="0.35">
      <c r="A107" t="s">
        <v>1955</v>
      </c>
      <c r="B107">
        <v>58.84</v>
      </c>
      <c r="C107">
        <v>59.25</v>
      </c>
      <c r="D107">
        <v>59.25</v>
      </c>
      <c r="E107">
        <v>58.84</v>
      </c>
      <c r="F107" t="s">
        <v>1954</v>
      </c>
      <c r="G107" s="10">
        <v>-5.8999999999999999E-3</v>
      </c>
    </row>
    <row r="108" spans="1:7" x14ac:dyDescent="0.35">
      <c r="A108" t="s">
        <v>1953</v>
      </c>
      <c r="B108">
        <v>59.19</v>
      </c>
      <c r="C108">
        <v>59</v>
      </c>
      <c r="D108">
        <v>59.72</v>
      </c>
      <c r="E108">
        <v>59</v>
      </c>
      <c r="F108" t="s">
        <v>1952</v>
      </c>
      <c r="G108" s="10">
        <v>2.3999999999999998E-3</v>
      </c>
    </row>
    <row r="109" spans="1:7" x14ac:dyDescent="0.35">
      <c r="A109" t="s">
        <v>1951</v>
      </c>
      <c r="B109">
        <v>59.05</v>
      </c>
      <c r="C109">
        <v>58.44</v>
      </c>
      <c r="D109">
        <v>59.05</v>
      </c>
      <c r="E109">
        <v>58.44</v>
      </c>
      <c r="F109" t="s">
        <v>788</v>
      </c>
      <c r="G109" s="10">
        <v>1.2E-2</v>
      </c>
    </row>
    <row r="110" spans="1:7" x14ac:dyDescent="0.35">
      <c r="A110" t="s">
        <v>1950</v>
      </c>
      <c r="B110">
        <v>58.35</v>
      </c>
      <c r="C110">
        <v>58.44</v>
      </c>
      <c r="D110">
        <v>58.44</v>
      </c>
      <c r="E110">
        <v>58.35</v>
      </c>
      <c r="F110" t="s">
        <v>659</v>
      </c>
      <c r="G110" s="10">
        <v>1.4800000000000001E-2</v>
      </c>
    </row>
    <row r="111" spans="1:7" x14ac:dyDescent="0.35">
      <c r="A111" t="s">
        <v>1949</v>
      </c>
      <c r="B111">
        <v>57.5</v>
      </c>
      <c r="C111">
        <v>57.62</v>
      </c>
      <c r="D111">
        <v>57.67</v>
      </c>
      <c r="E111">
        <v>57.49</v>
      </c>
      <c r="F111" t="s">
        <v>1461</v>
      </c>
      <c r="G111" s="10">
        <v>1.8E-3</v>
      </c>
    </row>
    <row r="112" spans="1:7" x14ac:dyDescent="0.35">
      <c r="A112" t="s">
        <v>1948</v>
      </c>
      <c r="B112">
        <v>57.4</v>
      </c>
      <c r="C112">
        <v>57.44</v>
      </c>
      <c r="D112">
        <v>57.51</v>
      </c>
      <c r="E112">
        <v>57.4</v>
      </c>
      <c r="F112" t="s">
        <v>1059</v>
      </c>
      <c r="G112" s="10">
        <v>-3.3999999999999998E-3</v>
      </c>
    </row>
    <row r="113" spans="1:7" x14ac:dyDescent="0.35">
      <c r="A113" t="s">
        <v>1947</v>
      </c>
      <c r="B113">
        <v>57.6</v>
      </c>
      <c r="C113">
        <v>57.56</v>
      </c>
      <c r="D113">
        <v>57.6</v>
      </c>
      <c r="E113">
        <v>57.53</v>
      </c>
      <c r="F113" t="s">
        <v>1946</v>
      </c>
      <c r="G113" s="10">
        <v>3.1099999999999999E-2</v>
      </c>
    </row>
    <row r="114" spans="1:7" x14ac:dyDescent="0.35">
      <c r="A114" s="11">
        <v>45270</v>
      </c>
      <c r="B114">
        <v>55.86</v>
      </c>
      <c r="C114">
        <v>56.22</v>
      </c>
      <c r="D114">
        <v>56.22</v>
      </c>
      <c r="E114">
        <v>55.86</v>
      </c>
      <c r="F114" t="s">
        <v>1945</v>
      </c>
      <c r="G114" s="10">
        <v>-2.5000000000000001E-3</v>
      </c>
    </row>
    <row r="115" spans="1:7" x14ac:dyDescent="0.35">
      <c r="A115" s="11">
        <v>45240</v>
      </c>
      <c r="B115">
        <v>55.99</v>
      </c>
      <c r="C115">
        <v>56.06</v>
      </c>
      <c r="D115">
        <v>56.07</v>
      </c>
      <c r="E115">
        <v>55.85</v>
      </c>
      <c r="F115" t="s">
        <v>1944</v>
      </c>
      <c r="G115" s="10">
        <v>8.3999999999999995E-3</v>
      </c>
    </row>
    <row r="116" spans="1:7" x14ac:dyDescent="0.35">
      <c r="A116" s="11">
        <v>45209</v>
      </c>
      <c r="B116">
        <v>55.53</v>
      </c>
      <c r="C116">
        <v>55.6</v>
      </c>
      <c r="D116">
        <v>55.75</v>
      </c>
      <c r="E116">
        <v>55.53</v>
      </c>
      <c r="F116" t="s">
        <v>848</v>
      </c>
      <c r="G116" s="10">
        <v>-2.8E-3</v>
      </c>
    </row>
    <row r="117" spans="1:7" x14ac:dyDescent="0.35">
      <c r="A117" s="11">
        <v>45179</v>
      </c>
      <c r="B117">
        <v>55.68</v>
      </c>
      <c r="C117">
        <v>55.37</v>
      </c>
      <c r="D117">
        <v>55.68</v>
      </c>
      <c r="E117">
        <v>55.37</v>
      </c>
      <c r="F117" t="s">
        <v>1029</v>
      </c>
      <c r="G117" s="10">
        <v>1.78E-2</v>
      </c>
    </row>
    <row r="118" spans="1:7" x14ac:dyDescent="0.35">
      <c r="A118" s="11">
        <v>45087</v>
      </c>
      <c r="B118">
        <v>54.71</v>
      </c>
      <c r="C118">
        <v>54.42</v>
      </c>
      <c r="D118">
        <v>54.71</v>
      </c>
      <c r="E118">
        <v>54.42</v>
      </c>
      <c r="F118" t="s">
        <v>1102</v>
      </c>
      <c r="G118" s="10">
        <v>5.8999999999999999E-3</v>
      </c>
    </row>
    <row r="119" spans="1:7" x14ac:dyDescent="0.35">
      <c r="A119" s="11">
        <v>45056</v>
      </c>
      <c r="B119">
        <v>54.39</v>
      </c>
      <c r="C119">
        <v>54.28</v>
      </c>
      <c r="D119">
        <v>54.39</v>
      </c>
      <c r="E119">
        <v>54.28</v>
      </c>
      <c r="F119" t="s">
        <v>625</v>
      </c>
      <c r="G119" s="10">
        <v>-3.8999999999999998E-3</v>
      </c>
    </row>
    <row r="120" spans="1:7" x14ac:dyDescent="0.35">
      <c r="A120" s="11">
        <v>44995</v>
      </c>
      <c r="B120">
        <v>54.6</v>
      </c>
      <c r="C120">
        <v>54.38</v>
      </c>
      <c r="D120">
        <v>54.71</v>
      </c>
      <c r="E120">
        <v>54.38</v>
      </c>
      <c r="F120" t="s">
        <v>1943</v>
      </c>
      <c r="G120" s="10">
        <v>-1E-4</v>
      </c>
    </row>
    <row r="121" spans="1:7" x14ac:dyDescent="0.35">
      <c r="A121" s="11">
        <v>44967</v>
      </c>
      <c r="B121">
        <v>54.61</v>
      </c>
      <c r="C121">
        <v>54.99</v>
      </c>
      <c r="D121">
        <v>54.99</v>
      </c>
      <c r="E121">
        <v>54.61</v>
      </c>
      <c r="F121" t="s">
        <v>1144</v>
      </c>
      <c r="G121" s="10">
        <v>-1.1900000000000001E-2</v>
      </c>
    </row>
    <row r="122" spans="1:7" x14ac:dyDescent="0.35">
      <c r="A122" t="s">
        <v>1942</v>
      </c>
      <c r="B122">
        <v>55.27</v>
      </c>
      <c r="C122">
        <v>55.66</v>
      </c>
      <c r="D122">
        <v>55.66</v>
      </c>
      <c r="E122">
        <v>55.27</v>
      </c>
      <c r="F122" t="s">
        <v>1153</v>
      </c>
      <c r="G122" s="10">
        <v>-8.8999999999999999E-3</v>
      </c>
    </row>
    <row r="123" spans="1:7" x14ac:dyDescent="0.35">
      <c r="A123" t="s">
        <v>1941</v>
      </c>
      <c r="B123">
        <v>55.77</v>
      </c>
      <c r="C123">
        <v>55.67</v>
      </c>
      <c r="D123">
        <v>55.77</v>
      </c>
      <c r="E123">
        <v>55.67</v>
      </c>
      <c r="F123" t="s">
        <v>595</v>
      </c>
      <c r="G123" s="10">
        <v>-1.7899999999999999E-2</v>
      </c>
    </row>
    <row r="124" spans="1:7" x14ac:dyDescent="0.35">
      <c r="A124" t="s">
        <v>1940</v>
      </c>
      <c r="B124">
        <v>56.78</v>
      </c>
      <c r="C124">
        <v>56.85</v>
      </c>
      <c r="D124">
        <v>56.93</v>
      </c>
      <c r="E124">
        <v>56.68</v>
      </c>
      <c r="F124" t="s">
        <v>1555</v>
      </c>
      <c r="G124" s="10">
        <v>-8.6999999999999994E-3</v>
      </c>
    </row>
    <row r="125" spans="1:7" x14ac:dyDescent="0.35">
      <c r="A125" t="s">
        <v>1939</v>
      </c>
      <c r="B125">
        <v>57.28</v>
      </c>
      <c r="C125">
        <v>57.2</v>
      </c>
      <c r="D125">
        <v>57.29</v>
      </c>
      <c r="E125">
        <v>57.2</v>
      </c>
      <c r="F125" t="s">
        <v>1184</v>
      </c>
      <c r="G125" s="10">
        <v>-4.4999999999999997E-3</v>
      </c>
    </row>
    <row r="126" spans="1:7" x14ac:dyDescent="0.35">
      <c r="A126" t="s">
        <v>1938</v>
      </c>
      <c r="B126">
        <v>57.54</v>
      </c>
      <c r="C126">
        <v>57.58</v>
      </c>
      <c r="D126">
        <v>57.58</v>
      </c>
      <c r="E126">
        <v>57.42</v>
      </c>
      <c r="F126" t="s">
        <v>900</v>
      </c>
      <c r="G126" s="10">
        <v>2.5999999999999999E-3</v>
      </c>
    </row>
    <row r="127" spans="1:7" x14ac:dyDescent="0.35">
      <c r="A127" t="s">
        <v>1937</v>
      </c>
      <c r="B127">
        <v>57.39</v>
      </c>
      <c r="C127">
        <v>56.5</v>
      </c>
      <c r="D127">
        <v>57.47</v>
      </c>
      <c r="E127">
        <v>56.5</v>
      </c>
      <c r="F127" t="s">
        <v>1936</v>
      </c>
      <c r="G127" s="10">
        <v>-6.0000000000000001E-3</v>
      </c>
    </row>
    <row r="128" spans="1:7" x14ac:dyDescent="0.35">
      <c r="A128" t="s">
        <v>1935</v>
      </c>
      <c r="B128">
        <v>57.74</v>
      </c>
      <c r="C128">
        <v>57.78</v>
      </c>
      <c r="D128">
        <v>57.78</v>
      </c>
      <c r="E128">
        <v>57.61</v>
      </c>
      <c r="F128" t="s">
        <v>1484</v>
      </c>
      <c r="G128" s="10">
        <v>-8.9999999999999998E-4</v>
      </c>
    </row>
    <row r="129" spans="1:7" x14ac:dyDescent="0.35">
      <c r="A129" t="s">
        <v>1934</v>
      </c>
      <c r="B129">
        <v>57.78</v>
      </c>
      <c r="C129">
        <v>57.63</v>
      </c>
      <c r="D129">
        <v>57.78</v>
      </c>
      <c r="E129">
        <v>57.63</v>
      </c>
      <c r="F129" t="s">
        <v>775</v>
      </c>
      <c r="G129" s="10">
        <v>4.8999999999999998E-3</v>
      </c>
    </row>
    <row r="130" spans="1:7" x14ac:dyDescent="0.35">
      <c r="A130" t="s">
        <v>1933</v>
      </c>
      <c r="B130">
        <v>57.51</v>
      </c>
      <c r="C130">
        <v>57.63</v>
      </c>
      <c r="D130">
        <v>57.63</v>
      </c>
      <c r="E130">
        <v>57.51</v>
      </c>
      <c r="F130" t="s">
        <v>1070</v>
      </c>
      <c r="G130" s="10">
        <v>6.0000000000000001E-3</v>
      </c>
    </row>
    <row r="131" spans="1:7" x14ac:dyDescent="0.35">
      <c r="A131" t="s">
        <v>1932</v>
      </c>
      <c r="B131">
        <v>57.16</v>
      </c>
      <c r="C131">
        <v>56.87</v>
      </c>
      <c r="D131">
        <v>57.17</v>
      </c>
      <c r="E131">
        <v>56.87</v>
      </c>
      <c r="F131" t="s">
        <v>1931</v>
      </c>
      <c r="G131" s="10">
        <v>3.5000000000000001E-3</v>
      </c>
    </row>
    <row r="132" spans="1:7" x14ac:dyDescent="0.35">
      <c r="A132" t="s">
        <v>1930</v>
      </c>
      <c r="B132">
        <v>56.96</v>
      </c>
      <c r="C132">
        <v>57.02</v>
      </c>
      <c r="D132">
        <v>57.02</v>
      </c>
      <c r="E132">
        <v>56.96</v>
      </c>
      <c r="F132" t="s">
        <v>853</v>
      </c>
      <c r="G132" s="10">
        <v>-4.1000000000000003E-3</v>
      </c>
    </row>
    <row r="133" spans="1:7" x14ac:dyDescent="0.35">
      <c r="A133" s="11">
        <v>45269</v>
      </c>
      <c r="B133">
        <v>57.2</v>
      </c>
      <c r="C133">
        <v>56.97</v>
      </c>
      <c r="D133">
        <v>57.2</v>
      </c>
      <c r="E133">
        <v>56.97</v>
      </c>
      <c r="F133" t="s">
        <v>687</v>
      </c>
      <c r="G133" s="10">
        <v>-4.7999999999999996E-3</v>
      </c>
    </row>
    <row r="134" spans="1:7" x14ac:dyDescent="0.35">
      <c r="A134" s="11">
        <v>45239</v>
      </c>
      <c r="B134">
        <v>57.47</v>
      </c>
      <c r="C134">
        <v>57.51</v>
      </c>
      <c r="D134">
        <v>57.53</v>
      </c>
      <c r="E134">
        <v>57.47</v>
      </c>
      <c r="F134" t="s">
        <v>602</v>
      </c>
      <c r="G134" s="10">
        <v>3.3999999999999998E-3</v>
      </c>
    </row>
    <row r="135" spans="1:7" x14ac:dyDescent="0.35">
      <c r="A135" s="11">
        <v>45147</v>
      </c>
      <c r="B135">
        <v>57.28</v>
      </c>
      <c r="C135">
        <v>57.25</v>
      </c>
      <c r="D135">
        <v>57.35</v>
      </c>
      <c r="E135">
        <v>57.25</v>
      </c>
      <c r="F135" t="s">
        <v>792</v>
      </c>
      <c r="G135" s="10">
        <v>-2.3E-3</v>
      </c>
    </row>
    <row r="136" spans="1:7" x14ac:dyDescent="0.35">
      <c r="A136" s="11">
        <v>45116</v>
      </c>
      <c r="B136">
        <v>57.4</v>
      </c>
      <c r="C136">
        <v>57.38</v>
      </c>
      <c r="D136">
        <v>57.44</v>
      </c>
      <c r="E136">
        <v>57.3</v>
      </c>
      <c r="F136" t="s">
        <v>864</v>
      </c>
      <c r="G136" s="10">
        <v>8.9999999999999998E-4</v>
      </c>
    </row>
    <row r="137" spans="1:7" x14ac:dyDescent="0.35">
      <c r="A137" s="11">
        <v>45086</v>
      </c>
      <c r="B137">
        <v>57.35</v>
      </c>
      <c r="C137">
        <v>57.53</v>
      </c>
      <c r="D137">
        <v>57.53</v>
      </c>
      <c r="E137">
        <v>57.32</v>
      </c>
      <c r="F137" t="s">
        <v>1202</v>
      </c>
      <c r="G137" s="10">
        <v>-3.2000000000000002E-3</v>
      </c>
    </row>
    <row r="138" spans="1:7" x14ac:dyDescent="0.35">
      <c r="A138" s="11">
        <v>45055</v>
      </c>
      <c r="B138">
        <v>57.54</v>
      </c>
      <c r="C138">
        <v>57.65</v>
      </c>
      <c r="D138">
        <v>57.65</v>
      </c>
      <c r="E138">
        <v>57.54</v>
      </c>
      <c r="F138" t="s">
        <v>1620</v>
      </c>
      <c r="G138" s="10">
        <v>-8.6999999999999994E-3</v>
      </c>
    </row>
    <row r="139" spans="1:7" x14ac:dyDescent="0.35">
      <c r="A139" s="11">
        <v>44935</v>
      </c>
      <c r="B139">
        <v>58.05</v>
      </c>
      <c r="C139">
        <v>58.05</v>
      </c>
      <c r="D139">
        <v>58.05</v>
      </c>
      <c r="E139">
        <v>58.05</v>
      </c>
      <c r="F139" t="s">
        <v>619</v>
      </c>
      <c r="G139" s="10">
        <v>5.9999999999999995E-4</v>
      </c>
    </row>
    <row r="140" spans="1:7" x14ac:dyDescent="0.35">
      <c r="A140" t="s">
        <v>1929</v>
      </c>
      <c r="B140">
        <v>58.01</v>
      </c>
      <c r="C140">
        <v>58.1</v>
      </c>
      <c r="D140">
        <v>58.1</v>
      </c>
      <c r="E140">
        <v>58.01</v>
      </c>
      <c r="F140" t="s">
        <v>749</v>
      </c>
      <c r="G140" s="10">
        <v>5.9999999999999995E-4</v>
      </c>
    </row>
    <row r="141" spans="1:7" x14ac:dyDescent="0.35">
      <c r="A141" t="s">
        <v>1928</v>
      </c>
      <c r="B141">
        <v>57.97</v>
      </c>
      <c r="C141">
        <v>57.5</v>
      </c>
      <c r="D141">
        <v>57.98</v>
      </c>
      <c r="E141">
        <v>57.5</v>
      </c>
      <c r="F141" t="s">
        <v>1000</v>
      </c>
      <c r="G141" s="10">
        <v>9.9000000000000008E-3</v>
      </c>
    </row>
    <row r="142" spans="1:7" x14ac:dyDescent="0.35">
      <c r="A142" t="s">
        <v>1927</v>
      </c>
      <c r="B142">
        <v>57.4</v>
      </c>
      <c r="C142">
        <v>57.4</v>
      </c>
      <c r="D142">
        <v>57.4</v>
      </c>
      <c r="E142">
        <v>57.4</v>
      </c>
      <c r="F142" t="s">
        <v>611</v>
      </c>
      <c r="G142" s="10">
        <v>2.8999999999999998E-3</v>
      </c>
    </row>
    <row r="143" spans="1:7" x14ac:dyDescent="0.35">
      <c r="A143" t="s">
        <v>1926</v>
      </c>
      <c r="B143">
        <v>57.24</v>
      </c>
      <c r="C143">
        <v>57.24</v>
      </c>
      <c r="D143">
        <v>57.24</v>
      </c>
      <c r="E143">
        <v>57.24</v>
      </c>
      <c r="F143" t="s">
        <v>589</v>
      </c>
      <c r="G143" s="10">
        <v>-1.5E-3</v>
      </c>
    </row>
    <row r="144" spans="1:7" x14ac:dyDescent="0.35">
      <c r="A144" t="s">
        <v>1925</v>
      </c>
      <c r="B144">
        <v>57.32</v>
      </c>
      <c r="C144">
        <v>58.91</v>
      </c>
      <c r="D144">
        <v>58.91</v>
      </c>
      <c r="E144">
        <v>57.26</v>
      </c>
      <c r="F144" t="s">
        <v>932</v>
      </c>
      <c r="G144" s="10">
        <v>-5.0000000000000001E-4</v>
      </c>
    </row>
    <row r="145" spans="1:7" x14ac:dyDescent="0.35">
      <c r="A145" t="s">
        <v>1924</v>
      </c>
      <c r="B145">
        <v>57.35</v>
      </c>
      <c r="C145">
        <v>57.03</v>
      </c>
      <c r="D145">
        <v>57.44</v>
      </c>
      <c r="E145">
        <v>57.03</v>
      </c>
      <c r="F145" t="s">
        <v>1923</v>
      </c>
      <c r="G145" s="10">
        <v>1.0500000000000001E-2</v>
      </c>
    </row>
    <row r="146" spans="1:7" x14ac:dyDescent="0.35">
      <c r="A146" t="s">
        <v>1922</v>
      </c>
      <c r="B146">
        <v>56.76</v>
      </c>
      <c r="C146">
        <v>56.66</v>
      </c>
      <c r="D146">
        <v>56.77</v>
      </c>
      <c r="E146">
        <v>56.62</v>
      </c>
      <c r="F146" t="s">
        <v>746</v>
      </c>
      <c r="G146" s="10">
        <v>-6.9999999999999999E-4</v>
      </c>
    </row>
    <row r="147" spans="1:7" x14ac:dyDescent="0.35">
      <c r="A147" t="s">
        <v>1921</v>
      </c>
      <c r="B147">
        <v>56.8</v>
      </c>
      <c r="C147">
        <v>56.86</v>
      </c>
      <c r="D147">
        <v>56.86</v>
      </c>
      <c r="E147">
        <v>56.8</v>
      </c>
      <c r="F147" t="s">
        <v>644</v>
      </c>
      <c r="G147" s="10">
        <v>5.1000000000000004E-3</v>
      </c>
    </row>
    <row r="148" spans="1:7" x14ac:dyDescent="0.35">
      <c r="A148" t="s">
        <v>1920</v>
      </c>
      <c r="B148">
        <v>56.51</v>
      </c>
      <c r="C148">
        <v>56.62</v>
      </c>
      <c r="D148">
        <v>56.62</v>
      </c>
      <c r="E148">
        <v>56.36</v>
      </c>
      <c r="F148" t="s">
        <v>1919</v>
      </c>
      <c r="G148" s="10">
        <v>-1.6000000000000001E-3</v>
      </c>
    </row>
    <row r="149" spans="1:7" x14ac:dyDescent="0.35">
      <c r="A149" t="s">
        <v>1918</v>
      </c>
      <c r="B149">
        <v>56.6</v>
      </c>
      <c r="C149">
        <v>56.88</v>
      </c>
      <c r="D149">
        <v>56.88</v>
      </c>
      <c r="E149">
        <v>56.6</v>
      </c>
      <c r="F149" t="s">
        <v>1917</v>
      </c>
      <c r="G149" s="10">
        <v>-7.7000000000000002E-3</v>
      </c>
    </row>
    <row r="150" spans="1:7" x14ac:dyDescent="0.35">
      <c r="A150" t="s">
        <v>1916</v>
      </c>
      <c r="B150">
        <v>57.04</v>
      </c>
      <c r="C150">
        <v>57.19</v>
      </c>
      <c r="D150">
        <v>57.19</v>
      </c>
      <c r="E150">
        <v>57.04</v>
      </c>
      <c r="F150" t="s">
        <v>1915</v>
      </c>
      <c r="G150" s="10">
        <v>-6.9999999999999999E-4</v>
      </c>
    </row>
    <row r="151" spans="1:7" x14ac:dyDescent="0.35">
      <c r="A151" t="s">
        <v>1914</v>
      </c>
      <c r="B151">
        <v>57.08</v>
      </c>
      <c r="C151">
        <v>56.84</v>
      </c>
      <c r="D151">
        <v>57.32</v>
      </c>
      <c r="E151">
        <v>56.84</v>
      </c>
      <c r="F151" t="s">
        <v>1007</v>
      </c>
      <c r="G151" s="10">
        <v>-2.5999999999999999E-3</v>
      </c>
    </row>
    <row r="152" spans="1:7" x14ac:dyDescent="0.35">
      <c r="A152" s="11">
        <v>45238</v>
      </c>
      <c r="B152">
        <v>57.23</v>
      </c>
      <c r="C152">
        <v>57.23</v>
      </c>
      <c r="D152">
        <v>57.52</v>
      </c>
      <c r="E152">
        <v>57.11</v>
      </c>
      <c r="F152" t="s">
        <v>1169</v>
      </c>
      <c r="G152" s="10">
        <v>-5.0000000000000001E-4</v>
      </c>
    </row>
    <row r="153" spans="1:7" x14ac:dyDescent="0.35">
      <c r="A153" s="11">
        <v>45207</v>
      </c>
      <c r="B153">
        <v>57.26</v>
      </c>
      <c r="C153">
        <v>57.54</v>
      </c>
      <c r="D153">
        <v>57.54</v>
      </c>
      <c r="E153">
        <v>57.16</v>
      </c>
      <c r="F153" t="s">
        <v>1913</v>
      </c>
      <c r="G153" s="10">
        <v>-1.6000000000000001E-3</v>
      </c>
    </row>
    <row r="154" spans="1:7" x14ac:dyDescent="0.35">
      <c r="A154" s="11">
        <v>45177</v>
      </c>
      <c r="B154">
        <v>57.35</v>
      </c>
      <c r="C154">
        <v>57.5</v>
      </c>
      <c r="D154">
        <v>57.5</v>
      </c>
      <c r="E154">
        <v>57.26</v>
      </c>
      <c r="F154" t="s">
        <v>1912</v>
      </c>
      <c r="G154" s="10">
        <v>-4.8999999999999998E-3</v>
      </c>
    </row>
    <row r="155" spans="1:7" x14ac:dyDescent="0.35">
      <c r="A155" s="11">
        <v>45146</v>
      </c>
      <c r="B155">
        <v>57.63</v>
      </c>
      <c r="C155">
        <v>57.75</v>
      </c>
      <c r="D155">
        <v>57.75</v>
      </c>
      <c r="E155">
        <v>57.63</v>
      </c>
      <c r="F155" t="s">
        <v>724</v>
      </c>
      <c r="G155" s="10">
        <v>-5.7999999999999996E-3</v>
      </c>
    </row>
    <row r="156" spans="1:7" x14ac:dyDescent="0.35">
      <c r="A156" s="11">
        <v>45115</v>
      </c>
      <c r="B156">
        <v>57.97</v>
      </c>
      <c r="C156">
        <v>57.93</v>
      </c>
      <c r="D156">
        <v>57.98</v>
      </c>
      <c r="E156">
        <v>57.85</v>
      </c>
      <c r="F156" t="s">
        <v>1012</v>
      </c>
      <c r="G156" s="10">
        <v>-2.2000000000000001E-3</v>
      </c>
    </row>
    <row r="157" spans="1:7" x14ac:dyDescent="0.35">
      <c r="A157" s="11">
        <v>45024</v>
      </c>
      <c r="B157">
        <v>58.1</v>
      </c>
      <c r="C157">
        <v>58.07</v>
      </c>
      <c r="D157">
        <v>58.2</v>
      </c>
      <c r="E157">
        <v>57.98</v>
      </c>
      <c r="F157" t="s">
        <v>1594</v>
      </c>
      <c r="G157" s="10">
        <v>4.4999999999999997E-3</v>
      </c>
    </row>
    <row r="158" spans="1:7" x14ac:dyDescent="0.35">
      <c r="A158" s="11">
        <v>44993</v>
      </c>
      <c r="B158">
        <v>57.84</v>
      </c>
      <c r="C158">
        <v>57.88</v>
      </c>
      <c r="D158">
        <v>57.88</v>
      </c>
      <c r="E158">
        <v>57.84</v>
      </c>
      <c r="F158" t="s">
        <v>659</v>
      </c>
      <c r="G158" s="10">
        <v>-1.6999999999999999E-3</v>
      </c>
    </row>
    <row r="159" spans="1:7" x14ac:dyDescent="0.35">
      <c r="A159" s="11">
        <v>44965</v>
      </c>
      <c r="B159">
        <v>57.94</v>
      </c>
      <c r="C159">
        <v>58.04</v>
      </c>
      <c r="D159">
        <v>58.04</v>
      </c>
      <c r="E159">
        <v>57.83</v>
      </c>
      <c r="F159" t="s">
        <v>724</v>
      </c>
      <c r="G159" s="10">
        <v>-2.5999999999999999E-3</v>
      </c>
    </row>
    <row r="160" spans="1:7" x14ac:dyDescent="0.35">
      <c r="A160" s="11">
        <v>44934</v>
      </c>
      <c r="B160">
        <v>58.09</v>
      </c>
      <c r="C160">
        <v>57.99</v>
      </c>
      <c r="D160">
        <v>58.29</v>
      </c>
      <c r="E160">
        <v>57.99</v>
      </c>
      <c r="F160" t="s">
        <v>1911</v>
      </c>
      <c r="G160" s="10">
        <v>-1.1900000000000001E-2</v>
      </c>
    </row>
    <row r="161" spans="1:7" x14ac:dyDescent="0.35">
      <c r="A161" t="s">
        <v>1910</v>
      </c>
      <c r="B161">
        <v>58.79</v>
      </c>
      <c r="C161">
        <v>58.71</v>
      </c>
      <c r="D161">
        <v>58.79</v>
      </c>
      <c r="E161">
        <v>58.71</v>
      </c>
      <c r="F161" t="s">
        <v>1002</v>
      </c>
      <c r="G161" s="10">
        <v>3.0000000000000001E-3</v>
      </c>
    </row>
    <row r="162" spans="1:7" x14ac:dyDescent="0.35">
      <c r="A162" t="s">
        <v>1909</v>
      </c>
      <c r="B162">
        <v>58.61</v>
      </c>
      <c r="C162">
        <v>58.35</v>
      </c>
      <c r="D162">
        <v>58.61</v>
      </c>
      <c r="E162">
        <v>58.35</v>
      </c>
      <c r="F162" t="s">
        <v>879</v>
      </c>
      <c r="G162" s="10">
        <v>7.4999999999999997E-3</v>
      </c>
    </row>
    <row r="163" spans="1:7" x14ac:dyDescent="0.35">
      <c r="A163" t="s">
        <v>1908</v>
      </c>
      <c r="B163">
        <v>58.18</v>
      </c>
      <c r="C163">
        <v>58.17</v>
      </c>
      <c r="D163">
        <v>58.18</v>
      </c>
      <c r="E163">
        <v>58.17</v>
      </c>
      <c r="F163" t="s">
        <v>879</v>
      </c>
      <c r="G163" s="10">
        <v>-1.6400000000000001E-2</v>
      </c>
    </row>
    <row r="164" spans="1:7" x14ac:dyDescent="0.35">
      <c r="A164" t="s">
        <v>1907</v>
      </c>
      <c r="B164">
        <v>59.15</v>
      </c>
      <c r="C164">
        <v>58.92</v>
      </c>
      <c r="D164">
        <v>59.15</v>
      </c>
      <c r="E164">
        <v>58.92</v>
      </c>
      <c r="F164" t="s">
        <v>1301</v>
      </c>
      <c r="G164" s="10">
        <v>3.5000000000000001E-3</v>
      </c>
    </row>
    <row r="165" spans="1:7" x14ac:dyDescent="0.35">
      <c r="A165" t="s">
        <v>1906</v>
      </c>
      <c r="B165">
        <v>58.94</v>
      </c>
      <c r="C165">
        <v>58.94</v>
      </c>
      <c r="D165">
        <v>58.94</v>
      </c>
      <c r="E165">
        <v>58.94</v>
      </c>
      <c r="F165" t="s">
        <v>816</v>
      </c>
      <c r="G165" s="10">
        <v>7.0000000000000001E-3</v>
      </c>
    </row>
    <row r="166" spans="1:7" x14ac:dyDescent="0.35">
      <c r="A166" t="s">
        <v>1905</v>
      </c>
      <c r="B166">
        <v>58.53</v>
      </c>
      <c r="C166">
        <v>58.69</v>
      </c>
      <c r="D166">
        <v>58.69</v>
      </c>
      <c r="E166">
        <v>58.53</v>
      </c>
      <c r="F166" t="s">
        <v>840</v>
      </c>
      <c r="G166" s="10">
        <v>-4.0000000000000001E-3</v>
      </c>
    </row>
    <row r="167" spans="1:7" x14ac:dyDescent="0.35">
      <c r="A167" t="s">
        <v>1904</v>
      </c>
      <c r="B167">
        <v>58.77</v>
      </c>
      <c r="C167">
        <v>58.43</v>
      </c>
      <c r="D167">
        <v>58.93</v>
      </c>
      <c r="E167">
        <v>58.43</v>
      </c>
      <c r="F167" t="s">
        <v>1093</v>
      </c>
      <c r="G167" s="10">
        <v>-3.7000000000000002E-3</v>
      </c>
    </row>
    <row r="168" spans="1:7" x14ac:dyDescent="0.35">
      <c r="A168" t="s">
        <v>1903</v>
      </c>
      <c r="B168">
        <v>58.99</v>
      </c>
      <c r="C168">
        <v>59.09</v>
      </c>
      <c r="D168">
        <v>59.09</v>
      </c>
      <c r="E168">
        <v>58.87</v>
      </c>
      <c r="F168" t="s">
        <v>1902</v>
      </c>
      <c r="G168" s="10">
        <v>-4.4999999999999997E-3</v>
      </c>
    </row>
    <row r="169" spans="1:7" x14ac:dyDescent="0.35">
      <c r="A169" t="s">
        <v>1901</v>
      </c>
      <c r="B169">
        <v>59.26</v>
      </c>
      <c r="C169">
        <v>59.21</v>
      </c>
      <c r="D169">
        <v>59.28</v>
      </c>
      <c r="E169">
        <v>59.14</v>
      </c>
      <c r="F169" t="s">
        <v>760</v>
      </c>
      <c r="G169" s="10">
        <v>2.9999999999999997E-4</v>
      </c>
    </row>
    <row r="170" spans="1:7" x14ac:dyDescent="0.35">
      <c r="A170" t="s">
        <v>1900</v>
      </c>
      <c r="B170">
        <v>59.24</v>
      </c>
      <c r="C170">
        <v>59.25</v>
      </c>
      <c r="D170">
        <v>59.44</v>
      </c>
      <c r="E170">
        <v>59.24</v>
      </c>
      <c r="F170" t="s">
        <v>866</v>
      </c>
      <c r="G170" s="10">
        <v>1.15E-2</v>
      </c>
    </row>
    <row r="171" spans="1:7" x14ac:dyDescent="0.35">
      <c r="A171" t="s">
        <v>1899</v>
      </c>
      <c r="B171">
        <v>58.56</v>
      </c>
      <c r="C171">
        <v>58.54</v>
      </c>
      <c r="D171">
        <v>58.59</v>
      </c>
      <c r="E171">
        <v>58.43</v>
      </c>
      <c r="F171" t="s">
        <v>630</v>
      </c>
      <c r="G171" s="10">
        <v>2.0000000000000001E-4</v>
      </c>
    </row>
    <row r="172" spans="1:7" x14ac:dyDescent="0.35">
      <c r="A172" t="s">
        <v>1898</v>
      </c>
      <c r="B172">
        <v>58.55</v>
      </c>
      <c r="C172">
        <v>58.62</v>
      </c>
      <c r="D172">
        <v>58.62</v>
      </c>
      <c r="E172">
        <v>58.55</v>
      </c>
      <c r="F172" t="s">
        <v>825</v>
      </c>
      <c r="G172" s="10">
        <v>-2.5999999999999999E-3</v>
      </c>
    </row>
    <row r="173" spans="1:7" x14ac:dyDescent="0.35">
      <c r="A173" t="s">
        <v>1897</v>
      </c>
      <c r="B173">
        <v>58.71</v>
      </c>
      <c r="C173">
        <v>58.8</v>
      </c>
      <c r="D173">
        <v>58.81</v>
      </c>
      <c r="E173">
        <v>58.68</v>
      </c>
      <c r="F173" t="s">
        <v>843</v>
      </c>
      <c r="G173" s="10">
        <v>5.0000000000000001E-4</v>
      </c>
    </row>
    <row r="174" spans="1:7" x14ac:dyDescent="0.35">
      <c r="A174" s="11">
        <v>45267</v>
      </c>
      <c r="B174">
        <v>58.68</v>
      </c>
      <c r="C174">
        <v>58.28</v>
      </c>
      <c r="D174">
        <v>58.82</v>
      </c>
      <c r="E174">
        <v>58.28</v>
      </c>
      <c r="F174" t="s">
        <v>1180</v>
      </c>
      <c r="G174" s="10">
        <v>1.35E-2</v>
      </c>
    </row>
    <row r="175" spans="1:7" x14ac:dyDescent="0.35">
      <c r="A175" s="11">
        <v>45237</v>
      </c>
      <c r="B175">
        <v>57.9</v>
      </c>
      <c r="C175">
        <v>58.1</v>
      </c>
      <c r="D175">
        <v>58.1</v>
      </c>
      <c r="E175">
        <v>57.9</v>
      </c>
      <c r="F175" t="s">
        <v>766</v>
      </c>
      <c r="G175" s="10">
        <v>2.8999999999999998E-3</v>
      </c>
    </row>
    <row r="176" spans="1:7" x14ac:dyDescent="0.35">
      <c r="A176" s="11">
        <v>45206</v>
      </c>
      <c r="B176">
        <v>57.73</v>
      </c>
      <c r="C176">
        <v>57.72</v>
      </c>
      <c r="D176">
        <v>57.78</v>
      </c>
      <c r="E176">
        <v>57.63</v>
      </c>
      <c r="F176" t="s">
        <v>1095</v>
      </c>
      <c r="G176" s="10">
        <v>8.9999999999999998E-4</v>
      </c>
    </row>
    <row r="177" spans="1:7" x14ac:dyDescent="0.35">
      <c r="A177" s="11">
        <v>45114</v>
      </c>
      <c r="B177">
        <v>57.67</v>
      </c>
      <c r="C177">
        <v>57.64</v>
      </c>
      <c r="D177">
        <v>57.81</v>
      </c>
      <c r="E177">
        <v>57.64</v>
      </c>
      <c r="F177" t="s">
        <v>537</v>
      </c>
      <c r="G177" s="10">
        <v>4.7000000000000002E-3</v>
      </c>
    </row>
    <row r="178" spans="1:7" x14ac:dyDescent="0.35">
      <c r="A178" s="11">
        <v>45053</v>
      </c>
      <c r="B178">
        <v>57.41</v>
      </c>
      <c r="C178">
        <v>57.7</v>
      </c>
      <c r="D178">
        <v>57.76</v>
      </c>
      <c r="E178">
        <v>57.3</v>
      </c>
      <c r="F178" t="s">
        <v>1283</v>
      </c>
      <c r="G178" s="10">
        <v>-5.1000000000000004E-3</v>
      </c>
    </row>
    <row r="179" spans="1:7" x14ac:dyDescent="0.35">
      <c r="A179" s="11">
        <v>44992</v>
      </c>
      <c r="B179">
        <v>57.7</v>
      </c>
      <c r="C179">
        <v>57.86</v>
      </c>
      <c r="D179">
        <v>57.88</v>
      </c>
      <c r="E179">
        <v>57.69</v>
      </c>
      <c r="F179" t="s">
        <v>1205</v>
      </c>
      <c r="G179" s="10">
        <v>3.3999999999999998E-3</v>
      </c>
    </row>
    <row r="180" spans="1:7" x14ac:dyDescent="0.35">
      <c r="A180" t="s">
        <v>1896</v>
      </c>
      <c r="B180">
        <v>57.5</v>
      </c>
      <c r="C180">
        <v>57</v>
      </c>
      <c r="D180">
        <v>57.56</v>
      </c>
      <c r="E180">
        <v>57</v>
      </c>
      <c r="F180" t="s">
        <v>1099</v>
      </c>
      <c r="G180" s="10">
        <v>5.0000000000000001E-3</v>
      </c>
    </row>
    <row r="181" spans="1:7" x14ac:dyDescent="0.35">
      <c r="A181" t="s">
        <v>1895</v>
      </c>
      <c r="B181">
        <v>57.22</v>
      </c>
      <c r="C181">
        <v>56.85</v>
      </c>
      <c r="D181">
        <v>57.36</v>
      </c>
      <c r="E181">
        <v>56.85</v>
      </c>
      <c r="F181" t="s">
        <v>1894</v>
      </c>
      <c r="G181" s="10">
        <v>1.4E-3</v>
      </c>
    </row>
    <row r="182" spans="1:7" x14ac:dyDescent="0.35">
      <c r="A182" t="s">
        <v>1893</v>
      </c>
      <c r="B182">
        <v>57.14</v>
      </c>
      <c r="C182">
        <v>57.04</v>
      </c>
      <c r="D182">
        <v>57.31</v>
      </c>
      <c r="E182">
        <v>57.04</v>
      </c>
      <c r="F182" t="s">
        <v>1892</v>
      </c>
      <c r="G182" s="10">
        <v>-3.5999999999999999E-3</v>
      </c>
    </row>
    <row r="183" spans="1:7" x14ac:dyDescent="0.35">
      <c r="A183" t="s">
        <v>1891</v>
      </c>
      <c r="B183">
        <v>57.35</v>
      </c>
      <c r="C183">
        <v>57.23</v>
      </c>
      <c r="D183">
        <v>57.35</v>
      </c>
      <c r="E183">
        <v>57.23</v>
      </c>
      <c r="F183" t="s">
        <v>1890</v>
      </c>
      <c r="G183" s="10">
        <v>-5.1999999999999998E-3</v>
      </c>
    </row>
    <row r="184" spans="1:7" x14ac:dyDescent="0.35">
      <c r="A184" t="s">
        <v>1889</v>
      </c>
      <c r="B184">
        <v>57.64</v>
      </c>
      <c r="C184">
        <v>57.56</v>
      </c>
      <c r="D184">
        <v>57.75</v>
      </c>
      <c r="E184">
        <v>57.54</v>
      </c>
      <c r="F184" t="s">
        <v>1888</v>
      </c>
      <c r="G184" s="10">
        <v>2.2000000000000001E-3</v>
      </c>
    </row>
    <row r="185" spans="1:7" x14ac:dyDescent="0.35">
      <c r="A185" t="s">
        <v>1887</v>
      </c>
      <c r="B185">
        <v>57.52</v>
      </c>
      <c r="C185">
        <v>57.33</v>
      </c>
      <c r="D185">
        <v>57.88</v>
      </c>
      <c r="E185">
        <v>57.33</v>
      </c>
      <c r="F185" t="s">
        <v>1886</v>
      </c>
      <c r="G185" s="10">
        <v>2.8999999999999998E-3</v>
      </c>
    </row>
    <row r="186" spans="1:7" x14ac:dyDescent="0.35">
      <c r="A186" t="s">
        <v>1885</v>
      </c>
      <c r="B186">
        <v>57.35</v>
      </c>
      <c r="C186">
        <v>57.43</v>
      </c>
      <c r="D186">
        <v>57.45</v>
      </c>
      <c r="E186">
        <v>57.3</v>
      </c>
      <c r="F186" t="s">
        <v>1884</v>
      </c>
      <c r="G186" s="10">
        <v>-1.04E-2</v>
      </c>
    </row>
    <row r="187" spans="1:7" x14ac:dyDescent="0.35">
      <c r="A187" t="s">
        <v>1883</v>
      </c>
      <c r="B187">
        <v>57.95</v>
      </c>
      <c r="C187">
        <v>57.85</v>
      </c>
      <c r="D187">
        <v>58.09</v>
      </c>
      <c r="E187">
        <v>57.85</v>
      </c>
      <c r="F187" t="s">
        <v>1882</v>
      </c>
      <c r="G187" s="10">
        <v>-1.6999999999999999E-3</v>
      </c>
    </row>
    <row r="188" spans="1:7" x14ac:dyDescent="0.35">
      <c r="A188" t="s">
        <v>1881</v>
      </c>
      <c r="B188">
        <v>58.05</v>
      </c>
      <c r="C188">
        <v>58</v>
      </c>
      <c r="D188">
        <v>58.05</v>
      </c>
      <c r="E188">
        <v>57.82</v>
      </c>
      <c r="F188" t="s">
        <v>1596</v>
      </c>
      <c r="G188" s="10">
        <v>-4.4000000000000003E-3</v>
      </c>
    </row>
    <row r="189" spans="1:7" x14ac:dyDescent="0.35">
      <c r="A189" t="s">
        <v>1880</v>
      </c>
      <c r="B189">
        <v>58.31</v>
      </c>
      <c r="C189">
        <v>58.77</v>
      </c>
      <c r="D189">
        <v>58.81</v>
      </c>
      <c r="E189">
        <v>58.31</v>
      </c>
      <c r="F189" t="s">
        <v>943</v>
      </c>
      <c r="G189" s="10">
        <v>-6.4999999999999997E-3</v>
      </c>
    </row>
    <row r="190" spans="1:7" x14ac:dyDescent="0.35">
      <c r="A190" t="s">
        <v>1879</v>
      </c>
      <c r="B190">
        <v>58.69</v>
      </c>
      <c r="C190">
        <v>58.32</v>
      </c>
      <c r="D190">
        <v>58.86</v>
      </c>
      <c r="E190">
        <v>58.32</v>
      </c>
      <c r="F190" t="s">
        <v>1000</v>
      </c>
      <c r="G190" s="10">
        <v>6.1000000000000004E-3</v>
      </c>
    </row>
    <row r="191" spans="1:7" x14ac:dyDescent="0.35">
      <c r="A191" t="s">
        <v>1878</v>
      </c>
      <c r="B191">
        <v>58.34</v>
      </c>
      <c r="C191">
        <v>58.59</v>
      </c>
      <c r="D191">
        <v>58.6</v>
      </c>
      <c r="E191">
        <v>58.33</v>
      </c>
      <c r="F191" t="s">
        <v>1037</v>
      </c>
      <c r="G191" s="10">
        <v>2.8999999999999998E-3</v>
      </c>
    </row>
    <row r="192" spans="1:7" x14ac:dyDescent="0.35">
      <c r="A192" t="s">
        <v>1877</v>
      </c>
      <c r="B192">
        <v>58.17</v>
      </c>
      <c r="C192">
        <v>58.49</v>
      </c>
      <c r="D192">
        <v>58.49</v>
      </c>
      <c r="E192">
        <v>58.13</v>
      </c>
      <c r="F192" t="s">
        <v>988</v>
      </c>
      <c r="G192" s="10">
        <v>-9.1999999999999998E-3</v>
      </c>
    </row>
    <row r="193" spans="1:7" x14ac:dyDescent="0.35">
      <c r="A193" s="11">
        <v>45266</v>
      </c>
      <c r="B193">
        <v>58.71</v>
      </c>
      <c r="C193">
        <v>58.71</v>
      </c>
      <c r="D193">
        <v>58.71</v>
      </c>
      <c r="E193">
        <v>58.71</v>
      </c>
      <c r="F193" t="s">
        <v>563</v>
      </c>
      <c r="G193" s="10">
        <v>-1E-3</v>
      </c>
    </row>
    <row r="194" spans="1:7" x14ac:dyDescent="0.35">
      <c r="A194" s="11">
        <v>45175</v>
      </c>
      <c r="B194">
        <v>58.77</v>
      </c>
      <c r="C194">
        <v>58.69</v>
      </c>
      <c r="D194">
        <v>58.95</v>
      </c>
      <c r="E194">
        <v>58.69</v>
      </c>
      <c r="F194" t="s">
        <v>1153</v>
      </c>
      <c r="G194" s="10">
        <v>-2.5000000000000001E-3</v>
      </c>
    </row>
    <row r="195" spans="1:7" x14ac:dyDescent="0.35">
      <c r="A195" s="11">
        <v>45144</v>
      </c>
      <c r="B195">
        <v>58.91</v>
      </c>
      <c r="C195">
        <v>58.99</v>
      </c>
      <c r="D195">
        <v>58.99</v>
      </c>
      <c r="E195">
        <v>58.91</v>
      </c>
      <c r="F195" t="s">
        <v>776</v>
      </c>
      <c r="G195" s="10">
        <v>1.1900000000000001E-2</v>
      </c>
    </row>
    <row r="196" spans="1:7" x14ac:dyDescent="0.35">
      <c r="A196" s="11">
        <v>45113</v>
      </c>
      <c r="B196">
        <v>58.22</v>
      </c>
      <c r="C196">
        <v>58.34</v>
      </c>
      <c r="D196">
        <v>58.34</v>
      </c>
      <c r="E196">
        <v>58.22</v>
      </c>
      <c r="F196" t="s">
        <v>840</v>
      </c>
      <c r="G196" s="10">
        <v>-1.12E-2</v>
      </c>
    </row>
    <row r="197" spans="1:7" x14ac:dyDescent="0.35">
      <c r="A197" s="11">
        <v>45083</v>
      </c>
      <c r="B197">
        <v>58.87</v>
      </c>
      <c r="C197">
        <v>59.01</v>
      </c>
      <c r="D197">
        <v>59.01</v>
      </c>
      <c r="E197">
        <v>58.87</v>
      </c>
      <c r="F197" t="s">
        <v>1294</v>
      </c>
      <c r="G197" s="10">
        <v>1E-3</v>
      </c>
    </row>
    <row r="198" spans="1:7" x14ac:dyDescent="0.35">
      <c r="A198" s="11">
        <v>45052</v>
      </c>
      <c r="B198">
        <v>58.81</v>
      </c>
      <c r="C198">
        <v>58.31</v>
      </c>
      <c r="D198">
        <v>58.93</v>
      </c>
      <c r="E198">
        <v>58.31</v>
      </c>
      <c r="F198" t="s">
        <v>1876</v>
      </c>
      <c r="G198" s="10">
        <v>7.1000000000000004E-3</v>
      </c>
    </row>
    <row r="199" spans="1:7" x14ac:dyDescent="0.35">
      <c r="A199" s="11">
        <v>44963</v>
      </c>
      <c r="B199">
        <v>58.4</v>
      </c>
      <c r="C199">
        <v>59.41</v>
      </c>
      <c r="D199">
        <v>59.41</v>
      </c>
      <c r="E199">
        <v>58.4</v>
      </c>
      <c r="F199" t="s">
        <v>1761</v>
      </c>
      <c r="G199" s="10">
        <v>-1.2800000000000001E-2</v>
      </c>
    </row>
    <row r="200" spans="1:7" x14ac:dyDescent="0.35">
      <c r="A200" s="11">
        <v>44932</v>
      </c>
      <c r="B200">
        <v>59.16</v>
      </c>
      <c r="C200">
        <v>59.41</v>
      </c>
      <c r="D200">
        <v>59.41</v>
      </c>
      <c r="E200">
        <v>58.99</v>
      </c>
      <c r="F200" t="s">
        <v>1875</v>
      </c>
      <c r="G200" s="10">
        <v>4.5999999999999999E-3</v>
      </c>
    </row>
    <row r="201" spans="1:7" x14ac:dyDescent="0.35">
      <c r="A201" t="s">
        <v>1874</v>
      </c>
      <c r="B201">
        <v>58.89</v>
      </c>
      <c r="C201">
        <v>58.72</v>
      </c>
      <c r="D201">
        <v>59.16</v>
      </c>
      <c r="E201">
        <v>58.72</v>
      </c>
      <c r="F201" t="s">
        <v>1873</v>
      </c>
      <c r="G201" s="10">
        <v>2.2000000000000001E-3</v>
      </c>
    </row>
    <row r="202" spans="1:7" x14ac:dyDescent="0.35">
      <c r="A202" t="s">
        <v>1872</v>
      </c>
      <c r="B202">
        <v>58.76</v>
      </c>
      <c r="C202">
        <v>58.49</v>
      </c>
      <c r="D202">
        <v>58.76</v>
      </c>
      <c r="E202">
        <v>58.49</v>
      </c>
      <c r="F202" t="s">
        <v>988</v>
      </c>
      <c r="G202" s="10">
        <v>7.1999999999999998E-3</v>
      </c>
    </row>
    <row r="203" spans="1:7" x14ac:dyDescent="0.35">
      <c r="A203" t="s">
        <v>1871</v>
      </c>
      <c r="B203">
        <v>58.34</v>
      </c>
      <c r="C203">
        <v>58.71</v>
      </c>
      <c r="D203">
        <v>58.71</v>
      </c>
      <c r="E203">
        <v>58.22</v>
      </c>
      <c r="F203" t="s">
        <v>928</v>
      </c>
      <c r="G203" s="10">
        <v>3.0999999999999999E-3</v>
      </c>
    </row>
    <row r="204" spans="1:7" x14ac:dyDescent="0.35">
      <c r="A204" t="s">
        <v>1870</v>
      </c>
      <c r="B204">
        <v>58.16</v>
      </c>
      <c r="C204">
        <v>58.72</v>
      </c>
      <c r="D204">
        <v>58.72</v>
      </c>
      <c r="E204">
        <v>58.16</v>
      </c>
      <c r="F204" t="s">
        <v>1869</v>
      </c>
      <c r="G204" s="10">
        <v>-1.06E-2</v>
      </c>
    </row>
    <row r="205" spans="1:7" x14ac:dyDescent="0.35">
      <c r="A205" t="s">
        <v>1868</v>
      </c>
      <c r="B205">
        <v>58.78</v>
      </c>
      <c r="C205">
        <v>59.26</v>
      </c>
      <c r="D205">
        <v>59.26</v>
      </c>
      <c r="E205">
        <v>58.78</v>
      </c>
      <c r="F205" t="s">
        <v>537</v>
      </c>
      <c r="G205" s="10">
        <v>-7.7000000000000002E-3</v>
      </c>
    </row>
    <row r="206" spans="1:7" x14ac:dyDescent="0.35">
      <c r="A206" t="s">
        <v>1867</v>
      </c>
      <c r="B206">
        <v>59.24</v>
      </c>
      <c r="C206">
        <v>59.12</v>
      </c>
      <c r="D206">
        <v>59.24</v>
      </c>
      <c r="E206">
        <v>59.07</v>
      </c>
      <c r="F206" t="s">
        <v>933</v>
      </c>
      <c r="G206" s="10">
        <v>3.2000000000000002E-3</v>
      </c>
    </row>
    <row r="207" spans="1:7" x14ac:dyDescent="0.35">
      <c r="A207" t="s">
        <v>1866</v>
      </c>
      <c r="B207">
        <v>59.05</v>
      </c>
      <c r="C207">
        <v>59.27</v>
      </c>
      <c r="D207">
        <v>59.29</v>
      </c>
      <c r="E207">
        <v>59.02</v>
      </c>
      <c r="F207" t="s">
        <v>1642</v>
      </c>
      <c r="G207" s="10">
        <v>-5.4000000000000003E-3</v>
      </c>
    </row>
    <row r="208" spans="1:7" x14ac:dyDescent="0.35">
      <c r="A208" t="s">
        <v>1865</v>
      </c>
      <c r="B208">
        <v>59.37</v>
      </c>
      <c r="C208">
        <v>58.93</v>
      </c>
      <c r="D208">
        <v>59.41</v>
      </c>
      <c r="E208">
        <v>58.93</v>
      </c>
      <c r="F208" t="s">
        <v>1061</v>
      </c>
      <c r="G208" s="10">
        <v>1.17E-2</v>
      </c>
    </row>
    <row r="209" spans="1:7" x14ac:dyDescent="0.35">
      <c r="A209" t="s">
        <v>1864</v>
      </c>
      <c r="B209">
        <v>58.69</v>
      </c>
      <c r="C209">
        <v>58.89</v>
      </c>
      <c r="D209">
        <v>58.89</v>
      </c>
      <c r="E209">
        <v>58.47</v>
      </c>
      <c r="F209" t="s">
        <v>1359</v>
      </c>
      <c r="G209" s="10">
        <v>-1.2500000000000001E-2</v>
      </c>
    </row>
    <row r="210" spans="1:7" x14ac:dyDescent="0.35">
      <c r="A210" t="s">
        <v>1863</v>
      </c>
      <c r="B210">
        <v>59.43</v>
      </c>
      <c r="C210">
        <v>59.69</v>
      </c>
      <c r="D210">
        <v>59.69</v>
      </c>
      <c r="E210">
        <v>59.37</v>
      </c>
      <c r="F210" t="s">
        <v>900</v>
      </c>
      <c r="G210" s="10">
        <v>-3.7000000000000002E-3</v>
      </c>
    </row>
    <row r="211" spans="1:7" x14ac:dyDescent="0.35">
      <c r="A211" t="s">
        <v>1862</v>
      </c>
      <c r="B211">
        <v>59.64</v>
      </c>
      <c r="C211">
        <v>60.17</v>
      </c>
      <c r="D211">
        <v>60.18</v>
      </c>
      <c r="E211">
        <v>59.64</v>
      </c>
      <c r="F211" t="s">
        <v>900</v>
      </c>
      <c r="G211" s="10">
        <v>-1.2699999999999999E-2</v>
      </c>
    </row>
    <row r="212" spans="1:7" x14ac:dyDescent="0.35">
      <c r="A212" t="s">
        <v>1861</v>
      </c>
      <c r="B212">
        <v>60.41</v>
      </c>
      <c r="C212">
        <v>60.98</v>
      </c>
      <c r="D212">
        <v>60.98</v>
      </c>
      <c r="E212">
        <v>60.41</v>
      </c>
      <c r="F212" t="s">
        <v>1366</v>
      </c>
      <c r="G212" s="10">
        <v>2.3E-3</v>
      </c>
    </row>
    <row r="213" spans="1:7" x14ac:dyDescent="0.35">
      <c r="A213" s="11">
        <v>45265</v>
      </c>
      <c r="B213">
        <v>60.27</v>
      </c>
      <c r="C213">
        <v>60.69</v>
      </c>
      <c r="D213">
        <v>60.69</v>
      </c>
      <c r="E213">
        <v>60.22</v>
      </c>
      <c r="F213" t="s">
        <v>1159</v>
      </c>
      <c r="G213" s="10">
        <v>-1.6000000000000001E-3</v>
      </c>
    </row>
    <row r="214" spans="1:7" x14ac:dyDescent="0.35">
      <c r="A214" s="11">
        <v>45235</v>
      </c>
      <c r="B214">
        <v>60.37</v>
      </c>
      <c r="C214">
        <v>60.55</v>
      </c>
      <c r="D214">
        <v>60.55</v>
      </c>
      <c r="E214">
        <v>60.37</v>
      </c>
      <c r="F214" t="s">
        <v>770</v>
      </c>
      <c r="G214" s="10">
        <v>-8.5000000000000006E-3</v>
      </c>
    </row>
    <row r="215" spans="1:7" x14ac:dyDescent="0.35">
      <c r="A215" s="11">
        <v>45204</v>
      </c>
      <c r="B215">
        <v>60.89</v>
      </c>
      <c r="C215">
        <v>61.24</v>
      </c>
      <c r="D215">
        <v>61.24</v>
      </c>
      <c r="E215">
        <v>60.69</v>
      </c>
      <c r="F215" t="s">
        <v>1860</v>
      </c>
      <c r="G215" s="10">
        <v>-4.8999999999999998E-3</v>
      </c>
    </row>
    <row r="216" spans="1:7" x14ac:dyDescent="0.35">
      <c r="A216" s="11">
        <v>45174</v>
      </c>
      <c r="B216">
        <v>61.19</v>
      </c>
      <c r="C216">
        <v>60.67</v>
      </c>
      <c r="D216">
        <v>61.26</v>
      </c>
      <c r="E216">
        <v>60.67</v>
      </c>
      <c r="F216" t="s">
        <v>857</v>
      </c>
      <c r="G216" s="10">
        <v>8.6E-3</v>
      </c>
    </row>
    <row r="217" spans="1:7" x14ac:dyDescent="0.35">
      <c r="A217" s="11">
        <v>45143</v>
      </c>
      <c r="B217">
        <v>60.67</v>
      </c>
      <c r="C217">
        <v>60.96</v>
      </c>
      <c r="D217">
        <v>60.96</v>
      </c>
      <c r="E217">
        <v>60.64</v>
      </c>
      <c r="F217" t="s">
        <v>1859</v>
      </c>
      <c r="G217" s="10">
        <v>1.1000000000000001E-3</v>
      </c>
    </row>
    <row r="218" spans="1:7" x14ac:dyDescent="0.35">
      <c r="A218" s="11">
        <v>45051</v>
      </c>
      <c r="B218">
        <v>60.6</v>
      </c>
      <c r="C218">
        <v>60.62</v>
      </c>
      <c r="D218">
        <v>60.62</v>
      </c>
      <c r="E218">
        <v>60.42</v>
      </c>
      <c r="F218" t="s">
        <v>1045</v>
      </c>
      <c r="G218" s="10">
        <v>-1.4E-2</v>
      </c>
    </row>
    <row r="219" spans="1:7" x14ac:dyDescent="0.35">
      <c r="A219" s="11">
        <v>45021</v>
      </c>
      <c r="B219">
        <v>61.47</v>
      </c>
      <c r="C219">
        <v>61.3</v>
      </c>
      <c r="D219">
        <v>61.82</v>
      </c>
      <c r="E219">
        <v>61.3</v>
      </c>
      <c r="F219" t="s">
        <v>1858</v>
      </c>
      <c r="G219" s="10">
        <v>6.8999999999999999E-3</v>
      </c>
    </row>
    <row r="220" spans="1:7" x14ac:dyDescent="0.35">
      <c r="A220" s="11">
        <v>44990</v>
      </c>
      <c r="B220">
        <v>61.04</v>
      </c>
      <c r="C220">
        <v>60.86</v>
      </c>
      <c r="D220">
        <v>61.04</v>
      </c>
      <c r="E220">
        <v>60.34</v>
      </c>
      <c r="F220" t="s">
        <v>1857</v>
      </c>
      <c r="G220" s="10">
        <v>8.0000000000000002E-3</v>
      </c>
    </row>
    <row r="221" spans="1:7" x14ac:dyDescent="0.35">
      <c r="A221" s="11">
        <v>44962</v>
      </c>
      <c r="B221">
        <v>60.56</v>
      </c>
      <c r="C221">
        <v>59.77</v>
      </c>
      <c r="D221">
        <v>60.56</v>
      </c>
      <c r="E221">
        <v>59.77</v>
      </c>
      <c r="F221" t="s">
        <v>1856</v>
      </c>
      <c r="G221" s="10">
        <v>1.6899999999999998E-2</v>
      </c>
    </row>
    <row r="222" spans="1:7" x14ac:dyDescent="0.35">
      <c r="A222" s="11">
        <v>44931</v>
      </c>
      <c r="B222">
        <v>59.55</v>
      </c>
      <c r="C222">
        <v>60.33</v>
      </c>
      <c r="D222">
        <v>60.33</v>
      </c>
      <c r="E222">
        <v>59.42</v>
      </c>
      <c r="F222" t="s">
        <v>1855</v>
      </c>
      <c r="G222" s="10">
        <v>-1.2999999999999999E-3</v>
      </c>
    </row>
    <row r="223" spans="1:7" x14ac:dyDescent="0.35">
      <c r="A223" t="s">
        <v>1854</v>
      </c>
      <c r="B223">
        <v>59.63</v>
      </c>
      <c r="C223">
        <v>59.53</v>
      </c>
      <c r="D223">
        <v>59.63</v>
      </c>
      <c r="E223">
        <v>59.53</v>
      </c>
      <c r="F223" t="s">
        <v>1853</v>
      </c>
      <c r="G223" s="10">
        <v>1E-4</v>
      </c>
    </row>
    <row r="224" spans="1:7" x14ac:dyDescent="0.35">
      <c r="A224" t="s">
        <v>1852</v>
      </c>
      <c r="B224">
        <v>59.62</v>
      </c>
      <c r="C224">
        <v>59.68</v>
      </c>
      <c r="D224">
        <v>59.68</v>
      </c>
      <c r="E224">
        <v>59.35</v>
      </c>
      <c r="F224" t="s">
        <v>936</v>
      </c>
      <c r="G224" s="10">
        <v>-4.0000000000000002E-4</v>
      </c>
    </row>
    <row r="225" spans="1:7" x14ac:dyDescent="0.35">
      <c r="A225" t="s">
        <v>1851</v>
      </c>
      <c r="B225">
        <v>59.65</v>
      </c>
      <c r="C225">
        <v>60.5</v>
      </c>
      <c r="D225">
        <v>60.5</v>
      </c>
      <c r="E225">
        <v>59.65</v>
      </c>
      <c r="F225" t="s">
        <v>1850</v>
      </c>
      <c r="G225" s="10">
        <v>-4.3E-3</v>
      </c>
    </row>
    <row r="226" spans="1:7" x14ac:dyDescent="0.35">
      <c r="A226" t="s">
        <v>1849</v>
      </c>
      <c r="B226">
        <v>59.9</v>
      </c>
      <c r="C226">
        <v>59.93</v>
      </c>
      <c r="D226">
        <v>59.93</v>
      </c>
      <c r="E226">
        <v>59.51</v>
      </c>
      <c r="F226" t="s">
        <v>1169</v>
      </c>
      <c r="G226" s="10">
        <v>1.8E-3</v>
      </c>
    </row>
    <row r="227" spans="1:7" x14ac:dyDescent="0.35">
      <c r="A227" t="s">
        <v>1848</v>
      </c>
      <c r="B227">
        <v>59.8</v>
      </c>
      <c r="C227">
        <v>59.44</v>
      </c>
      <c r="D227">
        <v>59.8</v>
      </c>
      <c r="E227">
        <v>59.44</v>
      </c>
      <c r="F227" t="s">
        <v>687</v>
      </c>
      <c r="G227" s="10">
        <v>6.8999999999999999E-3</v>
      </c>
    </row>
    <row r="228" spans="1:7" x14ac:dyDescent="0.35">
      <c r="A228" t="s">
        <v>1847</v>
      </c>
      <c r="B228">
        <v>59.39</v>
      </c>
      <c r="C228">
        <v>59.34</v>
      </c>
      <c r="D228">
        <v>59.41</v>
      </c>
      <c r="E228">
        <v>59.34</v>
      </c>
      <c r="F228" t="s">
        <v>1061</v>
      </c>
      <c r="G228" s="10">
        <v>-1.2E-2</v>
      </c>
    </row>
    <row r="229" spans="1:7" x14ac:dyDescent="0.35">
      <c r="A229" t="s">
        <v>1846</v>
      </c>
      <c r="B229">
        <v>60.11</v>
      </c>
      <c r="C229">
        <v>60.29</v>
      </c>
      <c r="D229">
        <v>60.29</v>
      </c>
      <c r="E229">
        <v>60.11</v>
      </c>
      <c r="F229" t="s">
        <v>543</v>
      </c>
      <c r="G229" s="10">
        <v>4.0000000000000001E-3</v>
      </c>
    </row>
    <row r="230" spans="1:7" x14ac:dyDescent="0.35">
      <c r="A230" t="s">
        <v>1845</v>
      </c>
      <c r="B230">
        <v>59.87</v>
      </c>
      <c r="C230">
        <v>59.82</v>
      </c>
      <c r="D230">
        <v>59.87</v>
      </c>
      <c r="E230">
        <v>59.82</v>
      </c>
      <c r="F230" t="s">
        <v>623</v>
      </c>
      <c r="G230" s="10">
        <v>-4.5999999999999999E-3</v>
      </c>
    </row>
    <row r="231" spans="1:7" x14ac:dyDescent="0.35">
      <c r="A231" t="s">
        <v>1844</v>
      </c>
      <c r="B231">
        <v>60.14</v>
      </c>
      <c r="C231">
        <v>60.3</v>
      </c>
      <c r="D231">
        <v>60.32</v>
      </c>
      <c r="E231">
        <v>59.98</v>
      </c>
      <c r="F231" t="s">
        <v>1476</v>
      </c>
      <c r="G231" s="10">
        <v>4.1999999999999997E-3</v>
      </c>
    </row>
    <row r="232" spans="1:7" x14ac:dyDescent="0.35">
      <c r="A232" t="s">
        <v>1843</v>
      </c>
      <c r="B232">
        <v>59.89</v>
      </c>
      <c r="C232">
        <v>59.89</v>
      </c>
      <c r="D232">
        <v>59.89</v>
      </c>
      <c r="E232">
        <v>59.89</v>
      </c>
      <c r="F232" t="s">
        <v>1754</v>
      </c>
      <c r="G232" s="10">
        <v>-4.3E-3</v>
      </c>
    </row>
    <row r="233" spans="1:7" x14ac:dyDescent="0.35">
      <c r="A233" t="s">
        <v>1842</v>
      </c>
      <c r="B233">
        <v>60.15</v>
      </c>
      <c r="C233">
        <v>60.35</v>
      </c>
      <c r="D233">
        <v>60.35</v>
      </c>
      <c r="E233">
        <v>59.92</v>
      </c>
      <c r="F233" t="s">
        <v>1197</v>
      </c>
      <c r="G233" s="10">
        <v>-1.6400000000000001E-2</v>
      </c>
    </row>
    <row r="234" spans="1:7" x14ac:dyDescent="0.35">
      <c r="A234" t="s">
        <v>1841</v>
      </c>
      <c r="B234">
        <v>61.16</v>
      </c>
      <c r="C234">
        <v>61.41</v>
      </c>
      <c r="D234">
        <v>61.41</v>
      </c>
      <c r="E234">
        <v>61.06</v>
      </c>
      <c r="F234" t="s">
        <v>1762</v>
      </c>
      <c r="G234" s="10">
        <v>1.2200000000000001E-2</v>
      </c>
    </row>
    <row r="235" spans="1:7" x14ac:dyDescent="0.35">
      <c r="A235" s="11">
        <v>45264</v>
      </c>
      <c r="B235">
        <v>60.42</v>
      </c>
      <c r="C235">
        <v>60.18</v>
      </c>
      <c r="D235">
        <v>60.47</v>
      </c>
      <c r="E235">
        <v>60.16</v>
      </c>
      <c r="F235" t="s">
        <v>833</v>
      </c>
      <c r="G235" s="10">
        <v>4.1999999999999997E-3</v>
      </c>
    </row>
    <row r="236" spans="1:7" x14ac:dyDescent="0.35">
      <c r="A236" s="11">
        <v>45234</v>
      </c>
      <c r="B236">
        <v>60.17</v>
      </c>
      <c r="C236">
        <v>60.19</v>
      </c>
      <c r="D236">
        <v>60.19</v>
      </c>
      <c r="E236">
        <v>60.03</v>
      </c>
      <c r="F236" t="s">
        <v>728</v>
      </c>
      <c r="G236" s="10">
        <v>7.3000000000000001E-3</v>
      </c>
    </row>
    <row r="237" spans="1:7" x14ac:dyDescent="0.35">
      <c r="A237" s="11">
        <v>45203</v>
      </c>
      <c r="B237">
        <v>59.73</v>
      </c>
      <c r="C237">
        <v>59.51</v>
      </c>
      <c r="D237">
        <v>59.73</v>
      </c>
      <c r="E237">
        <v>59.51</v>
      </c>
      <c r="F237" t="s">
        <v>1324</v>
      </c>
      <c r="G237" s="10">
        <v>-8.0999999999999996E-3</v>
      </c>
    </row>
    <row r="238" spans="1:7" x14ac:dyDescent="0.35">
      <c r="A238" s="11">
        <v>45081</v>
      </c>
      <c r="B238">
        <v>60.22</v>
      </c>
      <c r="C238">
        <v>60.83</v>
      </c>
      <c r="D238">
        <v>60.83</v>
      </c>
      <c r="E238">
        <v>60.03</v>
      </c>
      <c r="F238" t="s">
        <v>1840</v>
      </c>
      <c r="G238" s="10">
        <v>-1.0200000000000001E-2</v>
      </c>
    </row>
    <row r="239" spans="1:7" x14ac:dyDescent="0.35">
      <c r="A239" s="11">
        <v>45050</v>
      </c>
      <c r="B239">
        <v>60.84</v>
      </c>
      <c r="C239">
        <v>60.88</v>
      </c>
      <c r="D239">
        <v>60.95</v>
      </c>
      <c r="E239">
        <v>60.63</v>
      </c>
      <c r="F239" t="s">
        <v>796</v>
      </c>
      <c r="G239" s="10">
        <v>0</v>
      </c>
    </row>
    <row r="240" spans="1:7" x14ac:dyDescent="0.35">
      <c r="A240" s="11">
        <v>45020</v>
      </c>
      <c r="B240">
        <v>60.84</v>
      </c>
      <c r="C240">
        <v>59.68</v>
      </c>
      <c r="D240">
        <v>60.86</v>
      </c>
      <c r="E240">
        <v>59.68</v>
      </c>
      <c r="F240" t="s">
        <v>1839</v>
      </c>
      <c r="G240" s="10">
        <v>2.24E-2</v>
      </c>
    </row>
    <row r="241" spans="1:7" x14ac:dyDescent="0.35">
      <c r="A241" s="11">
        <v>44989</v>
      </c>
      <c r="B241">
        <v>59.5</v>
      </c>
      <c r="C241">
        <v>59.5</v>
      </c>
      <c r="D241">
        <v>59.6</v>
      </c>
      <c r="E241">
        <v>59.4</v>
      </c>
      <c r="F241" t="s">
        <v>1838</v>
      </c>
      <c r="G241" s="10">
        <v>6.4000000000000003E-3</v>
      </c>
    </row>
    <row r="242" spans="1:7" x14ac:dyDescent="0.35">
      <c r="A242" t="s">
        <v>1837</v>
      </c>
      <c r="B242">
        <v>59.13</v>
      </c>
      <c r="C242">
        <v>59.13</v>
      </c>
      <c r="D242">
        <v>59.13</v>
      </c>
      <c r="E242">
        <v>59.13</v>
      </c>
      <c r="F242" t="s">
        <v>523</v>
      </c>
      <c r="G242" s="10">
        <v>-5.7000000000000002E-3</v>
      </c>
    </row>
    <row r="243" spans="1:7" x14ac:dyDescent="0.35">
      <c r="A243" t="s">
        <v>1836</v>
      </c>
      <c r="B243">
        <v>59.47</v>
      </c>
      <c r="C243">
        <v>59.1</v>
      </c>
      <c r="D243">
        <v>59.47</v>
      </c>
      <c r="E243">
        <v>59.1</v>
      </c>
      <c r="F243" t="s">
        <v>1835</v>
      </c>
      <c r="G243" s="10">
        <v>1.8800000000000001E-2</v>
      </c>
    </row>
    <row r="244" spans="1:7" x14ac:dyDescent="0.35">
      <c r="A244" t="s">
        <v>1834</v>
      </c>
      <c r="B244">
        <v>58.37</v>
      </c>
      <c r="C244">
        <v>59.05</v>
      </c>
      <c r="D244">
        <v>59.05</v>
      </c>
      <c r="E244">
        <v>58.37</v>
      </c>
      <c r="F244" t="s">
        <v>1833</v>
      </c>
      <c r="G244" s="10">
        <v>-1.47E-2</v>
      </c>
    </row>
    <row r="245" spans="1:7" x14ac:dyDescent="0.35">
      <c r="A245" t="s">
        <v>1832</v>
      </c>
      <c r="B245">
        <v>59.24</v>
      </c>
      <c r="C245">
        <v>58.99</v>
      </c>
      <c r="D245">
        <v>59.36</v>
      </c>
      <c r="E245">
        <v>58.95</v>
      </c>
      <c r="F245" t="s">
        <v>1831</v>
      </c>
      <c r="G245" s="10">
        <v>8.8999999999999999E-3</v>
      </c>
    </row>
    <row r="246" spans="1:7" x14ac:dyDescent="0.35">
      <c r="A246" t="s">
        <v>1830</v>
      </c>
      <c r="B246">
        <v>58.72</v>
      </c>
      <c r="C246">
        <v>58.9</v>
      </c>
      <c r="D246">
        <v>58.9</v>
      </c>
      <c r="E246">
        <v>58.51</v>
      </c>
      <c r="F246" t="s">
        <v>1239</v>
      </c>
      <c r="G246" s="10">
        <v>-1.06E-2</v>
      </c>
    </row>
    <row r="247" spans="1:7" x14ac:dyDescent="0.35">
      <c r="A247" t="s">
        <v>1829</v>
      </c>
      <c r="B247">
        <v>59.35</v>
      </c>
      <c r="C247">
        <v>59.75</v>
      </c>
      <c r="D247">
        <v>59.94</v>
      </c>
      <c r="E247">
        <v>59.35</v>
      </c>
      <c r="F247" t="s">
        <v>1640</v>
      </c>
      <c r="G247" s="10">
        <v>-9.1999999999999998E-3</v>
      </c>
    </row>
    <row r="248" spans="1:7" x14ac:dyDescent="0.35">
      <c r="A248" t="s">
        <v>1828</v>
      </c>
      <c r="B248">
        <v>59.9</v>
      </c>
      <c r="C248">
        <v>60.06</v>
      </c>
      <c r="D248">
        <v>60.1</v>
      </c>
      <c r="E248">
        <v>59.75</v>
      </c>
      <c r="F248" t="s">
        <v>1244</v>
      </c>
      <c r="G248" s="10">
        <v>1.0999999999999999E-2</v>
      </c>
    </row>
    <row r="249" spans="1:7" x14ac:dyDescent="0.35">
      <c r="A249" t="s">
        <v>1827</v>
      </c>
      <c r="B249">
        <v>59.25</v>
      </c>
      <c r="C249">
        <v>58.2</v>
      </c>
      <c r="D249">
        <v>59.33</v>
      </c>
      <c r="E249">
        <v>58.2</v>
      </c>
      <c r="F249" t="s">
        <v>1826</v>
      </c>
      <c r="G249" s="10">
        <v>1.78E-2</v>
      </c>
    </row>
    <row r="250" spans="1:7" x14ac:dyDescent="0.35">
      <c r="A250" t="s">
        <v>1825</v>
      </c>
      <c r="B250">
        <v>58.22</v>
      </c>
      <c r="C250">
        <v>59.18</v>
      </c>
      <c r="D250">
        <v>59.18</v>
      </c>
      <c r="E250">
        <v>58</v>
      </c>
      <c r="F250" t="s">
        <v>751</v>
      </c>
      <c r="G250" s="10">
        <v>-2.12E-2</v>
      </c>
    </row>
    <row r="251" spans="1:7" x14ac:dyDescent="0.35">
      <c r="A251" t="s">
        <v>1824</v>
      </c>
      <c r="B251">
        <v>59.48</v>
      </c>
      <c r="C251">
        <v>60</v>
      </c>
      <c r="D251">
        <v>60</v>
      </c>
      <c r="E251">
        <v>59.2</v>
      </c>
      <c r="F251" t="s">
        <v>1823</v>
      </c>
      <c r="G251" s="10">
        <v>2.9999999999999997E-4</v>
      </c>
    </row>
    <row r="252" spans="1:7" x14ac:dyDescent="0.35">
      <c r="A252" t="s">
        <v>1822</v>
      </c>
      <c r="B252">
        <v>59.46</v>
      </c>
      <c r="C252">
        <v>58.49</v>
      </c>
      <c r="D252">
        <v>59.46</v>
      </c>
      <c r="E252">
        <v>58.45</v>
      </c>
      <c r="F252" t="s">
        <v>1315</v>
      </c>
      <c r="G252" s="10">
        <v>3.2500000000000001E-2</v>
      </c>
    </row>
    <row r="253" spans="1:7" x14ac:dyDescent="0.35">
      <c r="A253" t="s">
        <v>1821</v>
      </c>
      <c r="B253">
        <v>57.59</v>
      </c>
      <c r="C253">
        <v>58.12</v>
      </c>
      <c r="D253">
        <v>58.12</v>
      </c>
      <c r="E253">
        <v>57.59</v>
      </c>
      <c r="F253" t="s">
        <v>1655</v>
      </c>
      <c r="G253" s="10">
        <v>0</v>
      </c>
    </row>
    <row r="254" spans="1:7" x14ac:dyDescent="0.35">
      <c r="A254" t="s">
        <v>1820</v>
      </c>
      <c r="B254">
        <v>57.59</v>
      </c>
      <c r="C254">
        <v>57.72</v>
      </c>
      <c r="D254">
        <v>58.1</v>
      </c>
      <c r="E254">
        <v>57.59</v>
      </c>
      <c r="F254" t="s">
        <v>1819</v>
      </c>
      <c r="G254" s="10">
        <v>8.8999999999999999E-3</v>
      </c>
    </row>
    <row r="255" spans="1:7" x14ac:dyDescent="0.35">
      <c r="A255" t="s">
        <v>1818</v>
      </c>
      <c r="B255">
        <v>57.08</v>
      </c>
      <c r="C255">
        <v>57.61</v>
      </c>
      <c r="D255">
        <v>57.61</v>
      </c>
      <c r="E255">
        <v>57.08</v>
      </c>
      <c r="F255" t="s">
        <v>887</v>
      </c>
      <c r="G255" s="10">
        <v>-5.3E-3</v>
      </c>
    </row>
    <row r="256" spans="1:7" x14ac:dyDescent="0.35">
      <c r="A256" t="s">
        <v>1817</v>
      </c>
      <c r="B256">
        <v>57.38</v>
      </c>
      <c r="C256">
        <v>57.17</v>
      </c>
      <c r="D256">
        <v>57.43</v>
      </c>
      <c r="E256">
        <v>57.17</v>
      </c>
      <c r="F256" t="s">
        <v>1816</v>
      </c>
      <c r="G256" s="10">
        <v>2.4E-2</v>
      </c>
    </row>
    <row r="257" spans="1:7" x14ac:dyDescent="0.35">
      <c r="A257" s="11">
        <v>45202</v>
      </c>
      <c r="B257">
        <v>56.04</v>
      </c>
      <c r="C257">
        <v>55.9</v>
      </c>
      <c r="D257">
        <v>56.04</v>
      </c>
      <c r="E257">
        <v>55.67</v>
      </c>
      <c r="F257" t="s">
        <v>748</v>
      </c>
      <c r="G257" s="10">
        <v>2.1299999999999999E-2</v>
      </c>
    </row>
    <row r="258" spans="1:7" x14ac:dyDescent="0.35">
      <c r="A258" s="11">
        <v>45172</v>
      </c>
      <c r="B258">
        <v>54.87</v>
      </c>
      <c r="C258">
        <v>54.82</v>
      </c>
      <c r="D258">
        <v>54.93</v>
      </c>
      <c r="E258">
        <v>54.82</v>
      </c>
      <c r="F258" t="s">
        <v>672</v>
      </c>
      <c r="G258" s="10">
        <v>8.6E-3</v>
      </c>
    </row>
    <row r="259" spans="1:7" x14ac:dyDescent="0.35">
      <c r="A259" s="11">
        <v>45141</v>
      </c>
      <c r="B259">
        <v>54.4</v>
      </c>
      <c r="C259">
        <v>54.5</v>
      </c>
      <c r="D259">
        <v>54.5</v>
      </c>
      <c r="E259">
        <v>54.4</v>
      </c>
      <c r="F259" t="s">
        <v>702</v>
      </c>
      <c r="G259" s="10">
        <v>-5.0000000000000001E-4</v>
      </c>
    </row>
    <row r="260" spans="1:7" x14ac:dyDescent="0.35">
      <c r="A260" s="11">
        <v>45110</v>
      </c>
      <c r="B260">
        <v>54.43</v>
      </c>
      <c r="C260">
        <v>54.59</v>
      </c>
      <c r="D260">
        <v>54.59</v>
      </c>
      <c r="E260">
        <v>54.43</v>
      </c>
      <c r="F260" t="s">
        <v>521</v>
      </c>
      <c r="G260" s="10">
        <v>-1.7299999999999999E-2</v>
      </c>
    </row>
    <row r="261" spans="1:7" x14ac:dyDescent="0.35">
      <c r="A261" s="11">
        <v>45080</v>
      </c>
      <c r="B261">
        <v>55.39</v>
      </c>
      <c r="C261">
        <v>55.44</v>
      </c>
      <c r="D261">
        <v>55.67</v>
      </c>
      <c r="E261">
        <v>55.33</v>
      </c>
      <c r="F261" t="s">
        <v>537</v>
      </c>
      <c r="G261" s="10">
        <v>-5.4999999999999997E-3</v>
      </c>
    </row>
    <row r="262" spans="1:7" x14ac:dyDescent="0.35">
      <c r="A262" s="11">
        <v>44988</v>
      </c>
      <c r="B262">
        <v>55.69</v>
      </c>
      <c r="C262">
        <v>55.35</v>
      </c>
      <c r="D262">
        <v>55.7</v>
      </c>
      <c r="E262">
        <v>55.29</v>
      </c>
      <c r="F262" t="s">
        <v>1815</v>
      </c>
      <c r="G262" s="10">
        <v>1.11E-2</v>
      </c>
    </row>
    <row r="263" spans="1:7" x14ac:dyDescent="0.35">
      <c r="A263" s="11">
        <v>44960</v>
      </c>
      <c r="B263">
        <v>55.08</v>
      </c>
      <c r="C263">
        <v>55.23</v>
      </c>
      <c r="D263">
        <v>55.23</v>
      </c>
      <c r="E263">
        <v>55.08</v>
      </c>
      <c r="F263" t="s">
        <v>885</v>
      </c>
      <c r="G263" s="10">
        <v>-1.5E-3</v>
      </c>
    </row>
    <row r="264" spans="1:7" x14ac:dyDescent="0.35">
      <c r="A264" s="11">
        <v>44929</v>
      </c>
      <c r="B264">
        <v>55.16</v>
      </c>
      <c r="C264">
        <v>55.16</v>
      </c>
      <c r="D264">
        <v>55.16</v>
      </c>
      <c r="E264">
        <v>55.16</v>
      </c>
      <c r="F264" t="s">
        <v>692</v>
      </c>
      <c r="G264" s="10">
        <v>5.1999999999999998E-3</v>
      </c>
    </row>
    <row r="265" spans="1:7" x14ac:dyDescent="0.35">
      <c r="A265" t="s">
        <v>1814</v>
      </c>
      <c r="B265">
        <v>54.88</v>
      </c>
      <c r="C265">
        <v>54.44</v>
      </c>
      <c r="D265">
        <v>54.92</v>
      </c>
      <c r="E265">
        <v>54.42</v>
      </c>
      <c r="F265" t="s">
        <v>748</v>
      </c>
      <c r="G265" s="10">
        <v>6.1000000000000004E-3</v>
      </c>
    </row>
    <row r="266" spans="1:7" x14ac:dyDescent="0.35">
      <c r="A266" t="s">
        <v>1813</v>
      </c>
      <c r="B266">
        <v>54.54</v>
      </c>
      <c r="C266">
        <v>54.36</v>
      </c>
      <c r="D266">
        <v>54.56</v>
      </c>
      <c r="E266">
        <v>54.36</v>
      </c>
      <c r="F266" t="s">
        <v>885</v>
      </c>
      <c r="G266" s="10">
        <v>1.5E-3</v>
      </c>
    </row>
    <row r="267" spans="1:7" x14ac:dyDescent="0.35">
      <c r="A267" t="s">
        <v>1812</v>
      </c>
      <c r="B267">
        <v>54.46</v>
      </c>
      <c r="C267">
        <v>54.45</v>
      </c>
      <c r="D267">
        <v>54.46</v>
      </c>
      <c r="E267">
        <v>54.26</v>
      </c>
      <c r="F267" t="s">
        <v>1811</v>
      </c>
      <c r="G267" s="10">
        <v>-4.5999999999999999E-3</v>
      </c>
    </row>
    <row r="268" spans="1:7" x14ac:dyDescent="0.35">
      <c r="A268" t="s">
        <v>1810</v>
      </c>
      <c r="B268">
        <v>54.71</v>
      </c>
      <c r="C268">
        <v>54.82</v>
      </c>
      <c r="D268">
        <v>54.82</v>
      </c>
      <c r="E268">
        <v>54.59</v>
      </c>
      <c r="F268" t="s">
        <v>1294</v>
      </c>
      <c r="G268" s="10">
        <v>-1.5E-3</v>
      </c>
    </row>
    <row r="269" spans="1:7" x14ac:dyDescent="0.35">
      <c r="A269" t="s">
        <v>1809</v>
      </c>
      <c r="B269">
        <v>54.79</v>
      </c>
      <c r="C269">
        <v>55.06</v>
      </c>
      <c r="D269">
        <v>55.15</v>
      </c>
      <c r="E269">
        <v>54.7</v>
      </c>
      <c r="F269" t="s">
        <v>933</v>
      </c>
      <c r="G269" s="10">
        <v>-5.4000000000000003E-3</v>
      </c>
    </row>
    <row r="270" spans="1:7" x14ac:dyDescent="0.35">
      <c r="A270" t="s">
        <v>1808</v>
      </c>
      <c r="B270">
        <v>55.08</v>
      </c>
      <c r="C270">
        <v>55.04</v>
      </c>
      <c r="D270">
        <v>55.18</v>
      </c>
      <c r="E270">
        <v>54.93</v>
      </c>
      <c r="F270" t="s">
        <v>1807</v>
      </c>
      <c r="G270" s="10">
        <v>-3.8E-3</v>
      </c>
    </row>
    <row r="271" spans="1:7" x14ac:dyDescent="0.35">
      <c r="A271" t="s">
        <v>1806</v>
      </c>
      <c r="B271">
        <v>55.3</v>
      </c>
      <c r="C271">
        <v>54.7</v>
      </c>
      <c r="D271">
        <v>55.3</v>
      </c>
      <c r="E271">
        <v>54.7</v>
      </c>
      <c r="F271" t="s">
        <v>897</v>
      </c>
      <c r="G271" s="10">
        <v>2E-3</v>
      </c>
    </row>
    <row r="272" spans="1:7" x14ac:dyDescent="0.35">
      <c r="A272" t="s">
        <v>1805</v>
      </c>
      <c r="B272">
        <v>55.19</v>
      </c>
      <c r="C272">
        <v>55.24</v>
      </c>
      <c r="D272">
        <v>55.32</v>
      </c>
      <c r="E272">
        <v>55.19</v>
      </c>
      <c r="F272" t="s">
        <v>846</v>
      </c>
      <c r="G272" s="10">
        <v>5.0000000000000001E-4</v>
      </c>
    </row>
    <row r="273" spans="1:7" x14ac:dyDescent="0.35">
      <c r="A273" t="s">
        <v>1804</v>
      </c>
      <c r="B273">
        <v>55.16</v>
      </c>
      <c r="C273">
        <v>55.28</v>
      </c>
      <c r="D273">
        <v>55.28</v>
      </c>
      <c r="E273">
        <v>55.1</v>
      </c>
      <c r="F273" t="s">
        <v>712</v>
      </c>
      <c r="G273" s="10">
        <v>-9.9000000000000008E-3</v>
      </c>
    </row>
    <row r="274" spans="1:7" x14ac:dyDescent="0.35">
      <c r="A274" t="s">
        <v>1803</v>
      </c>
      <c r="B274">
        <v>55.71</v>
      </c>
      <c r="C274">
        <v>55.4</v>
      </c>
      <c r="D274">
        <v>55.71</v>
      </c>
      <c r="E274">
        <v>55.4</v>
      </c>
      <c r="F274" t="s">
        <v>895</v>
      </c>
      <c r="G274" s="10">
        <v>1.5E-3</v>
      </c>
    </row>
    <row r="275" spans="1:7" x14ac:dyDescent="0.35">
      <c r="A275" t="s">
        <v>1802</v>
      </c>
      <c r="B275">
        <v>55.63</v>
      </c>
      <c r="C275">
        <v>55.97</v>
      </c>
      <c r="D275">
        <v>55.97</v>
      </c>
      <c r="E275">
        <v>55.63</v>
      </c>
      <c r="F275" t="s">
        <v>730</v>
      </c>
      <c r="G275" s="10">
        <v>-5.5999999999999999E-3</v>
      </c>
    </row>
    <row r="276" spans="1:7" x14ac:dyDescent="0.35">
      <c r="A276" s="11">
        <v>45201</v>
      </c>
      <c r="B276">
        <v>55.94</v>
      </c>
      <c r="C276">
        <v>55.99</v>
      </c>
      <c r="D276">
        <v>55.99</v>
      </c>
      <c r="E276">
        <v>55.94</v>
      </c>
      <c r="F276" t="s">
        <v>687</v>
      </c>
      <c r="G276" s="10">
        <v>1.5E-3</v>
      </c>
    </row>
    <row r="277" spans="1:7" x14ac:dyDescent="0.35">
      <c r="A277" s="11">
        <v>45171</v>
      </c>
      <c r="B277">
        <v>55.86</v>
      </c>
      <c r="C277">
        <v>56.76</v>
      </c>
      <c r="D277">
        <v>56.78</v>
      </c>
      <c r="E277">
        <v>55.86</v>
      </c>
      <c r="F277" t="s">
        <v>583</v>
      </c>
      <c r="G277" s="10">
        <v>-8.5000000000000006E-3</v>
      </c>
    </row>
    <row r="278" spans="1:7" x14ac:dyDescent="0.35">
      <c r="A278" s="11">
        <v>45140</v>
      </c>
      <c r="B278">
        <v>56.33</v>
      </c>
      <c r="C278">
        <v>56.34</v>
      </c>
      <c r="D278">
        <v>56.4</v>
      </c>
      <c r="E278">
        <v>56.33</v>
      </c>
      <c r="F278" t="s">
        <v>1801</v>
      </c>
      <c r="G278" s="10">
        <v>2.8999999999999998E-3</v>
      </c>
    </row>
    <row r="279" spans="1:7" x14ac:dyDescent="0.35">
      <c r="A279" s="11">
        <v>45109</v>
      </c>
      <c r="B279">
        <v>56.17</v>
      </c>
      <c r="C279">
        <v>56.2</v>
      </c>
      <c r="D279">
        <v>56.36</v>
      </c>
      <c r="E279">
        <v>56.16</v>
      </c>
      <c r="F279" t="s">
        <v>1389</v>
      </c>
      <c r="G279" s="10">
        <v>1.2999999999999999E-3</v>
      </c>
    </row>
    <row r="280" spans="1:7" x14ac:dyDescent="0.35">
      <c r="A280" s="11">
        <v>45079</v>
      </c>
      <c r="B280">
        <v>56.1</v>
      </c>
      <c r="C280">
        <v>55.89</v>
      </c>
      <c r="D280">
        <v>56.1</v>
      </c>
      <c r="E280">
        <v>55.89</v>
      </c>
      <c r="F280" t="s">
        <v>1800</v>
      </c>
      <c r="G280" s="10">
        <v>-2.5000000000000001E-3</v>
      </c>
    </row>
    <row r="281" spans="1:7" x14ac:dyDescent="0.35">
      <c r="A281" s="11">
        <v>44987</v>
      </c>
      <c r="B281">
        <v>56.24</v>
      </c>
      <c r="C281">
        <v>56.43</v>
      </c>
      <c r="D281">
        <v>56.43</v>
      </c>
      <c r="E281">
        <v>55.82</v>
      </c>
      <c r="F281" t="s">
        <v>1799</v>
      </c>
      <c r="G281" s="10">
        <v>-0.02</v>
      </c>
    </row>
    <row r="282" spans="1:7" x14ac:dyDescent="0.35">
      <c r="A282" s="11">
        <v>44959</v>
      </c>
      <c r="B282">
        <v>57.39</v>
      </c>
      <c r="C282">
        <v>57.61</v>
      </c>
      <c r="D282">
        <v>57.61</v>
      </c>
      <c r="E282">
        <v>57.39</v>
      </c>
      <c r="F282" t="s">
        <v>724</v>
      </c>
      <c r="G282" s="10">
        <v>-2.0899999999999998E-2</v>
      </c>
    </row>
    <row r="283" spans="1:7" x14ac:dyDescent="0.35">
      <c r="A283" s="11">
        <v>44928</v>
      </c>
      <c r="B283">
        <v>58.61</v>
      </c>
      <c r="C283">
        <v>57.93</v>
      </c>
      <c r="D283">
        <v>58.61</v>
      </c>
      <c r="E283">
        <v>57.77</v>
      </c>
      <c r="F283" t="s">
        <v>860</v>
      </c>
      <c r="G283" s="10">
        <v>1.2E-2</v>
      </c>
    </row>
    <row r="284" spans="1:7" x14ac:dyDescent="0.35">
      <c r="A284" t="s">
        <v>1798</v>
      </c>
      <c r="B284">
        <v>57.92</v>
      </c>
      <c r="C284">
        <v>57.92</v>
      </c>
      <c r="D284">
        <v>57.92</v>
      </c>
      <c r="E284">
        <v>57.92</v>
      </c>
      <c r="F284" t="s">
        <v>744</v>
      </c>
      <c r="G284" s="10">
        <v>3.2000000000000002E-3</v>
      </c>
    </row>
    <row r="285" spans="1:7" x14ac:dyDescent="0.35">
      <c r="A285" t="s">
        <v>1797</v>
      </c>
      <c r="B285">
        <v>57.73</v>
      </c>
      <c r="C285">
        <v>57.78</v>
      </c>
      <c r="D285">
        <v>57.83</v>
      </c>
      <c r="E285">
        <v>57.62</v>
      </c>
      <c r="F285" t="s">
        <v>1378</v>
      </c>
      <c r="G285" s="10">
        <v>-4.5999999999999999E-3</v>
      </c>
    </row>
    <row r="286" spans="1:7" x14ac:dyDescent="0.35">
      <c r="A286" t="s">
        <v>1796</v>
      </c>
      <c r="B286">
        <v>58</v>
      </c>
      <c r="C286">
        <v>58.08</v>
      </c>
      <c r="D286">
        <v>58.08</v>
      </c>
      <c r="E286">
        <v>57.71</v>
      </c>
      <c r="F286" t="s">
        <v>1795</v>
      </c>
      <c r="G286" s="10">
        <v>4.0000000000000002E-4</v>
      </c>
    </row>
    <row r="287" spans="1:7" x14ac:dyDescent="0.35">
      <c r="A287" t="s">
        <v>1794</v>
      </c>
      <c r="B287">
        <v>57.97</v>
      </c>
      <c r="C287">
        <v>57.97</v>
      </c>
      <c r="D287">
        <v>57.97</v>
      </c>
      <c r="E287">
        <v>57.97</v>
      </c>
      <c r="F287" t="s">
        <v>671</v>
      </c>
      <c r="G287" s="10">
        <v>-7.7999999999999996E-3</v>
      </c>
    </row>
    <row r="288" spans="1:7" x14ac:dyDescent="0.35">
      <c r="A288" t="s">
        <v>1793</v>
      </c>
      <c r="B288">
        <v>58.43</v>
      </c>
      <c r="C288">
        <v>58.3</v>
      </c>
      <c r="D288">
        <v>58.5</v>
      </c>
      <c r="E288">
        <v>58.3</v>
      </c>
      <c r="F288" t="s">
        <v>647</v>
      </c>
      <c r="G288" s="10">
        <v>3.0999999999999999E-3</v>
      </c>
    </row>
    <row r="289" spans="1:7" x14ac:dyDescent="0.35">
      <c r="A289" t="s">
        <v>1792</v>
      </c>
      <c r="B289">
        <v>58.25</v>
      </c>
      <c r="C289">
        <v>58.08</v>
      </c>
      <c r="D289">
        <v>58.25</v>
      </c>
      <c r="E289">
        <v>57.9</v>
      </c>
      <c r="F289" t="s">
        <v>1791</v>
      </c>
      <c r="G289" s="10">
        <v>2.3E-3</v>
      </c>
    </row>
    <row r="290" spans="1:7" x14ac:dyDescent="0.35">
      <c r="A290" t="s">
        <v>1790</v>
      </c>
      <c r="B290">
        <v>58.12</v>
      </c>
      <c r="C290">
        <v>57.77</v>
      </c>
      <c r="D290">
        <v>58.12</v>
      </c>
      <c r="E290">
        <v>57.59</v>
      </c>
      <c r="F290" t="s">
        <v>986</v>
      </c>
      <c r="G290" s="10">
        <v>3.2000000000000002E-3</v>
      </c>
    </row>
    <row r="291" spans="1:7" x14ac:dyDescent="0.35">
      <c r="A291" t="s">
        <v>1789</v>
      </c>
      <c r="B291">
        <v>57.93</v>
      </c>
      <c r="C291">
        <v>57.83</v>
      </c>
      <c r="D291">
        <v>57.93</v>
      </c>
      <c r="E291">
        <v>57.83</v>
      </c>
      <c r="F291" t="s">
        <v>1788</v>
      </c>
      <c r="G291" s="10">
        <v>-2.0999999999999999E-3</v>
      </c>
    </row>
    <row r="292" spans="1:7" x14ac:dyDescent="0.35">
      <c r="A292" t="s">
        <v>1787</v>
      </c>
      <c r="B292">
        <v>58.05</v>
      </c>
      <c r="C292">
        <v>57.49</v>
      </c>
      <c r="D292">
        <v>58.17</v>
      </c>
      <c r="E292">
        <v>57.49</v>
      </c>
      <c r="F292" t="s">
        <v>902</v>
      </c>
      <c r="G292" s="10">
        <v>1.52E-2</v>
      </c>
    </row>
    <row r="293" spans="1:7" x14ac:dyDescent="0.35">
      <c r="A293" t="s">
        <v>1786</v>
      </c>
      <c r="B293">
        <v>57.18</v>
      </c>
      <c r="C293">
        <v>57.34</v>
      </c>
      <c r="D293">
        <v>57.34</v>
      </c>
      <c r="E293">
        <v>57.09</v>
      </c>
      <c r="F293" t="s">
        <v>1785</v>
      </c>
      <c r="G293" s="10">
        <v>-2.5000000000000001E-3</v>
      </c>
    </row>
    <row r="294" spans="1:7" x14ac:dyDescent="0.35">
      <c r="A294" t="s">
        <v>1784</v>
      </c>
      <c r="B294">
        <v>57.32</v>
      </c>
      <c r="C294">
        <v>57.48</v>
      </c>
      <c r="D294">
        <v>57.48</v>
      </c>
      <c r="E294">
        <v>57.17</v>
      </c>
      <c r="F294" t="s">
        <v>1783</v>
      </c>
      <c r="G294" s="10">
        <v>-6.3E-3</v>
      </c>
    </row>
    <row r="295" spans="1:7" x14ac:dyDescent="0.35">
      <c r="A295" t="s">
        <v>1782</v>
      </c>
      <c r="B295">
        <v>57.68</v>
      </c>
      <c r="C295">
        <v>57</v>
      </c>
      <c r="D295">
        <v>57.75</v>
      </c>
      <c r="E295">
        <v>57</v>
      </c>
      <c r="F295" t="s">
        <v>1095</v>
      </c>
      <c r="G295" s="10">
        <v>1.3299999999999999E-2</v>
      </c>
    </row>
    <row r="296" spans="1:7" x14ac:dyDescent="0.35">
      <c r="A296" s="11">
        <v>45261</v>
      </c>
      <c r="B296">
        <v>56.93</v>
      </c>
      <c r="C296">
        <v>56.61</v>
      </c>
      <c r="D296">
        <v>56.99</v>
      </c>
      <c r="E296">
        <v>56.61</v>
      </c>
      <c r="F296" t="s">
        <v>928</v>
      </c>
      <c r="G296" s="10">
        <v>9.1000000000000004E-3</v>
      </c>
    </row>
    <row r="297" spans="1:7" x14ac:dyDescent="0.35">
      <c r="A297" s="11">
        <v>45231</v>
      </c>
      <c r="B297">
        <v>56.41</v>
      </c>
      <c r="C297">
        <v>56.18</v>
      </c>
      <c r="D297">
        <v>56.42</v>
      </c>
      <c r="E297">
        <v>56.18</v>
      </c>
      <c r="F297" t="s">
        <v>1440</v>
      </c>
      <c r="G297" s="10">
        <v>1.1999999999999999E-3</v>
      </c>
    </row>
    <row r="298" spans="1:7" x14ac:dyDescent="0.35">
      <c r="A298" s="11">
        <v>45200</v>
      </c>
      <c r="B298">
        <v>56.35</v>
      </c>
      <c r="C298">
        <v>56.39</v>
      </c>
      <c r="D298">
        <v>56.39</v>
      </c>
      <c r="E298">
        <v>56.35</v>
      </c>
      <c r="F298" t="s">
        <v>762</v>
      </c>
      <c r="G298" s="10">
        <v>2.5999999999999999E-3</v>
      </c>
    </row>
    <row r="299" spans="1:7" x14ac:dyDescent="0.35">
      <c r="A299" s="11">
        <v>45170</v>
      </c>
      <c r="B299">
        <v>56.2</v>
      </c>
      <c r="C299">
        <v>56.4</v>
      </c>
      <c r="D299">
        <v>56.41</v>
      </c>
      <c r="E299">
        <v>56.13</v>
      </c>
      <c r="F299" t="s">
        <v>1219</v>
      </c>
      <c r="G299" s="10">
        <v>1.6999999999999999E-3</v>
      </c>
    </row>
    <row r="300" spans="1:7" x14ac:dyDescent="0.35">
      <c r="A300" s="11">
        <v>45078</v>
      </c>
      <c r="B300">
        <v>56.1</v>
      </c>
      <c r="C300">
        <v>56.24</v>
      </c>
      <c r="D300">
        <v>56.27</v>
      </c>
      <c r="E300">
        <v>56.1</v>
      </c>
      <c r="F300" t="s">
        <v>843</v>
      </c>
      <c r="G300" s="10">
        <v>2.1600000000000001E-2</v>
      </c>
    </row>
    <row r="301" spans="1:7" x14ac:dyDescent="0.35">
      <c r="A301" s="11">
        <v>45047</v>
      </c>
      <c r="B301">
        <v>54.92</v>
      </c>
      <c r="C301">
        <v>55.12</v>
      </c>
      <c r="D301">
        <v>55.23</v>
      </c>
      <c r="E301">
        <v>54.92</v>
      </c>
      <c r="F301" t="s">
        <v>1388</v>
      </c>
      <c r="G301" s="10">
        <v>-1.46E-2</v>
      </c>
    </row>
    <row r="302" spans="1:7" x14ac:dyDescent="0.35">
      <c r="A302" s="11">
        <v>45017</v>
      </c>
      <c r="B302">
        <v>55.74</v>
      </c>
      <c r="C302">
        <v>55.7</v>
      </c>
      <c r="D302">
        <v>55.88</v>
      </c>
      <c r="E302">
        <v>55.66</v>
      </c>
      <c r="F302" t="s">
        <v>1781</v>
      </c>
      <c r="G302" s="10">
        <v>9.1000000000000004E-3</v>
      </c>
    </row>
    <row r="303" spans="1:7" x14ac:dyDescent="0.35">
      <c r="A303" s="11">
        <v>44986</v>
      </c>
      <c r="B303">
        <v>55.23</v>
      </c>
      <c r="C303">
        <v>55.14</v>
      </c>
      <c r="D303">
        <v>55.44</v>
      </c>
      <c r="E303">
        <v>55.12</v>
      </c>
      <c r="F303" t="s">
        <v>1780</v>
      </c>
      <c r="G303" s="10">
        <v>8.3999999999999995E-3</v>
      </c>
    </row>
    <row r="304" spans="1:7" x14ac:dyDescent="0.35">
      <c r="A304" t="s">
        <v>1779</v>
      </c>
      <c r="B304">
        <v>54.78</v>
      </c>
      <c r="C304">
        <v>54.77</v>
      </c>
      <c r="D304">
        <v>54.89</v>
      </c>
      <c r="E304">
        <v>54.7</v>
      </c>
      <c r="F304" t="s">
        <v>1594</v>
      </c>
      <c r="G304" s="10">
        <v>3.3999999999999998E-3</v>
      </c>
    </row>
    <row r="305" spans="1:7" x14ac:dyDescent="0.35">
      <c r="A305" t="s">
        <v>1778</v>
      </c>
      <c r="B305">
        <v>54.59</v>
      </c>
      <c r="C305">
        <v>54.83</v>
      </c>
      <c r="D305">
        <v>54.83</v>
      </c>
      <c r="E305">
        <v>54.57</v>
      </c>
      <c r="F305" t="s">
        <v>1357</v>
      </c>
      <c r="G305" s="10">
        <v>6.4999999999999997E-3</v>
      </c>
    </row>
    <row r="306" spans="1:7" x14ac:dyDescent="0.35">
      <c r="A306" t="s">
        <v>1777</v>
      </c>
      <c r="B306">
        <v>54.23</v>
      </c>
      <c r="C306">
        <v>54.34</v>
      </c>
      <c r="D306">
        <v>54.41</v>
      </c>
      <c r="E306">
        <v>54.15</v>
      </c>
      <c r="F306" t="s">
        <v>1776</v>
      </c>
      <c r="G306" s="10">
        <v>-5.4999999999999997E-3</v>
      </c>
    </row>
    <row r="307" spans="1:7" x14ac:dyDescent="0.35">
      <c r="A307" t="s">
        <v>1775</v>
      </c>
      <c r="B307">
        <v>54.53</v>
      </c>
      <c r="C307">
        <v>54.37</v>
      </c>
      <c r="D307">
        <v>54.61</v>
      </c>
      <c r="E307">
        <v>54.36</v>
      </c>
      <c r="F307" t="s">
        <v>1774</v>
      </c>
      <c r="G307" s="10">
        <v>1.0500000000000001E-2</v>
      </c>
    </row>
    <row r="308" spans="1:7" x14ac:dyDescent="0.35">
      <c r="A308" t="s">
        <v>1773</v>
      </c>
      <c r="B308">
        <v>53.97</v>
      </c>
      <c r="C308">
        <v>54.29</v>
      </c>
      <c r="D308">
        <v>54.29</v>
      </c>
      <c r="E308">
        <v>53.97</v>
      </c>
      <c r="F308" t="s">
        <v>602</v>
      </c>
      <c r="G308" s="10">
        <v>2.5000000000000001E-3</v>
      </c>
    </row>
    <row r="309" spans="1:7" x14ac:dyDescent="0.35">
      <c r="A309" t="s">
        <v>1772</v>
      </c>
      <c r="B309">
        <v>53.83</v>
      </c>
      <c r="C309">
        <v>53.83</v>
      </c>
      <c r="D309">
        <v>53.83</v>
      </c>
      <c r="E309">
        <v>53.83</v>
      </c>
      <c r="F309" t="s">
        <v>659</v>
      </c>
      <c r="G309" s="10">
        <v>-1.3299999999999999E-2</v>
      </c>
    </row>
    <row r="310" spans="1:7" x14ac:dyDescent="0.35">
      <c r="A310" t="s">
        <v>1771</v>
      </c>
      <c r="B310">
        <v>54.56</v>
      </c>
      <c r="C310">
        <v>54.64</v>
      </c>
      <c r="D310">
        <v>54.64</v>
      </c>
      <c r="E310">
        <v>54.53</v>
      </c>
      <c r="F310" t="s">
        <v>1572</v>
      </c>
      <c r="G310" s="10">
        <v>-1.8E-3</v>
      </c>
    </row>
    <row r="311" spans="1:7" x14ac:dyDescent="0.35">
      <c r="A311" t="s">
        <v>1770</v>
      </c>
      <c r="B311">
        <v>54.66</v>
      </c>
      <c r="C311">
        <v>54.21</v>
      </c>
      <c r="D311">
        <v>54.66</v>
      </c>
      <c r="E311">
        <v>54.21</v>
      </c>
      <c r="F311" t="s">
        <v>1129</v>
      </c>
      <c r="G311" s="10">
        <v>1.78E-2</v>
      </c>
    </row>
    <row r="312" spans="1:7" x14ac:dyDescent="0.35">
      <c r="A312" t="s">
        <v>1769</v>
      </c>
      <c r="B312">
        <v>53.7</v>
      </c>
      <c r="C312">
        <v>53.84</v>
      </c>
      <c r="D312">
        <v>53.84</v>
      </c>
      <c r="E312">
        <v>53.64</v>
      </c>
      <c r="F312" t="s">
        <v>608</v>
      </c>
      <c r="G312" s="10">
        <v>-3.0999999999999999E-3</v>
      </c>
    </row>
    <row r="313" spans="1:7" x14ac:dyDescent="0.35">
      <c r="A313" t="s">
        <v>1768</v>
      </c>
      <c r="B313">
        <v>53.86</v>
      </c>
      <c r="C313">
        <v>53.77</v>
      </c>
      <c r="D313">
        <v>53.86</v>
      </c>
      <c r="E313">
        <v>53.74</v>
      </c>
      <c r="F313" t="s">
        <v>1767</v>
      </c>
      <c r="G313" s="10">
        <v>8.3000000000000001E-3</v>
      </c>
    </row>
    <row r="314" spans="1:7" x14ac:dyDescent="0.35">
      <c r="A314" t="s">
        <v>1766</v>
      </c>
      <c r="B314">
        <v>53.42</v>
      </c>
      <c r="C314">
        <v>53.45</v>
      </c>
      <c r="D314">
        <v>53.51</v>
      </c>
      <c r="E314">
        <v>53.35</v>
      </c>
      <c r="F314" t="s">
        <v>1765</v>
      </c>
      <c r="G314" s="10">
        <v>-1.7600000000000001E-2</v>
      </c>
    </row>
    <row r="315" spans="1:7" x14ac:dyDescent="0.35">
      <c r="A315" t="s">
        <v>1764</v>
      </c>
      <c r="B315">
        <v>54.38</v>
      </c>
      <c r="C315">
        <v>54.09</v>
      </c>
      <c r="D315">
        <v>54.78</v>
      </c>
      <c r="E315">
        <v>54.09</v>
      </c>
      <c r="F315" t="s">
        <v>549</v>
      </c>
      <c r="G315" s="10">
        <v>0.01</v>
      </c>
    </row>
    <row r="316" spans="1:7" x14ac:dyDescent="0.35">
      <c r="A316" t="s">
        <v>1763</v>
      </c>
      <c r="B316">
        <v>53.84</v>
      </c>
      <c r="C316">
        <v>54.91</v>
      </c>
      <c r="D316">
        <v>54.91</v>
      </c>
      <c r="E316">
        <v>53.84</v>
      </c>
      <c r="F316" t="s">
        <v>887</v>
      </c>
      <c r="G316" s="10">
        <v>1.1000000000000001E-3</v>
      </c>
    </row>
    <row r="317" spans="1:7" x14ac:dyDescent="0.35">
      <c r="A317" s="11">
        <v>44907</v>
      </c>
      <c r="B317">
        <v>53.78</v>
      </c>
      <c r="C317">
        <v>54.29</v>
      </c>
      <c r="D317">
        <v>54.29</v>
      </c>
      <c r="E317">
        <v>53.76</v>
      </c>
      <c r="F317" t="s">
        <v>1191</v>
      </c>
      <c r="G317" s="10">
        <v>-1.3299999999999999E-2</v>
      </c>
    </row>
    <row r="318" spans="1:7" x14ac:dyDescent="0.35">
      <c r="A318" s="11">
        <v>44816</v>
      </c>
      <c r="B318">
        <v>54.5</v>
      </c>
      <c r="C318">
        <v>54.6</v>
      </c>
      <c r="D318">
        <v>54.6</v>
      </c>
      <c r="E318">
        <v>54.5</v>
      </c>
      <c r="F318" t="s">
        <v>1762</v>
      </c>
      <c r="G318" s="10">
        <v>3.7000000000000002E-3</v>
      </c>
    </row>
    <row r="319" spans="1:7" x14ac:dyDescent="0.35">
      <c r="A319" s="11">
        <v>44785</v>
      </c>
      <c r="B319">
        <v>54.3</v>
      </c>
      <c r="C319">
        <v>54.33</v>
      </c>
      <c r="D319">
        <v>54.33</v>
      </c>
      <c r="E319">
        <v>54.3</v>
      </c>
      <c r="F319" t="s">
        <v>840</v>
      </c>
      <c r="G319" s="10">
        <v>1E-3</v>
      </c>
    </row>
    <row r="320" spans="1:7" x14ac:dyDescent="0.35">
      <c r="A320" s="11">
        <v>44754</v>
      </c>
      <c r="B320">
        <v>54.25</v>
      </c>
      <c r="C320">
        <v>53.89</v>
      </c>
      <c r="D320">
        <v>54.25</v>
      </c>
      <c r="E320">
        <v>53.89</v>
      </c>
      <c r="F320" t="s">
        <v>1680</v>
      </c>
      <c r="G320" s="10">
        <v>8.0000000000000002E-3</v>
      </c>
    </row>
    <row r="321" spans="1:7" x14ac:dyDescent="0.35">
      <c r="A321" s="11">
        <v>44724</v>
      </c>
      <c r="B321">
        <v>53.82</v>
      </c>
      <c r="C321">
        <v>53.7</v>
      </c>
      <c r="D321">
        <v>53.82</v>
      </c>
      <c r="E321">
        <v>53.65</v>
      </c>
      <c r="F321" t="s">
        <v>1315</v>
      </c>
      <c r="G321" s="10">
        <v>8.2000000000000007E-3</v>
      </c>
    </row>
    <row r="322" spans="1:7" x14ac:dyDescent="0.35">
      <c r="A322" s="11">
        <v>44693</v>
      </c>
      <c r="B322">
        <v>53.38</v>
      </c>
      <c r="C322">
        <v>53.44</v>
      </c>
      <c r="D322">
        <v>53.47</v>
      </c>
      <c r="E322">
        <v>53.38</v>
      </c>
      <c r="F322" t="s">
        <v>1761</v>
      </c>
      <c r="G322" s="10">
        <v>-1.9300000000000001E-2</v>
      </c>
    </row>
    <row r="323" spans="1:7" x14ac:dyDescent="0.35">
      <c r="A323" s="11">
        <v>44604</v>
      </c>
      <c r="B323">
        <v>54.43</v>
      </c>
      <c r="C323">
        <v>53.83</v>
      </c>
      <c r="D323">
        <v>54.43</v>
      </c>
      <c r="E323">
        <v>53.83</v>
      </c>
      <c r="F323" t="s">
        <v>611</v>
      </c>
      <c r="G323" s="10">
        <v>-5.5999999999999999E-3</v>
      </c>
    </row>
    <row r="324" spans="1:7" x14ac:dyDescent="0.35">
      <c r="A324" s="11">
        <v>44573</v>
      </c>
      <c r="B324">
        <v>54.74</v>
      </c>
      <c r="C324">
        <v>54.82</v>
      </c>
      <c r="D324">
        <v>54.85</v>
      </c>
      <c r="E324">
        <v>54.45</v>
      </c>
      <c r="F324" t="s">
        <v>1529</v>
      </c>
      <c r="G324" s="10">
        <v>1.44E-2</v>
      </c>
    </row>
    <row r="325" spans="1:7" x14ac:dyDescent="0.35">
      <c r="A325" t="s">
        <v>1760</v>
      </c>
      <c r="B325">
        <v>53.96</v>
      </c>
      <c r="C325">
        <v>53.41</v>
      </c>
      <c r="D325">
        <v>53.96</v>
      </c>
      <c r="E325">
        <v>53.41</v>
      </c>
      <c r="F325" t="s">
        <v>1759</v>
      </c>
      <c r="G325" s="10">
        <v>1.52E-2</v>
      </c>
    </row>
    <row r="326" spans="1:7" x14ac:dyDescent="0.35">
      <c r="A326" t="s">
        <v>1758</v>
      </c>
      <c r="B326">
        <v>53.15</v>
      </c>
      <c r="C326">
        <v>53.2</v>
      </c>
      <c r="D326">
        <v>53.2</v>
      </c>
      <c r="E326">
        <v>53.15</v>
      </c>
      <c r="F326" t="s">
        <v>772</v>
      </c>
      <c r="G326" s="10">
        <v>6.3E-3</v>
      </c>
    </row>
    <row r="327" spans="1:7" x14ac:dyDescent="0.35">
      <c r="A327" t="s">
        <v>1757</v>
      </c>
      <c r="B327">
        <v>52.82</v>
      </c>
      <c r="C327">
        <v>53.01</v>
      </c>
      <c r="D327">
        <v>53.04</v>
      </c>
      <c r="E327">
        <v>52.82</v>
      </c>
      <c r="F327" t="s">
        <v>1756</v>
      </c>
      <c r="G327" s="10">
        <v>-8.3999999999999995E-3</v>
      </c>
    </row>
    <row r="328" spans="1:7" x14ac:dyDescent="0.35">
      <c r="A328" t="s">
        <v>1755</v>
      </c>
      <c r="B328">
        <v>53.26</v>
      </c>
      <c r="C328">
        <v>53.26</v>
      </c>
      <c r="D328">
        <v>53.26</v>
      </c>
      <c r="E328">
        <v>53.26</v>
      </c>
      <c r="F328" t="s">
        <v>1754</v>
      </c>
      <c r="G328" s="10">
        <v>0</v>
      </c>
    </row>
    <row r="329" spans="1:7" x14ac:dyDescent="0.35">
      <c r="A329" t="s">
        <v>1753</v>
      </c>
      <c r="B329">
        <v>53.26</v>
      </c>
      <c r="C329">
        <v>52.82</v>
      </c>
      <c r="D329">
        <v>53.26</v>
      </c>
      <c r="E329">
        <v>52.82</v>
      </c>
      <c r="F329" t="s">
        <v>1121</v>
      </c>
      <c r="G329" s="10">
        <v>8.8999999999999999E-3</v>
      </c>
    </row>
    <row r="330" spans="1:7" x14ac:dyDescent="0.35">
      <c r="A330" t="s">
        <v>1752</v>
      </c>
      <c r="B330">
        <v>52.79</v>
      </c>
      <c r="C330">
        <v>52.79</v>
      </c>
      <c r="D330">
        <v>52.79</v>
      </c>
      <c r="E330">
        <v>52.79</v>
      </c>
      <c r="F330" t="s">
        <v>749</v>
      </c>
      <c r="G330" s="10">
        <v>6.9999999999999999E-4</v>
      </c>
    </row>
    <row r="331" spans="1:7" x14ac:dyDescent="0.35">
      <c r="A331" t="s">
        <v>1751</v>
      </c>
      <c r="B331">
        <v>52.76</v>
      </c>
      <c r="C331">
        <v>52.83</v>
      </c>
      <c r="D331">
        <v>52.83</v>
      </c>
      <c r="E331">
        <v>52.76</v>
      </c>
      <c r="F331" t="s">
        <v>712</v>
      </c>
      <c r="G331" s="10">
        <v>-1.0999999999999999E-2</v>
      </c>
    </row>
    <row r="332" spans="1:7" x14ac:dyDescent="0.35">
      <c r="A332" t="s">
        <v>1750</v>
      </c>
      <c r="B332">
        <v>53.34</v>
      </c>
      <c r="C332">
        <v>53.09</v>
      </c>
      <c r="D332">
        <v>53.34</v>
      </c>
      <c r="E332">
        <v>53.06</v>
      </c>
      <c r="F332" t="s">
        <v>833</v>
      </c>
      <c r="G332" s="10">
        <v>-2.5999999999999999E-3</v>
      </c>
    </row>
    <row r="333" spans="1:7" x14ac:dyDescent="0.35">
      <c r="A333" t="s">
        <v>1749</v>
      </c>
      <c r="B333">
        <v>53.48</v>
      </c>
      <c r="C333">
        <v>53.41</v>
      </c>
      <c r="D333">
        <v>53.48</v>
      </c>
      <c r="E333">
        <v>53.33</v>
      </c>
      <c r="F333" t="s">
        <v>1007</v>
      </c>
      <c r="G333" s="10">
        <v>-7.7000000000000002E-3</v>
      </c>
    </row>
    <row r="334" spans="1:7" x14ac:dyDescent="0.35">
      <c r="A334" t="s">
        <v>1748</v>
      </c>
      <c r="B334">
        <v>53.9</v>
      </c>
      <c r="C334">
        <v>54.12</v>
      </c>
      <c r="D334">
        <v>54.14</v>
      </c>
      <c r="E334">
        <v>53.82</v>
      </c>
      <c r="F334" t="s">
        <v>1747</v>
      </c>
      <c r="G334" s="10">
        <v>-2.5000000000000001E-3</v>
      </c>
    </row>
    <row r="335" spans="1:7" x14ac:dyDescent="0.35">
      <c r="A335" t="s">
        <v>1746</v>
      </c>
      <c r="B335">
        <v>54.03</v>
      </c>
      <c r="C335">
        <v>54.03</v>
      </c>
      <c r="D335">
        <v>54.03</v>
      </c>
      <c r="E335">
        <v>54.03</v>
      </c>
      <c r="F335" t="s">
        <v>611</v>
      </c>
      <c r="G335" s="10">
        <v>3.3999999999999998E-3</v>
      </c>
    </row>
    <row r="336" spans="1:7" x14ac:dyDescent="0.35">
      <c r="A336" t="s">
        <v>1745</v>
      </c>
      <c r="B336">
        <v>53.85</v>
      </c>
      <c r="C336">
        <v>53.79</v>
      </c>
      <c r="D336">
        <v>53.93</v>
      </c>
      <c r="E336">
        <v>53.79</v>
      </c>
      <c r="F336" t="s">
        <v>1744</v>
      </c>
      <c r="G336" s="10">
        <v>-1E-3</v>
      </c>
    </row>
    <row r="337" spans="1:7" x14ac:dyDescent="0.35">
      <c r="A337" s="11">
        <v>44876</v>
      </c>
      <c r="B337">
        <v>53.9</v>
      </c>
      <c r="C337">
        <v>53.36</v>
      </c>
      <c r="D337">
        <v>53.9</v>
      </c>
      <c r="E337">
        <v>53.36</v>
      </c>
      <c r="F337" t="s">
        <v>1743</v>
      </c>
      <c r="G337" s="10">
        <v>1.14E-2</v>
      </c>
    </row>
    <row r="338" spans="1:7" x14ac:dyDescent="0.35">
      <c r="A338" s="11">
        <v>44845</v>
      </c>
      <c r="B338">
        <v>53.29</v>
      </c>
      <c r="C338">
        <v>53.29</v>
      </c>
      <c r="D338">
        <v>53.29</v>
      </c>
      <c r="E338">
        <v>53.29</v>
      </c>
      <c r="F338" t="s">
        <v>611</v>
      </c>
      <c r="G338" s="10">
        <v>3.1399999999999997E-2</v>
      </c>
    </row>
    <row r="339" spans="1:7" x14ac:dyDescent="0.35">
      <c r="A339" s="11">
        <v>44815</v>
      </c>
      <c r="B339">
        <v>51.67</v>
      </c>
      <c r="C339">
        <v>52</v>
      </c>
      <c r="D339">
        <v>52</v>
      </c>
      <c r="E339">
        <v>51.67</v>
      </c>
      <c r="F339" t="s">
        <v>1742</v>
      </c>
      <c r="G339" s="10">
        <v>-6.4999999999999997E-3</v>
      </c>
    </row>
    <row r="340" spans="1:7" x14ac:dyDescent="0.35">
      <c r="A340" s="11">
        <v>44784</v>
      </c>
      <c r="B340">
        <v>52.01</v>
      </c>
      <c r="C340">
        <v>52.03</v>
      </c>
      <c r="D340">
        <v>52.03</v>
      </c>
      <c r="E340">
        <v>51.86</v>
      </c>
      <c r="F340" t="s">
        <v>1734</v>
      </c>
      <c r="G340" s="10">
        <v>1.8499999999999999E-2</v>
      </c>
    </row>
    <row r="341" spans="1:7" x14ac:dyDescent="0.35">
      <c r="A341" s="11">
        <v>44753</v>
      </c>
      <c r="B341">
        <v>51.06</v>
      </c>
      <c r="C341">
        <v>50.8</v>
      </c>
      <c r="D341">
        <v>51.06</v>
      </c>
      <c r="E341">
        <v>50.76</v>
      </c>
      <c r="F341" t="s">
        <v>1159</v>
      </c>
      <c r="G341" s="10">
        <v>2.0000000000000001E-4</v>
      </c>
    </row>
    <row r="342" spans="1:7" x14ac:dyDescent="0.35">
      <c r="A342" s="11">
        <v>44662</v>
      </c>
      <c r="B342">
        <v>51.05</v>
      </c>
      <c r="C342">
        <v>50.2</v>
      </c>
      <c r="D342">
        <v>51.05</v>
      </c>
      <c r="E342">
        <v>50.2</v>
      </c>
      <c r="F342" t="s">
        <v>1715</v>
      </c>
      <c r="G342" s="10">
        <v>3.0800000000000001E-2</v>
      </c>
    </row>
    <row r="343" spans="1:7" x14ac:dyDescent="0.35">
      <c r="A343" s="11">
        <v>44631</v>
      </c>
      <c r="B343">
        <v>49.52</v>
      </c>
      <c r="C343">
        <v>49.3</v>
      </c>
      <c r="D343">
        <v>49.52</v>
      </c>
      <c r="E343">
        <v>49.3</v>
      </c>
      <c r="F343" t="s">
        <v>623</v>
      </c>
      <c r="G343" s="10">
        <v>-3.5000000000000001E-3</v>
      </c>
    </row>
    <row r="344" spans="1:7" x14ac:dyDescent="0.35">
      <c r="A344" s="11">
        <v>44603</v>
      </c>
      <c r="B344">
        <v>49.7</v>
      </c>
      <c r="C344">
        <v>50.11</v>
      </c>
      <c r="D344">
        <v>50.11</v>
      </c>
      <c r="E344">
        <v>49.7</v>
      </c>
      <c r="F344" t="s">
        <v>1310</v>
      </c>
      <c r="G344" s="10">
        <v>-8.0999999999999996E-3</v>
      </c>
    </row>
    <row r="345" spans="1:7" x14ac:dyDescent="0.35">
      <c r="A345" s="11">
        <v>44572</v>
      </c>
      <c r="B345">
        <v>50.1</v>
      </c>
      <c r="C345">
        <v>50.29</v>
      </c>
      <c r="D345">
        <v>50.29</v>
      </c>
      <c r="E345">
        <v>49.82</v>
      </c>
      <c r="F345" t="s">
        <v>1388</v>
      </c>
      <c r="G345" s="10">
        <v>1.0699999999999999E-2</v>
      </c>
    </row>
    <row r="346" spans="1:7" x14ac:dyDescent="0.35">
      <c r="A346" t="s">
        <v>1741</v>
      </c>
      <c r="B346">
        <v>49.57</v>
      </c>
      <c r="C346">
        <v>49.63</v>
      </c>
      <c r="D346">
        <v>49.69</v>
      </c>
      <c r="E346">
        <v>49.57</v>
      </c>
      <c r="F346" t="s">
        <v>760</v>
      </c>
      <c r="G346" s="10">
        <v>-7.4000000000000003E-3</v>
      </c>
    </row>
    <row r="347" spans="1:7" x14ac:dyDescent="0.35">
      <c r="A347" t="s">
        <v>1740</v>
      </c>
      <c r="B347">
        <v>49.94</v>
      </c>
      <c r="C347">
        <v>49.85</v>
      </c>
      <c r="D347">
        <v>49.94</v>
      </c>
      <c r="E347">
        <v>49.84</v>
      </c>
      <c r="F347" t="s">
        <v>980</v>
      </c>
      <c r="G347" s="10">
        <v>-9.7999999999999997E-3</v>
      </c>
    </row>
    <row r="348" spans="1:7" x14ac:dyDescent="0.35">
      <c r="A348" t="s">
        <v>1739</v>
      </c>
      <c r="B348">
        <v>50.44</v>
      </c>
      <c r="C348">
        <v>50.43</v>
      </c>
      <c r="D348">
        <v>50.51</v>
      </c>
      <c r="E348">
        <v>50.35</v>
      </c>
      <c r="F348" t="s">
        <v>750</v>
      </c>
      <c r="G348" s="10">
        <v>-1.6000000000000001E-3</v>
      </c>
    </row>
    <row r="349" spans="1:7" x14ac:dyDescent="0.35">
      <c r="A349" t="s">
        <v>1738</v>
      </c>
      <c r="B349">
        <v>50.52</v>
      </c>
      <c r="C349">
        <v>50.65</v>
      </c>
      <c r="D349">
        <v>50.65</v>
      </c>
      <c r="E349">
        <v>50.49</v>
      </c>
      <c r="F349" t="s">
        <v>1503</v>
      </c>
      <c r="G349" s="10">
        <v>6.4000000000000003E-3</v>
      </c>
    </row>
    <row r="350" spans="1:7" x14ac:dyDescent="0.35">
      <c r="A350" t="s">
        <v>1737</v>
      </c>
      <c r="B350">
        <v>50.19</v>
      </c>
      <c r="C350">
        <v>50.07</v>
      </c>
      <c r="D350">
        <v>50.39</v>
      </c>
      <c r="E350">
        <v>50.07</v>
      </c>
      <c r="F350" t="s">
        <v>986</v>
      </c>
      <c r="G350" s="10">
        <v>4.7000000000000002E-3</v>
      </c>
    </row>
    <row r="351" spans="1:7" x14ac:dyDescent="0.35">
      <c r="A351" t="s">
        <v>1736</v>
      </c>
      <c r="B351">
        <v>49.96</v>
      </c>
      <c r="C351">
        <v>49.96</v>
      </c>
      <c r="D351">
        <v>49.98</v>
      </c>
      <c r="E351">
        <v>49.96</v>
      </c>
      <c r="F351" t="s">
        <v>1503</v>
      </c>
      <c r="G351" s="10">
        <v>-5.4000000000000003E-3</v>
      </c>
    </row>
    <row r="352" spans="1:7" x14ac:dyDescent="0.35">
      <c r="A352" t="s">
        <v>1735</v>
      </c>
      <c r="B352">
        <v>50.23</v>
      </c>
      <c r="C352">
        <v>49.66</v>
      </c>
      <c r="D352">
        <v>50.3</v>
      </c>
      <c r="E352">
        <v>49.66</v>
      </c>
      <c r="F352" t="s">
        <v>1734</v>
      </c>
      <c r="G352" s="10">
        <v>1.7899999999999999E-2</v>
      </c>
    </row>
    <row r="353" spans="1:7" x14ac:dyDescent="0.35">
      <c r="A353" t="s">
        <v>1733</v>
      </c>
      <c r="B353">
        <v>49.35</v>
      </c>
      <c r="C353">
        <v>49.9</v>
      </c>
      <c r="D353">
        <v>49.93</v>
      </c>
      <c r="E353">
        <v>49.22</v>
      </c>
      <c r="F353" t="s">
        <v>1732</v>
      </c>
      <c r="G353" s="10">
        <v>-2E-3</v>
      </c>
    </row>
    <row r="354" spans="1:7" x14ac:dyDescent="0.35">
      <c r="A354" t="s">
        <v>1731</v>
      </c>
      <c r="B354">
        <v>49.44</v>
      </c>
      <c r="C354">
        <v>49.34</v>
      </c>
      <c r="D354">
        <v>49.52</v>
      </c>
      <c r="E354">
        <v>49.34</v>
      </c>
      <c r="F354" t="s">
        <v>788</v>
      </c>
      <c r="G354" s="10">
        <v>-1.24E-2</v>
      </c>
    </row>
    <row r="355" spans="1:7" x14ac:dyDescent="0.35">
      <c r="A355" t="s">
        <v>1730</v>
      </c>
      <c r="B355">
        <v>50.06</v>
      </c>
      <c r="C355">
        <v>50.23</v>
      </c>
      <c r="D355">
        <v>50.23</v>
      </c>
      <c r="E355">
        <v>50.06</v>
      </c>
      <c r="F355" t="s">
        <v>730</v>
      </c>
      <c r="G355" s="10">
        <v>1.1000000000000001E-3</v>
      </c>
    </row>
    <row r="356" spans="1:7" x14ac:dyDescent="0.35">
      <c r="A356" t="s">
        <v>1729</v>
      </c>
      <c r="B356">
        <v>50.01</v>
      </c>
      <c r="C356">
        <v>50.1</v>
      </c>
      <c r="D356">
        <v>50.39</v>
      </c>
      <c r="E356">
        <v>50.01</v>
      </c>
      <c r="F356" t="s">
        <v>1186</v>
      </c>
      <c r="G356" s="10">
        <v>-1.6000000000000001E-3</v>
      </c>
    </row>
    <row r="357" spans="1:7" x14ac:dyDescent="0.35">
      <c r="A357" t="s">
        <v>1728</v>
      </c>
      <c r="B357">
        <v>50.09</v>
      </c>
      <c r="C357">
        <v>50.37</v>
      </c>
      <c r="D357">
        <v>50.37</v>
      </c>
      <c r="E357">
        <v>49.81</v>
      </c>
      <c r="F357" t="s">
        <v>943</v>
      </c>
      <c r="G357" s="10">
        <v>-1.24E-2</v>
      </c>
    </row>
    <row r="358" spans="1:7" x14ac:dyDescent="0.35">
      <c r="A358" t="s">
        <v>1727</v>
      </c>
      <c r="B358">
        <v>50.72</v>
      </c>
      <c r="C358">
        <v>49.92</v>
      </c>
      <c r="D358">
        <v>50.72</v>
      </c>
      <c r="E358">
        <v>49.92</v>
      </c>
      <c r="F358" t="s">
        <v>905</v>
      </c>
      <c r="G358" s="10">
        <v>-4.7000000000000002E-3</v>
      </c>
    </row>
    <row r="359" spans="1:7" x14ac:dyDescent="0.35">
      <c r="A359" s="11">
        <v>44905</v>
      </c>
      <c r="B359">
        <v>50.96</v>
      </c>
      <c r="C359">
        <v>50.68</v>
      </c>
      <c r="D359">
        <v>50.96</v>
      </c>
      <c r="E359">
        <v>50.68</v>
      </c>
      <c r="F359" t="s">
        <v>1417</v>
      </c>
      <c r="G359" s="10">
        <v>5.0000000000000001E-3</v>
      </c>
    </row>
    <row r="360" spans="1:7" x14ac:dyDescent="0.35">
      <c r="A360" s="11">
        <v>44875</v>
      </c>
      <c r="B360">
        <v>50.7</v>
      </c>
      <c r="C360">
        <v>50.84</v>
      </c>
      <c r="D360">
        <v>50.9</v>
      </c>
      <c r="E360">
        <v>50.68</v>
      </c>
      <c r="F360" t="s">
        <v>525</v>
      </c>
      <c r="G360" s="10">
        <v>1.1000000000000001E-3</v>
      </c>
    </row>
    <row r="361" spans="1:7" x14ac:dyDescent="0.35">
      <c r="A361" s="11">
        <v>44844</v>
      </c>
      <c r="B361">
        <v>50.65</v>
      </c>
      <c r="C361">
        <v>50.59</v>
      </c>
      <c r="D361">
        <v>50.65</v>
      </c>
      <c r="E361">
        <v>50.59</v>
      </c>
      <c r="F361" t="s">
        <v>1726</v>
      </c>
      <c r="G361" s="10">
        <v>-1.5699999999999999E-2</v>
      </c>
    </row>
    <row r="362" spans="1:7" x14ac:dyDescent="0.35">
      <c r="A362" s="11">
        <v>44752</v>
      </c>
      <c r="B362">
        <v>51.46</v>
      </c>
      <c r="C362">
        <v>51.56</v>
      </c>
      <c r="D362">
        <v>51.65</v>
      </c>
      <c r="E362">
        <v>51.46</v>
      </c>
      <c r="F362" t="s">
        <v>1725</v>
      </c>
      <c r="G362" s="10">
        <v>-1.12E-2</v>
      </c>
    </row>
    <row r="363" spans="1:7" x14ac:dyDescent="0.35">
      <c r="A363" s="11">
        <v>44722</v>
      </c>
      <c r="B363">
        <v>52.04</v>
      </c>
      <c r="C363">
        <v>51.94</v>
      </c>
      <c r="D363">
        <v>52.04</v>
      </c>
      <c r="E363">
        <v>51.94</v>
      </c>
      <c r="F363" t="s">
        <v>1724</v>
      </c>
      <c r="G363" s="10">
        <v>-1.8E-3</v>
      </c>
    </row>
    <row r="364" spans="1:7" x14ac:dyDescent="0.35">
      <c r="A364" s="11">
        <v>44691</v>
      </c>
      <c r="B364">
        <v>52.14</v>
      </c>
      <c r="C364">
        <v>51.9</v>
      </c>
      <c r="D364">
        <v>52.14</v>
      </c>
      <c r="E364">
        <v>51.9</v>
      </c>
      <c r="F364" t="s">
        <v>1337</v>
      </c>
      <c r="G364" s="10">
        <v>-4.4999999999999997E-3</v>
      </c>
    </row>
    <row r="365" spans="1:7" x14ac:dyDescent="0.35">
      <c r="A365" s="11">
        <v>44661</v>
      </c>
      <c r="B365">
        <v>52.38</v>
      </c>
      <c r="C365">
        <v>52.06</v>
      </c>
      <c r="D365">
        <v>52.49</v>
      </c>
      <c r="E365">
        <v>52.06</v>
      </c>
      <c r="F365" t="s">
        <v>1108</v>
      </c>
      <c r="G365" s="10">
        <v>1.2699999999999999E-2</v>
      </c>
    </row>
    <row r="366" spans="1:7" x14ac:dyDescent="0.35">
      <c r="A366" s="11">
        <v>44630</v>
      </c>
      <c r="B366">
        <v>51.72</v>
      </c>
      <c r="C366">
        <v>50.55</v>
      </c>
      <c r="D366">
        <v>51.75</v>
      </c>
      <c r="E366">
        <v>50.55</v>
      </c>
      <c r="F366" t="s">
        <v>1339</v>
      </c>
      <c r="G366" s="10">
        <v>2.5700000000000001E-2</v>
      </c>
    </row>
    <row r="367" spans="1:7" x14ac:dyDescent="0.35">
      <c r="A367" t="s">
        <v>1723</v>
      </c>
      <c r="B367">
        <v>50.42</v>
      </c>
      <c r="C367">
        <v>50.53</v>
      </c>
      <c r="D367">
        <v>50.53</v>
      </c>
      <c r="E367">
        <v>50.42</v>
      </c>
      <c r="F367" t="s">
        <v>1110</v>
      </c>
      <c r="G367" s="10">
        <v>5.0000000000000001E-4</v>
      </c>
    </row>
    <row r="368" spans="1:7" x14ac:dyDescent="0.35">
      <c r="A368" t="s">
        <v>1722</v>
      </c>
      <c r="B368">
        <v>50.4</v>
      </c>
      <c r="C368">
        <v>50.28</v>
      </c>
      <c r="D368">
        <v>50.57</v>
      </c>
      <c r="E368">
        <v>50.18</v>
      </c>
      <c r="F368" t="s">
        <v>1585</v>
      </c>
      <c r="G368" s="10">
        <v>-5.9999999999999995E-4</v>
      </c>
    </row>
    <row r="369" spans="1:7" x14ac:dyDescent="0.35">
      <c r="A369" t="s">
        <v>1721</v>
      </c>
      <c r="B369">
        <v>50.43</v>
      </c>
      <c r="C369">
        <v>49.84</v>
      </c>
      <c r="D369">
        <v>50.43</v>
      </c>
      <c r="E369">
        <v>49.84</v>
      </c>
      <c r="F369" t="s">
        <v>943</v>
      </c>
      <c r="G369" s="10">
        <v>2.0899999999999998E-2</v>
      </c>
    </row>
    <row r="370" spans="1:7" x14ac:dyDescent="0.35">
      <c r="A370" t="s">
        <v>1720</v>
      </c>
      <c r="B370">
        <v>49.39</v>
      </c>
      <c r="C370">
        <v>49.28</v>
      </c>
      <c r="D370">
        <v>49.56</v>
      </c>
      <c r="E370">
        <v>49.28</v>
      </c>
      <c r="F370" t="s">
        <v>1719</v>
      </c>
      <c r="G370" s="10">
        <v>1.8E-3</v>
      </c>
    </row>
    <row r="371" spans="1:7" x14ac:dyDescent="0.35">
      <c r="A371" t="s">
        <v>1718</v>
      </c>
      <c r="B371">
        <v>49.3</v>
      </c>
      <c r="C371">
        <v>49.9</v>
      </c>
      <c r="D371">
        <v>49.95</v>
      </c>
      <c r="E371">
        <v>49.3</v>
      </c>
      <c r="F371" t="s">
        <v>1061</v>
      </c>
      <c r="G371" s="10">
        <v>-1.11E-2</v>
      </c>
    </row>
    <row r="372" spans="1:7" x14ac:dyDescent="0.35">
      <c r="A372" t="s">
        <v>1717</v>
      </c>
      <c r="B372">
        <v>49.86</v>
      </c>
      <c r="C372">
        <v>49.81</v>
      </c>
      <c r="D372">
        <v>49.88</v>
      </c>
      <c r="E372">
        <v>49.73</v>
      </c>
      <c r="F372" t="s">
        <v>1347</v>
      </c>
      <c r="G372" s="10">
        <v>-1.95E-2</v>
      </c>
    </row>
    <row r="373" spans="1:7" x14ac:dyDescent="0.35">
      <c r="A373" t="s">
        <v>1716</v>
      </c>
      <c r="B373">
        <v>50.85</v>
      </c>
      <c r="C373">
        <v>51.05</v>
      </c>
      <c r="D373">
        <v>51.05</v>
      </c>
      <c r="E373">
        <v>50.61</v>
      </c>
      <c r="F373" t="s">
        <v>1715</v>
      </c>
      <c r="G373" s="10">
        <v>2.0999999999999999E-3</v>
      </c>
    </row>
    <row r="374" spans="1:7" x14ac:dyDescent="0.35">
      <c r="A374" t="s">
        <v>1714</v>
      </c>
      <c r="B374">
        <v>50.74</v>
      </c>
      <c r="C374">
        <v>50.49</v>
      </c>
      <c r="D374">
        <v>50.78</v>
      </c>
      <c r="E374">
        <v>50.49</v>
      </c>
      <c r="F374" t="s">
        <v>602</v>
      </c>
      <c r="G374" s="10">
        <v>6.4000000000000003E-3</v>
      </c>
    </row>
    <row r="375" spans="1:7" x14ac:dyDescent="0.35">
      <c r="A375" t="s">
        <v>1713</v>
      </c>
      <c r="B375">
        <v>50.42</v>
      </c>
      <c r="C375">
        <v>50.44</v>
      </c>
      <c r="D375">
        <v>50.44</v>
      </c>
      <c r="E375">
        <v>50.42</v>
      </c>
      <c r="F375" t="s">
        <v>1363</v>
      </c>
      <c r="G375" s="10">
        <v>-6.8999999999999999E-3</v>
      </c>
    </row>
    <row r="376" spans="1:7" x14ac:dyDescent="0.35">
      <c r="A376" t="s">
        <v>1712</v>
      </c>
      <c r="B376">
        <v>50.77</v>
      </c>
      <c r="C376">
        <v>50.88</v>
      </c>
      <c r="D376">
        <v>52.3</v>
      </c>
      <c r="E376">
        <v>50.76</v>
      </c>
      <c r="F376" t="s">
        <v>1691</v>
      </c>
      <c r="G376" s="10">
        <v>-5.9999999999999995E-4</v>
      </c>
    </row>
    <row r="377" spans="1:7" x14ac:dyDescent="0.35">
      <c r="A377" t="s">
        <v>1711</v>
      </c>
      <c r="B377">
        <v>50.8</v>
      </c>
      <c r="C377">
        <v>50.28</v>
      </c>
      <c r="D377">
        <v>50.8</v>
      </c>
      <c r="E377">
        <v>50.28</v>
      </c>
      <c r="F377" t="s">
        <v>563</v>
      </c>
      <c r="G377" s="10">
        <v>8.0000000000000002E-3</v>
      </c>
    </row>
    <row r="378" spans="1:7" x14ac:dyDescent="0.35">
      <c r="A378" t="s">
        <v>1710</v>
      </c>
      <c r="B378">
        <v>50.4</v>
      </c>
      <c r="C378">
        <v>50.6</v>
      </c>
      <c r="D378">
        <v>50.6</v>
      </c>
      <c r="E378">
        <v>50.34</v>
      </c>
      <c r="F378" t="s">
        <v>1329</v>
      </c>
      <c r="G378" s="10">
        <v>-2.0400000000000001E-2</v>
      </c>
    </row>
    <row r="379" spans="1:7" x14ac:dyDescent="0.35">
      <c r="A379" t="s">
        <v>1709</v>
      </c>
      <c r="B379">
        <v>51.45</v>
      </c>
      <c r="C379">
        <v>51.68</v>
      </c>
      <c r="D379">
        <v>51.68</v>
      </c>
      <c r="E379">
        <v>51.44</v>
      </c>
      <c r="F379" t="s">
        <v>774</v>
      </c>
      <c r="G379" s="10">
        <v>-4.4999999999999997E-3</v>
      </c>
    </row>
    <row r="380" spans="1:7" x14ac:dyDescent="0.35">
      <c r="A380" t="s">
        <v>1708</v>
      </c>
      <c r="B380">
        <v>51.68</v>
      </c>
      <c r="C380">
        <v>51.71</v>
      </c>
      <c r="D380">
        <v>51.71</v>
      </c>
      <c r="E380">
        <v>51.67</v>
      </c>
      <c r="F380" t="s">
        <v>630</v>
      </c>
      <c r="G380" s="10">
        <v>-1.11E-2</v>
      </c>
    </row>
    <row r="381" spans="1:7" x14ac:dyDescent="0.35">
      <c r="A381" s="11">
        <v>44904</v>
      </c>
      <c r="B381">
        <v>52.26</v>
      </c>
      <c r="C381">
        <v>52.61</v>
      </c>
      <c r="D381">
        <v>52.61</v>
      </c>
      <c r="E381">
        <v>52.26</v>
      </c>
      <c r="F381" t="s">
        <v>1337</v>
      </c>
      <c r="G381" s="10">
        <v>6.0000000000000001E-3</v>
      </c>
    </row>
    <row r="382" spans="1:7" x14ac:dyDescent="0.35">
      <c r="A382" s="11">
        <v>44813</v>
      </c>
      <c r="B382">
        <v>51.95</v>
      </c>
      <c r="C382">
        <v>52.1</v>
      </c>
      <c r="D382">
        <v>52.1</v>
      </c>
      <c r="E382">
        <v>51.95</v>
      </c>
      <c r="F382" t="s">
        <v>712</v>
      </c>
      <c r="G382" s="10">
        <v>4.0000000000000002E-4</v>
      </c>
    </row>
    <row r="383" spans="1:7" x14ac:dyDescent="0.35">
      <c r="A383" s="11">
        <v>44782</v>
      </c>
      <c r="B383">
        <v>51.93</v>
      </c>
      <c r="C383">
        <v>52.14</v>
      </c>
      <c r="D383">
        <v>52.14</v>
      </c>
      <c r="E383">
        <v>51.93</v>
      </c>
      <c r="F383" t="s">
        <v>612</v>
      </c>
      <c r="G383" s="10">
        <v>-3.8E-3</v>
      </c>
    </row>
    <row r="384" spans="1:7" x14ac:dyDescent="0.35">
      <c r="A384" s="11">
        <v>44751</v>
      </c>
      <c r="B384">
        <v>52.13</v>
      </c>
      <c r="C384">
        <v>52.13</v>
      </c>
      <c r="D384">
        <v>52.13</v>
      </c>
      <c r="E384">
        <v>52.13</v>
      </c>
      <c r="F384" t="s">
        <v>742</v>
      </c>
      <c r="G384" s="10">
        <v>8.2000000000000007E-3</v>
      </c>
    </row>
    <row r="385" spans="1:7" x14ac:dyDescent="0.35">
      <c r="A385" s="11">
        <v>44721</v>
      </c>
      <c r="B385">
        <v>51.7</v>
      </c>
      <c r="C385">
        <v>52.75</v>
      </c>
      <c r="D385">
        <v>52.75</v>
      </c>
      <c r="E385">
        <v>51.58</v>
      </c>
      <c r="F385" t="s">
        <v>1707</v>
      </c>
      <c r="G385" s="10">
        <v>-3.8999999999999998E-3</v>
      </c>
    </row>
    <row r="386" spans="1:7" x14ac:dyDescent="0.35">
      <c r="A386" s="11">
        <v>44601</v>
      </c>
      <c r="B386">
        <v>51.9</v>
      </c>
      <c r="C386">
        <v>51.93</v>
      </c>
      <c r="D386">
        <v>52.03</v>
      </c>
      <c r="E386">
        <v>51.9</v>
      </c>
      <c r="F386" t="s">
        <v>1706</v>
      </c>
      <c r="G386" s="10">
        <v>8.3999999999999995E-3</v>
      </c>
    </row>
    <row r="387" spans="1:7" x14ac:dyDescent="0.35">
      <c r="A387" s="11">
        <v>44570</v>
      </c>
      <c r="B387">
        <v>51.47</v>
      </c>
      <c r="C387">
        <v>51.42</v>
      </c>
      <c r="D387">
        <v>51.51</v>
      </c>
      <c r="E387">
        <v>51.36</v>
      </c>
      <c r="F387" t="s">
        <v>1705</v>
      </c>
      <c r="G387" s="10">
        <v>-8.6E-3</v>
      </c>
    </row>
    <row r="388" spans="1:7" x14ac:dyDescent="0.35">
      <c r="A388" t="s">
        <v>1704</v>
      </c>
      <c r="B388">
        <v>51.91</v>
      </c>
      <c r="C388">
        <v>52.06</v>
      </c>
      <c r="D388">
        <v>52.17</v>
      </c>
      <c r="E388">
        <v>51.91</v>
      </c>
      <c r="F388" t="s">
        <v>1680</v>
      </c>
      <c r="G388" s="10">
        <v>-3.5999999999999999E-3</v>
      </c>
    </row>
    <row r="389" spans="1:7" x14ac:dyDescent="0.35">
      <c r="A389" t="s">
        <v>1703</v>
      </c>
      <c r="B389">
        <v>52.1</v>
      </c>
      <c r="C389">
        <v>52.25</v>
      </c>
      <c r="D389">
        <v>52.25</v>
      </c>
      <c r="E389">
        <v>52.1</v>
      </c>
      <c r="F389" t="s">
        <v>832</v>
      </c>
      <c r="G389" s="10">
        <v>-1.24E-2</v>
      </c>
    </row>
    <row r="390" spans="1:7" x14ac:dyDescent="0.35">
      <c r="A390" t="s">
        <v>1702</v>
      </c>
      <c r="B390">
        <v>52.75</v>
      </c>
      <c r="C390">
        <v>52.63</v>
      </c>
      <c r="D390">
        <v>52.9</v>
      </c>
      <c r="E390">
        <v>52.63</v>
      </c>
      <c r="F390" t="s">
        <v>1691</v>
      </c>
      <c r="G390" s="10">
        <v>3.5000000000000001E-3</v>
      </c>
    </row>
    <row r="391" spans="1:7" x14ac:dyDescent="0.35">
      <c r="A391" t="s">
        <v>1701</v>
      </c>
      <c r="B391">
        <v>52.57</v>
      </c>
      <c r="C391">
        <v>52.54</v>
      </c>
      <c r="D391">
        <v>52.57</v>
      </c>
      <c r="E391">
        <v>52.54</v>
      </c>
      <c r="F391" t="s">
        <v>1184</v>
      </c>
      <c r="G391" s="10">
        <v>-1.34E-2</v>
      </c>
    </row>
    <row r="392" spans="1:7" x14ac:dyDescent="0.35">
      <c r="A392" t="s">
        <v>1700</v>
      </c>
      <c r="B392">
        <v>53.28</v>
      </c>
      <c r="C392">
        <v>53.07</v>
      </c>
      <c r="D392">
        <v>53.28</v>
      </c>
      <c r="E392">
        <v>53.07</v>
      </c>
      <c r="F392" t="s">
        <v>770</v>
      </c>
      <c r="G392" s="10">
        <v>2.3999999999999998E-3</v>
      </c>
    </row>
    <row r="393" spans="1:7" x14ac:dyDescent="0.35">
      <c r="A393" t="s">
        <v>1699</v>
      </c>
      <c r="B393">
        <v>53.15</v>
      </c>
      <c r="C393">
        <v>53.04</v>
      </c>
      <c r="D393">
        <v>53.15</v>
      </c>
      <c r="E393">
        <v>53.04</v>
      </c>
      <c r="F393" t="s">
        <v>750</v>
      </c>
      <c r="G393" s="10">
        <v>3.0999999999999999E-3</v>
      </c>
    </row>
    <row r="394" spans="1:7" x14ac:dyDescent="0.35">
      <c r="A394" t="s">
        <v>1698</v>
      </c>
      <c r="B394">
        <v>52.99</v>
      </c>
      <c r="C394">
        <v>53.14</v>
      </c>
      <c r="D394">
        <v>53.14</v>
      </c>
      <c r="E394">
        <v>52.99</v>
      </c>
      <c r="F394" t="s">
        <v>595</v>
      </c>
      <c r="G394" s="10">
        <v>6.7000000000000002E-3</v>
      </c>
    </row>
    <row r="395" spans="1:7" x14ac:dyDescent="0.35">
      <c r="A395" t="s">
        <v>1697</v>
      </c>
      <c r="B395">
        <v>52.64</v>
      </c>
      <c r="C395">
        <v>52.79</v>
      </c>
      <c r="D395">
        <v>52.79</v>
      </c>
      <c r="E395">
        <v>52.44</v>
      </c>
      <c r="F395" t="s">
        <v>933</v>
      </c>
      <c r="G395" s="10">
        <v>-7.1000000000000004E-3</v>
      </c>
    </row>
    <row r="396" spans="1:7" x14ac:dyDescent="0.35">
      <c r="A396" t="s">
        <v>1696</v>
      </c>
      <c r="B396">
        <v>53.01</v>
      </c>
      <c r="C396">
        <v>52.87</v>
      </c>
      <c r="D396">
        <v>53.17</v>
      </c>
      <c r="E396">
        <v>52.85</v>
      </c>
      <c r="F396" t="s">
        <v>689</v>
      </c>
      <c r="G396" s="10">
        <v>-7.4000000000000003E-3</v>
      </c>
    </row>
    <row r="397" spans="1:7" x14ac:dyDescent="0.35">
      <c r="A397" t="s">
        <v>1695</v>
      </c>
      <c r="B397">
        <v>53.41</v>
      </c>
      <c r="C397">
        <v>53.29</v>
      </c>
      <c r="D397">
        <v>53.41</v>
      </c>
      <c r="E397">
        <v>53.17</v>
      </c>
      <c r="F397" t="s">
        <v>1555</v>
      </c>
      <c r="G397" s="10">
        <v>-2.7000000000000001E-3</v>
      </c>
    </row>
    <row r="398" spans="1:7" x14ac:dyDescent="0.35">
      <c r="A398" t="s">
        <v>1694</v>
      </c>
      <c r="B398">
        <v>53.55</v>
      </c>
      <c r="C398">
        <v>53.71</v>
      </c>
      <c r="D398">
        <v>53.71</v>
      </c>
      <c r="E398">
        <v>53.55</v>
      </c>
      <c r="F398" t="s">
        <v>1248</v>
      </c>
      <c r="G398" s="10">
        <v>-6.3E-3</v>
      </c>
    </row>
    <row r="399" spans="1:7" x14ac:dyDescent="0.35">
      <c r="A399" t="s">
        <v>1693</v>
      </c>
      <c r="B399">
        <v>53.89</v>
      </c>
      <c r="C399">
        <v>53.68</v>
      </c>
      <c r="D399">
        <v>53.89</v>
      </c>
      <c r="E399">
        <v>53.68</v>
      </c>
      <c r="F399" t="s">
        <v>585</v>
      </c>
      <c r="G399" s="10">
        <v>0</v>
      </c>
    </row>
    <row r="400" spans="1:7" x14ac:dyDescent="0.35">
      <c r="A400" t="s">
        <v>1692</v>
      </c>
      <c r="B400">
        <v>53.89</v>
      </c>
      <c r="C400">
        <v>53.89</v>
      </c>
      <c r="D400">
        <v>53.89</v>
      </c>
      <c r="E400">
        <v>53.89</v>
      </c>
      <c r="F400" t="s">
        <v>1691</v>
      </c>
      <c r="G400" s="10">
        <v>-1.5599999999999999E-2</v>
      </c>
    </row>
    <row r="401" spans="1:7" x14ac:dyDescent="0.35">
      <c r="A401" s="11">
        <v>44903</v>
      </c>
      <c r="B401">
        <v>54.75</v>
      </c>
      <c r="C401">
        <v>54.54</v>
      </c>
      <c r="D401">
        <v>54.75</v>
      </c>
      <c r="E401">
        <v>54.54</v>
      </c>
      <c r="F401" t="s">
        <v>1484</v>
      </c>
      <c r="G401" s="10">
        <v>1.2699999999999999E-2</v>
      </c>
    </row>
    <row r="402" spans="1:7" x14ac:dyDescent="0.35">
      <c r="A402" s="11">
        <v>44873</v>
      </c>
      <c r="B402">
        <v>54.06</v>
      </c>
      <c r="C402">
        <v>53.98</v>
      </c>
      <c r="D402">
        <v>54.07</v>
      </c>
      <c r="E402">
        <v>53.98</v>
      </c>
      <c r="F402" t="s">
        <v>1355</v>
      </c>
      <c r="G402" s="10">
        <v>-3.5000000000000001E-3</v>
      </c>
    </row>
    <row r="403" spans="1:7" x14ac:dyDescent="0.35">
      <c r="A403" s="11">
        <v>44842</v>
      </c>
      <c r="B403">
        <v>54.25</v>
      </c>
      <c r="C403">
        <v>54.84</v>
      </c>
      <c r="D403">
        <v>54.84</v>
      </c>
      <c r="E403">
        <v>54.19</v>
      </c>
      <c r="F403" t="s">
        <v>1337</v>
      </c>
      <c r="G403" s="10">
        <v>-4.1999999999999997E-3</v>
      </c>
    </row>
    <row r="404" spans="1:7" x14ac:dyDescent="0.35">
      <c r="A404" s="11">
        <v>44812</v>
      </c>
      <c r="B404">
        <v>54.48</v>
      </c>
      <c r="C404">
        <v>56</v>
      </c>
      <c r="D404">
        <v>56</v>
      </c>
      <c r="E404">
        <v>54.01</v>
      </c>
      <c r="F404" t="s">
        <v>1690</v>
      </c>
      <c r="G404" s="10">
        <v>3.5000000000000001E-3</v>
      </c>
    </row>
    <row r="405" spans="1:7" x14ac:dyDescent="0.35">
      <c r="A405" s="11">
        <v>44781</v>
      </c>
      <c r="B405">
        <v>54.29</v>
      </c>
      <c r="C405">
        <v>53.9</v>
      </c>
      <c r="D405">
        <v>54.29</v>
      </c>
      <c r="E405">
        <v>53.9</v>
      </c>
      <c r="F405" t="s">
        <v>885</v>
      </c>
      <c r="G405" s="10">
        <v>7.7999999999999996E-3</v>
      </c>
    </row>
    <row r="406" spans="1:7" x14ac:dyDescent="0.35">
      <c r="A406" s="11">
        <v>44689</v>
      </c>
      <c r="B406">
        <v>53.87</v>
      </c>
      <c r="C406">
        <v>55.3</v>
      </c>
      <c r="D406">
        <v>55.3</v>
      </c>
      <c r="E406">
        <v>53.71</v>
      </c>
      <c r="F406" t="s">
        <v>1689</v>
      </c>
      <c r="G406" s="10">
        <v>-1.43E-2</v>
      </c>
    </row>
    <row r="407" spans="1:7" x14ac:dyDescent="0.35">
      <c r="A407" s="11">
        <v>44659</v>
      </c>
      <c r="B407">
        <v>54.65</v>
      </c>
      <c r="C407">
        <v>54.18</v>
      </c>
      <c r="D407">
        <v>54.69</v>
      </c>
      <c r="E407">
        <v>54.03</v>
      </c>
      <c r="F407" t="s">
        <v>1688</v>
      </c>
      <c r="G407" s="10">
        <v>2.7099999999999999E-2</v>
      </c>
    </row>
    <row r="408" spans="1:7" x14ac:dyDescent="0.35">
      <c r="A408" s="11">
        <v>44628</v>
      </c>
      <c r="B408">
        <v>53.21</v>
      </c>
      <c r="C408">
        <v>53.65</v>
      </c>
      <c r="D408">
        <v>53.67</v>
      </c>
      <c r="E408">
        <v>53.21</v>
      </c>
      <c r="F408" t="s">
        <v>1687</v>
      </c>
      <c r="G408" s="10">
        <v>-1.9E-3</v>
      </c>
    </row>
    <row r="409" spans="1:7" x14ac:dyDescent="0.35">
      <c r="A409" s="11">
        <v>44600</v>
      </c>
      <c r="B409">
        <v>53.31</v>
      </c>
      <c r="C409">
        <v>54.36</v>
      </c>
      <c r="D409">
        <v>54.36</v>
      </c>
      <c r="E409">
        <v>53.31</v>
      </c>
      <c r="F409" t="s">
        <v>1256</v>
      </c>
      <c r="G409" s="10">
        <v>-7.1999999999999998E-3</v>
      </c>
    </row>
    <row r="410" spans="1:7" x14ac:dyDescent="0.35">
      <c r="A410" s="11">
        <v>44569</v>
      </c>
      <c r="B410">
        <v>53.69</v>
      </c>
      <c r="C410">
        <v>53.45</v>
      </c>
      <c r="D410">
        <v>53.71</v>
      </c>
      <c r="E410">
        <v>53.45</v>
      </c>
      <c r="F410" t="s">
        <v>1686</v>
      </c>
      <c r="G410" s="10">
        <v>3.3999999999999998E-3</v>
      </c>
    </row>
    <row r="411" spans="1:7" x14ac:dyDescent="0.35">
      <c r="A411" t="s">
        <v>1685</v>
      </c>
      <c r="B411">
        <v>53.51</v>
      </c>
      <c r="C411">
        <v>53.63</v>
      </c>
      <c r="D411">
        <v>53.63</v>
      </c>
      <c r="E411">
        <v>53.51</v>
      </c>
      <c r="F411" t="s">
        <v>788</v>
      </c>
      <c r="G411" s="10">
        <v>2.9999999999999997E-4</v>
      </c>
    </row>
    <row r="412" spans="1:7" x14ac:dyDescent="0.35">
      <c r="A412" t="s">
        <v>1684</v>
      </c>
      <c r="B412">
        <v>53.5</v>
      </c>
      <c r="C412">
        <v>53.21</v>
      </c>
      <c r="D412">
        <v>53.5</v>
      </c>
      <c r="E412">
        <v>53.21</v>
      </c>
      <c r="F412" t="s">
        <v>1156</v>
      </c>
      <c r="G412" s="10">
        <v>1.5100000000000001E-2</v>
      </c>
    </row>
    <row r="413" spans="1:7" x14ac:dyDescent="0.35">
      <c r="A413" t="s">
        <v>1683</v>
      </c>
      <c r="B413">
        <v>52.7</v>
      </c>
      <c r="C413">
        <v>52.3</v>
      </c>
      <c r="D413">
        <v>52.74</v>
      </c>
      <c r="E413">
        <v>52.3</v>
      </c>
      <c r="F413" t="s">
        <v>1129</v>
      </c>
      <c r="G413" s="10">
        <v>8.3999999999999995E-3</v>
      </c>
    </row>
    <row r="414" spans="1:7" x14ac:dyDescent="0.35">
      <c r="A414" t="s">
        <v>1682</v>
      </c>
      <c r="B414">
        <v>52.26</v>
      </c>
      <c r="C414">
        <v>52.33</v>
      </c>
      <c r="D414">
        <v>52.33</v>
      </c>
      <c r="E414">
        <v>52.26</v>
      </c>
      <c r="F414" t="s">
        <v>843</v>
      </c>
      <c r="G414" s="10">
        <v>5.9999999999999995E-4</v>
      </c>
    </row>
    <row r="415" spans="1:7" x14ac:dyDescent="0.35">
      <c r="A415" t="s">
        <v>1681</v>
      </c>
      <c r="B415">
        <v>52.23</v>
      </c>
      <c r="C415">
        <v>52.28</v>
      </c>
      <c r="D415">
        <v>52.28</v>
      </c>
      <c r="E415">
        <v>52.23</v>
      </c>
      <c r="F415" t="s">
        <v>1680</v>
      </c>
      <c r="G415" s="10">
        <v>-2.5000000000000001E-3</v>
      </c>
    </row>
    <row r="416" spans="1:7" x14ac:dyDescent="0.35">
      <c r="A416" t="s">
        <v>1679</v>
      </c>
      <c r="B416">
        <v>52.36</v>
      </c>
      <c r="C416">
        <v>52.55</v>
      </c>
      <c r="D416">
        <v>52.64</v>
      </c>
      <c r="E416">
        <v>52.36</v>
      </c>
      <c r="F416" t="s">
        <v>1678</v>
      </c>
      <c r="G416" s="10">
        <v>3.8999999999999998E-3</v>
      </c>
    </row>
    <row r="417" spans="1:7" x14ac:dyDescent="0.35">
      <c r="A417" t="s">
        <v>1677</v>
      </c>
      <c r="B417">
        <v>52.16</v>
      </c>
      <c r="C417">
        <v>51.62</v>
      </c>
      <c r="D417">
        <v>52.17</v>
      </c>
      <c r="E417">
        <v>51.61</v>
      </c>
      <c r="F417" t="s">
        <v>1676</v>
      </c>
      <c r="G417" s="10">
        <v>1.4200000000000001E-2</v>
      </c>
    </row>
    <row r="418" spans="1:7" x14ac:dyDescent="0.35">
      <c r="A418" t="s">
        <v>1675</v>
      </c>
      <c r="B418">
        <v>51.43</v>
      </c>
      <c r="C418">
        <v>51.84</v>
      </c>
      <c r="D418">
        <v>51.93</v>
      </c>
      <c r="E418">
        <v>51.43</v>
      </c>
      <c r="F418" t="s">
        <v>1674</v>
      </c>
      <c r="G418" s="10">
        <v>-1.06E-2</v>
      </c>
    </row>
    <row r="419" spans="1:7" x14ac:dyDescent="0.35">
      <c r="A419" t="s">
        <v>1673</v>
      </c>
      <c r="B419">
        <v>51.98</v>
      </c>
      <c r="C419">
        <v>51.85</v>
      </c>
      <c r="D419">
        <v>51.98</v>
      </c>
      <c r="E419">
        <v>51.85</v>
      </c>
      <c r="F419" t="s">
        <v>1283</v>
      </c>
      <c r="G419" s="10">
        <v>2.5000000000000001E-3</v>
      </c>
    </row>
    <row r="420" spans="1:7" x14ac:dyDescent="0.35">
      <c r="A420" t="s">
        <v>1672</v>
      </c>
      <c r="B420">
        <v>51.85</v>
      </c>
      <c r="C420">
        <v>52.11</v>
      </c>
      <c r="D420">
        <v>52.12</v>
      </c>
      <c r="E420">
        <v>51.75</v>
      </c>
      <c r="F420" t="s">
        <v>1671</v>
      </c>
      <c r="G420" s="10">
        <v>8.9999999999999998E-4</v>
      </c>
    </row>
    <row r="421" spans="1:7" x14ac:dyDescent="0.35">
      <c r="A421" t="s">
        <v>1670</v>
      </c>
      <c r="B421">
        <v>51.8</v>
      </c>
      <c r="C421">
        <v>52.81</v>
      </c>
      <c r="D421">
        <v>52.81</v>
      </c>
      <c r="E421">
        <v>51.64</v>
      </c>
      <c r="F421" t="s">
        <v>1669</v>
      </c>
      <c r="G421" s="10">
        <v>-3.8999999999999998E-3</v>
      </c>
    </row>
    <row r="422" spans="1:7" x14ac:dyDescent="0.35">
      <c r="A422" t="s">
        <v>1668</v>
      </c>
      <c r="B422">
        <v>52.01</v>
      </c>
      <c r="C422">
        <v>52</v>
      </c>
      <c r="D422">
        <v>52.03</v>
      </c>
      <c r="E422">
        <v>51.62</v>
      </c>
      <c r="F422" t="s">
        <v>1667</v>
      </c>
      <c r="G422" s="10">
        <v>-1.4200000000000001E-2</v>
      </c>
    </row>
    <row r="423" spans="1:7" x14ac:dyDescent="0.35">
      <c r="A423" t="s">
        <v>1666</v>
      </c>
      <c r="B423">
        <v>52.76</v>
      </c>
      <c r="C423">
        <v>52.28</v>
      </c>
      <c r="D423">
        <v>52.8</v>
      </c>
      <c r="E423">
        <v>52.28</v>
      </c>
      <c r="F423" t="s">
        <v>833</v>
      </c>
      <c r="G423" s="10">
        <v>6.7999999999999996E-3</v>
      </c>
    </row>
    <row r="424" spans="1:7" x14ac:dyDescent="0.35">
      <c r="A424" s="11">
        <v>44902</v>
      </c>
      <c r="B424">
        <v>52.4</v>
      </c>
      <c r="C424">
        <v>52.4</v>
      </c>
      <c r="D424">
        <v>52.4</v>
      </c>
      <c r="E424">
        <v>52.4</v>
      </c>
      <c r="F424" t="s">
        <v>658</v>
      </c>
      <c r="G424" s="10">
        <v>-5.5999999999999999E-3</v>
      </c>
    </row>
    <row r="425" spans="1:7" x14ac:dyDescent="0.35">
      <c r="A425" s="11">
        <v>44872</v>
      </c>
      <c r="B425">
        <v>52.7</v>
      </c>
      <c r="C425">
        <v>52.69</v>
      </c>
      <c r="D425">
        <v>52.75</v>
      </c>
      <c r="E425">
        <v>52.69</v>
      </c>
      <c r="F425" t="s">
        <v>1592</v>
      </c>
      <c r="G425" s="10">
        <v>-3.7000000000000002E-3</v>
      </c>
    </row>
    <row r="426" spans="1:7" x14ac:dyDescent="0.35">
      <c r="A426" s="11">
        <v>44780</v>
      </c>
      <c r="B426">
        <v>52.89</v>
      </c>
      <c r="C426">
        <v>52.86</v>
      </c>
      <c r="D426">
        <v>53.18</v>
      </c>
      <c r="E426">
        <v>52.86</v>
      </c>
      <c r="F426" t="s">
        <v>1665</v>
      </c>
      <c r="G426" s="10">
        <v>-1.8E-3</v>
      </c>
    </row>
    <row r="427" spans="1:7" x14ac:dyDescent="0.35">
      <c r="A427" s="11">
        <v>44749</v>
      </c>
      <c r="B427">
        <v>52.99</v>
      </c>
      <c r="C427">
        <v>52.92</v>
      </c>
      <c r="D427">
        <v>52.99</v>
      </c>
      <c r="E427">
        <v>52.9</v>
      </c>
      <c r="F427" t="s">
        <v>1664</v>
      </c>
      <c r="G427" s="10">
        <v>2.8999999999999998E-3</v>
      </c>
    </row>
    <row r="428" spans="1:7" x14ac:dyDescent="0.35">
      <c r="A428" s="11">
        <v>44719</v>
      </c>
      <c r="B428">
        <v>52.84</v>
      </c>
      <c r="C428">
        <v>53.54</v>
      </c>
      <c r="D428">
        <v>53.54</v>
      </c>
      <c r="E428">
        <v>52.75</v>
      </c>
      <c r="F428" t="s">
        <v>1663</v>
      </c>
      <c r="G428" s="10">
        <v>-1.5599999999999999E-2</v>
      </c>
    </row>
    <row r="429" spans="1:7" x14ac:dyDescent="0.35">
      <c r="A429" s="11">
        <v>44688</v>
      </c>
      <c r="B429">
        <v>53.67</v>
      </c>
      <c r="C429">
        <v>53.65</v>
      </c>
      <c r="D429">
        <v>53.67</v>
      </c>
      <c r="E429">
        <v>53.6</v>
      </c>
      <c r="F429" t="s">
        <v>748</v>
      </c>
      <c r="G429" s="10">
        <v>-2.0400000000000001E-2</v>
      </c>
    </row>
    <row r="430" spans="1:7" x14ac:dyDescent="0.35">
      <c r="A430" s="11">
        <v>44568</v>
      </c>
      <c r="B430">
        <v>54.79</v>
      </c>
      <c r="C430">
        <v>54.84</v>
      </c>
      <c r="D430">
        <v>54.84</v>
      </c>
      <c r="E430">
        <v>54.73</v>
      </c>
      <c r="F430" t="s">
        <v>630</v>
      </c>
      <c r="G430" s="10">
        <v>-2.5000000000000001E-3</v>
      </c>
    </row>
    <row r="431" spans="1:7" x14ac:dyDescent="0.35">
      <c r="A431" t="s">
        <v>1662</v>
      </c>
      <c r="B431">
        <v>54.93</v>
      </c>
      <c r="C431">
        <v>54.98</v>
      </c>
      <c r="D431">
        <v>55.1</v>
      </c>
      <c r="E431">
        <v>54.9</v>
      </c>
      <c r="F431" t="s">
        <v>1661</v>
      </c>
      <c r="G431" s="10">
        <v>-7.7999999999999996E-3</v>
      </c>
    </row>
    <row r="432" spans="1:7" x14ac:dyDescent="0.35">
      <c r="A432" t="s">
        <v>1660</v>
      </c>
      <c r="B432">
        <v>55.36</v>
      </c>
      <c r="C432">
        <v>55.3</v>
      </c>
      <c r="D432">
        <v>55.38</v>
      </c>
      <c r="E432">
        <v>55.3</v>
      </c>
      <c r="F432" t="s">
        <v>1070</v>
      </c>
      <c r="G432" s="10">
        <v>5.0000000000000001E-4</v>
      </c>
    </row>
    <row r="433" spans="1:7" x14ac:dyDescent="0.35">
      <c r="A433" t="s">
        <v>1659</v>
      </c>
      <c r="B433">
        <v>55.33</v>
      </c>
      <c r="C433">
        <v>55.47</v>
      </c>
      <c r="D433">
        <v>55.53</v>
      </c>
      <c r="E433">
        <v>55.26</v>
      </c>
      <c r="F433" t="s">
        <v>1658</v>
      </c>
      <c r="G433" s="10">
        <v>-3.5999999999999999E-3</v>
      </c>
    </row>
    <row r="434" spans="1:7" x14ac:dyDescent="0.35">
      <c r="A434" t="s">
        <v>1657</v>
      </c>
      <c r="B434">
        <v>55.53</v>
      </c>
      <c r="C434">
        <v>55.58</v>
      </c>
      <c r="D434">
        <v>55.99</v>
      </c>
      <c r="E434">
        <v>55.44</v>
      </c>
      <c r="F434" t="s">
        <v>804</v>
      </c>
      <c r="G434" s="10">
        <v>1.1000000000000001E-3</v>
      </c>
    </row>
    <row r="435" spans="1:7" x14ac:dyDescent="0.35">
      <c r="A435" t="s">
        <v>1656</v>
      </c>
      <c r="B435">
        <v>55.47</v>
      </c>
      <c r="C435">
        <v>55.57</v>
      </c>
      <c r="D435">
        <v>55.57</v>
      </c>
      <c r="E435">
        <v>55.37</v>
      </c>
      <c r="F435" t="s">
        <v>1655</v>
      </c>
      <c r="G435" s="10">
        <v>4.0000000000000002E-4</v>
      </c>
    </row>
    <row r="436" spans="1:7" x14ac:dyDescent="0.35">
      <c r="A436" t="s">
        <v>1654</v>
      </c>
      <c r="B436">
        <v>55.45</v>
      </c>
      <c r="C436">
        <v>55.94</v>
      </c>
      <c r="D436">
        <v>55.94</v>
      </c>
      <c r="E436">
        <v>55.35</v>
      </c>
      <c r="F436" t="s">
        <v>1653</v>
      </c>
      <c r="G436" s="10">
        <v>-8.9999999999999998E-4</v>
      </c>
    </row>
    <row r="437" spans="1:7" x14ac:dyDescent="0.35">
      <c r="A437" t="s">
        <v>1652</v>
      </c>
      <c r="B437">
        <v>55.5</v>
      </c>
      <c r="C437">
        <v>56.06</v>
      </c>
      <c r="D437">
        <v>56.06</v>
      </c>
      <c r="E437">
        <v>55.5</v>
      </c>
      <c r="F437" t="s">
        <v>931</v>
      </c>
      <c r="G437" s="10">
        <v>-5.3E-3</v>
      </c>
    </row>
    <row r="438" spans="1:7" x14ac:dyDescent="0.35">
      <c r="A438" t="s">
        <v>1651</v>
      </c>
      <c r="B438">
        <v>55.79</v>
      </c>
      <c r="C438">
        <v>55.41</v>
      </c>
      <c r="D438">
        <v>56.15</v>
      </c>
      <c r="E438">
        <v>55.41</v>
      </c>
      <c r="F438" t="s">
        <v>1650</v>
      </c>
      <c r="G438" s="10">
        <v>-4.1000000000000003E-3</v>
      </c>
    </row>
    <row r="439" spans="1:7" x14ac:dyDescent="0.35">
      <c r="A439" t="s">
        <v>1649</v>
      </c>
      <c r="B439">
        <v>56.02</v>
      </c>
      <c r="C439">
        <v>56.18</v>
      </c>
      <c r="D439">
        <v>56.18</v>
      </c>
      <c r="E439">
        <v>55.71</v>
      </c>
      <c r="F439" t="s">
        <v>1625</v>
      </c>
      <c r="G439" s="10">
        <v>-2.5999999999999999E-3</v>
      </c>
    </row>
    <row r="440" spans="1:7" x14ac:dyDescent="0.35">
      <c r="A440" t="s">
        <v>1648</v>
      </c>
      <c r="B440">
        <v>56.17</v>
      </c>
      <c r="C440">
        <v>55.31</v>
      </c>
      <c r="D440">
        <v>56.29</v>
      </c>
      <c r="E440">
        <v>54.91</v>
      </c>
      <c r="F440" t="s">
        <v>1585</v>
      </c>
      <c r="G440" s="10">
        <v>8.3000000000000001E-3</v>
      </c>
    </row>
    <row r="441" spans="1:7" x14ac:dyDescent="0.35">
      <c r="A441" t="s">
        <v>1647</v>
      </c>
      <c r="B441">
        <v>55.71</v>
      </c>
      <c r="C441">
        <v>55.43</v>
      </c>
      <c r="D441">
        <v>56</v>
      </c>
      <c r="E441">
        <v>55.31</v>
      </c>
      <c r="F441" t="s">
        <v>1646</v>
      </c>
      <c r="G441" s="10">
        <v>1.0200000000000001E-2</v>
      </c>
    </row>
    <row r="442" spans="1:7" x14ac:dyDescent="0.35">
      <c r="A442" t="s">
        <v>1645</v>
      </c>
      <c r="B442">
        <v>55.15</v>
      </c>
      <c r="C442">
        <v>55.31</v>
      </c>
      <c r="D442">
        <v>55.31</v>
      </c>
      <c r="E442">
        <v>55.12</v>
      </c>
      <c r="F442" t="s">
        <v>627</v>
      </c>
      <c r="G442" s="10">
        <v>-2.8999999999999998E-3</v>
      </c>
    </row>
    <row r="443" spans="1:7" x14ac:dyDescent="0.35">
      <c r="A443" t="s">
        <v>1644</v>
      </c>
      <c r="B443">
        <v>55.31</v>
      </c>
      <c r="C443">
        <v>56.04</v>
      </c>
      <c r="D443">
        <v>56.05</v>
      </c>
      <c r="E443">
        <v>55.31</v>
      </c>
      <c r="F443" t="s">
        <v>1643</v>
      </c>
      <c r="G443" s="10">
        <v>-2.7199999999999998E-2</v>
      </c>
    </row>
    <row r="444" spans="1:7" x14ac:dyDescent="0.35">
      <c r="A444" s="11">
        <v>44840</v>
      </c>
      <c r="B444">
        <v>56.85</v>
      </c>
      <c r="C444">
        <v>55.76</v>
      </c>
      <c r="D444">
        <v>57</v>
      </c>
      <c r="E444">
        <v>55.76</v>
      </c>
      <c r="F444" t="s">
        <v>864</v>
      </c>
      <c r="G444" s="10">
        <v>1.2800000000000001E-2</v>
      </c>
    </row>
    <row r="445" spans="1:7" x14ac:dyDescent="0.35">
      <c r="A445" s="11">
        <v>44810</v>
      </c>
      <c r="B445">
        <v>56.13</v>
      </c>
      <c r="C445">
        <v>55.98</v>
      </c>
      <c r="D445">
        <v>56.15</v>
      </c>
      <c r="E445">
        <v>55.98</v>
      </c>
      <c r="F445" t="s">
        <v>1310</v>
      </c>
      <c r="G445" s="10">
        <v>-2.5999999999999999E-3</v>
      </c>
    </row>
    <row r="446" spans="1:7" x14ac:dyDescent="0.35">
      <c r="A446" s="11">
        <v>44779</v>
      </c>
      <c r="B446">
        <v>56.28</v>
      </c>
      <c r="C446">
        <v>56.19</v>
      </c>
      <c r="D446">
        <v>56.51</v>
      </c>
      <c r="E446">
        <v>55.76</v>
      </c>
      <c r="F446" t="s">
        <v>1014</v>
      </c>
      <c r="G446" s="10">
        <v>8.0000000000000004E-4</v>
      </c>
    </row>
    <row r="447" spans="1:7" x14ac:dyDescent="0.35">
      <c r="A447" s="11">
        <v>44748</v>
      </c>
      <c r="B447">
        <v>56.24</v>
      </c>
      <c r="C447">
        <v>56.08</v>
      </c>
      <c r="D447">
        <v>56.27</v>
      </c>
      <c r="E447">
        <v>56.03</v>
      </c>
      <c r="F447" t="s">
        <v>1642</v>
      </c>
      <c r="G447" s="10">
        <v>5.0000000000000001E-3</v>
      </c>
    </row>
    <row r="448" spans="1:7" x14ac:dyDescent="0.35">
      <c r="A448" s="11">
        <v>44718</v>
      </c>
      <c r="B448">
        <v>55.96</v>
      </c>
      <c r="C448">
        <v>55.94</v>
      </c>
      <c r="D448">
        <v>55.96</v>
      </c>
      <c r="E448">
        <v>55.94</v>
      </c>
      <c r="F448" t="s">
        <v>1641</v>
      </c>
      <c r="G448" s="10">
        <v>-4.8999999999999998E-3</v>
      </c>
    </row>
    <row r="449" spans="1:7" x14ac:dyDescent="0.35">
      <c r="A449" s="11">
        <v>44626</v>
      </c>
      <c r="B449">
        <v>56.23</v>
      </c>
      <c r="C449">
        <v>56.15</v>
      </c>
      <c r="D449">
        <v>56.23</v>
      </c>
      <c r="E449">
        <v>55.74</v>
      </c>
      <c r="F449" t="s">
        <v>1640</v>
      </c>
      <c r="G449" s="10">
        <v>-9.1000000000000004E-3</v>
      </c>
    </row>
    <row r="450" spans="1:7" x14ac:dyDescent="0.35">
      <c r="A450" s="11">
        <v>44598</v>
      </c>
      <c r="B450">
        <v>56.75</v>
      </c>
      <c r="C450">
        <v>56.58</v>
      </c>
      <c r="D450">
        <v>56.83</v>
      </c>
      <c r="E450">
        <v>56.25</v>
      </c>
      <c r="F450" t="s">
        <v>1639</v>
      </c>
      <c r="G450" s="10">
        <v>1.0500000000000001E-2</v>
      </c>
    </row>
    <row r="451" spans="1:7" x14ac:dyDescent="0.35">
      <c r="A451" s="11">
        <v>44567</v>
      </c>
      <c r="B451">
        <v>56.16</v>
      </c>
      <c r="C451">
        <v>55.86</v>
      </c>
      <c r="D451">
        <v>56.16</v>
      </c>
      <c r="E451">
        <v>55.85</v>
      </c>
      <c r="F451" t="s">
        <v>1040</v>
      </c>
      <c r="G451" s="10">
        <v>5.7999999999999996E-3</v>
      </c>
    </row>
    <row r="452" spans="1:7" x14ac:dyDescent="0.35">
      <c r="A452" t="s">
        <v>1638</v>
      </c>
      <c r="B452">
        <v>55.84</v>
      </c>
      <c r="C452">
        <v>55.92</v>
      </c>
      <c r="D452">
        <v>56.26</v>
      </c>
      <c r="E452">
        <v>55.84</v>
      </c>
      <c r="F452" t="s">
        <v>1637</v>
      </c>
      <c r="G452" s="10">
        <v>-8.2000000000000007E-3</v>
      </c>
    </row>
    <row r="453" spans="1:7" x14ac:dyDescent="0.35">
      <c r="A453" t="s">
        <v>1636</v>
      </c>
      <c r="B453">
        <v>56.3</v>
      </c>
      <c r="C453">
        <v>56.49</v>
      </c>
      <c r="D453">
        <v>56.49</v>
      </c>
      <c r="E453">
        <v>56.3</v>
      </c>
      <c r="F453" t="s">
        <v>1317</v>
      </c>
      <c r="G453" s="10">
        <v>-1.1999999999999999E-3</v>
      </c>
    </row>
    <row r="454" spans="1:7" x14ac:dyDescent="0.35">
      <c r="A454" t="s">
        <v>1635</v>
      </c>
      <c r="B454">
        <v>56.36</v>
      </c>
      <c r="C454">
        <v>56.32</v>
      </c>
      <c r="D454">
        <v>56.36</v>
      </c>
      <c r="E454">
        <v>56.17</v>
      </c>
      <c r="F454" t="s">
        <v>880</v>
      </c>
      <c r="G454" s="10">
        <v>8.0000000000000004E-4</v>
      </c>
    </row>
    <row r="455" spans="1:7" x14ac:dyDescent="0.35">
      <c r="A455" t="s">
        <v>1634</v>
      </c>
      <c r="B455">
        <v>56.32</v>
      </c>
      <c r="C455">
        <v>56.43</v>
      </c>
      <c r="D455">
        <v>56.43</v>
      </c>
      <c r="E455">
        <v>56.3</v>
      </c>
      <c r="F455" t="s">
        <v>1633</v>
      </c>
      <c r="G455" s="10">
        <v>-8.8000000000000005E-3</v>
      </c>
    </row>
    <row r="456" spans="1:7" x14ac:dyDescent="0.35">
      <c r="A456" t="s">
        <v>1632</v>
      </c>
      <c r="B456">
        <v>56.82</v>
      </c>
      <c r="C456">
        <v>56.6</v>
      </c>
      <c r="D456">
        <v>56.87</v>
      </c>
      <c r="E456">
        <v>56.6</v>
      </c>
      <c r="F456" t="s">
        <v>1631</v>
      </c>
      <c r="G456" s="10">
        <v>7.1000000000000004E-3</v>
      </c>
    </row>
    <row r="457" spans="1:7" x14ac:dyDescent="0.35">
      <c r="A457" t="s">
        <v>1630</v>
      </c>
      <c r="B457">
        <v>56.42</v>
      </c>
      <c r="C457">
        <v>56.49</v>
      </c>
      <c r="D457">
        <v>56.49</v>
      </c>
      <c r="E457">
        <v>56.2</v>
      </c>
      <c r="F457" t="s">
        <v>885</v>
      </c>
      <c r="G457" s="10">
        <v>4.8999999999999998E-3</v>
      </c>
    </row>
    <row r="458" spans="1:7" x14ac:dyDescent="0.35">
      <c r="A458" t="s">
        <v>1629</v>
      </c>
      <c r="B458">
        <v>56.14</v>
      </c>
      <c r="C458">
        <v>56.01</v>
      </c>
      <c r="D458">
        <v>56.19</v>
      </c>
      <c r="E458">
        <v>55.98</v>
      </c>
      <c r="F458" t="s">
        <v>1324</v>
      </c>
      <c r="G458" s="10">
        <v>1.1999999999999999E-3</v>
      </c>
    </row>
    <row r="459" spans="1:7" x14ac:dyDescent="0.35">
      <c r="A459" t="s">
        <v>1628</v>
      </c>
      <c r="B459">
        <v>56.07</v>
      </c>
      <c r="C459">
        <v>55.67</v>
      </c>
      <c r="D459">
        <v>56.11</v>
      </c>
      <c r="E459">
        <v>55.67</v>
      </c>
      <c r="F459" t="s">
        <v>1627</v>
      </c>
      <c r="G459" s="10">
        <v>1.46E-2</v>
      </c>
    </row>
    <row r="460" spans="1:7" x14ac:dyDescent="0.35">
      <c r="A460" t="s">
        <v>1626</v>
      </c>
      <c r="B460">
        <v>55.27</v>
      </c>
      <c r="C460">
        <v>55.35</v>
      </c>
      <c r="D460">
        <v>55.35</v>
      </c>
      <c r="E460">
        <v>55.17</v>
      </c>
      <c r="F460" t="s">
        <v>1625</v>
      </c>
      <c r="G460" s="10">
        <v>6.9999999999999999E-4</v>
      </c>
    </row>
    <row r="461" spans="1:7" x14ac:dyDescent="0.35">
      <c r="A461" t="s">
        <v>1624</v>
      </c>
      <c r="B461">
        <v>55.23</v>
      </c>
      <c r="C461">
        <v>55.5</v>
      </c>
      <c r="D461">
        <v>55.5</v>
      </c>
      <c r="E461">
        <v>55.18</v>
      </c>
      <c r="F461" t="s">
        <v>1623</v>
      </c>
      <c r="G461" s="10">
        <v>-5.4999999999999997E-3</v>
      </c>
    </row>
    <row r="462" spans="1:7" x14ac:dyDescent="0.35">
      <c r="A462" t="s">
        <v>1622</v>
      </c>
      <c r="B462">
        <v>55.54</v>
      </c>
      <c r="C462">
        <v>55.08</v>
      </c>
      <c r="D462">
        <v>55.59</v>
      </c>
      <c r="E462">
        <v>55.08</v>
      </c>
      <c r="F462" t="s">
        <v>1127</v>
      </c>
      <c r="G462" s="10">
        <v>8.5000000000000006E-3</v>
      </c>
    </row>
    <row r="463" spans="1:7" x14ac:dyDescent="0.35">
      <c r="A463" t="s">
        <v>1621</v>
      </c>
      <c r="B463">
        <v>55.07</v>
      </c>
      <c r="C463">
        <v>54.81</v>
      </c>
      <c r="D463">
        <v>55.35</v>
      </c>
      <c r="E463">
        <v>54.8</v>
      </c>
      <c r="F463" t="s">
        <v>1115</v>
      </c>
      <c r="G463" s="10">
        <v>-8.2000000000000007E-3</v>
      </c>
    </row>
    <row r="464" spans="1:7" x14ac:dyDescent="0.35">
      <c r="A464" s="11">
        <v>44900</v>
      </c>
      <c r="B464">
        <v>55.52</v>
      </c>
      <c r="C464">
        <v>55.52</v>
      </c>
      <c r="D464">
        <v>55.52</v>
      </c>
      <c r="E464">
        <v>55.52</v>
      </c>
      <c r="F464" t="s">
        <v>1620</v>
      </c>
      <c r="G464" s="10">
        <v>-1.6199999999999999E-2</v>
      </c>
    </row>
    <row r="465" spans="1:7" x14ac:dyDescent="0.35">
      <c r="A465" s="11">
        <v>44870</v>
      </c>
      <c r="B465">
        <v>56.43</v>
      </c>
      <c r="C465">
        <v>56.4</v>
      </c>
      <c r="D465">
        <v>56.54</v>
      </c>
      <c r="E465">
        <v>56.35</v>
      </c>
      <c r="F465" t="s">
        <v>1619</v>
      </c>
      <c r="G465" s="10">
        <v>7.9000000000000008E-3</v>
      </c>
    </row>
    <row r="466" spans="1:7" x14ac:dyDescent="0.35">
      <c r="A466" s="11">
        <v>44839</v>
      </c>
      <c r="B466">
        <v>55.99</v>
      </c>
      <c r="C466">
        <v>56.61</v>
      </c>
      <c r="D466">
        <v>56.61</v>
      </c>
      <c r="E466">
        <v>55.99</v>
      </c>
      <c r="F466" t="s">
        <v>1093</v>
      </c>
      <c r="G466" s="10">
        <v>-7.7000000000000002E-3</v>
      </c>
    </row>
    <row r="467" spans="1:7" x14ac:dyDescent="0.35">
      <c r="A467" s="11">
        <v>44809</v>
      </c>
      <c r="B467">
        <v>56.43</v>
      </c>
      <c r="C467">
        <v>56.53</v>
      </c>
      <c r="D467">
        <v>56.85</v>
      </c>
      <c r="E467">
        <v>56.34</v>
      </c>
      <c r="F467" t="s">
        <v>1618</v>
      </c>
      <c r="G467" s="10">
        <v>-1.7299999999999999E-2</v>
      </c>
    </row>
    <row r="468" spans="1:7" x14ac:dyDescent="0.35">
      <c r="A468" s="11">
        <v>44717</v>
      </c>
      <c r="B468">
        <v>57.42</v>
      </c>
      <c r="C468">
        <v>57.55</v>
      </c>
      <c r="D468">
        <v>57.63</v>
      </c>
      <c r="E468">
        <v>57.28</v>
      </c>
      <c r="F468" t="s">
        <v>1617</v>
      </c>
      <c r="G468" s="10">
        <v>3.8999999999999998E-3</v>
      </c>
    </row>
    <row r="469" spans="1:7" x14ac:dyDescent="0.35">
      <c r="A469" s="11">
        <v>44686</v>
      </c>
      <c r="B469">
        <v>57.2</v>
      </c>
      <c r="C469">
        <v>57.24</v>
      </c>
      <c r="D469">
        <v>57.31</v>
      </c>
      <c r="E469">
        <v>57.2</v>
      </c>
      <c r="F469" t="s">
        <v>738</v>
      </c>
      <c r="G469" s="10">
        <v>-1.5E-3</v>
      </c>
    </row>
    <row r="470" spans="1:7" x14ac:dyDescent="0.35">
      <c r="A470" s="11">
        <v>44656</v>
      </c>
      <c r="B470">
        <v>57.28</v>
      </c>
      <c r="C470">
        <v>56.75</v>
      </c>
      <c r="D470">
        <v>57.58</v>
      </c>
      <c r="E470">
        <v>56.48</v>
      </c>
      <c r="F470" t="s">
        <v>943</v>
      </c>
      <c r="G470" s="10">
        <v>8.2000000000000007E-3</v>
      </c>
    </row>
    <row r="471" spans="1:7" x14ac:dyDescent="0.35">
      <c r="A471" s="11">
        <v>44625</v>
      </c>
      <c r="B471">
        <v>56.81</v>
      </c>
      <c r="C471">
        <v>56.6</v>
      </c>
      <c r="D471">
        <v>56.95</v>
      </c>
      <c r="E471">
        <v>56.6</v>
      </c>
      <c r="F471" t="s">
        <v>924</v>
      </c>
      <c r="G471" s="10">
        <v>8.0000000000000004E-4</v>
      </c>
    </row>
    <row r="472" spans="1:7" x14ac:dyDescent="0.35">
      <c r="A472" s="11">
        <v>44597</v>
      </c>
      <c r="B472">
        <v>56.77</v>
      </c>
      <c r="C472">
        <v>56.25</v>
      </c>
      <c r="D472">
        <v>56.97</v>
      </c>
      <c r="E472">
        <v>56.25</v>
      </c>
      <c r="F472" t="s">
        <v>1616</v>
      </c>
      <c r="G472" s="10">
        <v>-1.6400000000000001E-2</v>
      </c>
    </row>
    <row r="473" spans="1:7" x14ac:dyDescent="0.35">
      <c r="A473" t="s">
        <v>1615</v>
      </c>
      <c r="B473">
        <v>57.72</v>
      </c>
      <c r="C473">
        <v>57.95</v>
      </c>
      <c r="D473">
        <v>57.95</v>
      </c>
      <c r="E473">
        <v>57.59</v>
      </c>
      <c r="F473" t="s">
        <v>1614</v>
      </c>
      <c r="G473" s="10">
        <v>9.4000000000000004E-3</v>
      </c>
    </row>
    <row r="474" spans="1:7" x14ac:dyDescent="0.35">
      <c r="A474" t="s">
        <v>1613</v>
      </c>
      <c r="B474">
        <v>57.18</v>
      </c>
      <c r="C474">
        <v>57.55</v>
      </c>
      <c r="D474">
        <v>57.78</v>
      </c>
      <c r="E474">
        <v>57.18</v>
      </c>
      <c r="F474" t="s">
        <v>1506</v>
      </c>
      <c r="G474" s="10">
        <v>-5.5999999999999999E-3</v>
      </c>
    </row>
    <row r="475" spans="1:7" x14ac:dyDescent="0.35">
      <c r="A475" t="s">
        <v>1612</v>
      </c>
      <c r="B475">
        <v>57.5</v>
      </c>
      <c r="C475">
        <v>57.75</v>
      </c>
      <c r="D475">
        <v>57.75</v>
      </c>
      <c r="E475">
        <v>57.46</v>
      </c>
      <c r="F475" t="s">
        <v>1611</v>
      </c>
      <c r="G475" s="10">
        <v>-8.3999999999999995E-3</v>
      </c>
    </row>
    <row r="476" spans="1:7" x14ac:dyDescent="0.35">
      <c r="A476" t="s">
        <v>1610</v>
      </c>
      <c r="B476">
        <v>57.99</v>
      </c>
      <c r="C476">
        <v>57.81</v>
      </c>
      <c r="D476">
        <v>57.99</v>
      </c>
      <c r="E476">
        <v>57.8</v>
      </c>
      <c r="F476" t="s">
        <v>1609</v>
      </c>
      <c r="G476" s="10">
        <v>3.5999999999999999E-3</v>
      </c>
    </row>
    <row r="477" spans="1:7" x14ac:dyDescent="0.35">
      <c r="A477" t="s">
        <v>1608</v>
      </c>
      <c r="B477">
        <v>57.78</v>
      </c>
      <c r="C477">
        <v>57.52</v>
      </c>
      <c r="D477">
        <v>57.78</v>
      </c>
      <c r="E477">
        <v>57.52</v>
      </c>
      <c r="F477" t="s">
        <v>1607</v>
      </c>
      <c r="G477" s="10">
        <v>-1.83E-2</v>
      </c>
    </row>
    <row r="478" spans="1:7" x14ac:dyDescent="0.35">
      <c r="A478" t="s">
        <v>1606</v>
      </c>
      <c r="B478">
        <v>58.86</v>
      </c>
      <c r="C478">
        <v>58.8</v>
      </c>
      <c r="D478">
        <v>58.87</v>
      </c>
      <c r="E478">
        <v>58.76</v>
      </c>
      <c r="F478" t="s">
        <v>1605</v>
      </c>
      <c r="G478" s="10">
        <v>-9.4999999999999998E-3</v>
      </c>
    </row>
    <row r="479" spans="1:7" x14ac:dyDescent="0.35">
      <c r="A479" t="s">
        <v>1604</v>
      </c>
      <c r="B479">
        <v>59.43</v>
      </c>
      <c r="C479">
        <v>59.22</v>
      </c>
      <c r="D479">
        <v>59.43</v>
      </c>
      <c r="E479">
        <v>59.16</v>
      </c>
      <c r="F479" t="s">
        <v>1313</v>
      </c>
      <c r="G479" s="10">
        <v>1.2999999999999999E-3</v>
      </c>
    </row>
    <row r="480" spans="1:7" x14ac:dyDescent="0.35">
      <c r="A480" t="s">
        <v>1603</v>
      </c>
      <c r="B480">
        <v>59.35</v>
      </c>
      <c r="C480">
        <v>59.42</v>
      </c>
      <c r="D480">
        <v>59.42</v>
      </c>
      <c r="E480">
        <v>59.19</v>
      </c>
      <c r="F480" t="s">
        <v>786</v>
      </c>
      <c r="G480" s="10">
        <v>8.9999999999999998E-4</v>
      </c>
    </row>
    <row r="481" spans="1:7" x14ac:dyDescent="0.35">
      <c r="A481" t="s">
        <v>1602</v>
      </c>
      <c r="B481">
        <v>59.29</v>
      </c>
      <c r="C481">
        <v>59.29</v>
      </c>
      <c r="D481">
        <v>59.29</v>
      </c>
      <c r="E481">
        <v>59.29</v>
      </c>
      <c r="F481" t="s">
        <v>736</v>
      </c>
      <c r="G481" s="10">
        <v>-1.1599999999999999E-2</v>
      </c>
    </row>
    <row r="482" spans="1:7" x14ac:dyDescent="0.35">
      <c r="A482" t="s">
        <v>1601</v>
      </c>
      <c r="B482">
        <v>59.99</v>
      </c>
      <c r="C482">
        <v>60.51</v>
      </c>
      <c r="D482">
        <v>60.58</v>
      </c>
      <c r="E482">
        <v>59.99</v>
      </c>
      <c r="F482" t="s">
        <v>1600</v>
      </c>
      <c r="G482" s="10">
        <v>1.11E-2</v>
      </c>
    </row>
    <row r="483" spans="1:7" x14ac:dyDescent="0.35">
      <c r="A483" t="s">
        <v>1599</v>
      </c>
      <c r="B483">
        <v>59.33</v>
      </c>
      <c r="C483">
        <v>59.7</v>
      </c>
      <c r="D483">
        <v>60.16</v>
      </c>
      <c r="E483">
        <v>59.33</v>
      </c>
      <c r="F483" t="s">
        <v>1150</v>
      </c>
      <c r="G483" s="10">
        <v>-1.49E-2</v>
      </c>
    </row>
    <row r="484" spans="1:7" x14ac:dyDescent="0.35">
      <c r="A484" t="s">
        <v>1598</v>
      </c>
      <c r="B484">
        <v>60.23</v>
      </c>
      <c r="C484">
        <v>59.85</v>
      </c>
      <c r="D484">
        <v>60.23</v>
      </c>
      <c r="E484">
        <v>59.85</v>
      </c>
      <c r="F484" t="s">
        <v>1597</v>
      </c>
      <c r="G484" s="10">
        <v>4.8999999999999998E-3</v>
      </c>
    </row>
    <row r="485" spans="1:7" x14ac:dyDescent="0.35">
      <c r="A485" s="11">
        <v>44899</v>
      </c>
      <c r="B485">
        <v>59.93</v>
      </c>
      <c r="C485">
        <v>60.45</v>
      </c>
      <c r="D485">
        <v>60.45</v>
      </c>
      <c r="E485">
        <v>59.93</v>
      </c>
      <c r="F485" t="s">
        <v>1596</v>
      </c>
      <c r="G485" s="10">
        <v>6.7000000000000002E-3</v>
      </c>
    </row>
    <row r="486" spans="1:7" x14ac:dyDescent="0.35">
      <c r="A486" s="11">
        <v>44869</v>
      </c>
      <c r="B486">
        <v>59.53</v>
      </c>
      <c r="C486">
        <v>60.11</v>
      </c>
      <c r="D486">
        <v>60.11</v>
      </c>
      <c r="E486">
        <v>59.14</v>
      </c>
      <c r="F486" t="s">
        <v>1595</v>
      </c>
      <c r="G486" s="10">
        <v>6.1999999999999998E-3</v>
      </c>
    </row>
    <row r="487" spans="1:7" x14ac:dyDescent="0.35">
      <c r="A487" s="11">
        <v>44777</v>
      </c>
      <c r="B487">
        <v>59.17</v>
      </c>
      <c r="C487">
        <v>59.26</v>
      </c>
      <c r="D487">
        <v>59.54</v>
      </c>
      <c r="E487">
        <v>59.08</v>
      </c>
      <c r="F487" t="s">
        <v>1127</v>
      </c>
      <c r="G487" s="10">
        <v>5.8999999999999999E-3</v>
      </c>
    </row>
    <row r="488" spans="1:7" x14ac:dyDescent="0.35">
      <c r="A488" s="11">
        <v>44746</v>
      </c>
      <c r="B488">
        <v>58.82</v>
      </c>
      <c r="C488">
        <v>59</v>
      </c>
      <c r="D488">
        <v>59</v>
      </c>
      <c r="E488">
        <v>58.82</v>
      </c>
      <c r="F488" t="s">
        <v>933</v>
      </c>
      <c r="G488" s="10">
        <v>3.2000000000000002E-3</v>
      </c>
    </row>
    <row r="489" spans="1:7" x14ac:dyDescent="0.35">
      <c r="A489" s="11">
        <v>44716</v>
      </c>
      <c r="B489">
        <v>58.63</v>
      </c>
      <c r="C489">
        <v>58.63</v>
      </c>
      <c r="D489">
        <v>59.04</v>
      </c>
      <c r="E489">
        <v>58.54</v>
      </c>
      <c r="F489" t="s">
        <v>980</v>
      </c>
      <c r="G489" s="10">
        <v>1.9E-3</v>
      </c>
    </row>
    <row r="490" spans="1:7" x14ac:dyDescent="0.35">
      <c r="A490" s="11">
        <v>44685</v>
      </c>
      <c r="B490">
        <v>58.52</v>
      </c>
      <c r="C490">
        <v>58.86</v>
      </c>
      <c r="D490">
        <v>59.01</v>
      </c>
      <c r="E490">
        <v>58.32</v>
      </c>
      <c r="F490" t="s">
        <v>1178</v>
      </c>
      <c r="G490" s="10">
        <v>-6.3E-3</v>
      </c>
    </row>
    <row r="491" spans="1:7" x14ac:dyDescent="0.35">
      <c r="A491" s="11">
        <v>44655</v>
      </c>
      <c r="B491">
        <v>58.89</v>
      </c>
      <c r="C491">
        <v>59.11</v>
      </c>
      <c r="D491">
        <v>59.11</v>
      </c>
      <c r="E491">
        <v>58.69</v>
      </c>
      <c r="F491" t="s">
        <v>744</v>
      </c>
      <c r="G491" s="10">
        <v>1.3100000000000001E-2</v>
      </c>
    </row>
    <row r="492" spans="1:7" x14ac:dyDescent="0.35">
      <c r="A492" s="11">
        <v>44565</v>
      </c>
      <c r="B492">
        <v>58.13</v>
      </c>
      <c r="C492">
        <v>58.78</v>
      </c>
      <c r="D492">
        <v>58.78</v>
      </c>
      <c r="E492">
        <v>58.13</v>
      </c>
      <c r="F492" t="s">
        <v>1594</v>
      </c>
      <c r="G492" s="10">
        <v>-1.5100000000000001E-2</v>
      </c>
    </row>
    <row r="493" spans="1:7" x14ac:dyDescent="0.35">
      <c r="A493" t="s">
        <v>1593</v>
      </c>
      <c r="B493">
        <v>59.02</v>
      </c>
      <c r="C493">
        <v>58.92</v>
      </c>
      <c r="D493">
        <v>59.25</v>
      </c>
      <c r="E493">
        <v>58.92</v>
      </c>
      <c r="F493" t="s">
        <v>1592</v>
      </c>
      <c r="G493" s="10">
        <v>5.9999999999999995E-4</v>
      </c>
    </row>
    <row r="494" spans="1:7" x14ac:dyDescent="0.35">
      <c r="A494" t="s">
        <v>1591</v>
      </c>
      <c r="B494">
        <v>58.99</v>
      </c>
      <c r="C494">
        <v>58.56</v>
      </c>
      <c r="D494">
        <v>59</v>
      </c>
      <c r="E494">
        <v>58.56</v>
      </c>
      <c r="F494" t="s">
        <v>768</v>
      </c>
      <c r="G494" s="10">
        <v>7.6E-3</v>
      </c>
    </row>
    <row r="495" spans="1:7" x14ac:dyDescent="0.35">
      <c r="A495" t="s">
        <v>1590</v>
      </c>
      <c r="B495">
        <v>58.54</v>
      </c>
      <c r="C495">
        <v>57.7</v>
      </c>
      <c r="D495">
        <v>58.54</v>
      </c>
      <c r="E495">
        <v>57.7</v>
      </c>
      <c r="F495" t="s">
        <v>986</v>
      </c>
      <c r="G495" s="10">
        <v>5.9999999999999995E-4</v>
      </c>
    </row>
    <row r="496" spans="1:7" x14ac:dyDescent="0.35">
      <c r="A496" t="s">
        <v>1589</v>
      </c>
      <c r="B496">
        <v>58.51</v>
      </c>
      <c r="C496">
        <v>59.09</v>
      </c>
      <c r="D496">
        <v>59.09</v>
      </c>
      <c r="E496">
        <v>58.51</v>
      </c>
      <c r="F496" t="s">
        <v>1350</v>
      </c>
      <c r="G496" s="10">
        <v>-1.8100000000000002E-2</v>
      </c>
    </row>
    <row r="497" spans="1:7" x14ac:dyDescent="0.35">
      <c r="A497" t="s">
        <v>1588</v>
      </c>
      <c r="B497">
        <v>59.59</v>
      </c>
      <c r="C497">
        <v>59.19</v>
      </c>
      <c r="D497">
        <v>59.84</v>
      </c>
      <c r="E497">
        <v>59.19</v>
      </c>
      <c r="F497" t="s">
        <v>1128</v>
      </c>
      <c r="G497" s="10">
        <v>-4.4999999999999997E-3</v>
      </c>
    </row>
    <row r="498" spans="1:7" x14ac:dyDescent="0.35">
      <c r="A498" t="s">
        <v>1587</v>
      </c>
      <c r="B498">
        <v>59.86</v>
      </c>
      <c r="C498">
        <v>59.21</v>
      </c>
      <c r="D498">
        <v>60.12</v>
      </c>
      <c r="E498">
        <v>59.21</v>
      </c>
      <c r="F498" t="s">
        <v>1195</v>
      </c>
      <c r="G498" s="10">
        <v>7.9000000000000008E-3</v>
      </c>
    </row>
    <row r="499" spans="1:7" x14ac:dyDescent="0.35">
      <c r="A499" t="s">
        <v>1586</v>
      </c>
      <c r="B499">
        <v>59.39</v>
      </c>
      <c r="C499">
        <v>58.84</v>
      </c>
      <c r="D499">
        <v>59.39</v>
      </c>
      <c r="E499">
        <v>58.72</v>
      </c>
      <c r="F499" t="s">
        <v>1585</v>
      </c>
      <c r="G499" s="10">
        <v>1.3299999999999999E-2</v>
      </c>
    </row>
    <row r="500" spans="1:7" x14ac:dyDescent="0.35">
      <c r="A500" t="s">
        <v>1584</v>
      </c>
      <c r="B500">
        <v>58.61</v>
      </c>
      <c r="C500">
        <v>58.87</v>
      </c>
      <c r="D500">
        <v>58.91</v>
      </c>
      <c r="E500">
        <v>58.35</v>
      </c>
      <c r="F500" t="s">
        <v>1583</v>
      </c>
      <c r="G500" s="10">
        <v>-9.2999999999999992E-3</v>
      </c>
    </row>
    <row r="501" spans="1:7" x14ac:dyDescent="0.35">
      <c r="A501" t="s">
        <v>1582</v>
      </c>
      <c r="B501">
        <v>59.16</v>
      </c>
      <c r="C501">
        <v>58.99</v>
      </c>
      <c r="D501">
        <v>59.34</v>
      </c>
      <c r="E501">
        <v>58.58</v>
      </c>
      <c r="F501" t="s">
        <v>1581</v>
      </c>
      <c r="G501" s="10">
        <v>8.2000000000000007E-3</v>
      </c>
    </row>
    <row r="502" spans="1:7" x14ac:dyDescent="0.35">
      <c r="A502" t="s">
        <v>1580</v>
      </c>
      <c r="B502">
        <v>58.68</v>
      </c>
      <c r="C502">
        <v>58.98</v>
      </c>
      <c r="D502">
        <v>59.2</v>
      </c>
      <c r="E502">
        <v>58.68</v>
      </c>
      <c r="F502" t="s">
        <v>1531</v>
      </c>
      <c r="G502" s="10">
        <v>-7.7999999999999996E-3</v>
      </c>
    </row>
    <row r="503" spans="1:7" x14ac:dyDescent="0.35">
      <c r="A503" t="s">
        <v>1579</v>
      </c>
      <c r="B503">
        <v>59.14</v>
      </c>
      <c r="C503">
        <v>59.05</v>
      </c>
      <c r="D503">
        <v>59.68</v>
      </c>
      <c r="E503">
        <v>59.05</v>
      </c>
      <c r="F503" t="s">
        <v>1578</v>
      </c>
      <c r="G503" s="10">
        <v>6.7999999999999996E-3</v>
      </c>
    </row>
    <row r="504" spans="1:7" x14ac:dyDescent="0.35">
      <c r="A504" t="s">
        <v>1577</v>
      </c>
      <c r="B504">
        <v>58.74</v>
      </c>
      <c r="C504">
        <v>58.3</v>
      </c>
      <c r="D504">
        <v>58.74</v>
      </c>
      <c r="E504">
        <v>58.07</v>
      </c>
      <c r="F504" t="s">
        <v>1576</v>
      </c>
      <c r="G504" s="10">
        <v>5.4000000000000003E-3</v>
      </c>
    </row>
    <row r="505" spans="1:7" x14ac:dyDescent="0.35">
      <c r="A505" t="s">
        <v>1575</v>
      </c>
      <c r="B505">
        <v>58.42</v>
      </c>
      <c r="C505">
        <v>58.91</v>
      </c>
      <c r="D505">
        <v>58.91</v>
      </c>
      <c r="E505">
        <v>58.27</v>
      </c>
      <c r="F505" t="s">
        <v>1064</v>
      </c>
      <c r="G505" s="10">
        <v>-1.0800000000000001E-2</v>
      </c>
    </row>
    <row r="506" spans="1:7" x14ac:dyDescent="0.35">
      <c r="A506" t="s">
        <v>1574</v>
      </c>
      <c r="B506">
        <v>59.06</v>
      </c>
      <c r="C506">
        <v>60.28</v>
      </c>
      <c r="D506">
        <v>60.28</v>
      </c>
      <c r="E506">
        <v>59.06</v>
      </c>
      <c r="F506" t="s">
        <v>1573</v>
      </c>
      <c r="G506" s="10">
        <v>-2.4400000000000002E-2</v>
      </c>
    </row>
    <row r="507" spans="1:7" x14ac:dyDescent="0.35">
      <c r="A507" s="11">
        <v>44868</v>
      </c>
      <c r="B507">
        <v>60.53</v>
      </c>
      <c r="C507">
        <v>61.21</v>
      </c>
      <c r="D507">
        <v>61.21</v>
      </c>
      <c r="E507">
        <v>60.06</v>
      </c>
      <c r="F507" t="s">
        <v>1572</v>
      </c>
      <c r="G507" s="10">
        <v>-6.0000000000000001E-3</v>
      </c>
    </row>
    <row r="508" spans="1:7" x14ac:dyDescent="0.35">
      <c r="A508" s="11">
        <v>44837</v>
      </c>
      <c r="B508">
        <v>60.9</v>
      </c>
      <c r="C508">
        <v>61.23</v>
      </c>
      <c r="D508">
        <v>61.23</v>
      </c>
      <c r="E508">
        <v>60.81</v>
      </c>
      <c r="F508" t="s">
        <v>940</v>
      </c>
      <c r="G508" s="10">
        <v>1.4E-3</v>
      </c>
    </row>
    <row r="509" spans="1:7" x14ac:dyDescent="0.35">
      <c r="A509" s="11">
        <v>44807</v>
      </c>
      <c r="B509">
        <v>60.81</v>
      </c>
      <c r="C509">
        <v>60.47</v>
      </c>
      <c r="D509">
        <v>61.04</v>
      </c>
      <c r="E509">
        <v>60.47</v>
      </c>
      <c r="F509" t="s">
        <v>1174</v>
      </c>
      <c r="G509" s="10">
        <v>-2.92E-2</v>
      </c>
    </row>
    <row r="510" spans="1:7" x14ac:dyDescent="0.35">
      <c r="A510" s="11">
        <v>44776</v>
      </c>
      <c r="B510">
        <v>62.64</v>
      </c>
      <c r="C510">
        <v>61.95</v>
      </c>
      <c r="D510">
        <v>63.06</v>
      </c>
      <c r="E510">
        <v>61.25</v>
      </c>
      <c r="F510" t="s">
        <v>1571</v>
      </c>
      <c r="G510" s="10">
        <v>2.7799999999999998E-2</v>
      </c>
    </row>
    <row r="511" spans="1:7" x14ac:dyDescent="0.35">
      <c r="A511" s="11">
        <v>44745</v>
      </c>
      <c r="B511">
        <v>60.95</v>
      </c>
      <c r="C511">
        <v>60.59</v>
      </c>
      <c r="D511">
        <v>60.95</v>
      </c>
      <c r="E511">
        <v>60.35</v>
      </c>
      <c r="F511" t="s">
        <v>1570</v>
      </c>
      <c r="G511" s="10">
        <v>1.49E-2</v>
      </c>
    </row>
    <row r="512" spans="1:7" x14ac:dyDescent="0.35">
      <c r="A512" s="11">
        <v>44654</v>
      </c>
      <c r="B512">
        <v>60.05</v>
      </c>
      <c r="C512">
        <v>59.96</v>
      </c>
      <c r="D512">
        <v>60.11</v>
      </c>
      <c r="E512">
        <v>59.62</v>
      </c>
      <c r="F512" t="s">
        <v>1199</v>
      </c>
      <c r="G512" s="10">
        <v>1.5900000000000001E-2</v>
      </c>
    </row>
    <row r="513" spans="1:7" x14ac:dyDescent="0.35">
      <c r="A513" s="11">
        <v>44623</v>
      </c>
      <c r="B513">
        <v>59.12</v>
      </c>
      <c r="C513">
        <v>58.71</v>
      </c>
      <c r="D513">
        <v>59.12</v>
      </c>
      <c r="E513">
        <v>58.71</v>
      </c>
      <c r="F513" t="s">
        <v>956</v>
      </c>
      <c r="G513" s="10">
        <v>5.8999999999999999E-3</v>
      </c>
    </row>
    <row r="514" spans="1:7" x14ac:dyDescent="0.35">
      <c r="A514" s="11">
        <v>44595</v>
      </c>
      <c r="B514">
        <v>58.77</v>
      </c>
      <c r="C514">
        <v>58.76</v>
      </c>
      <c r="D514">
        <v>58.89</v>
      </c>
      <c r="E514">
        <v>58.53</v>
      </c>
      <c r="F514" t="s">
        <v>1254</v>
      </c>
      <c r="G514" s="10">
        <v>-9.1000000000000004E-3</v>
      </c>
    </row>
    <row r="515" spans="1:7" x14ac:dyDescent="0.35">
      <c r="A515" s="11">
        <v>44564</v>
      </c>
      <c r="B515">
        <v>59.31</v>
      </c>
      <c r="C515">
        <v>58.79</v>
      </c>
      <c r="D515">
        <v>59.31</v>
      </c>
      <c r="E515">
        <v>58.68</v>
      </c>
      <c r="F515" t="s">
        <v>1569</v>
      </c>
      <c r="G515" s="10">
        <v>1.8800000000000001E-2</v>
      </c>
    </row>
    <row r="516" spans="1:7" x14ac:dyDescent="0.35">
      <c r="A516" t="s">
        <v>1568</v>
      </c>
      <c r="B516">
        <v>58.22</v>
      </c>
      <c r="C516">
        <v>57.65</v>
      </c>
      <c r="D516">
        <v>58.22</v>
      </c>
      <c r="E516">
        <v>57.65</v>
      </c>
      <c r="F516" t="s">
        <v>846</v>
      </c>
      <c r="G516" s="10">
        <v>9.5999999999999992E-3</v>
      </c>
    </row>
    <row r="517" spans="1:7" x14ac:dyDescent="0.35">
      <c r="A517" t="s">
        <v>1567</v>
      </c>
      <c r="B517">
        <v>57.67</v>
      </c>
      <c r="C517">
        <v>57.51</v>
      </c>
      <c r="D517">
        <v>57.67</v>
      </c>
      <c r="E517">
        <v>57.46</v>
      </c>
      <c r="F517" t="s">
        <v>1566</v>
      </c>
      <c r="G517" s="10">
        <v>-2.8999999999999998E-3</v>
      </c>
    </row>
    <row r="518" spans="1:7" x14ac:dyDescent="0.35">
      <c r="A518" t="s">
        <v>1565</v>
      </c>
      <c r="B518">
        <v>57.83</v>
      </c>
      <c r="C518">
        <v>59.89</v>
      </c>
      <c r="D518">
        <v>59.89</v>
      </c>
      <c r="E518">
        <v>57.75</v>
      </c>
      <c r="F518" t="s">
        <v>959</v>
      </c>
      <c r="G518" s="10">
        <v>-6.8999999999999999E-3</v>
      </c>
    </row>
    <row r="519" spans="1:7" x14ac:dyDescent="0.35">
      <c r="A519" t="s">
        <v>1564</v>
      </c>
      <c r="B519">
        <v>58.24</v>
      </c>
      <c r="C519">
        <v>58.05</v>
      </c>
      <c r="D519">
        <v>58.34</v>
      </c>
      <c r="E519">
        <v>58</v>
      </c>
      <c r="F519" t="s">
        <v>1563</v>
      </c>
      <c r="G519" s="10">
        <v>3.3E-3</v>
      </c>
    </row>
    <row r="520" spans="1:7" x14ac:dyDescent="0.35">
      <c r="A520" t="s">
        <v>1562</v>
      </c>
      <c r="B520">
        <v>58.04</v>
      </c>
      <c r="C520">
        <v>58.12</v>
      </c>
      <c r="D520">
        <v>58.12</v>
      </c>
      <c r="E520">
        <v>57.84</v>
      </c>
      <c r="F520" t="s">
        <v>1561</v>
      </c>
      <c r="G520" s="10">
        <v>3.3E-3</v>
      </c>
    </row>
    <row r="521" spans="1:7" x14ac:dyDescent="0.35">
      <c r="A521" t="s">
        <v>1560</v>
      </c>
      <c r="B521">
        <v>57.85</v>
      </c>
      <c r="C521">
        <v>57.78</v>
      </c>
      <c r="D521">
        <v>57.85</v>
      </c>
      <c r="E521">
        <v>57.62</v>
      </c>
      <c r="F521" t="s">
        <v>1317</v>
      </c>
      <c r="G521" s="10">
        <v>-1.1999999999999999E-3</v>
      </c>
    </row>
    <row r="522" spans="1:7" x14ac:dyDescent="0.35">
      <c r="A522" t="s">
        <v>1559</v>
      </c>
      <c r="B522">
        <v>57.92</v>
      </c>
      <c r="C522">
        <v>58</v>
      </c>
      <c r="D522">
        <v>58</v>
      </c>
      <c r="E522">
        <v>57.74</v>
      </c>
      <c r="F522" t="s">
        <v>1558</v>
      </c>
      <c r="G522" s="10">
        <v>1.34E-2</v>
      </c>
    </row>
    <row r="523" spans="1:7" x14ac:dyDescent="0.35">
      <c r="A523" t="s">
        <v>1557</v>
      </c>
      <c r="B523">
        <v>57.15</v>
      </c>
      <c r="C523">
        <v>56.61</v>
      </c>
      <c r="D523">
        <v>57.43</v>
      </c>
      <c r="E523">
        <v>56.59</v>
      </c>
      <c r="F523" t="s">
        <v>1047</v>
      </c>
      <c r="G523" s="10">
        <v>1.0500000000000001E-2</v>
      </c>
    </row>
    <row r="524" spans="1:7" x14ac:dyDescent="0.35">
      <c r="A524" t="s">
        <v>1556</v>
      </c>
      <c r="B524">
        <v>56.56</v>
      </c>
      <c r="C524">
        <v>56.96</v>
      </c>
      <c r="D524">
        <v>56.96</v>
      </c>
      <c r="E524">
        <v>56.42</v>
      </c>
      <c r="F524" t="s">
        <v>1555</v>
      </c>
      <c r="G524" s="10">
        <v>-1.41E-2</v>
      </c>
    </row>
    <row r="525" spans="1:7" x14ac:dyDescent="0.35">
      <c r="A525" t="s">
        <v>1554</v>
      </c>
      <c r="B525">
        <v>57.37</v>
      </c>
      <c r="C525">
        <v>56.72</v>
      </c>
      <c r="D525">
        <v>57.37</v>
      </c>
      <c r="E525">
        <v>56.71</v>
      </c>
      <c r="F525" t="s">
        <v>1074</v>
      </c>
      <c r="G525" s="10">
        <v>9.1000000000000004E-3</v>
      </c>
    </row>
    <row r="526" spans="1:7" x14ac:dyDescent="0.35">
      <c r="A526" s="11">
        <v>44867</v>
      </c>
      <c r="B526">
        <v>56.85</v>
      </c>
      <c r="C526">
        <v>55.88</v>
      </c>
      <c r="D526">
        <v>56.85</v>
      </c>
      <c r="E526">
        <v>55.88</v>
      </c>
      <c r="F526" t="s">
        <v>1392</v>
      </c>
      <c r="G526" s="10">
        <v>2.06E-2</v>
      </c>
    </row>
    <row r="527" spans="1:7" x14ac:dyDescent="0.35">
      <c r="A527" s="11">
        <v>44836</v>
      </c>
      <c r="B527">
        <v>55.71</v>
      </c>
      <c r="C527">
        <v>55.96</v>
      </c>
      <c r="D527">
        <v>55.96</v>
      </c>
      <c r="E527">
        <v>55.65</v>
      </c>
      <c r="F527" t="s">
        <v>1129</v>
      </c>
      <c r="G527" s="10">
        <v>-3.5999999999999999E-3</v>
      </c>
    </row>
    <row r="528" spans="1:7" x14ac:dyDescent="0.35">
      <c r="A528" s="11">
        <v>44806</v>
      </c>
      <c r="B528">
        <v>55.91</v>
      </c>
      <c r="C528">
        <v>55.73</v>
      </c>
      <c r="D528">
        <v>56.18</v>
      </c>
      <c r="E528">
        <v>55.73</v>
      </c>
      <c r="F528" t="s">
        <v>1553</v>
      </c>
      <c r="G528" s="10">
        <v>4.3E-3</v>
      </c>
    </row>
    <row r="529" spans="1:7" x14ac:dyDescent="0.35">
      <c r="A529" s="11">
        <v>44775</v>
      </c>
      <c r="B529">
        <v>55.67</v>
      </c>
      <c r="C529">
        <v>55.38</v>
      </c>
      <c r="D529">
        <v>55.69</v>
      </c>
      <c r="E529">
        <v>55.38</v>
      </c>
      <c r="F529" t="s">
        <v>760</v>
      </c>
      <c r="G529" s="10">
        <v>2.8999999999999998E-3</v>
      </c>
    </row>
    <row r="530" spans="1:7" x14ac:dyDescent="0.35">
      <c r="A530" s="11">
        <v>44744</v>
      </c>
      <c r="B530">
        <v>55.5</v>
      </c>
      <c r="C530">
        <v>55</v>
      </c>
      <c r="D530">
        <v>55.76</v>
      </c>
      <c r="E530">
        <v>55</v>
      </c>
      <c r="F530" t="s">
        <v>1552</v>
      </c>
      <c r="G530" s="10">
        <v>6.3E-3</v>
      </c>
    </row>
    <row r="531" spans="1:7" x14ac:dyDescent="0.35">
      <c r="A531" s="11">
        <v>44653</v>
      </c>
      <c r="B531">
        <v>55.15</v>
      </c>
      <c r="C531">
        <v>55.13</v>
      </c>
      <c r="D531">
        <v>55.15</v>
      </c>
      <c r="E531">
        <v>55.13</v>
      </c>
      <c r="F531" t="s">
        <v>630</v>
      </c>
      <c r="G531" s="10">
        <v>1.2999999999999999E-3</v>
      </c>
    </row>
    <row r="532" spans="1:7" x14ac:dyDescent="0.35">
      <c r="A532" s="11">
        <v>44622</v>
      </c>
      <c r="B532">
        <v>55.09</v>
      </c>
      <c r="C532">
        <v>55</v>
      </c>
      <c r="D532">
        <v>55.38</v>
      </c>
      <c r="E532">
        <v>54.89</v>
      </c>
      <c r="F532" t="s">
        <v>1388</v>
      </c>
      <c r="G532" s="10">
        <v>8.0000000000000004E-4</v>
      </c>
    </row>
    <row r="533" spans="1:7" x14ac:dyDescent="0.35">
      <c r="A533" s="11">
        <v>44594</v>
      </c>
      <c r="B533">
        <v>55.04</v>
      </c>
      <c r="C533">
        <v>55.18</v>
      </c>
      <c r="D533">
        <v>55.28</v>
      </c>
      <c r="E533">
        <v>55.04</v>
      </c>
      <c r="F533" t="s">
        <v>1213</v>
      </c>
      <c r="G533" s="10">
        <v>3.8E-3</v>
      </c>
    </row>
    <row r="534" spans="1:7" x14ac:dyDescent="0.35">
      <c r="A534" s="11">
        <v>44563</v>
      </c>
      <c r="B534">
        <v>54.83</v>
      </c>
      <c r="C534">
        <v>54.84</v>
      </c>
      <c r="D534">
        <v>54.86</v>
      </c>
      <c r="E534">
        <v>54.76</v>
      </c>
      <c r="F534" t="s">
        <v>632</v>
      </c>
      <c r="G534" s="10">
        <v>-2.9999999999999997E-4</v>
      </c>
    </row>
    <row r="535" spans="1:7" x14ac:dyDescent="0.35">
      <c r="A535" t="s">
        <v>1551</v>
      </c>
      <c r="B535">
        <v>54.85</v>
      </c>
      <c r="C535">
        <v>54.49</v>
      </c>
      <c r="D535">
        <v>54.85</v>
      </c>
      <c r="E535">
        <v>54.46</v>
      </c>
      <c r="F535" t="s">
        <v>809</v>
      </c>
      <c r="G535" s="10">
        <v>5.1999999999999998E-3</v>
      </c>
    </row>
    <row r="536" spans="1:7" x14ac:dyDescent="0.35">
      <c r="A536" t="s">
        <v>1550</v>
      </c>
      <c r="B536">
        <v>54.56</v>
      </c>
      <c r="C536">
        <v>54.03</v>
      </c>
      <c r="D536">
        <v>54.6</v>
      </c>
      <c r="E536">
        <v>54.03</v>
      </c>
      <c r="F536" t="s">
        <v>1158</v>
      </c>
      <c r="G536" s="10">
        <v>-3.2000000000000002E-3</v>
      </c>
    </row>
    <row r="537" spans="1:7" x14ac:dyDescent="0.35">
      <c r="A537" t="s">
        <v>1549</v>
      </c>
      <c r="B537">
        <v>54.74</v>
      </c>
      <c r="C537">
        <v>54.99</v>
      </c>
      <c r="D537">
        <v>54.99</v>
      </c>
      <c r="E537">
        <v>54.64</v>
      </c>
      <c r="F537" t="s">
        <v>1276</v>
      </c>
      <c r="G537" s="10">
        <v>-1.29E-2</v>
      </c>
    </row>
    <row r="538" spans="1:7" x14ac:dyDescent="0.35">
      <c r="A538" t="s">
        <v>1548</v>
      </c>
      <c r="B538">
        <v>55.45</v>
      </c>
      <c r="C538">
        <v>55.96</v>
      </c>
      <c r="D538">
        <v>55.96</v>
      </c>
      <c r="E538">
        <v>55.45</v>
      </c>
      <c r="F538" t="s">
        <v>1547</v>
      </c>
      <c r="G538" s="10">
        <v>-1.6400000000000001E-2</v>
      </c>
    </row>
    <row r="539" spans="1:7" x14ac:dyDescent="0.35">
      <c r="A539" t="s">
        <v>1546</v>
      </c>
      <c r="B539">
        <v>56.38</v>
      </c>
      <c r="C539">
        <v>56.08</v>
      </c>
      <c r="D539">
        <v>56.58</v>
      </c>
      <c r="E539">
        <v>56.08</v>
      </c>
      <c r="F539" t="s">
        <v>1545</v>
      </c>
      <c r="G539" s="10">
        <v>3.3E-3</v>
      </c>
    </row>
    <row r="540" spans="1:7" x14ac:dyDescent="0.35">
      <c r="A540" t="s">
        <v>1544</v>
      </c>
      <c r="B540">
        <v>56.19</v>
      </c>
      <c r="C540">
        <v>56.21</v>
      </c>
      <c r="D540">
        <v>56.21</v>
      </c>
      <c r="E540">
        <v>55.9</v>
      </c>
      <c r="F540" t="s">
        <v>1543</v>
      </c>
      <c r="G540" s="10">
        <v>6.0000000000000001E-3</v>
      </c>
    </row>
    <row r="541" spans="1:7" x14ac:dyDescent="0.35">
      <c r="A541" t="s">
        <v>1542</v>
      </c>
      <c r="B541">
        <v>55.86</v>
      </c>
      <c r="C541">
        <v>56.12</v>
      </c>
      <c r="D541">
        <v>56.12</v>
      </c>
      <c r="E541">
        <v>55.81</v>
      </c>
      <c r="F541" t="s">
        <v>1541</v>
      </c>
      <c r="G541" s="10">
        <v>-3.8999999999999998E-3</v>
      </c>
    </row>
    <row r="542" spans="1:7" x14ac:dyDescent="0.35">
      <c r="A542" t="s">
        <v>1540</v>
      </c>
      <c r="B542">
        <v>56.08</v>
      </c>
      <c r="C542">
        <v>56.15</v>
      </c>
      <c r="D542">
        <v>56.34</v>
      </c>
      <c r="E542">
        <v>56.08</v>
      </c>
      <c r="F542" t="s">
        <v>1539</v>
      </c>
      <c r="G542" s="10">
        <v>-2.8E-3</v>
      </c>
    </row>
    <row r="543" spans="1:7" x14ac:dyDescent="0.35">
      <c r="A543" t="s">
        <v>1538</v>
      </c>
      <c r="B543">
        <v>56.23</v>
      </c>
      <c r="C543">
        <v>55.92</v>
      </c>
      <c r="D543">
        <v>56.46</v>
      </c>
      <c r="E543">
        <v>55.79</v>
      </c>
      <c r="F543" t="s">
        <v>1537</v>
      </c>
      <c r="G543" s="10">
        <v>1.5800000000000002E-2</v>
      </c>
    </row>
    <row r="544" spans="1:7" x14ac:dyDescent="0.35">
      <c r="A544" t="s">
        <v>1536</v>
      </c>
      <c r="B544">
        <v>55.36</v>
      </c>
      <c r="C544">
        <v>55.49</v>
      </c>
      <c r="D544">
        <v>55.56</v>
      </c>
      <c r="E544">
        <v>55.26</v>
      </c>
      <c r="F544" t="s">
        <v>1535</v>
      </c>
      <c r="G544" s="10">
        <v>-1.1999999999999999E-3</v>
      </c>
    </row>
    <row r="545" spans="1:7" x14ac:dyDescent="0.35">
      <c r="A545" t="s">
        <v>1534</v>
      </c>
      <c r="B545">
        <v>55.42</v>
      </c>
      <c r="C545">
        <v>55.52</v>
      </c>
      <c r="D545">
        <v>55.74</v>
      </c>
      <c r="E545">
        <v>55.42</v>
      </c>
      <c r="F545" t="s">
        <v>1533</v>
      </c>
      <c r="G545" s="10">
        <v>-2.3999999999999998E-3</v>
      </c>
    </row>
    <row r="546" spans="1:7" x14ac:dyDescent="0.35">
      <c r="A546" t="s">
        <v>1532</v>
      </c>
      <c r="B546">
        <v>55.56</v>
      </c>
      <c r="C546">
        <v>55.31</v>
      </c>
      <c r="D546">
        <v>55.56</v>
      </c>
      <c r="E546">
        <v>55.31</v>
      </c>
      <c r="F546" t="s">
        <v>1093</v>
      </c>
      <c r="G546" s="10">
        <v>-2.5999999999999999E-3</v>
      </c>
    </row>
    <row r="547" spans="1:7" x14ac:dyDescent="0.35">
      <c r="A547" s="11">
        <v>44896</v>
      </c>
      <c r="B547">
        <v>55.7</v>
      </c>
      <c r="C547">
        <v>55.5</v>
      </c>
      <c r="D547">
        <v>55.72</v>
      </c>
      <c r="E547">
        <v>55.5</v>
      </c>
      <c r="F547" t="s">
        <v>932</v>
      </c>
      <c r="G547" s="10">
        <v>2.2000000000000001E-3</v>
      </c>
    </row>
    <row r="548" spans="1:7" x14ac:dyDescent="0.35">
      <c r="A548" s="11">
        <v>44866</v>
      </c>
      <c r="B548">
        <v>55.58</v>
      </c>
      <c r="C548">
        <v>55.09</v>
      </c>
      <c r="D548">
        <v>55.62</v>
      </c>
      <c r="E548">
        <v>55.09</v>
      </c>
      <c r="F548" t="s">
        <v>1531</v>
      </c>
      <c r="G548" s="10">
        <v>1.14E-2</v>
      </c>
    </row>
    <row r="549" spans="1:7" x14ac:dyDescent="0.35">
      <c r="A549" s="11">
        <v>44835</v>
      </c>
      <c r="B549">
        <v>54.95</v>
      </c>
      <c r="C549">
        <v>54.33</v>
      </c>
      <c r="D549">
        <v>54.95</v>
      </c>
      <c r="E549">
        <v>54.33</v>
      </c>
      <c r="F549" t="s">
        <v>1530</v>
      </c>
      <c r="G549" s="10">
        <v>3.7000000000000002E-3</v>
      </c>
    </row>
    <row r="550" spans="1:7" x14ac:dyDescent="0.35">
      <c r="A550" s="11">
        <v>44743</v>
      </c>
      <c r="B550">
        <v>54.75</v>
      </c>
      <c r="C550">
        <v>54.63</v>
      </c>
      <c r="D550">
        <v>54.78</v>
      </c>
      <c r="E550">
        <v>54.46</v>
      </c>
      <c r="F550" t="s">
        <v>1195</v>
      </c>
      <c r="G550" s="10">
        <v>3.5999999999999999E-3</v>
      </c>
    </row>
    <row r="551" spans="1:7" x14ac:dyDescent="0.35">
      <c r="A551" s="11">
        <v>44713</v>
      </c>
      <c r="B551">
        <v>54.55</v>
      </c>
      <c r="C551">
        <v>54.69</v>
      </c>
      <c r="D551">
        <v>54.69</v>
      </c>
      <c r="E551">
        <v>54.5</v>
      </c>
      <c r="F551" t="s">
        <v>1529</v>
      </c>
      <c r="G551" s="10">
        <v>-1.2200000000000001E-2</v>
      </c>
    </row>
    <row r="552" spans="1:7" x14ac:dyDescent="0.35">
      <c r="A552" s="11">
        <v>44682</v>
      </c>
      <c r="B552">
        <v>55.23</v>
      </c>
      <c r="C552">
        <v>55.87</v>
      </c>
      <c r="D552">
        <v>55.87</v>
      </c>
      <c r="E552">
        <v>55.2</v>
      </c>
      <c r="F552" t="s">
        <v>1528</v>
      </c>
      <c r="G552" s="10">
        <v>-2.5000000000000001E-3</v>
      </c>
    </row>
    <row r="553" spans="1:7" x14ac:dyDescent="0.35">
      <c r="A553" s="11">
        <v>44652</v>
      </c>
      <c r="B553">
        <v>55.37</v>
      </c>
      <c r="C553">
        <v>55.11</v>
      </c>
      <c r="D553">
        <v>55.37</v>
      </c>
      <c r="E553">
        <v>55.11</v>
      </c>
      <c r="F553" t="s">
        <v>1193</v>
      </c>
      <c r="G553" s="10">
        <v>8.0000000000000002E-3</v>
      </c>
    </row>
    <row r="554" spans="1:7" x14ac:dyDescent="0.35">
      <c r="A554" s="11">
        <v>44621</v>
      </c>
      <c r="B554">
        <v>54.93</v>
      </c>
      <c r="C554">
        <v>54.83</v>
      </c>
      <c r="D554">
        <v>55.17</v>
      </c>
      <c r="E554">
        <v>54.83</v>
      </c>
      <c r="F554" t="s">
        <v>1527</v>
      </c>
      <c r="G554" s="10">
        <v>-1.6400000000000001E-2</v>
      </c>
    </row>
    <row r="555" spans="1:7" x14ac:dyDescent="0.35">
      <c r="A555" t="s">
        <v>1526</v>
      </c>
      <c r="B555">
        <v>55.85</v>
      </c>
      <c r="C555">
        <v>55.67</v>
      </c>
      <c r="D555">
        <v>55.85</v>
      </c>
      <c r="E555">
        <v>55.54</v>
      </c>
      <c r="F555" t="s">
        <v>1525</v>
      </c>
      <c r="G555" s="10">
        <v>7.1000000000000004E-3</v>
      </c>
    </row>
    <row r="556" spans="1:7" x14ac:dyDescent="0.35">
      <c r="A556" t="s">
        <v>1524</v>
      </c>
      <c r="B556">
        <v>55.45</v>
      </c>
      <c r="C556">
        <v>55.09</v>
      </c>
      <c r="D556">
        <v>55.45</v>
      </c>
      <c r="E556">
        <v>55.09</v>
      </c>
      <c r="F556" t="s">
        <v>1136</v>
      </c>
      <c r="G556" s="10">
        <v>6.7000000000000002E-3</v>
      </c>
    </row>
    <row r="557" spans="1:7" x14ac:dyDescent="0.35">
      <c r="A557" t="s">
        <v>1523</v>
      </c>
      <c r="B557">
        <v>55.08</v>
      </c>
      <c r="C557">
        <v>54.77</v>
      </c>
      <c r="D557">
        <v>55.08</v>
      </c>
      <c r="E557">
        <v>54.77</v>
      </c>
      <c r="F557" t="s">
        <v>1393</v>
      </c>
      <c r="G557" s="10">
        <v>-6.9999999999999999E-4</v>
      </c>
    </row>
    <row r="558" spans="1:7" x14ac:dyDescent="0.35">
      <c r="A558" t="s">
        <v>1522</v>
      </c>
      <c r="B558">
        <v>55.12</v>
      </c>
      <c r="C558">
        <v>55.3</v>
      </c>
      <c r="D558">
        <v>55.3</v>
      </c>
      <c r="E558">
        <v>55.12</v>
      </c>
      <c r="F558" t="s">
        <v>1521</v>
      </c>
      <c r="G558" s="10">
        <v>-3.3E-3</v>
      </c>
    </row>
    <row r="559" spans="1:7" x14ac:dyDescent="0.35">
      <c r="A559" t="s">
        <v>1520</v>
      </c>
      <c r="B559">
        <v>55.3</v>
      </c>
      <c r="C559">
        <v>54.98</v>
      </c>
      <c r="D559">
        <v>55.3</v>
      </c>
      <c r="E559">
        <v>54.98</v>
      </c>
      <c r="F559" t="s">
        <v>1519</v>
      </c>
      <c r="G559" s="10">
        <v>2.3E-3</v>
      </c>
    </row>
    <row r="560" spans="1:7" x14ac:dyDescent="0.35">
      <c r="A560" t="s">
        <v>1518</v>
      </c>
      <c r="B560">
        <v>55.18</v>
      </c>
      <c r="C560">
        <v>55.23</v>
      </c>
      <c r="D560">
        <v>55.23</v>
      </c>
      <c r="E560">
        <v>55.02</v>
      </c>
      <c r="F560" t="s">
        <v>834</v>
      </c>
      <c r="G560" s="10">
        <v>1.6000000000000001E-3</v>
      </c>
    </row>
    <row r="561" spans="1:7" x14ac:dyDescent="0.35">
      <c r="A561" t="s">
        <v>1517</v>
      </c>
      <c r="B561">
        <v>55.09</v>
      </c>
      <c r="C561">
        <v>54.7</v>
      </c>
      <c r="D561">
        <v>55.09</v>
      </c>
      <c r="E561">
        <v>54.7</v>
      </c>
      <c r="F561" t="s">
        <v>885</v>
      </c>
      <c r="G561" s="10">
        <v>9.4000000000000004E-3</v>
      </c>
    </row>
    <row r="562" spans="1:7" x14ac:dyDescent="0.35">
      <c r="A562" t="s">
        <v>1516</v>
      </c>
      <c r="B562">
        <v>54.57</v>
      </c>
      <c r="C562">
        <v>54.68</v>
      </c>
      <c r="D562">
        <v>54.68</v>
      </c>
      <c r="E562">
        <v>54.55</v>
      </c>
      <c r="F562" t="s">
        <v>1515</v>
      </c>
      <c r="G562" s="10">
        <v>-6.9999999999999999E-4</v>
      </c>
    </row>
    <row r="563" spans="1:7" x14ac:dyDescent="0.35">
      <c r="A563" t="s">
        <v>1514</v>
      </c>
      <c r="B563">
        <v>54.61</v>
      </c>
      <c r="C563">
        <v>54.73</v>
      </c>
      <c r="D563">
        <v>54.73</v>
      </c>
      <c r="E563">
        <v>54.57</v>
      </c>
      <c r="F563" t="s">
        <v>1347</v>
      </c>
      <c r="G563" s="10">
        <v>-4.5999999999999999E-3</v>
      </c>
    </row>
    <row r="564" spans="1:7" x14ac:dyDescent="0.35">
      <c r="A564" t="s">
        <v>1513</v>
      </c>
      <c r="B564">
        <v>54.86</v>
      </c>
      <c r="C564">
        <v>55.06</v>
      </c>
      <c r="D564">
        <v>55.15</v>
      </c>
      <c r="E564">
        <v>54.86</v>
      </c>
      <c r="F564" t="s">
        <v>1512</v>
      </c>
      <c r="G564" s="10">
        <v>-6.9999999999999999E-4</v>
      </c>
    </row>
    <row r="565" spans="1:7" x14ac:dyDescent="0.35">
      <c r="A565" t="s">
        <v>1511</v>
      </c>
      <c r="B565">
        <v>54.9</v>
      </c>
      <c r="C565">
        <v>54.49</v>
      </c>
      <c r="D565">
        <v>54.94</v>
      </c>
      <c r="E565">
        <v>54.49</v>
      </c>
      <c r="F565" t="s">
        <v>1045</v>
      </c>
      <c r="G565" s="10">
        <v>1.11E-2</v>
      </c>
    </row>
    <row r="566" spans="1:7" x14ac:dyDescent="0.35">
      <c r="A566" t="s">
        <v>1510</v>
      </c>
      <c r="B566">
        <v>54.29</v>
      </c>
      <c r="C566">
        <v>54</v>
      </c>
      <c r="D566">
        <v>54.29</v>
      </c>
      <c r="E566">
        <v>53.78</v>
      </c>
      <c r="F566" t="s">
        <v>1169</v>
      </c>
      <c r="G566" s="10">
        <v>3.8999999999999998E-3</v>
      </c>
    </row>
    <row r="567" spans="1:7" x14ac:dyDescent="0.35">
      <c r="A567" t="s">
        <v>1509</v>
      </c>
      <c r="B567">
        <v>54.08</v>
      </c>
      <c r="C567">
        <v>54.07</v>
      </c>
      <c r="D567">
        <v>54.1</v>
      </c>
      <c r="E567">
        <v>54.04</v>
      </c>
      <c r="F567" t="s">
        <v>809</v>
      </c>
      <c r="G567" s="10">
        <v>-9.1999999999999998E-3</v>
      </c>
    </row>
    <row r="568" spans="1:7" x14ac:dyDescent="0.35">
      <c r="A568" t="s">
        <v>1508</v>
      </c>
      <c r="B568">
        <v>54.59</v>
      </c>
      <c r="C568">
        <v>54.94</v>
      </c>
      <c r="D568">
        <v>54.94</v>
      </c>
      <c r="E568">
        <v>54.46</v>
      </c>
      <c r="F568" t="s">
        <v>1389</v>
      </c>
      <c r="G568" s="10">
        <v>2.5000000000000001E-3</v>
      </c>
    </row>
    <row r="569" spans="1:7" x14ac:dyDescent="0.35">
      <c r="A569" s="11">
        <v>44481</v>
      </c>
      <c r="B569">
        <v>54.45</v>
      </c>
      <c r="C569">
        <v>54.06</v>
      </c>
      <c r="D569">
        <v>54.47</v>
      </c>
      <c r="E569">
        <v>54.06</v>
      </c>
      <c r="F569" t="s">
        <v>1507</v>
      </c>
      <c r="G569" s="10">
        <v>5.3E-3</v>
      </c>
    </row>
    <row r="570" spans="1:7" x14ac:dyDescent="0.35">
      <c r="A570" s="11">
        <v>44451</v>
      </c>
      <c r="B570">
        <v>54.16</v>
      </c>
      <c r="C570">
        <v>54.26</v>
      </c>
      <c r="D570">
        <v>54.29</v>
      </c>
      <c r="E570">
        <v>54.16</v>
      </c>
      <c r="F570" t="s">
        <v>537</v>
      </c>
      <c r="G570" s="10">
        <v>-6.7999999999999996E-3</v>
      </c>
    </row>
    <row r="571" spans="1:7" x14ac:dyDescent="0.35">
      <c r="A571" s="11">
        <v>44420</v>
      </c>
      <c r="B571">
        <v>54.53</v>
      </c>
      <c r="C571">
        <v>54.52</v>
      </c>
      <c r="D571">
        <v>54.53</v>
      </c>
      <c r="E571">
        <v>54.52</v>
      </c>
      <c r="F571" t="s">
        <v>647</v>
      </c>
      <c r="G571" s="10">
        <v>-6.9999999999999999E-4</v>
      </c>
    </row>
    <row r="572" spans="1:7" x14ac:dyDescent="0.35">
      <c r="A572" s="11">
        <v>44389</v>
      </c>
      <c r="B572">
        <v>54.57</v>
      </c>
      <c r="C572">
        <v>54.66</v>
      </c>
      <c r="D572">
        <v>54.66</v>
      </c>
      <c r="E572">
        <v>54.41</v>
      </c>
      <c r="F572" t="s">
        <v>833</v>
      </c>
      <c r="G572" s="10">
        <v>8.0999999999999996E-3</v>
      </c>
    </row>
    <row r="573" spans="1:7" x14ac:dyDescent="0.35">
      <c r="A573" s="11">
        <v>44359</v>
      </c>
      <c r="B573">
        <v>54.13</v>
      </c>
      <c r="C573">
        <v>54.3</v>
      </c>
      <c r="D573">
        <v>54.3</v>
      </c>
      <c r="E573">
        <v>54.13</v>
      </c>
      <c r="F573" t="s">
        <v>1506</v>
      </c>
      <c r="G573" s="10">
        <v>-6.3E-3</v>
      </c>
    </row>
    <row r="574" spans="1:7" x14ac:dyDescent="0.35">
      <c r="A574" s="11">
        <v>44267</v>
      </c>
      <c r="B574">
        <v>54.47</v>
      </c>
      <c r="C574">
        <v>54</v>
      </c>
      <c r="D574">
        <v>54.47</v>
      </c>
      <c r="E574">
        <v>54</v>
      </c>
      <c r="F574" t="s">
        <v>837</v>
      </c>
      <c r="G574" s="10">
        <v>5.1999999999999998E-3</v>
      </c>
    </row>
    <row r="575" spans="1:7" x14ac:dyDescent="0.35">
      <c r="A575" s="11">
        <v>44239</v>
      </c>
      <c r="B575">
        <v>54.19</v>
      </c>
      <c r="C575">
        <v>54.09</v>
      </c>
      <c r="D575">
        <v>54.19</v>
      </c>
      <c r="E575">
        <v>54.09</v>
      </c>
      <c r="F575" t="s">
        <v>687</v>
      </c>
      <c r="G575" s="10">
        <v>-5.4999999999999997E-3</v>
      </c>
    </row>
    <row r="576" spans="1:7" x14ac:dyDescent="0.35">
      <c r="A576" s="11">
        <v>44208</v>
      </c>
      <c r="B576">
        <v>54.49</v>
      </c>
      <c r="C576">
        <v>54.56</v>
      </c>
      <c r="D576">
        <v>54.59</v>
      </c>
      <c r="E576">
        <v>54.45</v>
      </c>
      <c r="F576" t="s">
        <v>1505</v>
      </c>
      <c r="G576" s="10">
        <v>4.8999999999999998E-3</v>
      </c>
    </row>
    <row r="577" spans="1:7" x14ac:dyDescent="0.35">
      <c r="A577" t="s">
        <v>1504</v>
      </c>
      <c r="B577">
        <v>54.22</v>
      </c>
      <c r="C577">
        <v>55.08</v>
      </c>
      <c r="D577">
        <v>55.32</v>
      </c>
      <c r="E577">
        <v>54.04</v>
      </c>
      <c r="F577" t="s">
        <v>1503</v>
      </c>
      <c r="G577" s="10">
        <v>-4.3E-3</v>
      </c>
    </row>
    <row r="578" spans="1:7" x14ac:dyDescent="0.35">
      <c r="A578" t="s">
        <v>1502</v>
      </c>
      <c r="B578">
        <v>54.46</v>
      </c>
      <c r="C578">
        <v>54.61</v>
      </c>
      <c r="D578">
        <v>54.61</v>
      </c>
      <c r="E578">
        <v>54.4</v>
      </c>
      <c r="F578" t="s">
        <v>1501</v>
      </c>
      <c r="G578" s="10">
        <v>-1.6000000000000001E-3</v>
      </c>
    </row>
    <row r="579" spans="1:7" x14ac:dyDescent="0.35">
      <c r="A579" t="s">
        <v>1500</v>
      </c>
      <c r="B579">
        <v>54.55</v>
      </c>
      <c r="C579">
        <v>55</v>
      </c>
      <c r="D579">
        <v>55.03</v>
      </c>
      <c r="E579">
        <v>54.51</v>
      </c>
      <c r="F579" t="s">
        <v>1497</v>
      </c>
      <c r="G579" s="10">
        <v>1E-4</v>
      </c>
    </row>
    <row r="580" spans="1:7" x14ac:dyDescent="0.35">
      <c r="A580" t="s">
        <v>1499</v>
      </c>
      <c r="B580">
        <v>54.54</v>
      </c>
      <c r="C580">
        <v>54.54</v>
      </c>
      <c r="D580">
        <v>54.54</v>
      </c>
      <c r="E580">
        <v>54.54</v>
      </c>
      <c r="F580" t="s">
        <v>931</v>
      </c>
      <c r="G580" s="10">
        <v>-3.5000000000000001E-3</v>
      </c>
    </row>
    <row r="581" spans="1:7" x14ac:dyDescent="0.35">
      <c r="A581" t="s">
        <v>1498</v>
      </c>
      <c r="B581">
        <v>54.73</v>
      </c>
      <c r="C581">
        <v>54.85</v>
      </c>
      <c r="D581">
        <v>54.85</v>
      </c>
      <c r="E581">
        <v>54.45</v>
      </c>
      <c r="F581" t="s">
        <v>1497</v>
      </c>
      <c r="G581" s="10">
        <v>-8.6999999999999994E-3</v>
      </c>
    </row>
    <row r="582" spans="1:7" x14ac:dyDescent="0.35">
      <c r="A582" t="s">
        <v>1496</v>
      </c>
      <c r="B582">
        <v>55.21</v>
      </c>
      <c r="C582">
        <v>55.63</v>
      </c>
      <c r="D582">
        <v>55.77</v>
      </c>
      <c r="E582">
        <v>55.21</v>
      </c>
      <c r="F582" t="s">
        <v>1343</v>
      </c>
      <c r="G582" s="10">
        <v>-2.2499999999999999E-2</v>
      </c>
    </row>
    <row r="583" spans="1:7" x14ac:dyDescent="0.35">
      <c r="A583" t="s">
        <v>1495</v>
      </c>
      <c r="B583">
        <v>56.48</v>
      </c>
      <c r="C583">
        <v>56.74</v>
      </c>
      <c r="D583">
        <v>56.78</v>
      </c>
      <c r="E583">
        <v>56.43</v>
      </c>
      <c r="F583" t="s">
        <v>1041</v>
      </c>
      <c r="G583" s="10">
        <v>-8.2000000000000007E-3</v>
      </c>
    </row>
    <row r="584" spans="1:7" x14ac:dyDescent="0.35">
      <c r="A584" t="s">
        <v>1494</v>
      </c>
      <c r="B584">
        <v>56.95</v>
      </c>
      <c r="C584">
        <v>57.03</v>
      </c>
      <c r="D584">
        <v>57.03</v>
      </c>
      <c r="E584">
        <v>56.9</v>
      </c>
      <c r="F584" t="s">
        <v>1102</v>
      </c>
      <c r="G584" s="10">
        <v>-2.0999999999999999E-3</v>
      </c>
    </row>
    <row r="585" spans="1:7" x14ac:dyDescent="0.35">
      <c r="A585" t="s">
        <v>1493</v>
      </c>
      <c r="B585">
        <v>57.07</v>
      </c>
      <c r="C585">
        <v>57.13</v>
      </c>
      <c r="D585">
        <v>57.17</v>
      </c>
      <c r="E585">
        <v>56.99</v>
      </c>
      <c r="F585" t="s">
        <v>1492</v>
      </c>
      <c r="G585" s="10">
        <v>7.7999999999999996E-3</v>
      </c>
    </row>
    <row r="586" spans="1:7" x14ac:dyDescent="0.35">
      <c r="A586" t="s">
        <v>1491</v>
      </c>
      <c r="B586">
        <v>56.63</v>
      </c>
      <c r="C586">
        <v>57.01</v>
      </c>
      <c r="D586">
        <v>57.01</v>
      </c>
      <c r="E586">
        <v>56.63</v>
      </c>
      <c r="F586" t="s">
        <v>1176</v>
      </c>
      <c r="G586" s="10">
        <v>-7.7000000000000002E-3</v>
      </c>
    </row>
    <row r="587" spans="1:7" x14ac:dyDescent="0.35">
      <c r="A587" t="s">
        <v>1490</v>
      </c>
      <c r="B587">
        <v>57.07</v>
      </c>
      <c r="C587">
        <v>57.08</v>
      </c>
      <c r="D587">
        <v>57.18</v>
      </c>
      <c r="E587">
        <v>56.99</v>
      </c>
      <c r="F587" t="s">
        <v>1489</v>
      </c>
      <c r="G587" s="10">
        <v>-1E-4</v>
      </c>
    </row>
    <row r="588" spans="1:7" x14ac:dyDescent="0.35">
      <c r="A588" s="11">
        <v>44541</v>
      </c>
      <c r="B588">
        <v>57.08</v>
      </c>
      <c r="C588">
        <v>56.8</v>
      </c>
      <c r="D588">
        <v>57.08</v>
      </c>
      <c r="E588">
        <v>56.8</v>
      </c>
      <c r="F588" t="s">
        <v>1488</v>
      </c>
      <c r="G588" s="10">
        <v>1.9E-3</v>
      </c>
    </row>
    <row r="589" spans="1:7" x14ac:dyDescent="0.35">
      <c r="A589" s="11">
        <v>44511</v>
      </c>
      <c r="B589">
        <v>56.97</v>
      </c>
      <c r="C589">
        <v>57.35</v>
      </c>
      <c r="D589">
        <v>57.35</v>
      </c>
      <c r="E589">
        <v>56.88</v>
      </c>
      <c r="F589" t="s">
        <v>1487</v>
      </c>
      <c r="G589" s="10">
        <v>5.7999999999999996E-3</v>
      </c>
    </row>
    <row r="590" spans="1:7" x14ac:dyDescent="0.35">
      <c r="A590" s="11">
        <v>44480</v>
      </c>
      <c r="B590">
        <v>56.64</v>
      </c>
      <c r="C590">
        <v>56.97</v>
      </c>
      <c r="D590">
        <v>56.97</v>
      </c>
      <c r="E590">
        <v>56.46</v>
      </c>
      <c r="F590" t="s">
        <v>1174</v>
      </c>
      <c r="G590" s="10">
        <v>1.0800000000000001E-2</v>
      </c>
    </row>
    <row r="591" spans="1:7" x14ac:dyDescent="0.35">
      <c r="A591" s="11">
        <v>44450</v>
      </c>
      <c r="B591">
        <v>56.03</v>
      </c>
      <c r="C591">
        <v>55.79</v>
      </c>
      <c r="D591">
        <v>56.04</v>
      </c>
      <c r="E591">
        <v>55.79</v>
      </c>
      <c r="F591" t="s">
        <v>900</v>
      </c>
      <c r="G591" s="10">
        <v>3.5000000000000001E-3</v>
      </c>
    </row>
    <row r="592" spans="1:7" x14ac:dyDescent="0.35">
      <c r="A592" s="11">
        <v>44419</v>
      </c>
      <c r="B592">
        <v>55.84</v>
      </c>
      <c r="C592">
        <v>55.92</v>
      </c>
      <c r="D592">
        <v>55.92</v>
      </c>
      <c r="E592">
        <v>55.76</v>
      </c>
      <c r="F592" t="s">
        <v>1329</v>
      </c>
      <c r="G592" s="10">
        <v>5.1000000000000004E-3</v>
      </c>
    </row>
    <row r="593" spans="1:7" x14ac:dyDescent="0.35">
      <c r="A593" s="11">
        <v>44327</v>
      </c>
      <c r="B593">
        <v>55.56</v>
      </c>
      <c r="C593">
        <v>55.34</v>
      </c>
      <c r="D593">
        <v>55.56</v>
      </c>
      <c r="E593">
        <v>55.34</v>
      </c>
      <c r="F593" t="s">
        <v>1486</v>
      </c>
      <c r="G593" s="10">
        <v>1.3299999999999999E-2</v>
      </c>
    </row>
    <row r="594" spans="1:7" x14ac:dyDescent="0.35">
      <c r="A594" s="11">
        <v>44297</v>
      </c>
      <c r="B594">
        <v>54.83</v>
      </c>
      <c r="C594">
        <v>54.55</v>
      </c>
      <c r="D594">
        <v>54.83</v>
      </c>
      <c r="E594">
        <v>54.55</v>
      </c>
      <c r="F594" t="s">
        <v>1186</v>
      </c>
      <c r="G594" s="10">
        <v>1.01E-2</v>
      </c>
    </row>
    <row r="595" spans="1:7" x14ac:dyDescent="0.35">
      <c r="A595" s="11">
        <v>44266</v>
      </c>
      <c r="B595">
        <v>54.28</v>
      </c>
      <c r="C595">
        <v>54.19</v>
      </c>
      <c r="D595">
        <v>54.28</v>
      </c>
      <c r="E595">
        <v>53.81</v>
      </c>
      <c r="F595" t="s">
        <v>1485</v>
      </c>
      <c r="G595" s="10">
        <v>-6.8999999999999999E-3</v>
      </c>
    </row>
    <row r="596" spans="1:7" x14ac:dyDescent="0.35">
      <c r="A596" s="11">
        <v>44238</v>
      </c>
      <c r="B596">
        <v>54.66</v>
      </c>
      <c r="C596">
        <v>54.59</v>
      </c>
      <c r="D596">
        <v>54.72</v>
      </c>
      <c r="E596">
        <v>54.59</v>
      </c>
      <c r="F596" t="s">
        <v>931</v>
      </c>
      <c r="G596" s="10">
        <v>-2.5999999999999999E-3</v>
      </c>
    </row>
    <row r="597" spans="1:7" x14ac:dyDescent="0.35">
      <c r="A597" s="11">
        <v>44207</v>
      </c>
      <c r="B597">
        <v>54.8</v>
      </c>
      <c r="C597">
        <v>54.87</v>
      </c>
      <c r="D597">
        <v>54.87</v>
      </c>
      <c r="E597">
        <v>54.8</v>
      </c>
      <c r="F597" t="s">
        <v>1484</v>
      </c>
      <c r="G597" s="10">
        <v>4.7999999999999996E-3</v>
      </c>
    </row>
    <row r="598" spans="1:7" x14ac:dyDescent="0.35">
      <c r="A598" t="s">
        <v>1483</v>
      </c>
      <c r="B598">
        <v>54.54</v>
      </c>
      <c r="C598">
        <v>54.74</v>
      </c>
      <c r="D598">
        <v>54.74</v>
      </c>
      <c r="E598">
        <v>54.34</v>
      </c>
      <c r="F598" t="s">
        <v>1053</v>
      </c>
      <c r="G598" s="10">
        <v>-8.6E-3</v>
      </c>
    </row>
    <row r="599" spans="1:7" x14ac:dyDescent="0.35">
      <c r="A599" t="s">
        <v>1482</v>
      </c>
      <c r="B599">
        <v>55.01</v>
      </c>
      <c r="C599">
        <v>55.17</v>
      </c>
      <c r="D599">
        <v>55.17</v>
      </c>
      <c r="E599">
        <v>55.01</v>
      </c>
      <c r="F599" t="s">
        <v>762</v>
      </c>
      <c r="G599" s="10">
        <v>-2.0000000000000001E-4</v>
      </c>
    </row>
    <row r="600" spans="1:7" x14ac:dyDescent="0.35">
      <c r="A600" t="s">
        <v>1481</v>
      </c>
      <c r="B600">
        <v>55.02</v>
      </c>
      <c r="C600">
        <v>54.97</v>
      </c>
      <c r="D600">
        <v>55.07</v>
      </c>
      <c r="E600">
        <v>54.69</v>
      </c>
      <c r="F600" t="s">
        <v>1480</v>
      </c>
      <c r="G600" s="10">
        <v>2.5999999999999999E-3</v>
      </c>
    </row>
    <row r="601" spans="1:7" x14ac:dyDescent="0.35">
      <c r="A601" t="s">
        <v>1479</v>
      </c>
      <c r="B601">
        <v>54.88</v>
      </c>
      <c r="C601">
        <v>54.92</v>
      </c>
      <c r="D601">
        <v>54.92</v>
      </c>
      <c r="E601">
        <v>54.6</v>
      </c>
      <c r="F601" t="s">
        <v>1478</v>
      </c>
      <c r="G601" s="10">
        <v>-7.1999999999999998E-3</v>
      </c>
    </row>
    <row r="602" spans="1:7" x14ac:dyDescent="0.35">
      <c r="A602" t="s">
        <v>1477</v>
      </c>
      <c r="B602">
        <v>55.28</v>
      </c>
      <c r="C602">
        <v>55.25</v>
      </c>
      <c r="D602">
        <v>55.33</v>
      </c>
      <c r="E602">
        <v>55.25</v>
      </c>
      <c r="F602" t="s">
        <v>1476</v>
      </c>
      <c r="G602" s="10">
        <v>7.7000000000000002E-3</v>
      </c>
    </row>
    <row r="603" spans="1:7" x14ac:dyDescent="0.35">
      <c r="A603" t="s">
        <v>1475</v>
      </c>
      <c r="B603">
        <v>54.86</v>
      </c>
      <c r="C603">
        <v>55.44</v>
      </c>
      <c r="D603">
        <v>55.5</v>
      </c>
      <c r="E603">
        <v>54.86</v>
      </c>
      <c r="F603" t="s">
        <v>1474</v>
      </c>
      <c r="G603" s="10">
        <v>5.5999999999999999E-3</v>
      </c>
    </row>
    <row r="604" spans="1:7" x14ac:dyDescent="0.35">
      <c r="A604" t="s">
        <v>1473</v>
      </c>
      <c r="B604">
        <v>54.55</v>
      </c>
      <c r="C604">
        <v>54.48</v>
      </c>
      <c r="D604">
        <v>54.55</v>
      </c>
      <c r="E604">
        <v>54.38</v>
      </c>
      <c r="F604" t="s">
        <v>1472</v>
      </c>
      <c r="G604" s="10">
        <v>4.7999999999999996E-3</v>
      </c>
    </row>
    <row r="605" spans="1:7" x14ac:dyDescent="0.35">
      <c r="A605" t="s">
        <v>1471</v>
      </c>
      <c r="B605">
        <v>54.29</v>
      </c>
      <c r="C605">
        <v>54.61</v>
      </c>
      <c r="D605">
        <v>54.65</v>
      </c>
      <c r="E605">
        <v>54.29</v>
      </c>
      <c r="F605" t="s">
        <v>733</v>
      </c>
      <c r="G605" s="10">
        <v>5.4000000000000003E-3</v>
      </c>
    </row>
    <row r="606" spans="1:7" x14ac:dyDescent="0.35">
      <c r="A606" t="s">
        <v>1470</v>
      </c>
      <c r="B606">
        <v>54</v>
      </c>
      <c r="C606">
        <v>54.14</v>
      </c>
      <c r="D606">
        <v>54.18</v>
      </c>
      <c r="E606">
        <v>54</v>
      </c>
      <c r="F606" t="s">
        <v>1050</v>
      </c>
      <c r="G606" s="10">
        <v>8.0000000000000004E-4</v>
      </c>
    </row>
    <row r="607" spans="1:7" x14ac:dyDescent="0.35">
      <c r="A607" t="s">
        <v>1469</v>
      </c>
      <c r="B607">
        <v>53.96</v>
      </c>
      <c r="C607">
        <v>53.84</v>
      </c>
      <c r="D607">
        <v>54.07</v>
      </c>
      <c r="E607">
        <v>53.84</v>
      </c>
      <c r="F607" t="s">
        <v>1357</v>
      </c>
      <c r="G607" s="10">
        <v>-2.5999999999999999E-3</v>
      </c>
    </row>
    <row r="608" spans="1:7" x14ac:dyDescent="0.35">
      <c r="A608" t="s">
        <v>1468</v>
      </c>
      <c r="B608">
        <v>54.1</v>
      </c>
      <c r="C608">
        <v>54.14</v>
      </c>
      <c r="D608">
        <v>54.14</v>
      </c>
      <c r="E608">
        <v>54.09</v>
      </c>
      <c r="F608" t="s">
        <v>1019</v>
      </c>
      <c r="G608" s="10">
        <v>-1.5800000000000002E-2</v>
      </c>
    </row>
    <row r="609" spans="1:7" x14ac:dyDescent="0.35">
      <c r="A609" t="s">
        <v>1467</v>
      </c>
      <c r="B609">
        <v>54.97</v>
      </c>
      <c r="C609">
        <v>55.03</v>
      </c>
      <c r="D609">
        <v>55.03</v>
      </c>
      <c r="E609">
        <v>54.96</v>
      </c>
      <c r="F609" t="s">
        <v>585</v>
      </c>
      <c r="G609" s="10">
        <v>3.2000000000000002E-3</v>
      </c>
    </row>
    <row r="610" spans="1:7" x14ac:dyDescent="0.35">
      <c r="A610" t="s">
        <v>1466</v>
      </c>
      <c r="B610">
        <v>54.79</v>
      </c>
      <c r="C610">
        <v>54.46</v>
      </c>
      <c r="D610">
        <v>54.83</v>
      </c>
      <c r="E610">
        <v>54.43</v>
      </c>
      <c r="F610" t="s">
        <v>1045</v>
      </c>
      <c r="G610" s="10">
        <v>1.7299999999999999E-2</v>
      </c>
    </row>
    <row r="611" spans="1:7" x14ac:dyDescent="0.35">
      <c r="A611" s="11">
        <v>44540</v>
      </c>
      <c r="B611">
        <v>53.86</v>
      </c>
      <c r="C611">
        <v>53.77</v>
      </c>
      <c r="D611">
        <v>53.86</v>
      </c>
      <c r="E611">
        <v>53.76</v>
      </c>
      <c r="F611" t="s">
        <v>1053</v>
      </c>
      <c r="G611" s="10">
        <v>3.0000000000000001E-3</v>
      </c>
    </row>
    <row r="612" spans="1:7" x14ac:dyDescent="0.35">
      <c r="A612" s="11">
        <v>44510</v>
      </c>
      <c r="B612">
        <v>53.7</v>
      </c>
      <c r="C612">
        <v>53.65</v>
      </c>
      <c r="D612">
        <v>53.79</v>
      </c>
      <c r="E612">
        <v>53.62</v>
      </c>
      <c r="F612" t="s">
        <v>780</v>
      </c>
      <c r="G612" s="10">
        <v>-1E-4</v>
      </c>
    </row>
    <row r="613" spans="1:7" x14ac:dyDescent="0.35">
      <c r="A613" s="11">
        <v>44418</v>
      </c>
      <c r="B613">
        <v>53.71</v>
      </c>
      <c r="C613">
        <v>53.93</v>
      </c>
      <c r="D613">
        <v>53.93</v>
      </c>
      <c r="E613">
        <v>53.69</v>
      </c>
      <c r="F613" t="s">
        <v>1045</v>
      </c>
      <c r="G613" s="10">
        <v>-5.0000000000000001E-4</v>
      </c>
    </row>
    <row r="614" spans="1:7" x14ac:dyDescent="0.35">
      <c r="A614" s="11">
        <v>44387</v>
      </c>
      <c r="B614">
        <v>53.73</v>
      </c>
      <c r="C614">
        <v>53.88</v>
      </c>
      <c r="D614">
        <v>53.97</v>
      </c>
      <c r="E614">
        <v>53.71</v>
      </c>
      <c r="F614" t="s">
        <v>1465</v>
      </c>
      <c r="G614" s="10">
        <v>-4.3E-3</v>
      </c>
    </row>
    <row r="615" spans="1:7" x14ac:dyDescent="0.35">
      <c r="A615" s="11">
        <v>44357</v>
      </c>
      <c r="B615">
        <v>53.96</v>
      </c>
      <c r="C615">
        <v>53.85</v>
      </c>
      <c r="D615">
        <v>53.96</v>
      </c>
      <c r="E615">
        <v>53.75</v>
      </c>
      <c r="F615" t="s">
        <v>1464</v>
      </c>
      <c r="G615" s="10">
        <v>2.2000000000000001E-3</v>
      </c>
    </row>
    <row r="616" spans="1:7" x14ac:dyDescent="0.35">
      <c r="A616" s="11">
        <v>44326</v>
      </c>
      <c r="B616">
        <v>53.85</v>
      </c>
      <c r="C616">
        <v>53.6</v>
      </c>
      <c r="D616">
        <v>53.88</v>
      </c>
      <c r="E616">
        <v>53.6</v>
      </c>
      <c r="F616" t="s">
        <v>1037</v>
      </c>
      <c r="G616" s="10">
        <v>-4.1999999999999997E-3</v>
      </c>
    </row>
    <row r="617" spans="1:7" x14ac:dyDescent="0.35">
      <c r="A617" s="11">
        <v>44296</v>
      </c>
      <c r="B617">
        <v>54.07</v>
      </c>
      <c r="C617">
        <v>53.74</v>
      </c>
      <c r="D617">
        <v>54.14</v>
      </c>
      <c r="E617">
        <v>53.55</v>
      </c>
      <c r="F617" t="s">
        <v>1390</v>
      </c>
      <c r="G617" s="10">
        <v>-1.6799999999999999E-2</v>
      </c>
    </row>
    <row r="618" spans="1:7" x14ac:dyDescent="0.35">
      <c r="A618" s="11">
        <v>44206</v>
      </c>
      <c r="B618">
        <v>55</v>
      </c>
      <c r="C618">
        <v>53.91</v>
      </c>
      <c r="D618">
        <v>55</v>
      </c>
      <c r="E618">
        <v>53.75</v>
      </c>
      <c r="F618" t="s">
        <v>1463</v>
      </c>
      <c r="G618" s="10">
        <v>2.3400000000000001E-2</v>
      </c>
    </row>
    <row r="619" spans="1:7" x14ac:dyDescent="0.35">
      <c r="A619" t="s">
        <v>1462</v>
      </c>
      <c r="B619">
        <v>53.74</v>
      </c>
      <c r="C619">
        <v>53.29</v>
      </c>
      <c r="D619">
        <v>53.83</v>
      </c>
      <c r="E619">
        <v>53.29</v>
      </c>
      <c r="F619" t="s">
        <v>1461</v>
      </c>
      <c r="G619" s="10">
        <v>1.8200000000000001E-2</v>
      </c>
    </row>
    <row r="620" spans="1:7" x14ac:dyDescent="0.35">
      <c r="A620" t="s">
        <v>1460</v>
      </c>
      <c r="B620">
        <v>52.78</v>
      </c>
      <c r="C620">
        <v>53.19</v>
      </c>
      <c r="D620">
        <v>53.2</v>
      </c>
      <c r="E620">
        <v>52.74</v>
      </c>
      <c r="F620" t="s">
        <v>924</v>
      </c>
      <c r="G620" s="10">
        <v>-1.8100000000000002E-2</v>
      </c>
    </row>
    <row r="621" spans="1:7" x14ac:dyDescent="0.35">
      <c r="A621" t="s">
        <v>1459</v>
      </c>
      <c r="B621">
        <v>53.75</v>
      </c>
      <c r="C621">
        <v>53.11</v>
      </c>
      <c r="D621">
        <v>53.75</v>
      </c>
      <c r="E621">
        <v>53</v>
      </c>
      <c r="F621" t="s">
        <v>1458</v>
      </c>
      <c r="G621" s="10">
        <v>4.4999999999999997E-3</v>
      </c>
    </row>
    <row r="622" spans="1:7" x14ac:dyDescent="0.35">
      <c r="A622" t="s">
        <v>1457</v>
      </c>
      <c r="B622">
        <v>53.51</v>
      </c>
      <c r="C622">
        <v>53.59</v>
      </c>
      <c r="D622">
        <v>53.59</v>
      </c>
      <c r="E622">
        <v>53.51</v>
      </c>
      <c r="F622" t="s">
        <v>543</v>
      </c>
      <c r="G622" s="10">
        <v>5.9999999999999995E-4</v>
      </c>
    </row>
    <row r="623" spans="1:7" x14ac:dyDescent="0.35">
      <c r="A623" t="s">
        <v>1456</v>
      </c>
      <c r="B623">
        <v>53.48</v>
      </c>
      <c r="C623">
        <v>53.43</v>
      </c>
      <c r="D623">
        <v>53.6</v>
      </c>
      <c r="E623">
        <v>53.27</v>
      </c>
      <c r="F623" t="s">
        <v>1455</v>
      </c>
      <c r="G623" s="10">
        <v>5.9999999999999995E-4</v>
      </c>
    </row>
    <row r="624" spans="1:7" x14ac:dyDescent="0.35">
      <c r="A624" t="s">
        <v>1454</v>
      </c>
      <c r="B624">
        <v>53.45</v>
      </c>
      <c r="C624">
        <v>53.58</v>
      </c>
      <c r="D624">
        <v>53.61</v>
      </c>
      <c r="E624">
        <v>53.45</v>
      </c>
      <c r="F624" t="s">
        <v>811</v>
      </c>
      <c r="G624" s="10">
        <v>-1.24E-2</v>
      </c>
    </row>
    <row r="625" spans="1:7" x14ac:dyDescent="0.35">
      <c r="A625" t="s">
        <v>1453</v>
      </c>
      <c r="B625">
        <v>54.12</v>
      </c>
      <c r="C625">
        <v>54.33</v>
      </c>
      <c r="D625">
        <v>54.71</v>
      </c>
      <c r="E625">
        <v>54.09</v>
      </c>
      <c r="F625" t="s">
        <v>1180</v>
      </c>
      <c r="G625" s="10">
        <v>-2.8999999999999998E-3</v>
      </c>
    </row>
    <row r="626" spans="1:7" x14ac:dyDescent="0.35">
      <c r="A626" t="s">
        <v>1452</v>
      </c>
      <c r="B626">
        <v>54.28</v>
      </c>
      <c r="C626">
        <v>54.33</v>
      </c>
      <c r="D626">
        <v>54.36</v>
      </c>
      <c r="E626">
        <v>54.28</v>
      </c>
      <c r="F626" t="s">
        <v>1317</v>
      </c>
      <c r="G626" s="10">
        <v>6.1999999999999998E-3</v>
      </c>
    </row>
    <row r="627" spans="1:7" x14ac:dyDescent="0.35">
      <c r="A627" t="s">
        <v>1451</v>
      </c>
      <c r="B627">
        <v>53.94</v>
      </c>
      <c r="C627">
        <v>53.81</v>
      </c>
      <c r="D627">
        <v>54.04</v>
      </c>
      <c r="E627">
        <v>53.79</v>
      </c>
      <c r="F627" t="s">
        <v>1450</v>
      </c>
      <c r="G627" s="10">
        <v>6.0000000000000001E-3</v>
      </c>
    </row>
    <row r="628" spans="1:7" x14ac:dyDescent="0.35">
      <c r="A628" t="s">
        <v>1449</v>
      </c>
      <c r="B628">
        <v>53.62</v>
      </c>
      <c r="C628">
        <v>53.6</v>
      </c>
      <c r="D628">
        <v>53.62</v>
      </c>
      <c r="E628">
        <v>53.6</v>
      </c>
      <c r="F628" t="s">
        <v>746</v>
      </c>
      <c r="G628" s="10">
        <v>-1.6999999999999999E-3</v>
      </c>
    </row>
    <row r="629" spans="1:7" x14ac:dyDescent="0.35">
      <c r="A629" t="s">
        <v>1448</v>
      </c>
      <c r="B629">
        <v>53.71</v>
      </c>
      <c r="C629">
        <v>53.75</v>
      </c>
      <c r="D629">
        <v>53.75</v>
      </c>
      <c r="E629">
        <v>53.68</v>
      </c>
      <c r="F629" t="s">
        <v>1447</v>
      </c>
      <c r="G629" s="10">
        <v>-2.24E-2</v>
      </c>
    </row>
    <row r="630" spans="1:7" x14ac:dyDescent="0.35">
      <c r="A630" t="s">
        <v>1446</v>
      </c>
      <c r="B630">
        <v>54.94</v>
      </c>
      <c r="C630">
        <v>55.09</v>
      </c>
      <c r="D630">
        <v>55.09</v>
      </c>
      <c r="E630">
        <v>54.8</v>
      </c>
      <c r="F630" t="s">
        <v>1445</v>
      </c>
      <c r="G630" s="10">
        <v>-5.4000000000000003E-3</v>
      </c>
    </row>
    <row r="631" spans="1:7" x14ac:dyDescent="0.35">
      <c r="A631" t="s">
        <v>1444</v>
      </c>
      <c r="B631">
        <v>55.24</v>
      </c>
      <c r="C631">
        <v>55.13</v>
      </c>
      <c r="D631">
        <v>55.33</v>
      </c>
      <c r="E631">
        <v>55.12</v>
      </c>
      <c r="F631" t="s">
        <v>1443</v>
      </c>
      <c r="G631" s="10">
        <v>6.8999999999999999E-3</v>
      </c>
    </row>
    <row r="632" spans="1:7" x14ac:dyDescent="0.35">
      <c r="A632" t="s">
        <v>1442</v>
      </c>
      <c r="B632">
        <v>54.86</v>
      </c>
      <c r="C632">
        <v>54.91</v>
      </c>
      <c r="D632">
        <v>54.92</v>
      </c>
      <c r="E632">
        <v>54.86</v>
      </c>
      <c r="F632" t="s">
        <v>933</v>
      </c>
      <c r="G632" s="10">
        <v>4.4000000000000003E-3</v>
      </c>
    </row>
    <row r="633" spans="1:7" x14ac:dyDescent="0.35">
      <c r="A633" s="11">
        <v>44478</v>
      </c>
      <c r="B633">
        <v>54.62</v>
      </c>
      <c r="C633">
        <v>54.83</v>
      </c>
      <c r="D633">
        <v>55.01</v>
      </c>
      <c r="E633">
        <v>54.62</v>
      </c>
      <c r="F633" t="s">
        <v>1211</v>
      </c>
      <c r="G633" s="10">
        <v>-6.0000000000000001E-3</v>
      </c>
    </row>
    <row r="634" spans="1:7" x14ac:dyDescent="0.35">
      <c r="A634" s="11">
        <v>44448</v>
      </c>
      <c r="B634">
        <v>54.95</v>
      </c>
      <c r="C634">
        <v>54.67</v>
      </c>
      <c r="D634">
        <v>54.95</v>
      </c>
      <c r="E634">
        <v>54.67</v>
      </c>
      <c r="F634" t="s">
        <v>1128</v>
      </c>
      <c r="G634" s="10">
        <v>3.5000000000000001E-3</v>
      </c>
    </row>
    <row r="635" spans="1:7" x14ac:dyDescent="0.35">
      <c r="A635" s="11">
        <v>44417</v>
      </c>
      <c r="B635">
        <v>54.76</v>
      </c>
      <c r="C635">
        <v>55.05</v>
      </c>
      <c r="D635">
        <v>55.05</v>
      </c>
      <c r="E635">
        <v>54.68</v>
      </c>
      <c r="F635" t="s">
        <v>1381</v>
      </c>
      <c r="G635" s="10">
        <v>-4.1000000000000003E-3</v>
      </c>
    </row>
    <row r="636" spans="1:7" x14ac:dyDescent="0.35">
      <c r="A636" s="11">
        <v>44386</v>
      </c>
      <c r="B636">
        <v>54.99</v>
      </c>
      <c r="C636">
        <v>55.83</v>
      </c>
      <c r="D636">
        <v>55.83</v>
      </c>
      <c r="E636">
        <v>54.95</v>
      </c>
      <c r="F636" t="s">
        <v>992</v>
      </c>
      <c r="G636" s="10">
        <v>-1.7600000000000001E-2</v>
      </c>
    </row>
    <row r="637" spans="1:7" x14ac:dyDescent="0.35">
      <c r="A637" s="11">
        <v>44264</v>
      </c>
      <c r="B637">
        <v>55.97</v>
      </c>
      <c r="C637">
        <v>55.77</v>
      </c>
      <c r="D637">
        <v>56.09</v>
      </c>
      <c r="E637">
        <v>55.77</v>
      </c>
      <c r="F637" t="s">
        <v>1388</v>
      </c>
      <c r="G637" s="10">
        <v>0.01</v>
      </c>
    </row>
    <row r="638" spans="1:7" x14ac:dyDescent="0.35">
      <c r="A638" s="11">
        <v>44236</v>
      </c>
      <c r="B638">
        <v>55.42</v>
      </c>
      <c r="C638">
        <v>55.48</v>
      </c>
      <c r="D638">
        <v>55.51</v>
      </c>
      <c r="E638">
        <v>55.39</v>
      </c>
      <c r="F638" t="s">
        <v>1115</v>
      </c>
      <c r="G638" s="10">
        <v>-2.3E-3</v>
      </c>
    </row>
    <row r="639" spans="1:7" x14ac:dyDescent="0.35">
      <c r="A639" s="11">
        <v>44205</v>
      </c>
      <c r="B639">
        <v>55.55</v>
      </c>
      <c r="C639">
        <v>55.51</v>
      </c>
      <c r="D639">
        <v>55.59</v>
      </c>
      <c r="E639">
        <v>55.46</v>
      </c>
      <c r="F639" t="s">
        <v>691</v>
      </c>
      <c r="G639" s="10">
        <v>-4.0000000000000002E-4</v>
      </c>
    </row>
    <row r="640" spans="1:7" x14ac:dyDescent="0.35">
      <c r="A640" t="s">
        <v>1441</v>
      </c>
      <c r="B640">
        <v>55.57</v>
      </c>
      <c r="C640">
        <v>55.55</v>
      </c>
      <c r="D640">
        <v>55.64</v>
      </c>
      <c r="E640">
        <v>55.55</v>
      </c>
      <c r="F640" t="s">
        <v>1440</v>
      </c>
      <c r="G640" s="10">
        <v>1.1999999999999999E-3</v>
      </c>
    </row>
    <row r="641" spans="1:7" x14ac:dyDescent="0.35">
      <c r="A641" t="s">
        <v>1439</v>
      </c>
      <c r="B641">
        <v>55.51</v>
      </c>
      <c r="C641">
        <v>55.78</v>
      </c>
      <c r="D641">
        <v>55.78</v>
      </c>
      <c r="E641">
        <v>55.44</v>
      </c>
      <c r="F641" t="s">
        <v>1438</v>
      </c>
      <c r="G641" s="10">
        <v>-3.2000000000000002E-3</v>
      </c>
    </row>
    <row r="642" spans="1:7" x14ac:dyDescent="0.35">
      <c r="A642" t="s">
        <v>1437</v>
      </c>
      <c r="B642">
        <v>55.69</v>
      </c>
      <c r="C642">
        <v>55.25</v>
      </c>
      <c r="D642">
        <v>55.69</v>
      </c>
      <c r="E642">
        <v>55.25</v>
      </c>
      <c r="F642" t="s">
        <v>1436</v>
      </c>
      <c r="G642" s="10">
        <v>1.67E-2</v>
      </c>
    </row>
    <row r="643" spans="1:7" x14ac:dyDescent="0.35">
      <c r="A643" t="s">
        <v>1435</v>
      </c>
      <c r="B643">
        <v>54.77</v>
      </c>
      <c r="C643">
        <v>54.79</v>
      </c>
      <c r="D643">
        <v>54.89</v>
      </c>
      <c r="E643">
        <v>54.77</v>
      </c>
      <c r="F643" t="s">
        <v>1186</v>
      </c>
      <c r="G643" s="10">
        <v>-1.8E-3</v>
      </c>
    </row>
    <row r="644" spans="1:7" x14ac:dyDescent="0.35">
      <c r="A644" t="s">
        <v>1434</v>
      </c>
      <c r="B644">
        <v>54.87</v>
      </c>
      <c r="C644">
        <v>55.01</v>
      </c>
      <c r="D644">
        <v>55.01</v>
      </c>
      <c r="E644">
        <v>54.78</v>
      </c>
      <c r="F644" t="s">
        <v>1199</v>
      </c>
      <c r="G644" s="10">
        <v>-6.1000000000000004E-3</v>
      </c>
    </row>
    <row r="645" spans="1:7" x14ac:dyDescent="0.35">
      <c r="A645" t="s">
        <v>1433</v>
      </c>
      <c r="B645">
        <v>55.2</v>
      </c>
      <c r="C645">
        <v>55.41</v>
      </c>
      <c r="D645">
        <v>55.51</v>
      </c>
      <c r="E645">
        <v>55.2</v>
      </c>
      <c r="F645" t="s">
        <v>1432</v>
      </c>
      <c r="G645" s="10">
        <v>0</v>
      </c>
    </row>
    <row r="646" spans="1:7" x14ac:dyDescent="0.35">
      <c r="A646" t="s">
        <v>1431</v>
      </c>
      <c r="B646">
        <v>55.21</v>
      </c>
      <c r="C646">
        <v>55.2</v>
      </c>
      <c r="D646">
        <v>55.25</v>
      </c>
      <c r="E646">
        <v>55.2</v>
      </c>
      <c r="F646" t="s">
        <v>1050</v>
      </c>
      <c r="G646" s="10">
        <v>1.2E-2</v>
      </c>
    </row>
    <row r="647" spans="1:7" x14ac:dyDescent="0.35">
      <c r="A647" t="s">
        <v>1430</v>
      </c>
      <c r="B647">
        <v>54.55</v>
      </c>
      <c r="C647">
        <v>54.52</v>
      </c>
      <c r="D647">
        <v>54.62</v>
      </c>
      <c r="E647">
        <v>54.49</v>
      </c>
      <c r="F647" t="s">
        <v>1429</v>
      </c>
      <c r="G647" s="10">
        <v>1.1000000000000001E-3</v>
      </c>
    </row>
    <row r="648" spans="1:7" x14ac:dyDescent="0.35">
      <c r="A648" t="s">
        <v>1428</v>
      </c>
      <c r="B648">
        <v>54.49</v>
      </c>
      <c r="C648">
        <v>54.58</v>
      </c>
      <c r="D648">
        <v>54.59</v>
      </c>
      <c r="E648">
        <v>54.49</v>
      </c>
      <c r="F648" t="s">
        <v>1427</v>
      </c>
      <c r="G648" s="10">
        <v>-3.2000000000000002E-3</v>
      </c>
    </row>
    <row r="649" spans="1:7" x14ac:dyDescent="0.35">
      <c r="A649" t="s">
        <v>1426</v>
      </c>
      <c r="B649">
        <v>54.66</v>
      </c>
      <c r="C649">
        <v>54.65</v>
      </c>
      <c r="D649">
        <v>54.75</v>
      </c>
      <c r="E649">
        <v>54.58</v>
      </c>
      <c r="F649" t="s">
        <v>1389</v>
      </c>
      <c r="G649" s="10">
        <v>1.2999999999999999E-3</v>
      </c>
    </row>
    <row r="650" spans="1:7" x14ac:dyDescent="0.35">
      <c r="A650" t="s">
        <v>1425</v>
      </c>
      <c r="B650">
        <v>54.59</v>
      </c>
      <c r="C650">
        <v>54.88</v>
      </c>
      <c r="D650">
        <v>54.88</v>
      </c>
      <c r="E650">
        <v>54.45</v>
      </c>
      <c r="F650" t="s">
        <v>1424</v>
      </c>
      <c r="G650" s="10">
        <v>-2.5000000000000001E-3</v>
      </c>
    </row>
    <row r="651" spans="1:7" x14ac:dyDescent="0.35">
      <c r="A651" t="s">
        <v>1423</v>
      </c>
      <c r="B651">
        <v>54.73</v>
      </c>
      <c r="C651">
        <v>54.78</v>
      </c>
      <c r="D651">
        <v>54.78</v>
      </c>
      <c r="E651">
        <v>54.59</v>
      </c>
      <c r="F651" t="s">
        <v>1290</v>
      </c>
      <c r="G651" s="10">
        <v>5.5999999999999999E-3</v>
      </c>
    </row>
    <row r="652" spans="1:7" x14ac:dyDescent="0.35">
      <c r="A652" t="s">
        <v>1422</v>
      </c>
      <c r="B652">
        <v>54.42</v>
      </c>
      <c r="C652">
        <v>54.33</v>
      </c>
      <c r="D652">
        <v>54.42</v>
      </c>
      <c r="E652">
        <v>54.17</v>
      </c>
      <c r="F652" t="s">
        <v>1417</v>
      </c>
      <c r="G652" s="10">
        <v>1.4E-2</v>
      </c>
    </row>
    <row r="653" spans="1:7" x14ac:dyDescent="0.35">
      <c r="A653" s="11">
        <v>44538</v>
      </c>
      <c r="B653">
        <v>53.67</v>
      </c>
      <c r="C653">
        <v>53.47</v>
      </c>
      <c r="D653">
        <v>53.67</v>
      </c>
      <c r="E653">
        <v>53.41</v>
      </c>
      <c r="F653" t="s">
        <v>1421</v>
      </c>
      <c r="G653" s="10">
        <v>4.0000000000000002E-4</v>
      </c>
    </row>
    <row r="654" spans="1:7" x14ac:dyDescent="0.35">
      <c r="A654" s="11">
        <v>44508</v>
      </c>
      <c r="B654">
        <v>53.65</v>
      </c>
      <c r="C654">
        <v>53.27</v>
      </c>
      <c r="D654">
        <v>53.72</v>
      </c>
      <c r="E654">
        <v>53.27</v>
      </c>
      <c r="F654" t="s">
        <v>1254</v>
      </c>
      <c r="G654" s="10">
        <v>1.44E-2</v>
      </c>
    </row>
    <row r="655" spans="1:7" x14ac:dyDescent="0.35">
      <c r="A655" s="11">
        <v>44477</v>
      </c>
      <c r="B655">
        <v>52.89</v>
      </c>
      <c r="C655">
        <v>52.86</v>
      </c>
      <c r="D655">
        <v>52.95</v>
      </c>
      <c r="E655">
        <v>52.79</v>
      </c>
      <c r="F655" t="s">
        <v>1104</v>
      </c>
      <c r="G655" s="10">
        <v>-1.4E-3</v>
      </c>
    </row>
    <row r="656" spans="1:7" x14ac:dyDescent="0.35">
      <c r="A656" s="11">
        <v>44447</v>
      </c>
      <c r="B656">
        <v>52.96</v>
      </c>
      <c r="C656">
        <v>54</v>
      </c>
      <c r="D656">
        <v>54</v>
      </c>
      <c r="E656">
        <v>52.87</v>
      </c>
      <c r="F656" t="s">
        <v>1420</v>
      </c>
      <c r="G656" s="10">
        <v>-1.67E-2</v>
      </c>
    </row>
    <row r="657" spans="1:7" x14ac:dyDescent="0.35">
      <c r="A657" s="11">
        <v>44416</v>
      </c>
      <c r="B657">
        <v>53.86</v>
      </c>
      <c r="C657">
        <v>53.86</v>
      </c>
      <c r="D657">
        <v>53.86</v>
      </c>
      <c r="E657">
        <v>53.86</v>
      </c>
      <c r="G657" s="10">
        <v>0</v>
      </c>
    </row>
    <row r="658" spans="1:7" x14ac:dyDescent="0.35">
      <c r="A658" s="11">
        <v>44385</v>
      </c>
      <c r="B658">
        <v>53.86</v>
      </c>
      <c r="C658">
        <v>53.86</v>
      </c>
      <c r="D658">
        <v>53.86</v>
      </c>
      <c r="E658">
        <v>53.86</v>
      </c>
      <c r="G658" s="10">
        <v>0</v>
      </c>
    </row>
    <row r="659" spans="1:7" x14ac:dyDescent="0.35">
      <c r="A659" s="11">
        <v>44355</v>
      </c>
      <c r="B659">
        <v>53.86</v>
      </c>
      <c r="C659">
        <v>54.5</v>
      </c>
      <c r="D659">
        <v>54.5</v>
      </c>
      <c r="E659">
        <v>53.86</v>
      </c>
      <c r="F659" t="s">
        <v>1419</v>
      </c>
      <c r="G659" s="10">
        <v>-2.5999999999999999E-2</v>
      </c>
    </row>
    <row r="660" spans="1:7" x14ac:dyDescent="0.35">
      <c r="A660" s="11">
        <v>44324</v>
      </c>
      <c r="B660">
        <v>55.3</v>
      </c>
      <c r="C660">
        <v>55.5</v>
      </c>
      <c r="D660">
        <v>55.5</v>
      </c>
      <c r="E660">
        <v>55.22</v>
      </c>
      <c r="F660" t="s">
        <v>1418</v>
      </c>
      <c r="G660" s="10">
        <v>-3.0999999999999999E-3</v>
      </c>
    </row>
    <row r="661" spans="1:7" x14ac:dyDescent="0.35">
      <c r="A661" s="11">
        <v>44294</v>
      </c>
      <c r="B661">
        <v>55.47</v>
      </c>
      <c r="C661">
        <v>56.26</v>
      </c>
      <c r="D661">
        <v>56.26</v>
      </c>
      <c r="E661">
        <v>55.35</v>
      </c>
      <c r="F661" t="s">
        <v>1417</v>
      </c>
      <c r="G661" s="10">
        <v>-2.9999999999999997E-4</v>
      </c>
    </row>
    <row r="662" spans="1:7" x14ac:dyDescent="0.35">
      <c r="A662" s="11">
        <v>44263</v>
      </c>
      <c r="B662">
        <v>55.49</v>
      </c>
      <c r="C662">
        <v>55.36</v>
      </c>
      <c r="D662">
        <v>55.52</v>
      </c>
      <c r="E662">
        <v>55.36</v>
      </c>
      <c r="F662" t="s">
        <v>1416</v>
      </c>
      <c r="G662" s="10">
        <v>-2.2000000000000001E-3</v>
      </c>
    </row>
    <row r="663" spans="1:7" x14ac:dyDescent="0.35">
      <c r="A663" s="11">
        <v>44235</v>
      </c>
      <c r="B663">
        <v>55.61</v>
      </c>
      <c r="C663">
        <v>55.64</v>
      </c>
      <c r="D663">
        <v>55.76</v>
      </c>
      <c r="E663">
        <v>55.56</v>
      </c>
      <c r="F663" t="s">
        <v>1415</v>
      </c>
      <c r="G663" s="10">
        <v>-5.0000000000000001E-4</v>
      </c>
    </row>
    <row r="664" spans="1:7" x14ac:dyDescent="0.35">
      <c r="A664" t="s">
        <v>1414</v>
      </c>
      <c r="B664">
        <v>55.64</v>
      </c>
      <c r="C664">
        <v>55.89</v>
      </c>
      <c r="D664">
        <v>56.06</v>
      </c>
      <c r="E664">
        <v>55.64</v>
      </c>
      <c r="F664" t="s">
        <v>889</v>
      </c>
      <c r="G664" s="10">
        <v>-7.4999999999999997E-3</v>
      </c>
    </row>
    <row r="665" spans="1:7" x14ac:dyDescent="0.35">
      <c r="A665" t="s">
        <v>1413</v>
      </c>
      <c r="B665">
        <v>56.06</v>
      </c>
      <c r="C665">
        <v>56.04</v>
      </c>
      <c r="D665">
        <v>56.06</v>
      </c>
      <c r="E665">
        <v>56.04</v>
      </c>
      <c r="F665" t="s">
        <v>521</v>
      </c>
      <c r="G665" s="10">
        <v>5.4999999999999997E-3</v>
      </c>
    </row>
    <row r="666" spans="1:7" x14ac:dyDescent="0.35">
      <c r="A666" t="s">
        <v>1412</v>
      </c>
      <c r="B666">
        <v>55.75</v>
      </c>
      <c r="C666">
        <v>55.07</v>
      </c>
      <c r="D666">
        <v>55.75</v>
      </c>
      <c r="E666">
        <v>55.07</v>
      </c>
      <c r="F666" t="s">
        <v>1411</v>
      </c>
      <c r="G666" s="10">
        <v>8.9999999999999993E-3</v>
      </c>
    </row>
    <row r="667" spans="1:7" x14ac:dyDescent="0.35">
      <c r="A667" t="s">
        <v>1410</v>
      </c>
      <c r="B667">
        <v>55.26</v>
      </c>
      <c r="C667">
        <v>55</v>
      </c>
      <c r="D667">
        <v>57.17</v>
      </c>
      <c r="E667">
        <v>55</v>
      </c>
      <c r="F667" t="s">
        <v>1409</v>
      </c>
      <c r="G667" s="10">
        <v>-8.9999999999999993E-3</v>
      </c>
    </row>
    <row r="668" spans="1:7" x14ac:dyDescent="0.35">
      <c r="A668" t="s">
        <v>1408</v>
      </c>
      <c r="B668">
        <v>55.76</v>
      </c>
      <c r="C668">
        <v>55.52</v>
      </c>
      <c r="D668">
        <v>56.22</v>
      </c>
      <c r="E668">
        <v>55.3</v>
      </c>
      <c r="F668" t="s">
        <v>1407</v>
      </c>
      <c r="G668" s="10">
        <v>9.7999999999999997E-3</v>
      </c>
    </row>
    <row r="669" spans="1:7" x14ac:dyDescent="0.35">
      <c r="A669" t="s">
        <v>1406</v>
      </c>
      <c r="B669">
        <v>55.22</v>
      </c>
      <c r="C669">
        <v>55.22</v>
      </c>
      <c r="D669">
        <v>55.22</v>
      </c>
      <c r="E669">
        <v>55.22</v>
      </c>
      <c r="F669" t="s">
        <v>625</v>
      </c>
      <c r="G669" s="10">
        <v>-3.5999999999999999E-3</v>
      </c>
    </row>
    <row r="670" spans="1:7" x14ac:dyDescent="0.35">
      <c r="A670" t="s">
        <v>1405</v>
      </c>
      <c r="B670">
        <v>55.42</v>
      </c>
      <c r="C670">
        <v>55.14</v>
      </c>
      <c r="D670">
        <v>55.46</v>
      </c>
      <c r="E670">
        <v>55.14</v>
      </c>
      <c r="F670" t="s">
        <v>1404</v>
      </c>
      <c r="G670" s="10">
        <v>1.6999999999999999E-3</v>
      </c>
    </row>
    <row r="671" spans="1:7" x14ac:dyDescent="0.35">
      <c r="A671" t="s">
        <v>1403</v>
      </c>
      <c r="B671">
        <v>55.33</v>
      </c>
      <c r="C671">
        <v>55.48</v>
      </c>
      <c r="D671">
        <v>55.48</v>
      </c>
      <c r="E671">
        <v>55.24</v>
      </c>
      <c r="F671" t="s">
        <v>744</v>
      </c>
      <c r="G671" s="10">
        <v>-2.5999999999999999E-3</v>
      </c>
    </row>
    <row r="672" spans="1:7" x14ac:dyDescent="0.35">
      <c r="A672" t="s">
        <v>1402</v>
      </c>
      <c r="B672">
        <v>55.47</v>
      </c>
      <c r="C672">
        <v>55.99</v>
      </c>
      <c r="D672">
        <v>55.99</v>
      </c>
      <c r="E672">
        <v>55.47</v>
      </c>
      <c r="F672" t="s">
        <v>1401</v>
      </c>
      <c r="G672" s="10">
        <v>-1.8E-3</v>
      </c>
    </row>
    <row r="673" spans="1:7" x14ac:dyDescent="0.35">
      <c r="A673" t="s">
        <v>1400</v>
      </c>
      <c r="B673">
        <v>55.57</v>
      </c>
      <c r="C673">
        <v>56.94</v>
      </c>
      <c r="D673">
        <v>56.94</v>
      </c>
      <c r="E673">
        <v>55.51</v>
      </c>
      <c r="F673" t="s">
        <v>1097</v>
      </c>
      <c r="G673" s="10">
        <v>-4.0000000000000001E-3</v>
      </c>
    </row>
    <row r="674" spans="1:7" x14ac:dyDescent="0.35">
      <c r="A674" t="s">
        <v>1399</v>
      </c>
      <c r="B674">
        <v>55.79</v>
      </c>
      <c r="C674">
        <v>56.34</v>
      </c>
      <c r="D674">
        <v>56.34</v>
      </c>
      <c r="E674">
        <v>55.79</v>
      </c>
      <c r="F674" t="s">
        <v>804</v>
      </c>
      <c r="G674" s="10">
        <v>-5.5999999999999999E-3</v>
      </c>
    </row>
    <row r="675" spans="1:7" x14ac:dyDescent="0.35">
      <c r="A675" t="s">
        <v>1398</v>
      </c>
      <c r="B675">
        <v>56.11</v>
      </c>
      <c r="C675">
        <v>56.55</v>
      </c>
      <c r="D675">
        <v>56.55</v>
      </c>
      <c r="E675">
        <v>55.9</v>
      </c>
      <c r="F675" t="s">
        <v>1242</v>
      </c>
      <c r="G675" s="10">
        <v>-5.9999999999999995E-4</v>
      </c>
    </row>
    <row r="676" spans="1:7" x14ac:dyDescent="0.35">
      <c r="A676" t="s">
        <v>1397</v>
      </c>
      <c r="B676">
        <v>56.14</v>
      </c>
      <c r="C676">
        <v>56.14</v>
      </c>
      <c r="D676">
        <v>56.16</v>
      </c>
      <c r="E676">
        <v>55.95</v>
      </c>
      <c r="F676" t="s">
        <v>1396</v>
      </c>
      <c r="G676" s="10">
        <v>1.1299999999999999E-2</v>
      </c>
    </row>
    <row r="677" spans="1:7" x14ac:dyDescent="0.35">
      <c r="A677" t="s">
        <v>1395</v>
      </c>
      <c r="B677">
        <v>55.51</v>
      </c>
      <c r="C677">
        <v>55.46</v>
      </c>
      <c r="D677">
        <v>55.64</v>
      </c>
      <c r="E677">
        <v>55.46</v>
      </c>
      <c r="F677" t="s">
        <v>1394</v>
      </c>
      <c r="G677" s="10">
        <v>-6.9999999999999999E-4</v>
      </c>
    </row>
    <row r="678" spans="1:7" x14ac:dyDescent="0.35">
      <c r="A678" s="11">
        <v>44537</v>
      </c>
      <c r="B678">
        <v>55.55</v>
      </c>
      <c r="C678">
        <v>55.12</v>
      </c>
      <c r="D678">
        <v>55.68</v>
      </c>
      <c r="E678">
        <v>55.12</v>
      </c>
      <c r="F678" t="s">
        <v>1393</v>
      </c>
      <c r="G678" s="10">
        <v>1.4E-3</v>
      </c>
    </row>
    <row r="679" spans="1:7" x14ac:dyDescent="0.35">
      <c r="A679" s="11">
        <v>44446</v>
      </c>
      <c r="B679">
        <v>55.47</v>
      </c>
      <c r="C679">
        <v>55.48</v>
      </c>
      <c r="D679">
        <v>55.6</v>
      </c>
      <c r="E679">
        <v>55.46</v>
      </c>
      <c r="F679" t="s">
        <v>1392</v>
      </c>
      <c r="G679" s="10">
        <v>3.5999999999999999E-3</v>
      </c>
    </row>
    <row r="680" spans="1:7" x14ac:dyDescent="0.35">
      <c r="A680" s="11">
        <v>44415</v>
      </c>
      <c r="B680">
        <v>55.27</v>
      </c>
      <c r="C680">
        <v>55.54</v>
      </c>
      <c r="D680">
        <v>55.7</v>
      </c>
      <c r="E680">
        <v>55.04</v>
      </c>
      <c r="F680" t="s">
        <v>1391</v>
      </c>
      <c r="G680" s="10">
        <v>-1.4E-3</v>
      </c>
    </row>
    <row r="681" spans="1:7" x14ac:dyDescent="0.35">
      <c r="A681" s="11">
        <v>44384</v>
      </c>
      <c r="B681">
        <v>55.35</v>
      </c>
      <c r="C681">
        <v>55.39</v>
      </c>
      <c r="D681">
        <v>55.42</v>
      </c>
      <c r="E681">
        <v>55.33</v>
      </c>
      <c r="F681" t="s">
        <v>1115</v>
      </c>
      <c r="G681" s="10">
        <v>4.3E-3</v>
      </c>
    </row>
    <row r="682" spans="1:7" x14ac:dyDescent="0.35">
      <c r="A682" s="11">
        <v>44354</v>
      </c>
      <c r="B682">
        <v>55.12</v>
      </c>
      <c r="C682">
        <v>55.42</v>
      </c>
      <c r="D682">
        <v>55.62</v>
      </c>
      <c r="E682">
        <v>55.12</v>
      </c>
      <c r="F682" t="s">
        <v>1390</v>
      </c>
      <c r="G682" s="10">
        <v>5.4000000000000003E-3</v>
      </c>
    </row>
    <row r="683" spans="1:7" x14ac:dyDescent="0.35">
      <c r="A683" s="11">
        <v>44323</v>
      </c>
      <c r="B683">
        <v>54.82</v>
      </c>
      <c r="C683">
        <v>54.82</v>
      </c>
      <c r="D683">
        <v>54.82</v>
      </c>
      <c r="E683">
        <v>54.82</v>
      </c>
      <c r="G683" s="10">
        <v>0</v>
      </c>
    </row>
    <row r="684" spans="1:7" x14ac:dyDescent="0.35">
      <c r="A684" s="11">
        <v>44293</v>
      </c>
      <c r="B684">
        <v>54.82</v>
      </c>
      <c r="C684">
        <v>54.82</v>
      </c>
      <c r="D684">
        <v>54.82</v>
      </c>
      <c r="E684">
        <v>54.82</v>
      </c>
      <c r="G684" s="10">
        <v>0</v>
      </c>
    </row>
    <row r="685" spans="1:7" x14ac:dyDescent="0.35">
      <c r="A685" s="11">
        <v>44262</v>
      </c>
      <c r="B685">
        <v>54.82</v>
      </c>
      <c r="C685">
        <v>54.82</v>
      </c>
      <c r="D685">
        <v>54.82</v>
      </c>
      <c r="E685">
        <v>54.82</v>
      </c>
      <c r="G685" s="10">
        <v>0</v>
      </c>
    </row>
    <row r="686" spans="1:7" x14ac:dyDescent="0.35">
      <c r="A686" s="11">
        <v>44234</v>
      </c>
      <c r="B686">
        <v>54.82</v>
      </c>
      <c r="C686">
        <v>54.78</v>
      </c>
      <c r="D686">
        <v>54.93</v>
      </c>
      <c r="E686">
        <v>54.73</v>
      </c>
      <c r="F686" t="s">
        <v>1389</v>
      </c>
      <c r="G686" s="10">
        <v>6.4999999999999997E-3</v>
      </c>
    </row>
    <row r="687" spans="1:7" x14ac:dyDescent="0.35">
      <c r="A687" s="11">
        <v>44203</v>
      </c>
      <c r="B687">
        <v>54.46</v>
      </c>
      <c r="C687">
        <v>54.7</v>
      </c>
      <c r="D687">
        <v>54.7</v>
      </c>
      <c r="E687">
        <v>54.35</v>
      </c>
      <c r="F687" t="s">
        <v>1388</v>
      </c>
      <c r="G687" s="10">
        <v>2.3E-3</v>
      </c>
    </row>
    <row r="688" spans="1:7" x14ac:dyDescent="0.35">
      <c r="A688" t="s">
        <v>1387</v>
      </c>
      <c r="B688">
        <v>54.34</v>
      </c>
      <c r="C688">
        <v>54</v>
      </c>
      <c r="D688">
        <v>54.36</v>
      </c>
      <c r="E688">
        <v>54</v>
      </c>
      <c r="F688" t="s">
        <v>1386</v>
      </c>
      <c r="G688" s="10">
        <v>5.4000000000000003E-3</v>
      </c>
    </row>
    <row r="689" spans="1:7" x14ac:dyDescent="0.35">
      <c r="A689" t="s">
        <v>1385</v>
      </c>
      <c r="B689">
        <v>54.05</v>
      </c>
      <c r="C689">
        <v>53.97</v>
      </c>
      <c r="D689">
        <v>54.15</v>
      </c>
      <c r="E689">
        <v>53.75</v>
      </c>
      <c r="F689" t="s">
        <v>1279</v>
      </c>
      <c r="G689" s="10">
        <v>-1.2E-2</v>
      </c>
    </row>
    <row r="690" spans="1:7" x14ac:dyDescent="0.35">
      <c r="A690" t="s">
        <v>1384</v>
      </c>
      <c r="B690">
        <v>54.71</v>
      </c>
      <c r="C690">
        <v>54.66</v>
      </c>
      <c r="D690">
        <v>54.71</v>
      </c>
      <c r="E690">
        <v>54.6</v>
      </c>
      <c r="F690" t="s">
        <v>1365</v>
      </c>
      <c r="G690" s="10">
        <v>2.7000000000000001E-3</v>
      </c>
    </row>
    <row r="691" spans="1:7" x14ac:dyDescent="0.35">
      <c r="A691" t="s">
        <v>1383</v>
      </c>
      <c r="B691">
        <v>54.56</v>
      </c>
      <c r="C691">
        <v>54.76</v>
      </c>
      <c r="D691">
        <v>54.86</v>
      </c>
      <c r="E691">
        <v>54.56</v>
      </c>
      <c r="F691" t="s">
        <v>872</v>
      </c>
      <c r="G691" s="10">
        <v>2.5000000000000001E-3</v>
      </c>
    </row>
    <row r="692" spans="1:7" x14ac:dyDescent="0.35">
      <c r="A692" t="s">
        <v>1382</v>
      </c>
      <c r="B692">
        <v>54.42</v>
      </c>
      <c r="C692">
        <v>54.73</v>
      </c>
      <c r="D692">
        <v>54.73</v>
      </c>
      <c r="E692">
        <v>54.42</v>
      </c>
      <c r="F692" t="s">
        <v>1381</v>
      </c>
      <c r="G692" s="10">
        <v>0</v>
      </c>
    </row>
    <row r="693" spans="1:7" x14ac:dyDescent="0.35">
      <c r="A693" t="s">
        <v>1380</v>
      </c>
      <c r="B693">
        <v>54.42</v>
      </c>
      <c r="C693">
        <v>55.14</v>
      </c>
      <c r="D693">
        <v>55.14</v>
      </c>
      <c r="E693">
        <v>54.42</v>
      </c>
      <c r="F693" t="s">
        <v>738</v>
      </c>
      <c r="G693" s="10">
        <v>-1.6000000000000001E-3</v>
      </c>
    </row>
    <row r="694" spans="1:7" x14ac:dyDescent="0.35">
      <c r="A694" t="s">
        <v>1379</v>
      </c>
      <c r="B694">
        <v>54.51</v>
      </c>
      <c r="C694">
        <v>54.39</v>
      </c>
      <c r="D694">
        <v>54.6</v>
      </c>
      <c r="E694">
        <v>54.38</v>
      </c>
      <c r="F694" t="s">
        <v>1378</v>
      </c>
      <c r="G694" s="10">
        <v>-3.8E-3</v>
      </c>
    </row>
    <row r="695" spans="1:7" x14ac:dyDescent="0.35">
      <c r="A695" t="s">
        <v>1377</v>
      </c>
      <c r="B695">
        <v>54.72</v>
      </c>
      <c r="C695">
        <v>54.69</v>
      </c>
      <c r="D695">
        <v>54.72</v>
      </c>
      <c r="E695">
        <v>54.49</v>
      </c>
      <c r="F695" t="s">
        <v>1376</v>
      </c>
      <c r="G695" s="10">
        <v>8.6E-3</v>
      </c>
    </row>
    <row r="696" spans="1:7" x14ac:dyDescent="0.35">
      <c r="A696" t="s">
        <v>1375</v>
      </c>
      <c r="B696">
        <v>54.25</v>
      </c>
      <c r="C696">
        <v>54.5</v>
      </c>
      <c r="D696">
        <v>54.54</v>
      </c>
      <c r="E696">
        <v>54.25</v>
      </c>
      <c r="F696" t="s">
        <v>1242</v>
      </c>
      <c r="G696" s="10">
        <v>-2.7000000000000001E-3</v>
      </c>
    </row>
    <row r="697" spans="1:7" x14ac:dyDescent="0.35">
      <c r="A697" t="s">
        <v>1374</v>
      </c>
      <c r="B697">
        <v>54.4</v>
      </c>
      <c r="C697">
        <v>54.86</v>
      </c>
      <c r="D697">
        <v>54.86</v>
      </c>
      <c r="E697">
        <v>54.3</v>
      </c>
      <c r="F697" t="s">
        <v>1373</v>
      </c>
      <c r="G697" s="10">
        <v>-3.09E-2</v>
      </c>
    </row>
    <row r="698" spans="1:7" x14ac:dyDescent="0.35">
      <c r="A698" t="s">
        <v>1372</v>
      </c>
      <c r="B698">
        <v>56.13</v>
      </c>
      <c r="C698">
        <v>56.38</v>
      </c>
      <c r="D698">
        <v>56.57</v>
      </c>
      <c r="E698">
        <v>56.13</v>
      </c>
      <c r="F698" t="s">
        <v>1371</v>
      </c>
      <c r="G698" s="10">
        <v>-1.61E-2</v>
      </c>
    </row>
    <row r="699" spans="1:7" x14ac:dyDescent="0.35">
      <c r="A699" t="s">
        <v>1370</v>
      </c>
      <c r="B699">
        <v>57.05</v>
      </c>
      <c r="C699">
        <v>57</v>
      </c>
      <c r="D699">
        <v>57.19</v>
      </c>
      <c r="E699">
        <v>56.92</v>
      </c>
      <c r="F699" t="s">
        <v>1369</v>
      </c>
      <c r="G699" s="10">
        <v>-3.3999999999999998E-3</v>
      </c>
    </row>
    <row r="700" spans="1:7" x14ac:dyDescent="0.35">
      <c r="A700" t="s">
        <v>1368</v>
      </c>
      <c r="B700">
        <v>57.24</v>
      </c>
      <c r="C700">
        <v>57.28</v>
      </c>
      <c r="D700">
        <v>57.33</v>
      </c>
      <c r="E700">
        <v>57.15</v>
      </c>
      <c r="F700" t="s">
        <v>1191</v>
      </c>
      <c r="G700" s="10">
        <v>-5.0000000000000001E-3</v>
      </c>
    </row>
    <row r="701" spans="1:7" x14ac:dyDescent="0.35">
      <c r="A701" s="11">
        <v>44506</v>
      </c>
      <c r="B701">
        <v>57.53</v>
      </c>
      <c r="C701">
        <v>57.83</v>
      </c>
      <c r="D701">
        <v>57.96</v>
      </c>
      <c r="E701">
        <v>57.52</v>
      </c>
      <c r="F701" t="s">
        <v>1367</v>
      </c>
      <c r="G701" s="10">
        <v>-1.2999999999999999E-2</v>
      </c>
    </row>
    <row r="702" spans="1:7" x14ac:dyDescent="0.35">
      <c r="A702" s="11">
        <v>44475</v>
      </c>
      <c r="B702">
        <v>58.29</v>
      </c>
      <c r="C702">
        <v>58.05</v>
      </c>
      <c r="D702">
        <v>58.29</v>
      </c>
      <c r="E702">
        <v>58</v>
      </c>
      <c r="F702" t="s">
        <v>1366</v>
      </c>
      <c r="G702" s="10">
        <v>3.7000000000000002E-3</v>
      </c>
    </row>
    <row r="703" spans="1:7" x14ac:dyDescent="0.35">
      <c r="A703" s="11">
        <v>44445</v>
      </c>
      <c r="B703">
        <v>58.07</v>
      </c>
      <c r="C703">
        <v>58.11</v>
      </c>
      <c r="D703">
        <v>58.11</v>
      </c>
      <c r="E703">
        <v>58.05</v>
      </c>
      <c r="F703" t="s">
        <v>1365</v>
      </c>
      <c r="G703" s="10">
        <v>-8.0000000000000004E-4</v>
      </c>
    </row>
    <row r="704" spans="1:7" x14ac:dyDescent="0.35">
      <c r="A704" s="11">
        <v>44414</v>
      </c>
      <c r="B704">
        <v>58.12</v>
      </c>
      <c r="C704">
        <v>58.16</v>
      </c>
      <c r="D704">
        <v>58.21</v>
      </c>
      <c r="E704">
        <v>58.12</v>
      </c>
      <c r="F704" t="s">
        <v>627</v>
      </c>
      <c r="G704" s="10">
        <v>-3.8999999999999998E-3</v>
      </c>
    </row>
    <row r="705" spans="1:7" x14ac:dyDescent="0.35">
      <c r="A705" s="11">
        <v>44383</v>
      </c>
      <c r="B705">
        <v>58.35</v>
      </c>
      <c r="C705">
        <v>58.19</v>
      </c>
      <c r="D705">
        <v>58.35</v>
      </c>
      <c r="E705">
        <v>58.1</v>
      </c>
      <c r="F705" t="s">
        <v>1364</v>
      </c>
      <c r="G705" s="10">
        <v>3.2000000000000002E-3</v>
      </c>
    </row>
    <row r="706" spans="1:7" x14ac:dyDescent="0.35">
      <c r="A706" s="11">
        <v>44292</v>
      </c>
      <c r="B706">
        <v>58.16</v>
      </c>
      <c r="C706">
        <v>58.01</v>
      </c>
      <c r="D706">
        <v>58.16</v>
      </c>
      <c r="E706">
        <v>58.01</v>
      </c>
      <c r="F706" t="s">
        <v>1363</v>
      </c>
      <c r="G706" s="10">
        <v>1.2200000000000001E-2</v>
      </c>
    </row>
    <row r="707" spans="1:7" x14ac:dyDescent="0.35">
      <c r="A707" s="11">
        <v>44261</v>
      </c>
      <c r="B707">
        <v>57.46</v>
      </c>
      <c r="C707">
        <v>57.81</v>
      </c>
      <c r="D707">
        <v>57.81</v>
      </c>
      <c r="E707">
        <v>57.35</v>
      </c>
      <c r="F707" t="s">
        <v>1362</v>
      </c>
      <c r="G707" s="10">
        <v>-2.0500000000000001E-2</v>
      </c>
    </row>
    <row r="708" spans="1:7" x14ac:dyDescent="0.35">
      <c r="A708" s="11">
        <v>44233</v>
      </c>
      <c r="B708">
        <v>58.66</v>
      </c>
      <c r="C708">
        <v>58.34</v>
      </c>
      <c r="D708">
        <v>58.66</v>
      </c>
      <c r="E708">
        <v>58.34</v>
      </c>
      <c r="F708" t="s">
        <v>1361</v>
      </c>
      <c r="G708" s="10">
        <v>3.3999999999999998E-3</v>
      </c>
    </row>
    <row r="709" spans="1:7" x14ac:dyDescent="0.35">
      <c r="A709" s="11">
        <v>44202</v>
      </c>
      <c r="B709">
        <v>58.46</v>
      </c>
      <c r="C709">
        <v>58.63</v>
      </c>
      <c r="D709">
        <v>58.63</v>
      </c>
      <c r="E709">
        <v>58.1</v>
      </c>
      <c r="F709" t="s">
        <v>636</v>
      </c>
      <c r="G709" s="10">
        <v>-1.8E-3</v>
      </c>
    </row>
    <row r="710" spans="1:7" x14ac:dyDescent="0.35">
      <c r="A710" t="s">
        <v>1360</v>
      </c>
      <c r="B710">
        <v>58.57</v>
      </c>
      <c r="C710">
        <v>58.37</v>
      </c>
      <c r="D710">
        <v>58.57</v>
      </c>
      <c r="E710">
        <v>58.27</v>
      </c>
      <c r="F710" t="s">
        <v>1359</v>
      </c>
      <c r="G710" s="10">
        <v>4.5999999999999999E-3</v>
      </c>
    </row>
    <row r="711" spans="1:7" x14ac:dyDescent="0.35">
      <c r="A711" t="s">
        <v>1358</v>
      </c>
      <c r="B711">
        <v>58.3</v>
      </c>
      <c r="C711">
        <v>58.19</v>
      </c>
      <c r="D711">
        <v>58.31</v>
      </c>
      <c r="E711">
        <v>58.12</v>
      </c>
      <c r="F711" t="s">
        <v>1357</v>
      </c>
      <c r="G711" s="10">
        <v>1.2999999999999999E-3</v>
      </c>
    </row>
    <row r="712" spans="1:7" x14ac:dyDescent="0.35">
      <c r="A712" t="s">
        <v>1356</v>
      </c>
      <c r="B712">
        <v>58.22</v>
      </c>
      <c r="C712">
        <v>58.39</v>
      </c>
      <c r="D712">
        <v>58.53</v>
      </c>
      <c r="E712">
        <v>58.17</v>
      </c>
      <c r="F712" t="s">
        <v>1355</v>
      </c>
      <c r="G712" s="10">
        <v>-8.0000000000000004E-4</v>
      </c>
    </row>
    <row r="713" spans="1:7" x14ac:dyDescent="0.35">
      <c r="A713" t="s">
        <v>1354</v>
      </c>
      <c r="B713">
        <v>58.27</v>
      </c>
      <c r="C713">
        <v>57.76</v>
      </c>
      <c r="D713">
        <v>58.4</v>
      </c>
      <c r="E713">
        <v>57.76</v>
      </c>
      <c r="F713" t="s">
        <v>1353</v>
      </c>
      <c r="G713" s="10">
        <v>8.6999999999999994E-3</v>
      </c>
    </row>
    <row r="714" spans="1:7" x14ac:dyDescent="0.35">
      <c r="A714" t="s">
        <v>1352</v>
      </c>
      <c r="B714">
        <v>57.77</v>
      </c>
      <c r="C714">
        <v>57.87</v>
      </c>
      <c r="D714">
        <v>57.96</v>
      </c>
      <c r="E714">
        <v>57.77</v>
      </c>
      <c r="F714" t="s">
        <v>902</v>
      </c>
      <c r="G714" s="10">
        <v>-8.9999999999999998E-4</v>
      </c>
    </row>
    <row r="715" spans="1:7" x14ac:dyDescent="0.35">
      <c r="A715" t="s">
        <v>1351</v>
      </c>
      <c r="B715">
        <v>57.82</v>
      </c>
      <c r="C715">
        <v>58.01</v>
      </c>
      <c r="D715">
        <v>58.01</v>
      </c>
      <c r="E715">
        <v>57.56</v>
      </c>
      <c r="F715" t="s">
        <v>1350</v>
      </c>
      <c r="G715" s="10">
        <v>2.8999999999999998E-3</v>
      </c>
    </row>
    <row r="716" spans="1:7" x14ac:dyDescent="0.35">
      <c r="A716" t="s">
        <v>1349</v>
      </c>
      <c r="B716">
        <v>57.65</v>
      </c>
      <c r="C716">
        <v>57.7</v>
      </c>
      <c r="D716">
        <v>57.7</v>
      </c>
      <c r="E716">
        <v>57.65</v>
      </c>
      <c r="F716" t="s">
        <v>1070</v>
      </c>
      <c r="G716" s="10">
        <v>2.3E-3</v>
      </c>
    </row>
    <row r="717" spans="1:7" x14ac:dyDescent="0.35">
      <c r="A717" t="s">
        <v>1348</v>
      </c>
      <c r="B717">
        <v>57.52</v>
      </c>
      <c r="C717">
        <v>57.53</v>
      </c>
      <c r="D717">
        <v>58.04</v>
      </c>
      <c r="E717">
        <v>57.27</v>
      </c>
      <c r="F717" t="s">
        <v>1347</v>
      </c>
      <c r="G717" s="10">
        <v>1.6999999999999999E-3</v>
      </c>
    </row>
    <row r="718" spans="1:7" x14ac:dyDescent="0.35">
      <c r="A718" t="s">
        <v>1346</v>
      </c>
      <c r="B718">
        <v>57.42</v>
      </c>
      <c r="C718">
        <v>57.4</v>
      </c>
      <c r="D718">
        <v>57.42</v>
      </c>
      <c r="E718">
        <v>57.35</v>
      </c>
      <c r="F718" t="s">
        <v>1345</v>
      </c>
      <c r="G718" s="10">
        <v>8.9999999999999998E-4</v>
      </c>
    </row>
    <row r="719" spans="1:7" x14ac:dyDescent="0.35">
      <c r="A719" t="s">
        <v>1344</v>
      </c>
      <c r="B719">
        <v>57.37</v>
      </c>
      <c r="C719">
        <v>57.02</v>
      </c>
      <c r="D719">
        <v>57.4</v>
      </c>
      <c r="E719">
        <v>56.8</v>
      </c>
      <c r="F719" t="s">
        <v>1343</v>
      </c>
      <c r="G719" s="10">
        <v>1.1599999999999999E-2</v>
      </c>
    </row>
    <row r="720" spans="1:7" x14ac:dyDescent="0.35">
      <c r="A720" t="s">
        <v>1342</v>
      </c>
      <c r="B720">
        <v>56.71</v>
      </c>
      <c r="C720">
        <v>56.53</v>
      </c>
      <c r="D720">
        <v>56.71</v>
      </c>
      <c r="E720">
        <v>56.37</v>
      </c>
      <c r="F720" t="s">
        <v>1341</v>
      </c>
      <c r="G720" s="10">
        <v>1.0800000000000001E-2</v>
      </c>
    </row>
    <row r="721" spans="1:7" x14ac:dyDescent="0.35">
      <c r="A721" t="s">
        <v>1340</v>
      </c>
      <c r="B721">
        <v>56.1</v>
      </c>
      <c r="C721">
        <v>55.98</v>
      </c>
      <c r="D721">
        <v>56.14</v>
      </c>
      <c r="E721">
        <v>55.94</v>
      </c>
      <c r="F721" t="s">
        <v>1018</v>
      </c>
      <c r="G721" s="10">
        <v>1.6999999999999999E-3</v>
      </c>
    </row>
    <row r="722" spans="1:7" x14ac:dyDescent="0.35">
      <c r="A722" s="11">
        <v>44535</v>
      </c>
      <c r="B722">
        <v>56.01</v>
      </c>
      <c r="C722">
        <v>56.29</v>
      </c>
      <c r="D722">
        <v>56.35</v>
      </c>
      <c r="E722">
        <v>56</v>
      </c>
      <c r="F722" t="s">
        <v>1338</v>
      </c>
      <c r="G722" s="10">
        <v>-7.9000000000000008E-3</v>
      </c>
    </row>
    <row r="723" spans="1:7" x14ac:dyDescent="0.35">
      <c r="A723" s="11">
        <v>44505</v>
      </c>
      <c r="B723">
        <v>56.45</v>
      </c>
      <c r="C723">
        <v>56.02</v>
      </c>
      <c r="D723">
        <v>56.45</v>
      </c>
      <c r="E723">
        <v>56.02</v>
      </c>
      <c r="F723" t="s">
        <v>1115</v>
      </c>
      <c r="G723" s="10">
        <v>-1.1999999999999999E-3</v>
      </c>
    </row>
    <row r="724" spans="1:7" x14ac:dyDescent="0.35">
      <c r="A724" s="11">
        <v>44474</v>
      </c>
      <c r="B724">
        <v>56.52</v>
      </c>
      <c r="C724">
        <v>56.75</v>
      </c>
      <c r="D724">
        <v>56.75</v>
      </c>
      <c r="E724">
        <v>56.51</v>
      </c>
      <c r="F724" t="s">
        <v>1339</v>
      </c>
      <c r="G724" s="10">
        <v>4.1999999999999997E-3</v>
      </c>
    </row>
    <row r="725" spans="1:7" x14ac:dyDescent="0.35">
      <c r="A725" s="11">
        <v>44382</v>
      </c>
      <c r="B725">
        <v>56.29</v>
      </c>
      <c r="C725">
        <v>56.34</v>
      </c>
      <c r="D725">
        <v>56.39</v>
      </c>
      <c r="E725">
        <v>56.24</v>
      </c>
      <c r="F725" t="s">
        <v>931</v>
      </c>
      <c r="G725" s="10">
        <v>0.01</v>
      </c>
    </row>
    <row r="726" spans="1:7" x14ac:dyDescent="0.35">
      <c r="A726" s="11">
        <v>44352</v>
      </c>
      <c r="B726">
        <v>55.73</v>
      </c>
      <c r="C726">
        <v>54.98</v>
      </c>
      <c r="D726">
        <v>55.79</v>
      </c>
      <c r="E726">
        <v>54.98</v>
      </c>
      <c r="F726" t="s">
        <v>777</v>
      </c>
      <c r="G726" s="10">
        <v>1.6199999999999999E-2</v>
      </c>
    </row>
    <row r="727" spans="1:7" x14ac:dyDescent="0.35">
      <c r="A727" s="11">
        <v>44321</v>
      </c>
      <c r="B727">
        <v>54.84</v>
      </c>
      <c r="C727">
        <v>54.74</v>
      </c>
      <c r="D727">
        <v>54.88</v>
      </c>
      <c r="E727">
        <v>54.74</v>
      </c>
      <c r="F727" t="s">
        <v>1338</v>
      </c>
      <c r="G727" s="10">
        <v>4.1999999999999997E-3</v>
      </c>
    </row>
    <row r="728" spans="1:7" x14ac:dyDescent="0.35">
      <c r="A728" s="11">
        <v>44291</v>
      </c>
      <c r="B728">
        <v>54.61</v>
      </c>
      <c r="C728">
        <v>55.08</v>
      </c>
      <c r="D728">
        <v>55.21</v>
      </c>
      <c r="E728">
        <v>54.61</v>
      </c>
      <c r="F728" t="s">
        <v>1337</v>
      </c>
      <c r="G728" s="10">
        <v>-7.9000000000000008E-3</v>
      </c>
    </row>
    <row r="729" spans="1:7" x14ac:dyDescent="0.35">
      <c r="A729" s="11">
        <v>44260</v>
      </c>
      <c r="B729">
        <v>55.04</v>
      </c>
      <c r="C729">
        <v>55.23</v>
      </c>
      <c r="D729">
        <v>55.23</v>
      </c>
      <c r="E729">
        <v>55.02</v>
      </c>
      <c r="F729" t="s">
        <v>1046</v>
      </c>
      <c r="G729" s="10">
        <v>1.29E-2</v>
      </c>
    </row>
    <row r="730" spans="1:7" x14ac:dyDescent="0.35">
      <c r="A730" t="s">
        <v>1336</v>
      </c>
      <c r="B730">
        <v>54.35</v>
      </c>
      <c r="C730">
        <v>54.34</v>
      </c>
      <c r="D730">
        <v>54.5</v>
      </c>
      <c r="E730">
        <v>54.28</v>
      </c>
      <c r="F730" t="s">
        <v>1335</v>
      </c>
      <c r="G730" s="10">
        <v>-3.3E-3</v>
      </c>
    </row>
    <row r="731" spans="1:7" x14ac:dyDescent="0.35">
      <c r="A731" t="s">
        <v>1334</v>
      </c>
      <c r="B731">
        <v>54.53</v>
      </c>
      <c r="C731">
        <v>54.43</v>
      </c>
      <c r="D731">
        <v>54.53</v>
      </c>
      <c r="E731">
        <v>54.23</v>
      </c>
      <c r="F731" t="s">
        <v>1333</v>
      </c>
      <c r="G731" s="10">
        <v>-4.7999999999999996E-3</v>
      </c>
    </row>
    <row r="732" spans="1:7" x14ac:dyDescent="0.35">
      <c r="A732" t="s">
        <v>1332</v>
      </c>
      <c r="B732">
        <v>54.79</v>
      </c>
      <c r="C732">
        <v>54.42</v>
      </c>
      <c r="D732">
        <v>54.79</v>
      </c>
      <c r="E732">
        <v>54.42</v>
      </c>
      <c r="F732" t="s">
        <v>860</v>
      </c>
      <c r="G732" s="10">
        <v>3.5999999999999999E-3</v>
      </c>
    </row>
    <row r="733" spans="1:7" x14ac:dyDescent="0.35">
      <c r="A733" t="s">
        <v>1331</v>
      </c>
      <c r="B733">
        <v>54.59</v>
      </c>
      <c r="C733">
        <v>54.75</v>
      </c>
      <c r="D733">
        <v>54.75</v>
      </c>
      <c r="E733">
        <v>54.59</v>
      </c>
      <c r="F733" t="s">
        <v>980</v>
      </c>
      <c r="G733" s="10">
        <v>-2.8E-3</v>
      </c>
    </row>
    <row r="734" spans="1:7" x14ac:dyDescent="0.35">
      <c r="A734" t="s">
        <v>1330</v>
      </c>
      <c r="B734">
        <v>54.75</v>
      </c>
      <c r="C734">
        <v>54.69</v>
      </c>
      <c r="D734">
        <v>54.78</v>
      </c>
      <c r="E734">
        <v>54.69</v>
      </c>
      <c r="F734" t="s">
        <v>1329</v>
      </c>
      <c r="G734" s="10">
        <v>2.8E-3</v>
      </c>
    </row>
    <row r="735" spans="1:7" x14ac:dyDescent="0.35">
      <c r="A735" t="s">
        <v>1328</v>
      </c>
      <c r="B735">
        <v>54.59</v>
      </c>
      <c r="C735">
        <v>55.01</v>
      </c>
      <c r="D735">
        <v>55.01</v>
      </c>
      <c r="E735">
        <v>54.59</v>
      </c>
      <c r="F735" t="s">
        <v>1053</v>
      </c>
      <c r="G735" s="10">
        <v>-4.3E-3</v>
      </c>
    </row>
    <row r="736" spans="1:7" x14ac:dyDescent="0.35">
      <c r="A736" t="s">
        <v>1327</v>
      </c>
      <c r="B736">
        <v>54.83</v>
      </c>
      <c r="C736">
        <v>54.98</v>
      </c>
      <c r="D736">
        <v>54.98</v>
      </c>
      <c r="E736">
        <v>54.74</v>
      </c>
      <c r="F736" t="s">
        <v>1110</v>
      </c>
      <c r="G736" s="10">
        <v>-6.1999999999999998E-3</v>
      </c>
    </row>
    <row r="737" spans="1:7" x14ac:dyDescent="0.35">
      <c r="A737" t="s">
        <v>1326</v>
      </c>
      <c r="B737">
        <v>55.17</v>
      </c>
      <c r="C737">
        <v>55</v>
      </c>
      <c r="D737">
        <v>55.17</v>
      </c>
      <c r="E737">
        <v>55</v>
      </c>
      <c r="F737" t="s">
        <v>1301</v>
      </c>
      <c r="G737" s="10">
        <v>9.4999999999999998E-3</v>
      </c>
    </row>
    <row r="738" spans="1:7" x14ac:dyDescent="0.35">
      <c r="A738" t="s">
        <v>1325</v>
      </c>
      <c r="B738">
        <v>54.66</v>
      </c>
      <c r="C738">
        <v>54.47</v>
      </c>
      <c r="D738">
        <v>54.72</v>
      </c>
      <c r="E738">
        <v>54.47</v>
      </c>
      <c r="F738" t="s">
        <v>1324</v>
      </c>
      <c r="G738" s="10">
        <v>4.1999999999999997E-3</v>
      </c>
    </row>
    <row r="739" spans="1:7" x14ac:dyDescent="0.35">
      <c r="A739" t="s">
        <v>1323</v>
      </c>
      <c r="B739">
        <v>54.43</v>
      </c>
      <c r="C739">
        <v>54.62</v>
      </c>
      <c r="D739">
        <v>54.62</v>
      </c>
      <c r="E739">
        <v>54.42</v>
      </c>
      <c r="F739" t="s">
        <v>728</v>
      </c>
      <c r="G739" s="10">
        <v>-4.1999999999999997E-3</v>
      </c>
    </row>
    <row r="740" spans="1:7" x14ac:dyDescent="0.35">
      <c r="A740" t="s">
        <v>1322</v>
      </c>
      <c r="B740">
        <v>54.66</v>
      </c>
      <c r="C740">
        <v>54.76</v>
      </c>
      <c r="D740">
        <v>54.76</v>
      </c>
      <c r="E740">
        <v>54.65</v>
      </c>
      <c r="F740" t="s">
        <v>1321</v>
      </c>
      <c r="G740" s="10">
        <v>7.6E-3</v>
      </c>
    </row>
    <row r="741" spans="1:7" x14ac:dyDescent="0.35">
      <c r="A741" t="s">
        <v>1320</v>
      </c>
      <c r="B741">
        <v>54.25</v>
      </c>
      <c r="C741">
        <v>53.81</v>
      </c>
      <c r="D741">
        <v>54.44</v>
      </c>
      <c r="E741">
        <v>53.81</v>
      </c>
      <c r="F741" t="s">
        <v>1319</v>
      </c>
      <c r="G741" s="10">
        <v>1.6199999999999999E-2</v>
      </c>
    </row>
    <row r="742" spans="1:7" x14ac:dyDescent="0.35">
      <c r="A742" t="s">
        <v>1318</v>
      </c>
      <c r="B742">
        <v>53.38</v>
      </c>
      <c r="C742">
        <v>53.5</v>
      </c>
      <c r="D742">
        <v>53.5</v>
      </c>
      <c r="E742">
        <v>53.38</v>
      </c>
      <c r="F742" t="s">
        <v>1317</v>
      </c>
      <c r="G742" s="10">
        <v>-5.1000000000000004E-3</v>
      </c>
    </row>
    <row r="743" spans="1:7" x14ac:dyDescent="0.35">
      <c r="A743" t="s">
        <v>1316</v>
      </c>
      <c r="B743">
        <v>53.66</v>
      </c>
      <c r="C743">
        <v>53.64</v>
      </c>
      <c r="D743">
        <v>53.8</v>
      </c>
      <c r="E743">
        <v>53.64</v>
      </c>
      <c r="F743" t="s">
        <v>1315</v>
      </c>
      <c r="G743" s="10">
        <v>7.7000000000000002E-3</v>
      </c>
    </row>
    <row r="744" spans="1:7" x14ac:dyDescent="0.35">
      <c r="A744" s="11">
        <v>44534</v>
      </c>
      <c r="B744">
        <v>53.25</v>
      </c>
      <c r="C744">
        <v>53.3</v>
      </c>
      <c r="D744">
        <v>53.31</v>
      </c>
      <c r="E744">
        <v>53.1</v>
      </c>
      <c r="F744" t="s">
        <v>1314</v>
      </c>
      <c r="G744" s="10">
        <v>-6.7999999999999996E-3</v>
      </c>
    </row>
    <row r="745" spans="1:7" x14ac:dyDescent="0.35">
      <c r="A745" s="11">
        <v>44443</v>
      </c>
      <c r="B745">
        <v>53.61</v>
      </c>
      <c r="C745">
        <v>53.76</v>
      </c>
      <c r="D745">
        <v>53.91</v>
      </c>
      <c r="E745">
        <v>53.61</v>
      </c>
      <c r="F745" t="s">
        <v>1313</v>
      </c>
      <c r="G745" s="10">
        <v>-7.9000000000000008E-3</v>
      </c>
    </row>
    <row r="746" spans="1:7" x14ac:dyDescent="0.35">
      <c r="A746" s="11">
        <v>44412</v>
      </c>
      <c r="B746">
        <v>54.03</v>
      </c>
      <c r="C746">
        <v>54.11</v>
      </c>
      <c r="D746">
        <v>54.11</v>
      </c>
      <c r="E746">
        <v>53.9</v>
      </c>
      <c r="F746" t="s">
        <v>1311</v>
      </c>
      <c r="G746" s="10">
        <v>1.29E-2</v>
      </c>
    </row>
    <row r="747" spans="1:7" x14ac:dyDescent="0.35">
      <c r="A747" s="11">
        <v>44381</v>
      </c>
      <c r="B747">
        <v>53.34</v>
      </c>
      <c r="C747">
        <v>53.06</v>
      </c>
      <c r="D747">
        <v>53.51</v>
      </c>
      <c r="E747">
        <v>53.06</v>
      </c>
      <c r="F747" t="s">
        <v>1312</v>
      </c>
      <c r="G747" s="10">
        <v>-5.8999999999999999E-3</v>
      </c>
    </row>
    <row r="748" spans="1:7" x14ac:dyDescent="0.35">
      <c r="A748" s="11">
        <v>44351</v>
      </c>
      <c r="B748">
        <v>53.66</v>
      </c>
      <c r="C748">
        <v>53.01</v>
      </c>
      <c r="D748">
        <v>53.79</v>
      </c>
      <c r="E748">
        <v>53.01</v>
      </c>
      <c r="F748" t="s">
        <v>1311</v>
      </c>
      <c r="G748" s="10">
        <v>1.0800000000000001E-2</v>
      </c>
    </row>
    <row r="749" spans="1:7" x14ac:dyDescent="0.35">
      <c r="A749" s="11">
        <v>44320</v>
      </c>
      <c r="B749">
        <v>53.09</v>
      </c>
      <c r="C749">
        <v>53.43</v>
      </c>
      <c r="D749">
        <v>53.43</v>
      </c>
      <c r="E749">
        <v>53.04</v>
      </c>
      <c r="F749" t="s">
        <v>1178</v>
      </c>
      <c r="G749" s="10">
        <v>-5.9999999999999995E-4</v>
      </c>
    </row>
    <row r="750" spans="1:7" x14ac:dyDescent="0.35">
      <c r="A750" s="11">
        <v>44200</v>
      </c>
      <c r="B750">
        <v>53.12</v>
      </c>
      <c r="C750">
        <v>53.42</v>
      </c>
      <c r="D750">
        <v>53.42</v>
      </c>
      <c r="E750">
        <v>52.95</v>
      </c>
      <c r="F750" t="s">
        <v>1310</v>
      </c>
      <c r="G750" s="10">
        <v>1.18E-2</v>
      </c>
    </row>
    <row r="751" spans="1:7" x14ac:dyDescent="0.35">
      <c r="A751" t="s">
        <v>1309</v>
      </c>
      <c r="B751">
        <v>52.49</v>
      </c>
      <c r="C751">
        <v>51.92</v>
      </c>
      <c r="D751">
        <v>52.59</v>
      </c>
      <c r="E751">
        <v>51.92</v>
      </c>
      <c r="F751" t="s">
        <v>786</v>
      </c>
      <c r="G751" s="10">
        <v>1.47E-2</v>
      </c>
    </row>
    <row r="752" spans="1:7" x14ac:dyDescent="0.35">
      <c r="A752" t="s">
        <v>1308</v>
      </c>
      <c r="B752">
        <v>51.74</v>
      </c>
      <c r="C752">
        <v>52.03</v>
      </c>
      <c r="D752">
        <v>52.03</v>
      </c>
      <c r="E752">
        <v>51.63</v>
      </c>
      <c r="F752" t="s">
        <v>1307</v>
      </c>
      <c r="G752" s="10">
        <v>-1.6799999999999999E-2</v>
      </c>
    </row>
    <row r="753" spans="1:7" x14ac:dyDescent="0.35">
      <c r="A753" t="s">
        <v>1306</v>
      </c>
      <c r="B753">
        <v>52.62</v>
      </c>
      <c r="C753">
        <v>52.99</v>
      </c>
      <c r="D753">
        <v>52.99</v>
      </c>
      <c r="E753">
        <v>52.51</v>
      </c>
      <c r="F753" t="s">
        <v>901</v>
      </c>
      <c r="G753" s="10">
        <v>-1.2E-2</v>
      </c>
    </row>
    <row r="754" spans="1:7" x14ac:dyDescent="0.35">
      <c r="A754" t="s">
        <v>1305</v>
      </c>
      <c r="B754">
        <v>53.25</v>
      </c>
      <c r="C754">
        <v>53.27</v>
      </c>
      <c r="D754">
        <v>53.27</v>
      </c>
      <c r="E754">
        <v>53.25</v>
      </c>
      <c r="F754" t="s">
        <v>611</v>
      </c>
      <c r="G754" s="10">
        <v>2.8E-3</v>
      </c>
    </row>
    <row r="755" spans="1:7" x14ac:dyDescent="0.35">
      <c r="A755" t="s">
        <v>1304</v>
      </c>
      <c r="B755">
        <v>53.1</v>
      </c>
      <c r="C755">
        <v>53.31</v>
      </c>
      <c r="D755">
        <v>53.31</v>
      </c>
      <c r="E755">
        <v>53</v>
      </c>
      <c r="F755" t="s">
        <v>1252</v>
      </c>
      <c r="G755" s="10">
        <v>-3.2000000000000002E-3</v>
      </c>
    </row>
    <row r="756" spans="1:7" x14ac:dyDescent="0.35">
      <c r="A756" t="s">
        <v>1303</v>
      </c>
      <c r="B756">
        <v>53.27</v>
      </c>
      <c r="C756">
        <v>53.33</v>
      </c>
      <c r="D756">
        <v>53.33</v>
      </c>
      <c r="E756">
        <v>53.21</v>
      </c>
      <c r="F756" t="s">
        <v>788</v>
      </c>
      <c r="G756" s="10">
        <v>5.9999999999999995E-4</v>
      </c>
    </row>
    <row r="757" spans="1:7" x14ac:dyDescent="0.35">
      <c r="A757" t="s">
        <v>1302</v>
      </c>
      <c r="B757">
        <v>53.24</v>
      </c>
      <c r="C757">
        <v>53.25</v>
      </c>
      <c r="D757">
        <v>53.25</v>
      </c>
      <c r="E757">
        <v>53.21</v>
      </c>
      <c r="F757" t="s">
        <v>1301</v>
      </c>
      <c r="G757" s="10">
        <v>-4.7000000000000002E-3</v>
      </c>
    </row>
    <row r="758" spans="1:7" x14ac:dyDescent="0.35">
      <c r="A758" t="s">
        <v>1300</v>
      </c>
      <c r="B758">
        <v>53.49</v>
      </c>
      <c r="C758">
        <v>53.2</v>
      </c>
      <c r="D758">
        <v>53.6</v>
      </c>
      <c r="E758">
        <v>53.2</v>
      </c>
      <c r="F758" t="s">
        <v>574</v>
      </c>
      <c r="G758" s="10">
        <v>-2.5999999999999999E-3</v>
      </c>
    </row>
    <row r="759" spans="1:7" x14ac:dyDescent="0.35">
      <c r="A759" t="s">
        <v>1299</v>
      </c>
      <c r="B759">
        <v>53.63</v>
      </c>
      <c r="C759">
        <v>53.21</v>
      </c>
      <c r="D759">
        <v>53.75</v>
      </c>
      <c r="E759">
        <v>53.21</v>
      </c>
      <c r="F759" t="s">
        <v>1032</v>
      </c>
      <c r="G759" s="10">
        <v>5.4999999999999997E-3</v>
      </c>
    </row>
    <row r="760" spans="1:7" x14ac:dyDescent="0.35">
      <c r="A760" t="s">
        <v>1298</v>
      </c>
      <c r="B760">
        <v>53.34</v>
      </c>
      <c r="C760">
        <v>52.94</v>
      </c>
      <c r="D760">
        <v>53.36</v>
      </c>
      <c r="E760">
        <v>52.9</v>
      </c>
      <c r="F760" t="s">
        <v>1102</v>
      </c>
      <c r="G760" s="10">
        <v>-4.8999999999999998E-3</v>
      </c>
    </row>
    <row r="761" spans="1:7" x14ac:dyDescent="0.35">
      <c r="A761" t="s">
        <v>1297</v>
      </c>
      <c r="B761">
        <v>53.6</v>
      </c>
      <c r="C761">
        <v>53.19</v>
      </c>
      <c r="D761">
        <v>53.67</v>
      </c>
      <c r="E761">
        <v>53.19</v>
      </c>
      <c r="F761" t="s">
        <v>672</v>
      </c>
      <c r="G761" s="10">
        <v>7.3000000000000001E-3</v>
      </c>
    </row>
    <row r="762" spans="1:7" x14ac:dyDescent="0.35">
      <c r="A762" t="s">
        <v>1296</v>
      </c>
      <c r="B762">
        <v>53.21</v>
      </c>
      <c r="C762">
        <v>53.44</v>
      </c>
      <c r="D762">
        <v>53.44</v>
      </c>
      <c r="E762">
        <v>53.17</v>
      </c>
      <c r="F762" t="s">
        <v>1034</v>
      </c>
      <c r="G762" s="10">
        <v>1.4E-3</v>
      </c>
    </row>
    <row r="763" spans="1:7" x14ac:dyDescent="0.35">
      <c r="A763" t="s">
        <v>1295</v>
      </c>
      <c r="B763">
        <v>53.14</v>
      </c>
      <c r="C763">
        <v>53.07</v>
      </c>
      <c r="D763">
        <v>53.23</v>
      </c>
      <c r="E763">
        <v>53.07</v>
      </c>
      <c r="F763" t="s">
        <v>1106</v>
      </c>
      <c r="G763" s="10">
        <v>3.2000000000000002E-3</v>
      </c>
    </row>
    <row r="764" spans="1:7" x14ac:dyDescent="0.35">
      <c r="A764" s="11">
        <v>44533</v>
      </c>
      <c r="B764">
        <v>52.97</v>
      </c>
      <c r="C764">
        <v>52.51</v>
      </c>
      <c r="D764">
        <v>53</v>
      </c>
      <c r="E764">
        <v>52.3</v>
      </c>
      <c r="F764" t="s">
        <v>1188</v>
      </c>
      <c r="G764" s="10">
        <v>1.9E-3</v>
      </c>
    </row>
    <row r="765" spans="1:7" x14ac:dyDescent="0.35">
      <c r="A765" s="11">
        <v>44503</v>
      </c>
      <c r="B765">
        <v>52.87</v>
      </c>
      <c r="C765">
        <v>52.8</v>
      </c>
      <c r="D765">
        <v>53.05</v>
      </c>
      <c r="E765">
        <v>52.76</v>
      </c>
      <c r="F765" t="s">
        <v>814</v>
      </c>
      <c r="G765" s="10">
        <v>-5.7999999999999996E-3</v>
      </c>
    </row>
    <row r="766" spans="1:7" x14ac:dyDescent="0.35">
      <c r="A766" s="11">
        <v>44472</v>
      </c>
      <c r="B766">
        <v>53.18</v>
      </c>
      <c r="C766">
        <v>53.01</v>
      </c>
      <c r="D766">
        <v>53.18</v>
      </c>
      <c r="E766">
        <v>53.01</v>
      </c>
      <c r="F766" t="s">
        <v>1294</v>
      </c>
      <c r="G766" s="10">
        <v>-1.6999999999999999E-3</v>
      </c>
    </row>
    <row r="767" spans="1:7" x14ac:dyDescent="0.35">
      <c r="A767" s="11">
        <v>44442</v>
      </c>
      <c r="B767">
        <v>53.27</v>
      </c>
      <c r="C767">
        <v>52.7</v>
      </c>
      <c r="D767">
        <v>53.27</v>
      </c>
      <c r="E767">
        <v>52.7</v>
      </c>
      <c r="F767" t="s">
        <v>1293</v>
      </c>
      <c r="G767" s="10">
        <v>2.9899999999999999E-2</v>
      </c>
    </row>
    <row r="768" spans="1:7" x14ac:dyDescent="0.35">
      <c r="A768" s="11">
        <v>44411</v>
      </c>
      <c r="B768">
        <v>51.72</v>
      </c>
      <c r="C768">
        <v>52.23</v>
      </c>
      <c r="D768">
        <v>52.23</v>
      </c>
      <c r="E768">
        <v>51.56</v>
      </c>
      <c r="F768" t="s">
        <v>1292</v>
      </c>
      <c r="G768" s="10">
        <v>-1.01E-2</v>
      </c>
    </row>
    <row r="769" spans="1:7" x14ac:dyDescent="0.35">
      <c r="A769" s="11">
        <v>44319</v>
      </c>
      <c r="B769">
        <v>52.25</v>
      </c>
      <c r="C769">
        <v>52.2</v>
      </c>
      <c r="D769">
        <v>52.25</v>
      </c>
      <c r="E769">
        <v>52.01</v>
      </c>
      <c r="F769" t="s">
        <v>809</v>
      </c>
      <c r="G769" s="10">
        <v>1.1000000000000001E-3</v>
      </c>
    </row>
    <row r="770" spans="1:7" x14ac:dyDescent="0.35">
      <c r="A770" s="11">
        <v>44289</v>
      </c>
      <c r="B770">
        <v>52.19</v>
      </c>
      <c r="C770">
        <v>52.74</v>
      </c>
      <c r="D770">
        <v>52.86</v>
      </c>
      <c r="E770">
        <v>52.02</v>
      </c>
      <c r="F770" t="s">
        <v>1291</v>
      </c>
      <c r="G770" s="10">
        <v>-1.21E-2</v>
      </c>
    </row>
    <row r="771" spans="1:7" x14ac:dyDescent="0.35">
      <c r="A771" s="11">
        <v>44258</v>
      </c>
      <c r="B771">
        <v>52.83</v>
      </c>
      <c r="C771">
        <v>52.79</v>
      </c>
      <c r="D771">
        <v>52.83</v>
      </c>
      <c r="E771">
        <v>52.59</v>
      </c>
      <c r="F771" t="s">
        <v>1290</v>
      </c>
      <c r="G771" s="10">
        <v>-8.9999999999999993E-3</v>
      </c>
    </row>
    <row r="772" spans="1:7" x14ac:dyDescent="0.35">
      <c r="A772" s="11">
        <v>44230</v>
      </c>
      <c r="B772">
        <v>53.31</v>
      </c>
      <c r="C772">
        <v>53.01</v>
      </c>
      <c r="D772">
        <v>53.37</v>
      </c>
      <c r="E772">
        <v>53.01</v>
      </c>
      <c r="F772" t="s">
        <v>996</v>
      </c>
      <c r="G772" s="10">
        <v>8.3000000000000001E-3</v>
      </c>
    </row>
    <row r="773" spans="1:7" x14ac:dyDescent="0.35">
      <c r="A773" s="11">
        <v>44199</v>
      </c>
      <c r="B773">
        <v>52.87</v>
      </c>
      <c r="C773">
        <v>53.46</v>
      </c>
      <c r="D773">
        <v>53.6</v>
      </c>
      <c r="E773">
        <v>52.86</v>
      </c>
      <c r="F773" t="s">
        <v>1289</v>
      </c>
      <c r="G773" s="10">
        <v>-8.6999999999999994E-3</v>
      </c>
    </row>
    <row r="774" spans="1:7" x14ac:dyDescent="0.35">
      <c r="A774" t="s">
        <v>1288</v>
      </c>
      <c r="B774">
        <v>53.33</v>
      </c>
      <c r="C774">
        <v>54.01</v>
      </c>
      <c r="D774">
        <v>54.01</v>
      </c>
      <c r="E774">
        <v>53.03</v>
      </c>
      <c r="F774" t="s">
        <v>1287</v>
      </c>
      <c r="G774" s="10">
        <v>-2.1000000000000001E-2</v>
      </c>
    </row>
    <row r="775" spans="1:7" x14ac:dyDescent="0.35">
      <c r="A775" t="s">
        <v>1286</v>
      </c>
      <c r="B775">
        <v>54.48</v>
      </c>
      <c r="C775">
        <v>54.75</v>
      </c>
      <c r="D775">
        <v>54.79</v>
      </c>
      <c r="E775">
        <v>54.48</v>
      </c>
      <c r="F775" t="s">
        <v>1285</v>
      </c>
      <c r="G775" s="10">
        <v>-1.9300000000000001E-2</v>
      </c>
    </row>
    <row r="776" spans="1:7" x14ac:dyDescent="0.35">
      <c r="A776" t="s">
        <v>1284</v>
      </c>
      <c r="B776">
        <v>55.55</v>
      </c>
      <c r="C776">
        <v>55.18</v>
      </c>
      <c r="D776">
        <v>55.55</v>
      </c>
      <c r="E776">
        <v>54.82</v>
      </c>
      <c r="F776" t="s">
        <v>1283</v>
      </c>
      <c r="G776" s="10">
        <v>5.0000000000000001E-4</v>
      </c>
    </row>
    <row r="777" spans="1:7" x14ac:dyDescent="0.35">
      <c r="A777" t="s">
        <v>1282</v>
      </c>
      <c r="B777">
        <v>55.52</v>
      </c>
      <c r="C777">
        <v>55.5</v>
      </c>
      <c r="D777">
        <v>55.68</v>
      </c>
      <c r="E777">
        <v>55.5</v>
      </c>
      <c r="F777" t="s">
        <v>1020</v>
      </c>
      <c r="G777" s="10">
        <v>-1.6999999999999999E-3</v>
      </c>
    </row>
    <row r="778" spans="1:7" x14ac:dyDescent="0.35">
      <c r="A778" t="s">
        <v>1281</v>
      </c>
      <c r="B778">
        <v>55.62</v>
      </c>
      <c r="C778">
        <v>55.12</v>
      </c>
      <c r="D778">
        <v>55.76</v>
      </c>
      <c r="E778">
        <v>55.12</v>
      </c>
      <c r="F778" t="s">
        <v>861</v>
      </c>
      <c r="G778" s="10">
        <v>1.4999999999999999E-2</v>
      </c>
    </row>
    <row r="779" spans="1:7" x14ac:dyDescent="0.35">
      <c r="A779" t="s">
        <v>1280</v>
      </c>
      <c r="B779">
        <v>54.8</v>
      </c>
      <c r="C779">
        <v>54.7</v>
      </c>
      <c r="D779">
        <v>54.93</v>
      </c>
      <c r="E779">
        <v>54.57</v>
      </c>
      <c r="F779" t="s">
        <v>1279</v>
      </c>
      <c r="G779" s="10">
        <v>4.0000000000000001E-3</v>
      </c>
    </row>
    <row r="780" spans="1:7" x14ac:dyDescent="0.35">
      <c r="A780" t="s">
        <v>1278</v>
      </c>
      <c r="B780">
        <v>54.58</v>
      </c>
      <c r="C780">
        <v>54.58</v>
      </c>
      <c r="D780">
        <v>54.63</v>
      </c>
      <c r="E780">
        <v>54.5</v>
      </c>
      <c r="F780" t="s">
        <v>1053</v>
      </c>
      <c r="G780" s="10">
        <v>-2.2000000000000001E-3</v>
      </c>
    </row>
    <row r="781" spans="1:7" x14ac:dyDescent="0.35">
      <c r="A781" t="s">
        <v>1277</v>
      </c>
      <c r="B781">
        <v>54.7</v>
      </c>
      <c r="C781">
        <v>54.98</v>
      </c>
      <c r="D781">
        <v>54.98</v>
      </c>
      <c r="E781">
        <v>54.39</v>
      </c>
      <c r="F781" t="s">
        <v>1276</v>
      </c>
      <c r="G781" s="10">
        <v>-9.4999999999999998E-3</v>
      </c>
    </row>
    <row r="782" spans="1:7" x14ac:dyDescent="0.35">
      <c r="A782" t="s">
        <v>1275</v>
      </c>
      <c r="B782">
        <v>55.23</v>
      </c>
      <c r="C782">
        <v>55</v>
      </c>
      <c r="D782">
        <v>55.75</v>
      </c>
      <c r="E782">
        <v>55</v>
      </c>
      <c r="F782" t="s">
        <v>1274</v>
      </c>
      <c r="G782" s="10">
        <v>-1.3899999999999999E-2</v>
      </c>
    </row>
    <row r="783" spans="1:7" x14ac:dyDescent="0.35">
      <c r="A783" s="11">
        <v>44532</v>
      </c>
      <c r="B783">
        <v>56</v>
      </c>
      <c r="C783">
        <v>56.09</v>
      </c>
      <c r="D783">
        <v>56.09</v>
      </c>
      <c r="E783">
        <v>55.83</v>
      </c>
      <c r="F783" t="s">
        <v>1267</v>
      </c>
      <c r="G783" s="10">
        <v>-2.5000000000000001E-3</v>
      </c>
    </row>
    <row r="784" spans="1:7" x14ac:dyDescent="0.35">
      <c r="A784" s="11">
        <v>44502</v>
      </c>
      <c r="B784">
        <v>56.14</v>
      </c>
      <c r="C784">
        <v>56.76</v>
      </c>
      <c r="D784">
        <v>56.76</v>
      </c>
      <c r="E784">
        <v>56.13</v>
      </c>
      <c r="F784" t="s">
        <v>1273</v>
      </c>
      <c r="G784" s="10">
        <v>-9.4999999999999998E-3</v>
      </c>
    </row>
    <row r="785" spans="1:7" x14ac:dyDescent="0.35">
      <c r="A785" s="11">
        <v>44471</v>
      </c>
      <c r="B785">
        <v>56.68</v>
      </c>
      <c r="C785">
        <v>56.72</v>
      </c>
      <c r="D785">
        <v>56.75</v>
      </c>
      <c r="E785">
        <v>56.53</v>
      </c>
      <c r="F785" t="s">
        <v>1272</v>
      </c>
      <c r="G785" s="10">
        <v>3.2000000000000002E-3</v>
      </c>
    </row>
    <row r="786" spans="1:7" x14ac:dyDescent="0.35">
      <c r="A786" s="11">
        <v>44441</v>
      </c>
      <c r="B786">
        <v>56.5</v>
      </c>
      <c r="C786">
        <v>56.51</v>
      </c>
      <c r="D786">
        <v>56.73</v>
      </c>
      <c r="E786">
        <v>56.27</v>
      </c>
      <c r="F786" t="s">
        <v>1271</v>
      </c>
      <c r="G786" s="10">
        <v>2.3E-3</v>
      </c>
    </row>
    <row r="787" spans="1:7" x14ac:dyDescent="0.35">
      <c r="A787" s="11">
        <v>44410</v>
      </c>
      <c r="B787">
        <v>56.37</v>
      </c>
      <c r="C787">
        <v>56.69</v>
      </c>
      <c r="D787">
        <v>56.69</v>
      </c>
      <c r="E787">
        <v>56.25</v>
      </c>
      <c r="F787" t="s">
        <v>1270</v>
      </c>
      <c r="G787" s="10">
        <v>1.09E-2</v>
      </c>
    </row>
    <row r="788" spans="1:7" x14ac:dyDescent="0.35">
      <c r="A788" s="11">
        <v>44318</v>
      </c>
      <c r="B788">
        <v>55.76</v>
      </c>
      <c r="C788">
        <v>55.06</v>
      </c>
      <c r="D788">
        <v>55.88</v>
      </c>
      <c r="E788">
        <v>55.06</v>
      </c>
      <c r="F788" t="s">
        <v>1269</v>
      </c>
      <c r="G788" s="10">
        <v>1.37E-2</v>
      </c>
    </row>
    <row r="789" spans="1:7" x14ac:dyDescent="0.35">
      <c r="A789" s="11">
        <v>44288</v>
      </c>
      <c r="B789">
        <v>55.01</v>
      </c>
      <c r="C789">
        <v>55.66</v>
      </c>
      <c r="D789">
        <v>55.66</v>
      </c>
      <c r="E789">
        <v>54.81</v>
      </c>
      <c r="F789" t="s">
        <v>1268</v>
      </c>
      <c r="G789" s="10">
        <v>-2.76E-2</v>
      </c>
    </row>
    <row r="790" spans="1:7" x14ac:dyDescent="0.35">
      <c r="A790" s="11">
        <v>44257</v>
      </c>
      <c r="B790">
        <v>56.57</v>
      </c>
      <c r="C790">
        <v>56.81</v>
      </c>
      <c r="D790">
        <v>56.81</v>
      </c>
      <c r="E790">
        <v>56.43</v>
      </c>
      <c r="F790" t="s">
        <v>1267</v>
      </c>
      <c r="G790" s="10">
        <v>-1.4E-3</v>
      </c>
    </row>
    <row r="791" spans="1:7" x14ac:dyDescent="0.35">
      <c r="A791" s="11">
        <v>44229</v>
      </c>
      <c r="B791">
        <v>56.65</v>
      </c>
      <c r="C791">
        <v>56.84</v>
      </c>
      <c r="D791">
        <v>56.84</v>
      </c>
      <c r="E791">
        <v>56.48</v>
      </c>
      <c r="F791" t="s">
        <v>1266</v>
      </c>
      <c r="G791" s="10">
        <v>-1.3599999999999999E-2</v>
      </c>
    </row>
    <row r="792" spans="1:7" x14ac:dyDescent="0.35">
      <c r="A792" s="11">
        <v>44198</v>
      </c>
      <c r="B792">
        <v>57.43</v>
      </c>
      <c r="C792">
        <v>57.31</v>
      </c>
      <c r="D792">
        <v>57.7</v>
      </c>
      <c r="E792">
        <v>57.17</v>
      </c>
      <c r="F792" t="s">
        <v>1265</v>
      </c>
      <c r="G792" s="10">
        <v>1.01E-2</v>
      </c>
    </row>
    <row r="793" spans="1:7" x14ac:dyDescent="0.35">
      <c r="A793" t="s">
        <v>1264</v>
      </c>
      <c r="B793">
        <v>56.85</v>
      </c>
      <c r="C793">
        <v>57.5</v>
      </c>
      <c r="D793">
        <v>57.5</v>
      </c>
      <c r="E793">
        <v>56.85</v>
      </c>
      <c r="F793" t="s">
        <v>1159</v>
      </c>
      <c r="G793" s="10">
        <v>5.9999999999999995E-4</v>
      </c>
    </row>
    <row r="794" spans="1:7" x14ac:dyDescent="0.35">
      <c r="A794" t="s">
        <v>1263</v>
      </c>
      <c r="B794">
        <v>56.82</v>
      </c>
      <c r="C794">
        <v>57.16</v>
      </c>
      <c r="D794">
        <v>57.5</v>
      </c>
      <c r="E794">
        <v>56.66</v>
      </c>
      <c r="F794" t="s">
        <v>1262</v>
      </c>
      <c r="G794" s="10">
        <v>1E-4</v>
      </c>
    </row>
    <row r="795" spans="1:7" x14ac:dyDescent="0.35">
      <c r="A795" t="s">
        <v>1261</v>
      </c>
      <c r="B795">
        <v>56.82</v>
      </c>
      <c r="C795">
        <v>56.69</v>
      </c>
      <c r="D795">
        <v>57.04</v>
      </c>
      <c r="E795">
        <v>56.69</v>
      </c>
      <c r="F795" t="s">
        <v>1260</v>
      </c>
      <c r="G795" s="10">
        <v>-7.1000000000000004E-3</v>
      </c>
    </row>
    <row r="796" spans="1:7" x14ac:dyDescent="0.35">
      <c r="A796" t="s">
        <v>1259</v>
      </c>
      <c r="B796">
        <v>57.22</v>
      </c>
      <c r="C796">
        <v>57.5</v>
      </c>
      <c r="D796">
        <v>57.5</v>
      </c>
      <c r="E796">
        <v>57.02</v>
      </c>
      <c r="F796" t="s">
        <v>1258</v>
      </c>
      <c r="G796" s="10">
        <v>-2.3999999999999998E-3</v>
      </c>
    </row>
    <row r="797" spans="1:7" x14ac:dyDescent="0.35">
      <c r="A797" t="s">
        <v>1257</v>
      </c>
      <c r="B797">
        <v>57.36</v>
      </c>
      <c r="C797">
        <v>57.72</v>
      </c>
      <c r="D797">
        <v>57.72</v>
      </c>
      <c r="E797">
        <v>57</v>
      </c>
      <c r="F797" t="s">
        <v>1256</v>
      </c>
      <c r="G797" s="10">
        <v>1.6999999999999999E-3</v>
      </c>
    </row>
    <row r="798" spans="1:7" x14ac:dyDescent="0.35">
      <c r="A798" t="s">
        <v>1255</v>
      </c>
      <c r="B798">
        <v>57.26</v>
      </c>
      <c r="C798">
        <v>57.22</v>
      </c>
      <c r="D798">
        <v>57.47</v>
      </c>
      <c r="E798">
        <v>57</v>
      </c>
      <c r="F798" t="s">
        <v>1254</v>
      </c>
      <c r="G798" s="10">
        <v>-8.6999999999999994E-3</v>
      </c>
    </row>
    <row r="799" spans="1:7" x14ac:dyDescent="0.35">
      <c r="A799" t="s">
        <v>1253</v>
      </c>
      <c r="B799">
        <v>57.77</v>
      </c>
      <c r="C799">
        <v>57.24</v>
      </c>
      <c r="D799">
        <v>57.77</v>
      </c>
      <c r="E799">
        <v>57.24</v>
      </c>
      <c r="F799" t="s">
        <v>1252</v>
      </c>
      <c r="G799" s="10">
        <v>1.8E-3</v>
      </c>
    </row>
    <row r="800" spans="1:7" x14ac:dyDescent="0.35">
      <c r="A800" t="s">
        <v>1251</v>
      </c>
      <c r="B800">
        <v>57.66</v>
      </c>
      <c r="C800">
        <v>57.07</v>
      </c>
      <c r="D800">
        <v>57.75</v>
      </c>
      <c r="E800">
        <v>57.07</v>
      </c>
      <c r="F800" t="s">
        <v>1250</v>
      </c>
      <c r="G800" s="10">
        <v>1.49E-2</v>
      </c>
    </row>
    <row r="801" spans="1:7" x14ac:dyDescent="0.35">
      <c r="A801" t="s">
        <v>1249</v>
      </c>
      <c r="B801">
        <v>56.81</v>
      </c>
      <c r="C801">
        <v>57</v>
      </c>
      <c r="D801">
        <v>57</v>
      </c>
      <c r="E801">
        <v>56.55</v>
      </c>
      <c r="F801" t="s">
        <v>1248</v>
      </c>
      <c r="G801" s="10">
        <v>8.2000000000000007E-3</v>
      </c>
    </row>
    <row r="802" spans="1:7" x14ac:dyDescent="0.35">
      <c r="A802" t="s">
        <v>1247</v>
      </c>
      <c r="B802">
        <v>56.35</v>
      </c>
      <c r="C802">
        <v>57.06</v>
      </c>
      <c r="D802">
        <v>57.06</v>
      </c>
      <c r="E802">
        <v>56.23</v>
      </c>
      <c r="F802" t="s">
        <v>1246</v>
      </c>
      <c r="G802" s="10">
        <v>-1.38E-2</v>
      </c>
    </row>
    <row r="803" spans="1:7" x14ac:dyDescent="0.35">
      <c r="A803" t="s">
        <v>1245</v>
      </c>
      <c r="B803">
        <v>57.14</v>
      </c>
      <c r="C803">
        <v>57</v>
      </c>
      <c r="D803">
        <v>57.28</v>
      </c>
      <c r="E803">
        <v>56.84</v>
      </c>
      <c r="F803" t="s">
        <v>1244</v>
      </c>
      <c r="G803" s="10">
        <v>-5.0000000000000001E-4</v>
      </c>
    </row>
    <row r="804" spans="1:7" x14ac:dyDescent="0.35">
      <c r="A804" t="s">
        <v>1243</v>
      </c>
      <c r="B804">
        <v>57.17</v>
      </c>
      <c r="C804">
        <v>57</v>
      </c>
      <c r="D804">
        <v>57.38</v>
      </c>
      <c r="E804">
        <v>57</v>
      </c>
      <c r="F804" t="s">
        <v>1242</v>
      </c>
      <c r="G804" s="10">
        <v>-1.9E-3</v>
      </c>
    </row>
    <row r="805" spans="1:7" x14ac:dyDescent="0.35">
      <c r="A805" s="11">
        <v>44531</v>
      </c>
      <c r="B805">
        <v>57.28</v>
      </c>
      <c r="C805">
        <v>57.13</v>
      </c>
      <c r="D805">
        <v>57.37</v>
      </c>
      <c r="E805">
        <v>56.88</v>
      </c>
      <c r="F805" t="s">
        <v>637</v>
      </c>
      <c r="G805" s="10">
        <v>3.5999999999999999E-3</v>
      </c>
    </row>
    <row r="806" spans="1:7" x14ac:dyDescent="0.35">
      <c r="A806" s="11">
        <v>44501</v>
      </c>
      <c r="B806">
        <v>57.07</v>
      </c>
      <c r="C806">
        <v>56.37</v>
      </c>
      <c r="D806">
        <v>57.19</v>
      </c>
      <c r="E806">
        <v>56.37</v>
      </c>
      <c r="F806" t="s">
        <v>1241</v>
      </c>
      <c r="G806" s="10">
        <v>-8.0000000000000004E-4</v>
      </c>
    </row>
    <row r="807" spans="1:7" x14ac:dyDescent="0.35">
      <c r="A807" s="11">
        <v>44409</v>
      </c>
      <c r="B807">
        <v>57.11</v>
      </c>
      <c r="C807">
        <v>58.38</v>
      </c>
      <c r="D807">
        <v>58.38</v>
      </c>
      <c r="E807">
        <v>56.76</v>
      </c>
      <c r="F807" t="s">
        <v>1240</v>
      </c>
      <c r="G807" s="10">
        <v>-3.4000000000000002E-2</v>
      </c>
    </row>
    <row r="808" spans="1:7" x14ac:dyDescent="0.35">
      <c r="A808" s="11">
        <v>44378</v>
      </c>
      <c r="B808">
        <v>59.12</v>
      </c>
      <c r="C808">
        <v>59.06</v>
      </c>
      <c r="D808">
        <v>59.27</v>
      </c>
      <c r="E808">
        <v>59.06</v>
      </c>
      <c r="F808" t="s">
        <v>1239</v>
      </c>
      <c r="G808" s="10">
        <v>-4.0000000000000001E-3</v>
      </c>
    </row>
    <row r="809" spans="1:7" x14ac:dyDescent="0.35">
      <c r="A809" s="11">
        <v>44348</v>
      </c>
      <c r="B809">
        <v>59.36</v>
      </c>
      <c r="C809">
        <v>59.99</v>
      </c>
      <c r="D809">
        <v>59.99</v>
      </c>
      <c r="E809">
        <v>58.82</v>
      </c>
      <c r="F809" t="s">
        <v>1238</v>
      </c>
      <c r="G809" s="10">
        <v>-1.49E-2</v>
      </c>
    </row>
    <row r="810" spans="1:7" x14ac:dyDescent="0.35">
      <c r="A810" s="11">
        <v>44317</v>
      </c>
      <c r="B810">
        <v>60.26</v>
      </c>
      <c r="C810">
        <v>60.08</v>
      </c>
      <c r="D810">
        <v>60.41</v>
      </c>
      <c r="E810">
        <v>60.07</v>
      </c>
      <c r="F810" t="s">
        <v>904</v>
      </c>
      <c r="G810" s="10">
        <v>1E-3</v>
      </c>
    </row>
    <row r="811" spans="1:7" x14ac:dyDescent="0.35">
      <c r="A811" s="11">
        <v>44287</v>
      </c>
      <c r="B811">
        <v>60.2</v>
      </c>
      <c r="C811">
        <v>60.46</v>
      </c>
      <c r="D811">
        <v>60.46</v>
      </c>
      <c r="E811">
        <v>59.87</v>
      </c>
      <c r="F811" t="s">
        <v>1237</v>
      </c>
      <c r="G811" s="10">
        <v>2.5000000000000001E-2</v>
      </c>
    </row>
    <row r="812" spans="1:7" x14ac:dyDescent="0.35">
      <c r="A812" t="s">
        <v>1236</v>
      </c>
      <c r="B812">
        <v>58.73</v>
      </c>
      <c r="C812">
        <v>58.6</v>
      </c>
      <c r="D812">
        <v>58.81</v>
      </c>
      <c r="E812">
        <v>58.55</v>
      </c>
      <c r="F812" t="s">
        <v>1113</v>
      </c>
      <c r="G812" s="10">
        <v>2.8999999999999998E-3</v>
      </c>
    </row>
    <row r="813" spans="1:7" x14ac:dyDescent="0.35">
      <c r="A813" t="s">
        <v>1235</v>
      </c>
      <c r="B813">
        <v>58.56</v>
      </c>
      <c r="C813">
        <v>58.28</v>
      </c>
      <c r="D813">
        <v>58.56</v>
      </c>
      <c r="E813">
        <v>58.27</v>
      </c>
      <c r="F813" t="s">
        <v>1234</v>
      </c>
      <c r="G813" s="10">
        <v>6.4999999999999997E-3</v>
      </c>
    </row>
    <row r="814" spans="1:7" x14ac:dyDescent="0.35">
      <c r="A814" t="s">
        <v>1233</v>
      </c>
      <c r="B814">
        <v>58.18</v>
      </c>
      <c r="C814">
        <v>58.04</v>
      </c>
      <c r="D814">
        <v>58.28</v>
      </c>
      <c r="E814">
        <v>58</v>
      </c>
      <c r="F814" t="s">
        <v>1232</v>
      </c>
      <c r="G814" s="10">
        <v>-1.9E-3</v>
      </c>
    </row>
    <row r="815" spans="1:7" x14ac:dyDescent="0.35">
      <c r="A815" t="s">
        <v>1231</v>
      </c>
      <c r="B815">
        <v>58.29</v>
      </c>
      <c r="C815">
        <v>58.84</v>
      </c>
      <c r="D815">
        <v>58.84</v>
      </c>
      <c r="E815">
        <v>58.17</v>
      </c>
      <c r="F815" t="s">
        <v>1230</v>
      </c>
      <c r="G815" s="10">
        <v>3.8E-3</v>
      </c>
    </row>
    <row r="816" spans="1:7" x14ac:dyDescent="0.35">
      <c r="A816" t="s">
        <v>1229</v>
      </c>
      <c r="B816">
        <v>58.07</v>
      </c>
      <c r="C816">
        <v>57.89</v>
      </c>
      <c r="D816">
        <v>58.07</v>
      </c>
      <c r="E816">
        <v>57.89</v>
      </c>
      <c r="F816" t="s">
        <v>831</v>
      </c>
      <c r="G816" s="10">
        <v>3.8E-3</v>
      </c>
    </row>
    <row r="817" spans="1:7" x14ac:dyDescent="0.35">
      <c r="A817" t="s">
        <v>1228</v>
      </c>
      <c r="B817">
        <v>57.85</v>
      </c>
      <c r="C817">
        <v>58</v>
      </c>
      <c r="D817">
        <v>58.01</v>
      </c>
      <c r="E817">
        <v>57.68</v>
      </c>
      <c r="F817" t="s">
        <v>996</v>
      </c>
      <c r="G817" s="10">
        <v>4.1999999999999997E-3</v>
      </c>
    </row>
    <row r="818" spans="1:7" x14ac:dyDescent="0.35">
      <c r="A818" t="s">
        <v>1227</v>
      </c>
      <c r="B818">
        <v>57.61</v>
      </c>
      <c r="C818">
        <v>58</v>
      </c>
      <c r="D818">
        <v>58.03</v>
      </c>
      <c r="E818">
        <v>57.47</v>
      </c>
      <c r="F818" t="s">
        <v>1226</v>
      </c>
      <c r="G818" s="10">
        <v>-9.4000000000000004E-3</v>
      </c>
    </row>
    <row r="819" spans="1:7" x14ac:dyDescent="0.35">
      <c r="A819" t="s">
        <v>1225</v>
      </c>
      <c r="B819">
        <v>58.15</v>
      </c>
      <c r="C819">
        <v>58.53</v>
      </c>
      <c r="D819">
        <v>58.53</v>
      </c>
      <c r="E819">
        <v>58.03</v>
      </c>
      <c r="F819" t="s">
        <v>1224</v>
      </c>
      <c r="G819" s="10">
        <v>-1.5E-3</v>
      </c>
    </row>
    <row r="820" spans="1:7" x14ac:dyDescent="0.35">
      <c r="A820" t="s">
        <v>1223</v>
      </c>
      <c r="B820">
        <v>58.25</v>
      </c>
      <c r="C820">
        <v>58.24</v>
      </c>
      <c r="D820">
        <v>58.42</v>
      </c>
      <c r="E820">
        <v>58.17</v>
      </c>
      <c r="F820" t="s">
        <v>1222</v>
      </c>
      <c r="G820" s="10">
        <v>-2.7000000000000001E-3</v>
      </c>
    </row>
    <row r="821" spans="1:7" x14ac:dyDescent="0.35">
      <c r="A821" t="s">
        <v>1221</v>
      </c>
      <c r="B821">
        <v>58.4</v>
      </c>
      <c r="C821">
        <v>58.48</v>
      </c>
      <c r="D821">
        <v>58.64</v>
      </c>
      <c r="E821">
        <v>58.4</v>
      </c>
      <c r="F821" t="s">
        <v>1019</v>
      </c>
      <c r="G821" s="10">
        <v>1.0999999999999999E-2</v>
      </c>
    </row>
    <row r="822" spans="1:7" x14ac:dyDescent="0.35">
      <c r="A822" t="s">
        <v>1220</v>
      </c>
      <c r="B822">
        <v>57.77</v>
      </c>
      <c r="C822">
        <v>57.54</v>
      </c>
      <c r="D822">
        <v>57.77</v>
      </c>
      <c r="E822">
        <v>57.16</v>
      </c>
      <c r="F822" t="s">
        <v>1219</v>
      </c>
      <c r="G822" s="10">
        <v>6.1000000000000004E-3</v>
      </c>
    </row>
    <row r="823" spans="1:7" x14ac:dyDescent="0.35">
      <c r="A823" t="s">
        <v>1218</v>
      </c>
      <c r="B823">
        <v>57.42</v>
      </c>
      <c r="C823">
        <v>57.33</v>
      </c>
      <c r="D823">
        <v>57.42</v>
      </c>
      <c r="E823">
        <v>57.14</v>
      </c>
      <c r="F823" t="s">
        <v>1217</v>
      </c>
      <c r="G823" s="10">
        <v>1.54E-2</v>
      </c>
    </row>
    <row r="824" spans="1:7" x14ac:dyDescent="0.35">
      <c r="A824" t="s">
        <v>1216</v>
      </c>
      <c r="B824">
        <v>56.55</v>
      </c>
      <c r="C824">
        <v>57.21</v>
      </c>
      <c r="D824">
        <v>61</v>
      </c>
      <c r="E824">
        <v>56.5</v>
      </c>
      <c r="F824" t="s">
        <v>1215</v>
      </c>
      <c r="G824" s="10">
        <v>-8.2299999999999998E-2</v>
      </c>
    </row>
    <row r="825" spans="1:7" x14ac:dyDescent="0.35">
      <c r="A825" s="11">
        <v>44147</v>
      </c>
      <c r="B825">
        <v>61.62</v>
      </c>
      <c r="C825">
        <v>61.57</v>
      </c>
      <c r="D825">
        <v>61.73</v>
      </c>
      <c r="E825">
        <v>61.57</v>
      </c>
      <c r="F825" t="s">
        <v>1186</v>
      </c>
      <c r="G825" s="10">
        <v>1.5E-3</v>
      </c>
    </row>
    <row r="826" spans="1:7" x14ac:dyDescent="0.35">
      <c r="A826" s="11">
        <v>44116</v>
      </c>
      <c r="B826">
        <v>61.53</v>
      </c>
      <c r="C826">
        <v>61.87</v>
      </c>
      <c r="D826">
        <v>61.87</v>
      </c>
      <c r="E826">
        <v>61.43</v>
      </c>
      <c r="F826" t="s">
        <v>930</v>
      </c>
      <c r="G826" s="10">
        <v>4.0000000000000001E-3</v>
      </c>
    </row>
    <row r="827" spans="1:7" x14ac:dyDescent="0.35">
      <c r="A827" s="11">
        <v>44086</v>
      </c>
      <c r="B827">
        <v>61.29</v>
      </c>
      <c r="C827">
        <v>62.31</v>
      </c>
      <c r="D827">
        <v>62.31</v>
      </c>
      <c r="E827">
        <v>61.29</v>
      </c>
      <c r="F827" t="s">
        <v>691</v>
      </c>
      <c r="G827" s="10">
        <v>-1.78E-2</v>
      </c>
    </row>
    <row r="828" spans="1:7" x14ac:dyDescent="0.35">
      <c r="A828" s="11">
        <v>44055</v>
      </c>
      <c r="B828">
        <v>62.4</v>
      </c>
      <c r="C828">
        <v>62.36</v>
      </c>
      <c r="D828">
        <v>62.58</v>
      </c>
      <c r="E828">
        <v>62.31</v>
      </c>
      <c r="F828" t="s">
        <v>837</v>
      </c>
      <c r="G828" s="10">
        <v>5.7000000000000002E-3</v>
      </c>
    </row>
    <row r="829" spans="1:7" x14ac:dyDescent="0.35">
      <c r="A829" s="11">
        <v>44024</v>
      </c>
      <c r="B829">
        <v>62.04</v>
      </c>
      <c r="C829">
        <v>61.01</v>
      </c>
      <c r="D829">
        <v>62.2</v>
      </c>
      <c r="E829">
        <v>61.01</v>
      </c>
      <c r="F829" t="s">
        <v>1214</v>
      </c>
      <c r="G829" s="10">
        <v>1.32E-2</v>
      </c>
    </row>
    <row r="830" spans="1:7" x14ac:dyDescent="0.35">
      <c r="A830" s="11">
        <v>43933</v>
      </c>
      <c r="B830">
        <v>61.23</v>
      </c>
      <c r="C830">
        <v>61.15</v>
      </c>
      <c r="D830">
        <v>61.25</v>
      </c>
      <c r="E830">
        <v>61.01</v>
      </c>
      <c r="F830" t="s">
        <v>1186</v>
      </c>
      <c r="G830" s="10">
        <v>-2.5999999999999999E-3</v>
      </c>
    </row>
    <row r="831" spans="1:7" x14ac:dyDescent="0.35">
      <c r="A831" s="11">
        <v>43902</v>
      </c>
      <c r="B831">
        <v>61.4</v>
      </c>
      <c r="C831">
        <v>61.04</v>
      </c>
      <c r="D831">
        <v>61.4</v>
      </c>
      <c r="E831">
        <v>61.02</v>
      </c>
      <c r="F831" t="s">
        <v>812</v>
      </c>
      <c r="G831" s="10">
        <v>7.7999999999999996E-3</v>
      </c>
    </row>
    <row r="832" spans="1:7" x14ac:dyDescent="0.35">
      <c r="A832" s="11">
        <v>43873</v>
      </c>
      <c r="B832">
        <v>60.92</v>
      </c>
      <c r="C832">
        <v>60.83</v>
      </c>
      <c r="D832">
        <v>60.92</v>
      </c>
      <c r="E832">
        <v>60.83</v>
      </c>
      <c r="F832" t="s">
        <v>1213</v>
      </c>
      <c r="G832" s="10">
        <v>6.8999999999999999E-3</v>
      </c>
    </row>
    <row r="833" spans="1:7" x14ac:dyDescent="0.35">
      <c r="A833" s="11">
        <v>43842</v>
      </c>
      <c r="B833">
        <v>60.5</v>
      </c>
      <c r="C833">
        <v>60.17</v>
      </c>
      <c r="D833">
        <v>60.5</v>
      </c>
      <c r="E833">
        <v>60.17</v>
      </c>
      <c r="F833" t="s">
        <v>968</v>
      </c>
      <c r="G833" s="10">
        <v>2.3400000000000001E-2</v>
      </c>
    </row>
    <row r="834" spans="1:7" x14ac:dyDescent="0.35">
      <c r="A834" t="s">
        <v>1212</v>
      </c>
      <c r="B834">
        <v>59.12</v>
      </c>
      <c r="C834">
        <v>59.35</v>
      </c>
      <c r="D834">
        <v>59.53</v>
      </c>
      <c r="E834">
        <v>59</v>
      </c>
      <c r="F834" t="s">
        <v>1211</v>
      </c>
      <c r="G834" s="10">
        <v>-7.1999999999999998E-3</v>
      </c>
    </row>
    <row r="835" spans="1:7" x14ac:dyDescent="0.35">
      <c r="A835" t="s">
        <v>1210</v>
      </c>
      <c r="B835">
        <v>59.55</v>
      </c>
      <c r="C835">
        <v>59.51</v>
      </c>
      <c r="D835">
        <v>59.7</v>
      </c>
      <c r="E835">
        <v>59.2</v>
      </c>
      <c r="F835" t="s">
        <v>1209</v>
      </c>
      <c r="G835" s="10">
        <v>-1.21E-2</v>
      </c>
    </row>
    <row r="836" spans="1:7" x14ac:dyDescent="0.35">
      <c r="A836" t="s">
        <v>1208</v>
      </c>
      <c r="B836">
        <v>60.28</v>
      </c>
      <c r="C836">
        <v>60.27</v>
      </c>
      <c r="D836">
        <v>60.53</v>
      </c>
      <c r="E836">
        <v>60.11</v>
      </c>
      <c r="F836" t="s">
        <v>1207</v>
      </c>
      <c r="G836" s="10">
        <v>2E-3</v>
      </c>
    </row>
    <row r="837" spans="1:7" x14ac:dyDescent="0.35">
      <c r="A837" t="s">
        <v>1206</v>
      </c>
      <c r="B837">
        <v>60.16</v>
      </c>
      <c r="C837">
        <v>60.5</v>
      </c>
      <c r="D837">
        <v>60.5</v>
      </c>
      <c r="E837">
        <v>59.96</v>
      </c>
      <c r="F837" t="s">
        <v>1205</v>
      </c>
      <c r="G837" s="10">
        <v>-1.9400000000000001E-2</v>
      </c>
    </row>
    <row r="838" spans="1:7" x14ac:dyDescent="0.35">
      <c r="A838" t="s">
        <v>1204</v>
      </c>
      <c r="B838">
        <v>61.35</v>
      </c>
      <c r="C838">
        <v>62</v>
      </c>
      <c r="D838">
        <v>62</v>
      </c>
      <c r="E838">
        <v>61.27</v>
      </c>
      <c r="F838" t="s">
        <v>940</v>
      </c>
      <c r="G838" s="10">
        <v>-1.8100000000000002E-2</v>
      </c>
    </row>
    <row r="839" spans="1:7" x14ac:dyDescent="0.35">
      <c r="A839" t="s">
        <v>1203</v>
      </c>
      <c r="B839">
        <v>62.48</v>
      </c>
      <c r="C839">
        <v>62.57</v>
      </c>
      <c r="D839">
        <v>62.63</v>
      </c>
      <c r="E839">
        <v>62.35</v>
      </c>
      <c r="F839" t="s">
        <v>1202</v>
      </c>
      <c r="G839" s="10">
        <v>3.3E-3</v>
      </c>
    </row>
    <row r="840" spans="1:7" x14ac:dyDescent="0.35">
      <c r="A840" t="s">
        <v>1201</v>
      </c>
      <c r="B840">
        <v>62.28</v>
      </c>
      <c r="C840">
        <v>62.12</v>
      </c>
      <c r="D840">
        <v>62.35</v>
      </c>
      <c r="E840">
        <v>62.1</v>
      </c>
      <c r="F840" t="s">
        <v>1041</v>
      </c>
      <c r="G840" s="10">
        <v>-1.9E-3</v>
      </c>
    </row>
    <row r="841" spans="1:7" x14ac:dyDescent="0.35">
      <c r="A841" t="s">
        <v>1200</v>
      </c>
      <c r="B841">
        <v>62.39</v>
      </c>
      <c r="C841">
        <v>62.48</v>
      </c>
      <c r="D841">
        <v>62.91</v>
      </c>
      <c r="E841">
        <v>62.39</v>
      </c>
      <c r="F841" t="s">
        <v>1199</v>
      </c>
      <c r="G841" s="10">
        <v>-6.1999999999999998E-3</v>
      </c>
    </row>
    <row r="842" spans="1:7" x14ac:dyDescent="0.35">
      <c r="A842" t="s">
        <v>1198</v>
      </c>
      <c r="B842">
        <v>62.78</v>
      </c>
      <c r="C842">
        <v>63.08</v>
      </c>
      <c r="D842">
        <v>63.09</v>
      </c>
      <c r="E842">
        <v>62.77</v>
      </c>
      <c r="F842" t="s">
        <v>1197</v>
      </c>
      <c r="G842" s="10">
        <v>-2.5999999999999999E-3</v>
      </c>
    </row>
    <row r="843" spans="1:7" x14ac:dyDescent="0.35">
      <c r="A843" t="s">
        <v>1196</v>
      </c>
      <c r="B843">
        <v>62.95</v>
      </c>
      <c r="C843">
        <v>63.13</v>
      </c>
      <c r="D843">
        <v>63.13</v>
      </c>
      <c r="E843">
        <v>62.95</v>
      </c>
      <c r="F843" t="s">
        <v>1195</v>
      </c>
      <c r="G843" s="10">
        <v>-8.9999999999999998E-4</v>
      </c>
    </row>
    <row r="844" spans="1:7" x14ac:dyDescent="0.35">
      <c r="A844" t="s">
        <v>1194</v>
      </c>
      <c r="B844">
        <v>63</v>
      </c>
      <c r="C844">
        <v>63.1</v>
      </c>
      <c r="D844">
        <v>63.25</v>
      </c>
      <c r="E844">
        <v>63</v>
      </c>
      <c r="F844" t="s">
        <v>1193</v>
      </c>
      <c r="G844" s="10">
        <v>7.3000000000000001E-3</v>
      </c>
    </row>
    <row r="845" spans="1:7" x14ac:dyDescent="0.35">
      <c r="A845" s="11">
        <v>44176</v>
      </c>
      <c r="B845">
        <v>62.55</v>
      </c>
      <c r="C845">
        <v>62.37</v>
      </c>
      <c r="D845">
        <v>62.84</v>
      </c>
      <c r="E845">
        <v>62.37</v>
      </c>
      <c r="F845" t="s">
        <v>1192</v>
      </c>
      <c r="G845" s="10">
        <v>6.1000000000000004E-3</v>
      </c>
    </row>
    <row r="846" spans="1:7" x14ac:dyDescent="0.35">
      <c r="A846" s="11">
        <v>44146</v>
      </c>
      <c r="B846">
        <v>62.17</v>
      </c>
      <c r="C846">
        <v>61.98</v>
      </c>
      <c r="D846">
        <v>62.17</v>
      </c>
      <c r="E846">
        <v>61.98</v>
      </c>
      <c r="F846" t="s">
        <v>1061</v>
      </c>
      <c r="G846" s="10">
        <v>-5.1999999999999998E-3</v>
      </c>
    </row>
    <row r="847" spans="1:7" x14ac:dyDescent="0.35">
      <c r="A847" s="11">
        <v>44115</v>
      </c>
      <c r="B847">
        <v>62.49</v>
      </c>
      <c r="C847">
        <v>62.58</v>
      </c>
      <c r="D847">
        <v>62.99</v>
      </c>
      <c r="E847">
        <v>62.49</v>
      </c>
      <c r="F847" t="s">
        <v>1191</v>
      </c>
      <c r="G847" s="10">
        <v>4.1000000000000003E-3</v>
      </c>
    </row>
    <row r="848" spans="1:7" x14ac:dyDescent="0.35">
      <c r="A848" s="11">
        <v>44085</v>
      </c>
      <c r="B848">
        <v>62.23</v>
      </c>
      <c r="C848">
        <v>62.71</v>
      </c>
      <c r="D848">
        <v>62.71</v>
      </c>
      <c r="E848">
        <v>61.49</v>
      </c>
      <c r="F848" t="s">
        <v>1190</v>
      </c>
      <c r="G848" s="10">
        <v>-4.6600000000000003E-2</v>
      </c>
    </row>
    <row r="849" spans="1:7" x14ac:dyDescent="0.35">
      <c r="A849" s="11">
        <v>43993</v>
      </c>
      <c r="B849">
        <v>65.27</v>
      </c>
      <c r="C849">
        <v>65.28</v>
      </c>
      <c r="D849">
        <v>65.430000000000007</v>
      </c>
      <c r="E849">
        <v>65.27</v>
      </c>
      <c r="F849" t="s">
        <v>682</v>
      </c>
      <c r="G849" s="10">
        <v>5.0000000000000001E-4</v>
      </c>
    </row>
    <row r="850" spans="1:7" x14ac:dyDescent="0.35">
      <c r="A850" s="11">
        <v>43962</v>
      </c>
      <c r="B850">
        <v>65.239999999999995</v>
      </c>
      <c r="C850">
        <v>64.739999999999995</v>
      </c>
      <c r="D850">
        <v>65.41</v>
      </c>
      <c r="E850">
        <v>64.53</v>
      </c>
      <c r="F850" t="s">
        <v>1189</v>
      </c>
      <c r="G850" s="10">
        <v>2.52E-2</v>
      </c>
    </row>
    <row r="851" spans="1:7" x14ac:dyDescent="0.35">
      <c r="A851" s="11">
        <v>43932</v>
      </c>
      <c r="B851">
        <v>63.64</v>
      </c>
      <c r="C851">
        <v>63.62</v>
      </c>
      <c r="D851">
        <v>63.72</v>
      </c>
      <c r="E851">
        <v>63.42</v>
      </c>
      <c r="F851" t="s">
        <v>1188</v>
      </c>
      <c r="G851" s="10">
        <v>-2.0999999999999999E-3</v>
      </c>
    </row>
    <row r="852" spans="1:7" x14ac:dyDescent="0.35">
      <c r="A852" s="11">
        <v>43901</v>
      </c>
      <c r="B852">
        <v>63.77</v>
      </c>
      <c r="C852">
        <v>63.64</v>
      </c>
      <c r="D852">
        <v>63.9</v>
      </c>
      <c r="E852">
        <v>63.64</v>
      </c>
      <c r="F852" t="s">
        <v>1187</v>
      </c>
      <c r="G852" s="10">
        <v>6.1999999999999998E-3</v>
      </c>
    </row>
    <row r="853" spans="1:7" x14ac:dyDescent="0.35">
      <c r="A853" s="11">
        <v>43872</v>
      </c>
      <c r="B853">
        <v>63.38</v>
      </c>
      <c r="C853">
        <v>63.45</v>
      </c>
      <c r="D853">
        <v>63.45</v>
      </c>
      <c r="E853">
        <v>63.28</v>
      </c>
      <c r="F853" t="s">
        <v>1186</v>
      </c>
      <c r="G853" s="10">
        <v>1.0200000000000001E-2</v>
      </c>
    </row>
    <row r="854" spans="1:7" x14ac:dyDescent="0.35">
      <c r="A854" t="s">
        <v>1185</v>
      </c>
      <c r="B854">
        <v>62.73</v>
      </c>
      <c r="C854">
        <v>62.76</v>
      </c>
      <c r="D854">
        <v>62.83</v>
      </c>
      <c r="E854">
        <v>62.73</v>
      </c>
      <c r="F854" t="s">
        <v>1184</v>
      </c>
      <c r="G854" s="10">
        <v>1.6000000000000001E-3</v>
      </c>
    </row>
    <row r="855" spans="1:7" x14ac:dyDescent="0.35">
      <c r="A855" t="s">
        <v>1183</v>
      </c>
      <c r="B855">
        <v>62.63</v>
      </c>
      <c r="C855">
        <v>62.73</v>
      </c>
      <c r="D855">
        <v>62.91</v>
      </c>
      <c r="E855">
        <v>62.63</v>
      </c>
      <c r="F855" t="s">
        <v>1182</v>
      </c>
      <c r="G855" s="10">
        <v>-4.5999999999999999E-3</v>
      </c>
    </row>
    <row r="856" spans="1:7" x14ac:dyDescent="0.35">
      <c r="A856" t="s">
        <v>1181</v>
      </c>
      <c r="B856">
        <v>62.92</v>
      </c>
      <c r="C856">
        <v>63.03</v>
      </c>
      <c r="D856">
        <v>63.03</v>
      </c>
      <c r="E856">
        <v>62.7</v>
      </c>
      <c r="F856" t="s">
        <v>1180</v>
      </c>
      <c r="G856" s="10">
        <v>-1.47E-2</v>
      </c>
    </row>
    <row r="857" spans="1:7" x14ac:dyDescent="0.35">
      <c r="A857" t="s">
        <v>1179</v>
      </c>
      <c r="B857">
        <v>63.86</v>
      </c>
      <c r="C857">
        <v>63.88</v>
      </c>
      <c r="D857">
        <v>63.96</v>
      </c>
      <c r="E857">
        <v>63.73</v>
      </c>
      <c r="F857" t="s">
        <v>1178</v>
      </c>
      <c r="G857" s="10">
        <v>2.3999999999999998E-3</v>
      </c>
    </row>
    <row r="858" spans="1:7" x14ac:dyDescent="0.35">
      <c r="A858" t="s">
        <v>1177</v>
      </c>
      <c r="B858">
        <v>63.71</v>
      </c>
      <c r="C858">
        <v>63.68</v>
      </c>
      <c r="D858">
        <v>63.75</v>
      </c>
      <c r="E858">
        <v>63.6</v>
      </c>
      <c r="F858" t="s">
        <v>1176</v>
      </c>
      <c r="G858" s="10">
        <v>-2.9999999999999997E-4</v>
      </c>
    </row>
    <row r="859" spans="1:7" x14ac:dyDescent="0.35">
      <c r="A859" t="s">
        <v>1175</v>
      </c>
      <c r="B859">
        <v>63.73</v>
      </c>
      <c r="C859">
        <v>64.11</v>
      </c>
      <c r="D859">
        <v>64.11</v>
      </c>
      <c r="E859">
        <v>63.68</v>
      </c>
      <c r="F859" t="s">
        <v>1174</v>
      </c>
      <c r="G859" s="10">
        <v>-5.0000000000000001E-4</v>
      </c>
    </row>
    <row r="860" spans="1:7" x14ac:dyDescent="0.35">
      <c r="A860" t="s">
        <v>1173</v>
      </c>
      <c r="B860">
        <v>63.76</v>
      </c>
      <c r="C860">
        <v>63.62</v>
      </c>
      <c r="D860">
        <v>63.76</v>
      </c>
      <c r="E860">
        <v>63.62</v>
      </c>
      <c r="F860" t="s">
        <v>936</v>
      </c>
      <c r="G860" s="10">
        <v>-1.03E-2</v>
      </c>
    </row>
    <row r="861" spans="1:7" x14ac:dyDescent="0.35">
      <c r="A861" t="s">
        <v>1172</v>
      </c>
      <c r="B861">
        <v>64.42</v>
      </c>
      <c r="C861">
        <v>64.540000000000006</v>
      </c>
      <c r="D861">
        <v>64.540000000000006</v>
      </c>
      <c r="E861">
        <v>64.42</v>
      </c>
      <c r="F861" t="s">
        <v>1171</v>
      </c>
      <c r="G861" s="10">
        <v>7.1999999999999998E-3</v>
      </c>
    </row>
    <row r="862" spans="1:7" x14ac:dyDescent="0.35">
      <c r="A862" t="s">
        <v>1170</v>
      </c>
      <c r="B862">
        <v>63.96</v>
      </c>
      <c r="C862">
        <v>62.73</v>
      </c>
      <c r="D862">
        <v>63.97</v>
      </c>
      <c r="E862">
        <v>62.73</v>
      </c>
      <c r="F862" t="s">
        <v>1169</v>
      </c>
      <c r="G862" s="10">
        <v>4.5999999999999999E-3</v>
      </c>
    </row>
    <row r="863" spans="1:7" x14ac:dyDescent="0.35">
      <c r="A863" t="s">
        <v>1168</v>
      </c>
      <c r="B863">
        <v>63.67</v>
      </c>
      <c r="C863">
        <v>63.96</v>
      </c>
      <c r="D863">
        <v>63.96</v>
      </c>
      <c r="E863">
        <v>63.67</v>
      </c>
      <c r="F863" t="s">
        <v>885</v>
      </c>
      <c r="G863" s="10">
        <v>-2.9999999999999997E-4</v>
      </c>
    </row>
    <row r="864" spans="1:7" x14ac:dyDescent="0.35">
      <c r="A864" t="s">
        <v>1167</v>
      </c>
      <c r="B864">
        <v>63.69</v>
      </c>
      <c r="C864">
        <v>64.12</v>
      </c>
      <c r="D864">
        <v>64.12</v>
      </c>
      <c r="E864">
        <v>63.63</v>
      </c>
      <c r="F864" t="s">
        <v>1166</v>
      </c>
      <c r="G864" s="10">
        <v>-3.5999999999999999E-3</v>
      </c>
    </row>
    <row r="865" spans="1:7" x14ac:dyDescent="0.35">
      <c r="A865" t="s">
        <v>1165</v>
      </c>
      <c r="B865">
        <v>63.92</v>
      </c>
      <c r="C865">
        <v>63.89</v>
      </c>
      <c r="D865">
        <v>63.96</v>
      </c>
      <c r="E865">
        <v>63.85</v>
      </c>
      <c r="F865" t="s">
        <v>943</v>
      </c>
      <c r="G865" s="10">
        <v>4.1000000000000003E-3</v>
      </c>
    </row>
    <row r="866" spans="1:7" x14ac:dyDescent="0.35">
      <c r="A866" t="s">
        <v>1164</v>
      </c>
      <c r="B866">
        <v>63.65</v>
      </c>
      <c r="C866">
        <v>64.099999999999994</v>
      </c>
      <c r="D866">
        <v>64.099999999999994</v>
      </c>
      <c r="E866">
        <v>63.65</v>
      </c>
      <c r="F866" t="s">
        <v>903</v>
      </c>
      <c r="G866" s="10">
        <v>3.3999999999999998E-3</v>
      </c>
    </row>
    <row r="867" spans="1:7" x14ac:dyDescent="0.35">
      <c r="A867" t="s">
        <v>1163</v>
      </c>
      <c r="B867">
        <v>63.44</v>
      </c>
      <c r="C867">
        <v>63.1</v>
      </c>
      <c r="D867">
        <v>63.44</v>
      </c>
      <c r="E867">
        <v>63.1</v>
      </c>
      <c r="F867" t="s">
        <v>1162</v>
      </c>
      <c r="G867" s="10">
        <v>-1.47E-2</v>
      </c>
    </row>
    <row r="868" spans="1:7" x14ac:dyDescent="0.35">
      <c r="A868" s="11">
        <v>44175</v>
      </c>
      <c r="B868">
        <v>64.39</v>
      </c>
      <c r="C868">
        <v>64.64</v>
      </c>
      <c r="D868">
        <v>64.64</v>
      </c>
      <c r="E868">
        <v>64.28</v>
      </c>
      <c r="F868" t="s">
        <v>1161</v>
      </c>
      <c r="G868" s="10">
        <v>-3.3999999999999998E-3</v>
      </c>
    </row>
    <row r="869" spans="1:7" x14ac:dyDescent="0.35">
      <c r="A869" s="11">
        <v>44084</v>
      </c>
      <c r="B869">
        <v>64.61</v>
      </c>
      <c r="C869">
        <v>64.16</v>
      </c>
      <c r="D869">
        <v>64.77</v>
      </c>
      <c r="E869">
        <v>64.150000000000006</v>
      </c>
      <c r="F869" t="s">
        <v>1160</v>
      </c>
      <c r="G869" s="10">
        <v>1.8700000000000001E-2</v>
      </c>
    </row>
    <row r="870" spans="1:7" x14ac:dyDescent="0.35">
      <c r="A870" s="11">
        <v>44053</v>
      </c>
      <c r="B870">
        <v>63.42</v>
      </c>
      <c r="C870">
        <v>63.15</v>
      </c>
      <c r="D870">
        <v>63.42</v>
      </c>
      <c r="E870">
        <v>63.15</v>
      </c>
      <c r="F870" t="s">
        <v>1115</v>
      </c>
      <c r="G870" s="10">
        <v>4.0000000000000001E-3</v>
      </c>
    </row>
    <row r="871" spans="1:7" x14ac:dyDescent="0.35">
      <c r="A871" s="11">
        <v>44022</v>
      </c>
      <c r="B871">
        <v>63.17</v>
      </c>
      <c r="C871">
        <v>63</v>
      </c>
      <c r="D871">
        <v>63.29</v>
      </c>
      <c r="E871">
        <v>63</v>
      </c>
      <c r="F871" t="s">
        <v>1159</v>
      </c>
      <c r="G871" s="10">
        <v>-1.4E-3</v>
      </c>
    </row>
    <row r="872" spans="1:7" x14ac:dyDescent="0.35">
      <c r="A872" s="11">
        <v>43992</v>
      </c>
      <c r="B872">
        <v>63.26</v>
      </c>
      <c r="C872">
        <v>63.81</v>
      </c>
      <c r="D872">
        <v>63.81</v>
      </c>
      <c r="E872">
        <v>63.26</v>
      </c>
      <c r="F872" t="s">
        <v>1158</v>
      </c>
      <c r="G872" s="10">
        <v>-1.3599999999999999E-2</v>
      </c>
    </row>
    <row r="873" spans="1:7" x14ac:dyDescent="0.35">
      <c r="A873" s="11">
        <v>43961</v>
      </c>
      <c r="B873">
        <v>64.14</v>
      </c>
      <c r="C873">
        <v>64</v>
      </c>
      <c r="D873">
        <v>64.22</v>
      </c>
      <c r="E873">
        <v>63.98</v>
      </c>
      <c r="F873" t="s">
        <v>1157</v>
      </c>
      <c r="G873" s="10">
        <v>4.5999999999999999E-3</v>
      </c>
    </row>
    <row r="874" spans="1:7" x14ac:dyDescent="0.35">
      <c r="A874" s="11">
        <v>43931</v>
      </c>
      <c r="B874">
        <v>63.84</v>
      </c>
      <c r="C874">
        <v>63.84</v>
      </c>
      <c r="D874">
        <v>63.84</v>
      </c>
      <c r="E874">
        <v>63.84</v>
      </c>
      <c r="G874" s="10">
        <v>0</v>
      </c>
    </row>
    <row r="875" spans="1:7" x14ac:dyDescent="0.35">
      <c r="A875" s="11">
        <v>43900</v>
      </c>
      <c r="B875">
        <v>63.84</v>
      </c>
      <c r="C875">
        <v>63.84</v>
      </c>
      <c r="D875">
        <v>63.84</v>
      </c>
      <c r="E875">
        <v>63.84</v>
      </c>
      <c r="G875" s="10">
        <v>0</v>
      </c>
    </row>
    <row r="876" spans="1:7" x14ac:dyDescent="0.35">
      <c r="A876" s="11">
        <v>43871</v>
      </c>
      <c r="B876">
        <v>63.84</v>
      </c>
      <c r="C876">
        <v>63.96</v>
      </c>
      <c r="D876">
        <v>63.96</v>
      </c>
      <c r="E876">
        <v>63.76</v>
      </c>
      <c r="F876" t="s">
        <v>1156</v>
      </c>
      <c r="G876" s="10">
        <v>2.9999999999999997E-4</v>
      </c>
    </row>
    <row r="877" spans="1:7" x14ac:dyDescent="0.35">
      <c r="A877" s="11">
        <v>43840</v>
      </c>
      <c r="B877">
        <v>63.82</v>
      </c>
      <c r="C877">
        <v>63.62</v>
      </c>
      <c r="D877">
        <v>63.9</v>
      </c>
      <c r="E877">
        <v>63.62</v>
      </c>
      <c r="F877" t="s">
        <v>1155</v>
      </c>
      <c r="G877" s="10">
        <v>9.7000000000000003E-3</v>
      </c>
    </row>
    <row r="878" spans="1:7" x14ac:dyDescent="0.35">
      <c r="A878" t="s">
        <v>1154</v>
      </c>
      <c r="B878">
        <v>63.21</v>
      </c>
      <c r="C878">
        <v>63.42</v>
      </c>
      <c r="D878">
        <v>63.42</v>
      </c>
      <c r="E878">
        <v>63.21</v>
      </c>
      <c r="F878" t="s">
        <v>1153</v>
      </c>
      <c r="G878" s="10">
        <v>-6.4000000000000003E-3</v>
      </c>
    </row>
    <row r="879" spans="1:7" x14ac:dyDescent="0.35">
      <c r="A879" t="s">
        <v>1152</v>
      </c>
      <c r="B879">
        <v>63.62</v>
      </c>
      <c r="C879">
        <v>63.19</v>
      </c>
      <c r="D879">
        <v>63.62</v>
      </c>
      <c r="E879">
        <v>63.19</v>
      </c>
      <c r="F879" t="s">
        <v>931</v>
      </c>
      <c r="G879" s="10">
        <v>9.7000000000000003E-3</v>
      </c>
    </row>
    <row r="880" spans="1:7" x14ac:dyDescent="0.35">
      <c r="A880" t="s">
        <v>1151</v>
      </c>
      <c r="B880">
        <v>63.01</v>
      </c>
      <c r="C880">
        <v>63.12</v>
      </c>
      <c r="D880">
        <v>63.12</v>
      </c>
      <c r="E880">
        <v>63.01</v>
      </c>
      <c r="F880" t="s">
        <v>1150</v>
      </c>
      <c r="G880" s="10">
        <v>9.7999999999999997E-3</v>
      </c>
    </row>
    <row r="881" spans="1:7" x14ac:dyDescent="0.35">
      <c r="A881" t="s">
        <v>1149</v>
      </c>
      <c r="B881">
        <v>62.4</v>
      </c>
      <c r="C881">
        <v>62.4</v>
      </c>
      <c r="D881">
        <v>62.4</v>
      </c>
      <c r="E881">
        <v>62.4</v>
      </c>
      <c r="G881" s="10">
        <v>0</v>
      </c>
    </row>
    <row r="882" spans="1:7" x14ac:dyDescent="0.35">
      <c r="A882" t="s">
        <v>1148</v>
      </c>
      <c r="B882">
        <v>62.4</v>
      </c>
      <c r="C882">
        <v>62.4</v>
      </c>
      <c r="D882">
        <v>62.4</v>
      </c>
      <c r="E882">
        <v>62.4</v>
      </c>
      <c r="G882" s="10">
        <v>0</v>
      </c>
    </row>
    <row r="883" spans="1:7" x14ac:dyDescent="0.35">
      <c r="A883" t="s">
        <v>1147</v>
      </c>
      <c r="B883">
        <v>62.4</v>
      </c>
      <c r="C883">
        <v>62.21</v>
      </c>
      <c r="D883">
        <v>62.4</v>
      </c>
      <c r="E883">
        <v>62.21</v>
      </c>
      <c r="F883" t="s">
        <v>1146</v>
      </c>
      <c r="G883" s="10">
        <v>-4.8999999999999998E-3</v>
      </c>
    </row>
    <row r="884" spans="1:7" x14ac:dyDescent="0.35">
      <c r="A884" t="s">
        <v>1145</v>
      </c>
      <c r="B884">
        <v>62.71</v>
      </c>
      <c r="C884">
        <v>62.38</v>
      </c>
      <c r="D884">
        <v>62.91</v>
      </c>
      <c r="E884">
        <v>62.38</v>
      </c>
      <c r="F884" t="s">
        <v>1144</v>
      </c>
      <c r="G884" s="10">
        <v>4.3E-3</v>
      </c>
    </row>
    <row r="885" spans="1:7" x14ac:dyDescent="0.35">
      <c r="A885" t="s">
        <v>1143</v>
      </c>
      <c r="B885">
        <v>62.44</v>
      </c>
      <c r="C885">
        <v>63</v>
      </c>
      <c r="D885">
        <v>63</v>
      </c>
      <c r="E885">
        <v>62.1</v>
      </c>
      <c r="F885" t="s">
        <v>1142</v>
      </c>
      <c r="G885" s="10">
        <v>-2.2100000000000002E-2</v>
      </c>
    </row>
    <row r="886" spans="1:7" x14ac:dyDescent="0.35">
      <c r="A886" t="s">
        <v>1141</v>
      </c>
      <c r="B886">
        <v>63.85</v>
      </c>
      <c r="C886">
        <v>63.96</v>
      </c>
      <c r="D886">
        <v>63.96</v>
      </c>
      <c r="E886">
        <v>63.63</v>
      </c>
      <c r="F886" t="s">
        <v>1140</v>
      </c>
      <c r="G886" s="10">
        <v>-3.3E-3</v>
      </c>
    </row>
    <row r="887" spans="1:7" x14ac:dyDescent="0.35">
      <c r="A887" t="s">
        <v>1139</v>
      </c>
      <c r="B887">
        <v>64.06</v>
      </c>
      <c r="C887">
        <v>63.96</v>
      </c>
      <c r="D887">
        <v>64.06</v>
      </c>
      <c r="E887">
        <v>63.34</v>
      </c>
      <c r="F887" t="s">
        <v>1017</v>
      </c>
      <c r="G887" s="10">
        <v>-2.07E-2</v>
      </c>
    </row>
    <row r="888" spans="1:7" x14ac:dyDescent="0.35">
      <c r="A888" t="s">
        <v>1138</v>
      </c>
      <c r="B888">
        <v>65.41</v>
      </c>
      <c r="C888">
        <v>65.56</v>
      </c>
      <c r="D888">
        <v>65.84</v>
      </c>
      <c r="E888">
        <v>65.36</v>
      </c>
      <c r="F888" t="s">
        <v>782</v>
      </c>
      <c r="G888" s="10">
        <v>1.6999999999999999E-3</v>
      </c>
    </row>
    <row r="889" spans="1:7" x14ac:dyDescent="0.35">
      <c r="A889" t="s">
        <v>1137</v>
      </c>
      <c r="B889">
        <v>65.3</v>
      </c>
      <c r="C889">
        <v>65</v>
      </c>
      <c r="D889">
        <v>65.3</v>
      </c>
      <c r="E889">
        <v>65</v>
      </c>
      <c r="F889" t="s">
        <v>1136</v>
      </c>
      <c r="G889" s="10">
        <v>-5.3E-3</v>
      </c>
    </row>
    <row r="890" spans="1:7" x14ac:dyDescent="0.35">
      <c r="A890" t="s">
        <v>1135</v>
      </c>
      <c r="B890">
        <v>65.650000000000006</v>
      </c>
      <c r="C890">
        <v>65.92</v>
      </c>
      <c r="D890">
        <v>65.92</v>
      </c>
      <c r="E890">
        <v>65.650000000000006</v>
      </c>
      <c r="F890" t="s">
        <v>1134</v>
      </c>
      <c r="G890" s="10">
        <v>2.0999999999999999E-3</v>
      </c>
    </row>
    <row r="891" spans="1:7" x14ac:dyDescent="0.35">
      <c r="A891" t="s">
        <v>1133</v>
      </c>
      <c r="B891">
        <v>65.510000000000005</v>
      </c>
      <c r="C891">
        <v>65.83</v>
      </c>
      <c r="D891">
        <v>65.83</v>
      </c>
      <c r="E891">
        <v>65.400000000000006</v>
      </c>
      <c r="F891" t="s">
        <v>900</v>
      </c>
      <c r="G891" s="10">
        <v>-2.7000000000000001E-3</v>
      </c>
    </row>
    <row r="892" spans="1:7" x14ac:dyDescent="0.35">
      <c r="A892" t="s">
        <v>1132</v>
      </c>
      <c r="B892">
        <v>65.69</v>
      </c>
      <c r="C892">
        <v>65.91</v>
      </c>
      <c r="D892">
        <v>65.91</v>
      </c>
      <c r="E892">
        <v>65.69</v>
      </c>
      <c r="F892" t="s">
        <v>649</v>
      </c>
      <c r="G892" s="10">
        <v>8.6E-3</v>
      </c>
    </row>
    <row r="893" spans="1:7" x14ac:dyDescent="0.35">
      <c r="A893" t="s">
        <v>1131</v>
      </c>
      <c r="B893">
        <v>65.13</v>
      </c>
      <c r="C893">
        <v>65.13</v>
      </c>
      <c r="D893">
        <v>65.13</v>
      </c>
      <c r="E893">
        <v>65.13</v>
      </c>
      <c r="G893" s="10">
        <v>0</v>
      </c>
    </row>
    <row r="894" spans="1:7" x14ac:dyDescent="0.35">
      <c r="A894" s="11">
        <v>44144</v>
      </c>
      <c r="B894">
        <v>65.13</v>
      </c>
      <c r="C894">
        <v>65.62</v>
      </c>
      <c r="D894">
        <v>65.62</v>
      </c>
      <c r="E894">
        <v>65.13</v>
      </c>
      <c r="F894" t="s">
        <v>1130</v>
      </c>
      <c r="G894" s="10">
        <v>-2.8999999999999998E-3</v>
      </c>
    </row>
    <row r="895" spans="1:7" x14ac:dyDescent="0.35">
      <c r="A895" s="11">
        <v>44113</v>
      </c>
      <c r="B895">
        <v>65.319999999999993</v>
      </c>
      <c r="C895">
        <v>65.790000000000006</v>
      </c>
      <c r="D895">
        <v>65.790000000000006</v>
      </c>
      <c r="E895">
        <v>65.319999999999993</v>
      </c>
      <c r="F895" t="s">
        <v>1108</v>
      </c>
      <c r="G895" s="10">
        <v>-8.0000000000000004E-4</v>
      </c>
    </row>
    <row r="896" spans="1:7" x14ac:dyDescent="0.35">
      <c r="A896" s="11">
        <v>44083</v>
      </c>
      <c r="B896">
        <v>65.37</v>
      </c>
      <c r="C896">
        <v>65.349999999999994</v>
      </c>
      <c r="D896">
        <v>65.37</v>
      </c>
      <c r="E896">
        <v>65.349999999999994</v>
      </c>
      <c r="F896" t="s">
        <v>1129</v>
      </c>
      <c r="G896" s="10">
        <v>8.8999999999999999E-3</v>
      </c>
    </row>
    <row r="897" spans="1:7" x14ac:dyDescent="0.35">
      <c r="A897" s="11">
        <v>44052</v>
      </c>
      <c r="B897">
        <v>64.8</v>
      </c>
      <c r="C897">
        <v>64.22</v>
      </c>
      <c r="D897">
        <v>65.040000000000006</v>
      </c>
      <c r="E897">
        <v>64.22</v>
      </c>
      <c r="F897" t="s">
        <v>1128</v>
      </c>
      <c r="G897" s="10">
        <v>1E-4</v>
      </c>
    </row>
    <row r="898" spans="1:7" x14ac:dyDescent="0.35">
      <c r="A898" s="11">
        <v>43930</v>
      </c>
      <c r="B898">
        <v>64.790000000000006</v>
      </c>
      <c r="C898">
        <v>63.98</v>
      </c>
      <c r="D898">
        <v>64.790000000000006</v>
      </c>
      <c r="E898">
        <v>63.98</v>
      </c>
      <c r="F898" t="s">
        <v>1127</v>
      </c>
      <c r="G898" s="10">
        <v>1E-4</v>
      </c>
    </row>
    <row r="899" spans="1:7" x14ac:dyDescent="0.35">
      <c r="A899" s="11">
        <v>43899</v>
      </c>
      <c r="B899">
        <v>64.78</v>
      </c>
      <c r="C899">
        <v>65.260000000000005</v>
      </c>
      <c r="D899">
        <v>65.260000000000005</v>
      </c>
      <c r="E899">
        <v>64.650000000000006</v>
      </c>
      <c r="F899" t="s">
        <v>700</v>
      </c>
      <c r="G899" s="10">
        <v>-5.1000000000000004E-3</v>
      </c>
    </row>
    <row r="900" spans="1:7" x14ac:dyDescent="0.35">
      <c r="A900" s="11">
        <v>43870</v>
      </c>
      <c r="B900">
        <v>65.11</v>
      </c>
      <c r="C900">
        <v>65.47</v>
      </c>
      <c r="D900">
        <v>65.47</v>
      </c>
      <c r="E900">
        <v>65.11</v>
      </c>
      <c r="F900" t="s">
        <v>1039</v>
      </c>
      <c r="G900" s="10">
        <v>-1.5900000000000001E-2</v>
      </c>
    </row>
    <row r="901" spans="1:7" x14ac:dyDescent="0.35">
      <c r="A901" s="11">
        <v>43839</v>
      </c>
      <c r="B901">
        <v>66.16</v>
      </c>
      <c r="C901">
        <v>66.59</v>
      </c>
      <c r="D901">
        <v>66.59</v>
      </c>
      <c r="E901">
        <v>65.819999999999993</v>
      </c>
      <c r="F901" t="s">
        <v>1126</v>
      </c>
      <c r="G901" s="10">
        <v>8.0000000000000004E-4</v>
      </c>
    </row>
    <row r="902" spans="1:7" x14ac:dyDescent="0.35">
      <c r="A902" t="s">
        <v>1125</v>
      </c>
      <c r="B902">
        <v>66.11</v>
      </c>
      <c r="C902">
        <v>66.150000000000006</v>
      </c>
      <c r="D902">
        <v>66.150000000000006</v>
      </c>
      <c r="E902">
        <v>66.11</v>
      </c>
      <c r="F902" t="s">
        <v>1124</v>
      </c>
      <c r="G902" s="10">
        <v>3.8E-3</v>
      </c>
    </row>
    <row r="903" spans="1:7" x14ac:dyDescent="0.35">
      <c r="A903" t="s">
        <v>1123</v>
      </c>
      <c r="B903">
        <v>65.86</v>
      </c>
      <c r="C903">
        <v>65.86</v>
      </c>
      <c r="D903">
        <v>65.86</v>
      </c>
      <c r="E903">
        <v>65.86</v>
      </c>
      <c r="G903" s="10">
        <v>0</v>
      </c>
    </row>
    <row r="904" spans="1:7" x14ac:dyDescent="0.35">
      <c r="A904" t="s">
        <v>1122</v>
      </c>
      <c r="B904">
        <v>65.86</v>
      </c>
      <c r="C904">
        <v>65.739999999999995</v>
      </c>
      <c r="D904">
        <v>66.02</v>
      </c>
      <c r="E904">
        <v>65.739999999999995</v>
      </c>
      <c r="F904" t="s">
        <v>1121</v>
      </c>
      <c r="G904" s="10">
        <v>1.5100000000000001E-2</v>
      </c>
    </row>
    <row r="905" spans="1:7" x14ac:dyDescent="0.35">
      <c r="A905" t="s">
        <v>1120</v>
      </c>
      <c r="B905">
        <v>64.88</v>
      </c>
      <c r="C905">
        <v>64.84</v>
      </c>
      <c r="D905">
        <v>64.88</v>
      </c>
      <c r="E905">
        <v>64.84</v>
      </c>
      <c r="F905" t="s">
        <v>1119</v>
      </c>
      <c r="G905" s="10">
        <v>-9.2999999999999992E-3</v>
      </c>
    </row>
    <row r="906" spans="1:7" x14ac:dyDescent="0.35">
      <c r="A906" t="s">
        <v>1118</v>
      </c>
      <c r="B906">
        <v>65.489999999999995</v>
      </c>
      <c r="C906">
        <v>63.84</v>
      </c>
      <c r="D906">
        <v>65.64</v>
      </c>
      <c r="E906">
        <v>63.84</v>
      </c>
      <c r="F906" t="s">
        <v>1117</v>
      </c>
      <c r="G906" s="10">
        <v>1.35E-2</v>
      </c>
    </row>
    <row r="907" spans="1:7" x14ac:dyDescent="0.35">
      <c r="A907" t="s">
        <v>1116</v>
      </c>
      <c r="B907">
        <v>64.62</v>
      </c>
      <c r="C907">
        <v>64.540000000000006</v>
      </c>
      <c r="D907">
        <v>64.62</v>
      </c>
      <c r="E907">
        <v>64.22</v>
      </c>
      <c r="F907" t="s">
        <v>1115</v>
      </c>
      <c r="G907" s="10">
        <v>-1.6999999999999999E-3</v>
      </c>
    </row>
    <row r="908" spans="1:7" x14ac:dyDescent="0.35">
      <c r="A908" t="s">
        <v>1114</v>
      </c>
      <c r="B908">
        <v>64.73</v>
      </c>
      <c r="C908">
        <v>65.48</v>
      </c>
      <c r="D908">
        <v>65.48</v>
      </c>
      <c r="E908">
        <v>64.73</v>
      </c>
      <c r="F908" t="s">
        <v>1113</v>
      </c>
      <c r="G908" s="10">
        <v>-6.8999999999999999E-3</v>
      </c>
    </row>
    <row r="909" spans="1:7" x14ac:dyDescent="0.35">
      <c r="A909" t="s">
        <v>1112</v>
      </c>
      <c r="B909">
        <v>65.180000000000007</v>
      </c>
      <c r="C909">
        <v>65.180000000000007</v>
      </c>
      <c r="D909">
        <v>65.180000000000007</v>
      </c>
      <c r="E909">
        <v>65.180000000000007</v>
      </c>
      <c r="G909" s="10">
        <v>0</v>
      </c>
    </row>
    <row r="910" spans="1:7" x14ac:dyDescent="0.35">
      <c r="A910" t="s">
        <v>1111</v>
      </c>
      <c r="B910">
        <v>65.180000000000007</v>
      </c>
      <c r="C910">
        <v>65.19</v>
      </c>
      <c r="D910">
        <v>65.19</v>
      </c>
      <c r="E910">
        <v>64.58</v>
      </c>
      <c r="F910" t="s">
        <v>1110</v>
      </c>
      <c r="G910" s="10">
        <v>-6.8999999999999999E-3</v>
      </c>
    </row>
    <row r="911" spans="1:7" x14ac:dyDescent="0.35">
      <c r="A911" t="s">
        <v>1109</v>
      </c>
      <c r="B911">
        <v>65.63</v>
      </c>
      <c r="C911">
        <v>64.86</v>
      </c>
      <c r="D911">
        <v>65.63</v>
      </c>
      <c r="E911">
        <v>64.86</v>
      </c>
      <c r="F911" t="s">
        <v>1108</v>
      </c>
      <c r="G911" s="10">
        <v>9.7999999999999997E-3</v>
      </c>
    </row>
    <row r="912" spans="1:7" x14ac:dyDescent="0.35">
      <c r="A912" t="s">
        <v>1107</v>
      </c>
      <c r="B912">
        <v>65</v>
      </c>
      <c r="C912">
        <v>66.790000000000006</v>
      </c>
      <c r="D912">
        <v>66.790000000000006</v>
      </c>
      <c r="E912">
        <v>64.989999999999995</v>
      </c>
      <c r="F912" t="s">
        <v>1106</v>
      </c>
      <c r="G912" s="10">
        <v>-3.3000000000000002E-2</v>
      </c>
    </row>
    <row r="913" spans="1:7" x14ac:dyDescent="0.35">
      <c r="A913" t="s">
        <v>1105</v>
      </c>
      <c r="B913">
        <v>67.209999999999994</v>
      </c>
      <c r="C913">
        <v>67.73</v>
      </c>
      <c r="D913">
        <v>67.73</v>
      </c>
      <c r="E913">
        <v>67.209999999999994</v>
      </c>
      <c r="F913" t="s">
        <v>1104</v>
      </c>
      <c r="G913" s="10">
        <v>9.4999999999999998E-3</v>
      </c>
    </row>
    <row r="914" spans="1:7" x14ac:dyDescent="0.35">
      <c r="A914" t="s">
        <v>1103</v>
      </c>
      <c r="B914">
        <v>66.58</v>
      </c>
      <c r="C914">
        <v>66.010000000000005</v>
      </c>
      <c r="D914">
        <v>66.62</v>
      </c>
      <c r="E914">
        <v>66.010000000000005</v>
      </c>
      <c r="F914" t="s">
        <v>1102</v>
      </c>
      <c r="G914" s="10">
        <v>2.1399999999999999E-2</v>
      </c>
    </row>
    <row r="915" spans="1:7" x14ac:dyDescent="0.35">
      <c r="A915" t="s">
        <v>1101</v>
      </c>
      <c r="B915">
        <v>65.180000000000007</v>
      </c>
      <c r="C915">
        <v>65.25</v>
      </c>
      <c r="D915">
        <v>65.290000000000006</v>
      </c>
      <c r="E915">
        <v>65.09</v>
      </c>
      <c r="F915" t="s">
        <v>860</v>
      </c>
      <c r="G915" s="10">
        <v>-5.7000000000000002E-3</v>
      </c>
    </row>
    <row r="916" spans="1:7" x14ac:dyDescent="0.35">
      <c r="A916" t="s">
        <v>1100</v>
      </c>
      <c r="B916">
        <v>65.56</v>
      </c>
      <c r="C916">
        <v>64.7</v>
      </c>
      <c r="D916">
        <v>65.56</v>
      </c>
      <c r="E916">
        <v>64.7</v>
      </c>
      <c r="F916" t="s">
        <v>916</v>
      </c>
      <c r="G916" s="10">
        <v>1.9400000000000001E-2</v>
      </c>
    </row>
    <row r="917" spans="1:7" x14ac:dyDescent="0.35">
      <c r="A917" s="11">
        <v>44173</v>
      </c>
      <c r="B917">
        <v>64.31</v>
      </c>
      <c r="C917">
        <v>65.03</v>
      </c>
      <c r="D917">
        <v>65.03</v>
      </c>
      <c r="E917">
        <v>64.31</v>
      </c>
      <c r="F917" t="s">
        <v>1099</v>
      </c>
      <c r="G917" s="10">
        <v>1.6999999999999999E-3</v>
      </c>
    </row>
    <row r="918" spans="1:7" x14ac:dyDescent="0.35">
      <c r="A918" s="11">
        <v>44143</v>
      </c>
      <c r="B918">
        <v>64.2</v>
      </c>
      <c r="C918">
        <v>65.77</v>
      </c>
      <c r="D918">
        <v>65.77</v>
      </c>
      <c r="E918">
        <v>63.89</v>
      </c>
      <c r="F918" t="s">
        <v>1098</v>
      </c>
      <c r="G918" s="10">
        <v>-5.7099999999999998E-2</v>
      </c>
    </row>
    <row r="919" spans="1:7" x14ac:dyDescent="0.35">
      <c r="A919" s="11">
        <v>44112</v>
      </c>
      <c r="B919">
        <v>68.09</v>
      </c>
      <c r="C919">
        <v>68.540000000000006</v>
      </c>
      <c r="D919">
        <v>68.61</v>
      </c>
      <c r="E919">
        <v>68.09</v>
      </c>
      <c r="F919" t="s">
        <v>1097</v>
      </c>
      <c r="G919" s="10">
        <v>-3.3999999999999998E-3</v>
      </c>
    </row>
    <row r="920" spans="1:7" x14ac:dyDescent="0.35">
      <c r="A920" s="11">
        <v>44082</v>
      </c>
      <c r="B920">
        <v>68.319999999999993</v>
      </c>
      <c r="C920">
        <v>68.319999999999993</v>
      </c>
      <c r="D920">
        <v>68.319999999999993</v>
      </c>
      <c r="E920">
        <v>68.319999999999993</v>
      </c>
      <c r="G920" s="10">
        <v>0</v>
      </c>
    </row>
    <row r="921" spans="1:7" x14ac:dyDescent="0.35">
      <c r="A921" s="11">
        <v>44051</v>
      </c>
      <c r="B921">
        <v>68.319999999999993</v>
      </c>
      <c r="C921">
        <v>68.319999999999993</v>
      </c>
      <c r="D921">
        <v>68.319999999999993</v>
      </c>
      <c r="E921">
        <v>68.319999999999993</v>
      </c>
      <c r="G921" s="10">
        <v>0</v>
      </c>
    </row>
    <row r="922" spans="1:7" x14ac:dyDescent="0.35">
      <c r="A922" s="11">
        <v>44020</v>
      </c>
      <c r="B922">
        <v>68.319999999999993</v>
      </c>
      <c r="C922">
        <v>69.099999999999994</v>
      </c>
      <c r="D922">
        <v>69.099999999999994</v>
      </c>
      <c r="E922">
        <v>68</v>
      </c>
      <c r="F922" t="s">
        <v>1096</v>
      </c>
      <c r="G922" s="10">
        <v>-1.49E-2</v>
      </c>
    </row>
    <row r="923" spans="1:7" x14ac:dyDescent="0.35">
      <c r="A923" s="11">
        <v>43990</v>
      </c>
      <c r="B923">
        <v>69.349999999999994</v>
      </c>
      <c r="C923">
        <v>69.540000000000006</v>
      </c>
      <c r="D923">
        <v>69.540000000000006</v>
      </c>
      <c r="E923">
        <v>69.31</v>
      </c>
      <c r="F923" t="s">
        <v>1077</v>
      </c>
      <c r="G923" s="10">
        <v>1.17E-2</v>
      </c>
    </row>
    <row r="924" spans="1:7" x14ac:dyDescent="0.35">
      <c r="A924" s="11">
        <v>43959</v>
      </c>
      <c r="B924">
        <v>68.55</v>
      </c>
      <c r="C924">
        <v>68.83</v>
      </c>
      <c r="D924">
        <v>68.83</v>
      </c>
      <c r="E924">
        <v>68.55</v>
      </c>
      <c r="F924" t="s">
        <v>848</v>
      </c>
      <c r="G924" s="10">
        <v>1.09E-2</v>
      </c>
    </row>
    <row r="925" spans="1:7" x14ac:dyDescent="0.35">
      <c r="A925" s="11">
        <v>43929</v>
      </c>
      <c r="B925">
        <v>67.81</v>
      </c>
      <c r="C925">
        <v>66.48</v>
      </c>
      <c r="D925">
        <v>67.81</v>
      </c>
      <c r="E925">
        <v>66.48</v>
      </c>
      <c r="F925" t="s">
        <v>812</v>
      </c>
      <c r="G925" s="10">
        <v>0.02</v>
      </c>
    </row>
    <row r="926" spans="1:7" x14ac:dyDescent="0.35">
      <c r="A926" s="11">
        <v>43898</v>
      </c>
      <c r="B926">
        <v>66.48</v>
      </c>
      <c r="C926">
        <v>66.459999999999994</v>
      </c>
      <c r="D926">
        <v>66.62</v>
      </c>
      <c r="E926">
        <v>66.319999999999993</v>
      </c>
      <c r="F926" t="s">
        <v>1095</v>
      </c>
      <c r="G926" s="10">
        <v>-1.5E-3</v>
      </c>
    </row>
    <row r="927" spans="1:7" x14ac:dyDescent="0.35">
      <c r="A927" s="11">
        <v>43869</v>
      </c>
      <c r="B927">
        <v>66.58</v>
      </c>
      <c r="C927">
        <v>66.58</v>
      </c>
      <c r="D927">
        <v>66.58</v>
      </c>
      <c r="E927">
        <v>66.58</v>
      </c>
      <c r="G927" s="10">
        <v>0</v>
      </c>
    </row>
    <row r="928" spans="1:7" x14ac:dyDescent="0.35">
      <c r="A928" t="s">
        <v>1094</v>
      </c>
      <c r="B928">
        <v>66.58</v>
      </c>
      <c r="C928">
        <v>66.25</v>
      </c>
      <c r="D928">
        <v>66.58</v>
      </c>
      <c r="E928">
        <v>66.25</v>
      </c>
      <c r="F928" t="s">
        <v>1093</v>
      </c>
      <c r="G928" s="10">
        <v>9.1000000000000004E-3</v>
      </c>
    </row>
    <row r="929" spans="1:7" x14ac:dyDescent="0.35">
      <c r="A929" t="s">
        <v>1092</v>
      </c>
      <c r="B929">
        <v>65.98</v>
      </c>
      <c r="C929">
        <v>65.95</v>
      </c>
      <c r="D929">
        <v>65.98</v>
      </c>
      <c r="E929">
        <v>65.510000000000005</v>
      </c>
      <c r="F929" t="s">
        <v>1091</v>
      </c>
      <c r="G929" s="10">
        <v>-6.0000000000000001E-3</v>
      </c>
    </row>
    <row r="930" spans="1:7" x14ac:dyDescent="0.35">
      <c r="A930" t="s">
        <v>1090</v>
      </c>
      <c r="B930">
        <v>66.38</v>
      </c>
      <c r="C930">
        <v>66.14</v>
      </c>
      <c r="D930">
        <v>66.38</v>
      </c>
      <c r="E930">
        <v>65.8</v>
      </c>
      <c r="F930" t="s">
        <v>1089</v>
      </c>
      <c r="G930" s="10">
        <v>5.7999999999999996E-3</v>
      </c>
    </row>
    <row r="931" spans="1:7" x14ac:dyDescent="0.35">
      <c r="A931" t="s">
        <v>1088</v>
      </c>
      <c r="B931">
        <v>66</v>
      </c>
      <c r="C931">
        <v>65.39</v>
      </c>
      <c r="D931">
        <v>66</v>
      </c>
      <c r="E931">
        <v>65.39</v>
      </c>
      <c r="F931" t="s">
        <v>1087</v>
      </c>
      <c r="G931" s="10">
        <v>9.2999999999999992E-3</v>
      </c>
    </row>
    <row r="932" spans="1:7" x14ac:dyDescent="0.35">
      <c r="A932" t="s">
        <v>1086</v>
      </c>
      <c r="B932">
        <v>65.39</v>
      </c>
      <c r="C932">
        <v>65.510000000000005</v>
      </c>
      <c r="D932">
        <v>65.599999999999994</v>
      </c>
      <c r="E932">
        <v>65.25</v>
      </c>
      <c r="F932" t="s">
        <v>1085</v>
      </c>
      <c r="G932" s="10">
        <v>1.77E-2</v>
      </c>
    </row>
    <row r="933" spans="1:7" x14ac:dyDescent="0.35">
      <c r="A933" t="s">
        <v>1084</v>
      </c>
      <c r="B933">
        <v>64.25</v>
      </c>
      <c r="C933">
        <v>64.25</v>
      </c>
      <c r="D933">
        <v>64.25</v>
      </c>
      <c r="E933">
        <v>64.25</v>
      </c>
      <c r="G933" s="10">
        <v>0</v>
      </c>
    </row>
    <row r="934" spans="1:7" x14ac:dyDescent="0.35">
      <c r="A934" t="s">
        <v>1083</v>
      </c>
      <c r="B934">
        <v>64.25</v>
      </c>
      <c r="C934">
        <v>64.25</v>
      </c>
      <c r="D934">
        <v>64.25</v>
      </c>
      <c r="E934">
        <v>64.25</v>
      </c>
      <c r="G934" s="10">
        <v>0</v>
      </c>
    </row>
    <row r="935" spans="1:7" x14ac:dyDescent="0.35">
      <c r="A935" t="s">
        <v>1082</v>
      </c>
      <c r="B935">
        <v>64.25</v>
      </c>
      <c r="C935">
        <v>64.430000000000007</v>
      </c>
      <c r="D935">
        <v>64.430000000000007</v>
      </c>
      <c r="E935">
        <v>64.13</v>
      </c>
      <c r="F935" t="s">
        <v>1081</v>
      </c>
      <c r="G935" s="10">
        <v>8.5000000000000006E-3</v>
      </c>
    </row>
    <row r="936" spans="1:7" x14ac:dyDescent="0.35">
      <c r="A936" t="s">
        <v>1080</v>
      </c>
      <c r="B936">
        <v>63.71</v>
      </c>
      <c r="C936">
        <v>63.39</v>
      </c>
      <c r="D936">
        <v>64.040000000000006</v>
      </c>
      <c r="E936">
        <v>63.39</v>
      </c>
      <c r="F936" t="s">
        <v>1079</v>
      </c>
      <c r="G936" s="10">
        <v>1.06E-2</v>
      </c>
    </row>
    <row r="937" spans="1:7" x14ac:dyDescent="0.35">
      <c r="A937" t="s">
        <v>1078</v>
      </c>
      <c r="B937">
        <v>63.04</v>
      </c>
      <c r="C937">
        <v>62.52</v>
      </c>
      <c r="D937">
        <v>63.15</v>
      </c>
      <c r="E937">
        <v>62.52</v>
      </c>
      <c r="F937" t="s">
        <v>1077</v>
      </c>
      <c r="G937" s="10">
        <v>1.52E-2</v>
      </c>
    </row>
    <row r="938" spans="1:7" x14ac:dyDescent="0.35">
      <c r="A938" t="s">
        <v>1076</v>
      </c>
      <c r="B938">
        <v>62.1</v>
      </c>
      <c r="C938">
        <v>62.22</v>
      </c>
      <c r="D938">
        <v>62.22</v>
      </c>
      <c r="E938">
        <v>62.1</v>
      </c>
      <c r="F938" t="s">
        <v>887</v>
      </c>
      <c r="G938" s="10">
        <v>1.0800000000000001E-2</v>
      </c>
    </row>
    <row r="939" spans="1:7" x14ac:dyDescent="0.35">
      <c r="A939" t="s">
        <v>1075</v>
      </c>
      <c r="B939">
        <v>61.43</v>
      </c>
      <c r="C939">
        <v>61.52</v>
      </c>
      <c r="D939">
        <v>61.52</v>
      </c>
      <c r="E939">
        <v>61.4</v>
      </c>
      <c r="F939" t="s">
        <v>1074</v>
      </c>
      <c r="G939" s="10">
        <v>5.4000000000000003E-3</v>
      </c>
    </row>
    <row r="940" spans="1:7" x14ac:dyDescent="0.35">
      <c r="A940" t="s">
        <v>1073</v>
      </c>
      <c r="B940">
        <v>61.11</v>
      </c>
      <c r="C940">
        <v>61.11</v>
      </c>
      <c r="D940">
        <v>61.11</v>
      </c>
      <c r="E940">
        <v>61.11</v>
      </c>
      <c r="F940" t="s">
        <v>505</v>
      </c>
      <c r="G940" s="10">
        <v>7.4999999999999997E-3</v>
      </c>
    </row>
    <row r="941" spans="1:7" x14ac:dyDescent="0.35">
      <c r="A941" t="s">
        <v>1072</v>
      </c>
      <c r="B941">
        <v>60.65</v>
      </c>
      <c r="C941">
        <v>60.95</v>
      </c>
      <c r="D941">
        <v>60.95</v>
      </c>
      <c r="E941">
        <v>60.65</v>
      </c>
      <c r="F941" t="s">
        <v>881</v>
      </c>
      <c r="G941" s="10">
        <v>-8.5000000000000006E-3</v>
      </c>
    </row>
    <row r="942" spans="1:7" x14ac:dyDescent="0.35">
      <c r="A942" t="s">
        <v>1071</v>
      </c>
      <c r="B942">
        <v>61.17</v>
      </c>
      <c r="C942">
        <v>61.1</v>
      </c>
      <c r="D942">
        <v>61.17</v>
      </c>
      <c r="E942">
        <v>61.1</v>
      </c>
      <c r="F942" t="s">
        <v>1070</v>
      </c>
      <c r="G942" s="10">
        <v>1.1000000000000001E-3</v>
      </c>
    </row>
    <row r="943" spans="1:7" x14ac:dyDescent="0.35">
      <c r="A943" t="s">
        <v>1069</v>
      </c>
      <c r="B943">
        <v>61.1</v>
      </c>
      <c r="C943">
        <v>61.21</v>
      </c>
      <c r="D943">
        <v>61.21</v>
      </c>
      <c r="E943">
        <v>61.1</v>
      </c>
      <c r="F943" t="s">
        <v>563</v>
      </c>
      <c r="G943" s="10">
        <v>2.3E-3</v>
      </c>
    </row>
    <row r="944" spans="1:7" x14ac:dyDescent="0.35">
      <c r="A944" t="s">
        <v>1068</v>
      </c>
      <c r="B944">
        <v>60.96</v>
      </c>
      <c r="C944">
        <v>61.14</v>
      </c>
      <c r="D944">
        <v>61.14</v>
      </c>
      <c r="E944">
        <v>60.96</v>
      </c>
      <c r="F944" t="s">
        <v>1067</v>
      </c>
      <c r="G944" s="10">
        <v>3.0999999999999999E-3</v>
      </c>
    </row>
    <row r="945" spans="1:7" x14ac:dyDescent="0.35">
      <c r="A945" s="11">
        <v>44172</v>
      </c>
      <c r="B945">
        <v>60.77</v>
      </c>
      <c r="C945">
        <v>60.77</v>
      </c>
      <c r="D945">
        <v>60.77</v>
      </c>
      <c r="E945">
        <v>60.77</v>
      </c>
      <c r="G945" s="10">
        <v>0</v>
      </c>
    </row>
    <row r="946" spans="1:7" x14ac:dyDescent="0.35">
      <c r="A946" s="11">
        <v>44142</v>
      </c>
      <c r="B946">
        <v>60.77</v>
      </c>
      <c r="C946">
        <v>60.77</v>
      </c>
      <c r="D946">
        <v>60.77</v>
      </c>
      <c r="E946">
        <v>60.77</v>
      </c>
      <c r="G946" s="10">
        <v>0</v>
      </c>
    </row>
    <row r="947" spans="1:7" x14ac:dyDescent="0.35">
      <c r="A947" s="11">
        <v>44111</v>
      </c>
      <c r="B947">
        <v>60.77</v>
      </c>
      <c r="C947">
        <v>60.98</v>
      </c>
      <c r="D947">
        <v>60.98</v>
      </c>
      <c r="E947">
        <v>60.63</v>
      </c>
      <c r="F947" t="s">
        <v>1064</v>
      </c>
      <c r="G947" s="10">
        <v>-5.5999999999999999E-3</v>
      </c>
    </row>
    <row r="948" spans="1:7" x14ac:dyDescent="0.35">
      <c r="A948" s="11">
        <v>44081</v>
      </c>
      <c r="B948">
        <v>61.11</v>
      </c>
      <c r="C948">
        <v>61.56</v>
      </c>
      <c r="D948">
        <v>61.56</v>
      </c>
      <c r="E948">
        <v>61.11</v>
      </c>
      <c r="F948" t="s">
        <v>1066</v>
      </c>
      <c r="G948" s="10">
        <v>-3.8999999999999998E-3</v>
      </c>
    </row>
    <row r="949" spans="1:7" x14ac:dyDescent="0.35">
      <c r="A949" s="11">
        <v>44050</v>
      </c>
      <c r="B949">
        <v>61.35</v>
      </c>
      <c r="C949">
        <v>61.18</v>
      </c>
      <c r="D949">
        <v>61.35</v>
      </c>
      <c r="E949">
        <v>61.18</v>
      </c>
      <c r="F949" t="s">
        <v>816</v>
      </c>
      <c r="G949" s="10">
        <v>7.3000000000000001E-3</v>
      </c>
    </row>
    <row r="950" spans="1:7" x14ac:dyDescent="0.35">
      <c r="A950" s="11">
        <v>44019</v>
      </c>
      <c r="B950">
        <v>60.91</v>
      </c>
      <c r="C950">
        <v>60.44</v>
      </c>
      <c r="D950">
        <v>60.91</v>
      </c>
      <c r="E950">
        <v>60.44</v>
      </c>
      <c r="F950" t="s">
        <v>932</v>
      </c>
      <c r="G950" s="10">
        <v>7.1999999999999998E-3</v>
      </c>
    </row>
    <row r="951" spans="1:7" x14ac:dyDescent="0.35">
      <c r="A951" s="11">
        <v>43989</v>
      </c>
      <c r="B951">
        <v>60.47</v>
      </c>
      <c r="C951">
        <v>60.32</v>
      </c>
      <c r="D951">
        <v>60.56</v>
      </c>
      <c r="E951">
        <v>60.32</v>
      </c>
      <c r="F951" t="s">
        <v>1065</v>
      </c>
      <c r="G951" s="10">
        <v>4.3E-3</v>
      </c>
    </row>
    <row r="952" spans="1:7" x14ac:dyDescent="0.35">
      <c r="A952" s="11">
        <v>43958</v>
      </c>
      <c r="B952">
        <v>60.21</v>
      </c>
      <c r="C952">
        <v>60.21</v>
      </c>
      <c r="D952">
        <v>60.21</v>
      </c>
      <c r="E952">
        <v>60.21</v>
      </c>
      <c r="G952" s="10">
        <v>0</v>
      </c>
    </row>
    <row r="953" spans="1:7" x14ac:dyDescent="0.35">
      <c r="A953" s="11">
        <v>43928</v>
      </c>
      <c r="B953">
        <v>60.21</v>
      </c>
      <c r="C953">
        <v>60.21</v>
      </c>
      <c r="D953">
        <v>60.21</v>
      </c>
      <c r="E953">
        <v>60.21</v>
      </c>
      <c r="G953" s="10">
        <v>0</v>
      </c>
    </row>
    <row r="954" spans="1:7" x14ac:dyDescent="0.35">
      <c r="A954" s="11">
        <v>43868</v>
      </c>
      <c r="B954">
        <v>60.21</v>
      </c>
      <c r="C954">
        <v>60.31</v>
      </c>
      <c r="D954">
        <v>60.31</v>
      </c>
      <c r="E954">
        <v>60.21</v>
      </c>
      <c r="F954" t="s">
        <v>1064</v>
      </c>
      <c r="G954" s="10">
        <v>1.1999999999999999E-3</v>
      </c>
    </row>
    <row r="955" spans="1:7" x14ac:dyDescent="0.35">
      <c r="A955" s="11">
        <v>43837</v>
      </c>
      <c r="B955">
        <v>60.14</v>
      </c>
      <c r="C955">
        <v>60.4</v>
      </c>
      <c r="D955">
        <v>60.4</v>
      </c>
      <c r="E955">
        <v>59.78</v>
      </c>
      <c r="F955" t="s">
        <v>809</v>
      </c>
      <c r="G955" s="10">
        <v>-7.3000000000000001E-3</v>
      </c>
    </row>
    <row r="956" spans="1:7" x14ac:dyDescent="0.35">
      <c r="A956" t="s">
        <v>1063</v>
      </c>
      <c r="B956">
        <v>60.58</v>
      </c>
      <c r="C956">
        <v>60.81</v>
      </c>
      <c r="D956">
        <v>60.81</v>
      </c>
      <c r="E956">
        <v>60.58</v>
      </c>
      <c r="F956" t="s">
        <v>525</v>
      </c>
      <c r="G956" s="10">
        <v>8.9999999999999993E-3</v>
      </c>
    </row>
    <row r="957" spans="1:7" x14ac:dyDescent="0.35">
      <c r="A957" t="s">
        <v>1062</v>
      </c>
      <c r="B957">
        <v>60.04</v>
      </c>
      <c r="C957">
        <v>60.23</v>
      </c>
      <c r="D957">
        <v>60.23</v>
      </c>
      <c r="E957">
        <v>60.04</v>
      </c>
      <c r="F957" t="s">
        <v>1061</v>
      </c>
      <c r="G957" s="10">
        <v>-1.1999999999999999E-3</v>
      </c>
    </row>
    <row r="958" spans="1:7" x14ac:dyDescent="0.35">
      <c r="A958" t="s">
        <v>1060</v>
      </c>
      <c r="B958">
        <v>60.11</v>
      </c>
      <c r="C958">
        <v>59.2</v>
      </c>
      <c r="D958">
        <v>60.12</v>
      </c>
      <c r="E958">
        <v>59.2</v>
      </c>
      <c r="F958" t="s">
        <v>1059</v>
      </c>
      <c r="G958" s="10">
        <v>7.0000000000000001E-3</v>
      </c>
    </row>
    <row r="959" spans="1:7" x14ac:dyDescent="0.35">
      <c r="A959" t="s">
        <v>1058</v>
      </c>
      <c r="B959">
        <v>59.69</v>
      </c>
      <c r="C959">
        <v>59.69</v>
      </c>
      <c r="D959">
        <v>59.69</v>
      </c>
      <c r="E959">
        <v>59.69</v>
      </c>
      <c r="F959" t="s">
        <v>523</v>
      </c>
      <c r="G959" s="10">
        <v>-1.8E-3</v>
      </c>
    </row>
    <row r="960" spans="1:7" x14ac:dyDescent="0.35">
      <c r="A960" t="s">
        <v>1057</v>
      </c>
      <c r="B960">
        <v>59.8</v>
      </c>
      <c r="C960">
        <v>59.97</v>
      </c>
      <c r="D960">
        <v>60.09</v>
      </c>
      <c r="E960">
        <v>59.8</v>
      </c>
      <c r="F960" t="s">
        <v>798</v>
      </c>
      <c r="G960" s="10">
        <v>-5.1000000000000004E-3</v>
      </c>
    </row>
    <row r="961" spans="1:7" x14ac:dyDescent="0.35">
      <c r="A961" t="s">
        <v>1056</v>
      </c>
      <c r="B961">
        <v>60.11</v>
      </c>
      <c r="C961">
        <v>60</v>
      </c>
      <c r="D961">
        <v>60.11</v>
      </c>
      <c r="E961">
        <v>60</v>
      </c>
      <c r="F961" t="s">
        <v>943</v>
      </c>
      <c r="G961" s="10">
        <v>1.06E-2</v>
      </c>
    </row>
    <row r="962" spans="1:7" x14ac:dyDescent="0.35">
      <c r="A962" t="s">
        <v>1055</v>
      </c>
      <c r="B962">
        <v>59.48</v>
      </c>
      <c r="C962">
        <v>59.59</v>
      </c>
      <c r="D962">
        <v>59.59</v>
      </c>
      <c r="E962">
        <v>59.48</v>
      </c>
      <c r="F962" t="s">
        <v>885</v>
      </c>
      <c r="G962" s="10">
        <v>6.1000000000000004E-3</v>
      </c>
    </row>
    <row r="963" spans="1:7" x14ac:dyDescent="0.35">
      <c r="A963" t="s">
        <v>1054</v>
      </c>
      <c r="B963">
        <v>59.12</v>
      </c>
      <c r="C963">
        <v>58.6</v>
      </c>
      <c r="D963">
        <v>59.21</v>
      </c>
      <c r="E963">
        <v>58.6</v>
      </c>
      <c r="F963" t="s">
        <v>1053</v>
      </c>
      <c r="G963" s="10">
        <v>1.2500000000000001E-2</v>
      </c>
    </row>
    <row r="964" spans="1:7" x14ac:dyDescent="0.35">
      <c r="A964" t="s">
        <v>1052</v>
      </c>
      <c r="B964">
        <v>58.39</v>
      </c>
      <c r="C964">
        <v>58.39</v>
      </c>
      <c r="D964">
        <v>58.39</v>
      </c>
      <c r="E964">
        <v>58.39</v>
      </c>
      <c r="F964" t="s">
        <v>547</v>
      </c>
      <c r="G964" s="10">
        <v>-2.5999999999999999E-3</v>
      </c>
    </row>
    <row r="965" spans="1:7" x14ac:dyDescent="0.35">
      <c r="A965" t="s">
        <v>1051</v>
      </c>
      <c r="B965">
        <v>58.54</v>
      </c>
      <c r="C965">
        <v>58.31</v>
      </c>
      <c r="D965">
        <v>58.54</v>
      </c>
      <c r="E965">
        <v>58.31</v>
      </c>
      <c r="F965" t="s">
        <v>1050</v>
      </c>
      <c r="G965" s="10">
        <v>1.5E-3</v>
      </c>
    </row>
    <row r="966" spans="1:7" x14ac:dyDescent="0.35">
      <c r="A966" t="s">
        <v>1049</v>
      </c>
      <c r="B966">
        <v>58.45</v>
      </c>
      <c r="C966">
        <v>58.5</v>
      </c>
      <c r="D966">
        <v>58.5</v>
      </c>
      <c r="E966">
        <v>58.45</v>
      </c>
      <c r="F966" t="s">
        <v>612</v>
      </c>
      <c r="G966" s="10">
        <v>1E-3</v>
      </c>
    </row>
    <row r="967" spans="1:7" x14ac:dyDescent="0.35">
      <c r="A967" t="s">
        <v>1048</v>
      </c>
      <c r="B967">
        <v>58.39</v>
      </c>
      <c r="C967">
        <v>57.85</v>
      </c>
      <c r="D967">
        <v>58.39</v>
      </c>
      <c r="E967">
        <v>57.85</v>
      </c>
      <c r="F967" t="s">
        <v>654</v>
      </c>
      <c r="G967" s="10">
        <v>-2.8999999999999998E-3</v>
      </c>
    </row>
    <row r="968" spans="1:7" x14ac:dyDescent="0.35">
      <c r="A968" s="11">
        <v>44171</v>
      </c>
      <c r="B968">
        <v>58.56</v>
      </c>
      <c r="C968">
        <v>59</v>
      </c>
      <c r="D968">
        <v>59.01</v>
      </c>
      <c r="E968">
        <v>58.42</v>
      </c>
      <c r="F968" t="s">
        <v>1047</v>
      </c>
      <c r="G968" s="10">
        <v>1.9E-3</v>
      </c>
    </row>
    <row r="969" spans="1:7" x14ac:dyDescent="0.35">
      <c r="A969" s="11">
        <v>44141</v>
      </c>
      <c r="B969">
        <v>58.45</v>
      </c>
      <c r="C969">
        <v>59</v>
      </c>
      <c r="D969">
        <v>59</v>
      </c>
      <c r="E969">
        <v>58.45</v>
      </c>
      <c r="F969" t="s">
        <v>1046</v>
      </c>
      <c r="G969" s="10">
        <v>-5.1000000000000004E-3</v>
      </c>
    </row>
    <row r="970" spans="1:7" x14ac:dyDescent="0.35">
      <c r="A970" s="11">
        <v>44110</v>
      </c>
      <c r="B970">
        <v>58.75</v>
      </c>
      <c r="C970">
        <v>58.27</v>
      </c>
      <c r="D970">
        <v>58.75</v>
      </c>
      <c r="E970">
        <v>58.27</v>
      </c>
      <c r="F970" t="s">
        <v>866</v>
      </c>
      <c r="G970" s="10">
        <v>1.17E-2</v>
      </c>
    </row>
    <row r="971" spans="1:7" x14ac:dyDescent="0.35">
      <c r="A971" s="11">
        <v>44080</v>
      </c>
      <c r="B971">
        <v>58.07</v>
      </c>
      <c r="C971">
        <v>58</v>
      </c>
      <c r="D971">
        <v>58.1</v>
      </c>
      <c r="E971">
        <v>58</v>
      </c>
      <c r="F971" t="s">
        <v>1045</v>
      </c>
      <c r="G971" s="10">
        <v>1.04E-2</v>
      </c>
    </row>
    <row r="972" spans="1:7" x14ac:dyDescent="0.35">
      <c r="A972" s="11">
        <v>44049</v>
      </c>
      <c r="B972">
        <v>57.47</v>
      </c>
      <c r="C972">
        <v>58</v>
      </c>
      <c r="D972">
        <v>58</v>
      </c>
      <c r="E972">
        <v>57.05</v>
      </c>
      <c r="F972" t="s">
        <v>1044</v>
      </c>
      <c r="G972" s="10">
        <v>1.06E-2</v>
      </c>
    </row>
    <row r="973" spans="1:7" x14ac:dyDescent="0.35">
      <c r="A973" s="11">
        <v>44018</v>
      </c>
      <c r="B973">
        <v>56.87</v>
      </c>
      <c r="C973">
        <v>56.87</v>
      </c>
      <c r="D973">
        <v>56.87</v>
      </c>
      <c r="E973">
        <v>56.87</v>
      </c>
      <c r="G973" s="10">
        <v>0</v>
      </c>
    </row>
    <row r="974" spans="1:7" x14ac:dyDescent="0.35">
      <c r="A974" s="11">
        <v>43957</v>
      </c>
      <c r="B974">
        <v>56.87</v>
      </c>
      <c r="C974">
        <v>56.7</v>
      </c>
      <c r="D974">
        <v>56.88</v>
      </c>
      <c r="E974">
        <v>56.48</v>
      </c>
      <c r="F974" t="s">
        <v>1043</v>
      </c>
      <c r="G974" s="10">
        <v>-1.9800000000000002E-2</v>
      </c>
    </row>
    <row r="975" spans="1:7" x14ac:dyDescent="0.35">
      <c r="A975" s="11">
        <v>43927</v>
      </c>
      <c r="B975">
        <v>58.02</v>
      </c>
      <c r="C975">
        <v>57.29</v>
      </c>
      <c r="D975">
        <v>58.02</v>
      </c>
      <c r="E975">
        <v>57.29</v>
      </c>
      <c r="F975" t="s">
        <v>1042</v>
      </c>
      <c r="G975" s="10">
        <v>1.26E-2</v>
      </c>
    </row>
    <row r="976" spans="1:7" x14ac:dyDescent="0.35">
      <c r="A976" s="11">
        <v>43896</v>
      </c>
      <c r="B976">
        <v>57.3</v>
      </c>
      <c r="C976">
        <v>56.97</v>
      </c>
      <c r="D976">
        <v>57.3</v>
      </c>
      <c r="E976">
        <v>56.97</v>
      </c>
      <c r="F976" t="s">
        <v>1041</v>
      </c>
      <c r="G976" s="10">
        <v>-2.0199999999999999E-2</v>
      </c>
    </row>
    <row r="977" spans="1:7" x14ac:dyDescent="0.35">
      <c r="A977" s="11">
        <v>43867</v>
      </c>
      <c r="B977">
        <v>58.48</v>
      </c>
      <c r="C977">
        <v>59.08</v>
      </c>
      <c r="D977">
        <v>59.08</v>
      </c>
      <c r="E977">
        <v>58.48</v>
      </c>
      <c r="F977" t="s">
        <v>1040</v>
      </c>
      <c r="G977" s="10">
        <v>-1.0699999999999999E-2</v>
      </c>
    </row>
    <row r="978" spans="1:7" x14ac:dyDescent="0.35">
      <c r="A978" s="11">
        <v>43836</v>
      </c>
      <c r="B978">
        <v>59.11</v>
      </c>
      <c r="C978">
        <v>58.91</v>
      </c>
      <c r="D978">
        <v>59.11</v>
      </c>
      <c r="E978">
        <v>58.91</v>
      </c>
      <c r="F978" t="s">
        <v>1039</v>
      </c>
      <c r="G978" s="10">
        <v>3.5999999999999999E-3</v>
      </c>
    </row>
    <row r="979" spans="1:7" x14ac:dyDescent="0.35">
      <c r="A979" t="s">
        <v>1038</v>
      </c>
      <c r="B979">
        <v>58.9</v>
      </c>
      <c r="C979">
        <v>58.76</v>
      </c>
      <c r="D979">
        <v>59.16</v>
      </c>
      <c r="E979">
        <v>58.71</v>
      </c>
      <c r="F979" t="s">
        <v>1037</v>
      </c>
      <c r="G979" s="10">
        <v>9.7000000000000003E-3</v>
      </c>
    </row>
    <row r="980" spans="1:7" x14ac:dyDescent="0.35">
      <c r="A980" t="s">
        <v>1036</v>
      </c>
      <c r="B980">
        <v>58.34</v>
      </c>
      <c r="C980">
        <v>58.3</v>
      </c>
      <c r="D980">
        <v>58.34</v>
      </c>
      <c r="E980">
        <v>58.09</v>
      </c>
      <c r="F980" t="s">
        <v>876</v>
      </c>
      <c r="G980" s="10">
        <v>2.3999999999999998E-3</v>
      </c>
    </row>
    <row r="981" spans="1:7" x14ac:dyDescent="0.35">
      <c r="A981" t="s">
        <v>1035</v>
      </c>
      <c r="B981">
        <v>58.2</v>
      </c>
      <c r="C981">
        <v>57.6</v>
      </c>
      <c r="D981">
        <v>58.2</v>
      </c>
      <c r="E981">
        <v>57.6</v>
      </c>
      <c r="F981" t="s">
        <v>1034</v>
      </c>
      <c r="G981" s="10">
        <v>3.8E-3</v>
      </c>
    </row>
    <row r="982" spans="1:7" x14ac:dyDescent="0.35">
      <c r="A982" t="s">
        <v>1033</v>
      </c>
      <c r="B982">
        <v>57.98</v>
      </c>
      <c r="C982">
        <v>58.56</v>
      </c>
      <c r="D982">
        <v>58.56</v>
      </c>
      <c r="E982">
        <v>57.98</v>
      </c>
      <c r="F982" t="s">
        <v>1032</v>
      </c>
      <c r="G982" s="10">
        <v>-1.8100000000000002E-2</v>
      </c>
    </row>
    <row r="983" spans="1:7" x14ac:dyDescent="0.35">
      <c r="A983" t="s">
        <v>1031</v>
      </c>
      <c r="B983">
        <v>59.05</v>
      </c>
      <c r="C983">
        <v>58.97</v>
      </c>
      <c r="D983">
        <v>59.12</v>
      </c>
      <c r="E983">
        <v>58.93</v>
      </c>
      <c r="F983" t="s">
        <v>908</v>
      </c>
      <c r="G983" s="10">
        <v>6.1000000000000004E-3</v>
      </c>
    </row>
    <row r="984" spans="1:7" x14ac:dyDescent="0.35">
      <c r="A984" t="s">
        <v>1030</v>
      </c>
      <c r="B984">
        <v>58.69</v>
      </c>
      <c r="C984">
        <v>59.25</v>
      </c>
      <c r="D984">
        <v>59.25</v>
      </c>
      <c r="E984">
        <v>58.69</v>
      </c>
      <c r="F984" t="s">
        <v>1029</v>
      </c>
      <c r="G984" s="10">
        <v>-1.5100000000000001E-2</v>
      </c>
    </row>
    <row r="985" spans="1:7" x14ac:dyDescent="0.35">
      <c r="A985" t="s">
        <v>1028</v>
      </c>
      <c r="B985">
        <v>59.59</v>
      </c>
      <c r="C985">
        <v>59.65</v>
      </c>
      <c r="D985">
        <v>59.65</v>
      </c>
      <c r="E985">
        <v>59.59</v>
      </c>
      <c r="F985" t="s">
        <v>543</v>
      </c>
      <c r="G985" s="10">
        <v>1.2999999999999999E-3</v>
      </c>
    </row>
    <row r="986" spans="1:7" x14ac:dyDescent="0.35">
      <c r="A986" t="s">
        <v>1027</v>
      </c>
      <c r="B986">
        <v>59.51</v>
      </c>
      <c r="C986">
        <v>59.38</v>
      </c>
      <c r="D986">
        <v>59.51</v>
      </c>
      <c r="E986">
        <v>59.38</v>
      </c>
      <c r="F986" t="s">
        <v>766</v>
      </c>
      <c r="G986" s="10">
        <v>8.5000000000000006E-3</v>
      </c>
    </row>
    <row r="987" spans="1:7" x14ac:dyDescent="0.35">
      <c r="A987" t="s">
        <v>1026</v>
      </c>
      <c r="B987">
        <v>59.01</v>
      </c>
      <c r="C987">
        <v>59.69</v>
      </c>
      <c r="D987">
        <v>59.69</v>
      </c>
      <c r="E987">
        <v>59.01</v>
      </c>
      <c r="F987" t="s">
        <v>1025</v>
      </c>
      <c r="G987" s="10">
        <v>-1.06E-2</v>
      </c>
    </row>
    <row r="988" spans="1:7" x14ac:dyDescent="0.35">
      <c r="A988" t="s">
        <v>1024</v>
      </c>
      <c r="B988">
        <v>59.64</v>
      </c>
      <c r="C988">
        <v>59.65</v>
      </c>
      <c r="D988">
        <v>59.65</v>
      </c>
      <c r="E988">
        <v>59.64</v>
      </c>
      <c r="F988" t="s">
        <v>1023</v>
      </c>
      <c r="G988" s="10">
        <v>7.3000000000000001E-3</v>
      </c>
    </row>
    <row r="989" spans="1:7" x14ac:dyDescent="0.35">
      <c r="A989" t="s">
        <v>1022</v>
      </c>
      <c r="B989">
        <v>59.21</v>
      </c>
      <c r="C989">
        <v>58.77</v>
      </c>
      <c r="D989">
        <v>59.23</v>
      </c>
      <c r="E989">
        <v>58.77</v>
      </c>
      <c r="F989" t="s">
        <v>808</v>
      </c>
      <c r="G989" s="10">
        <v>1.1599999999999999E-2</v>
      </c>
    </row>
    <row r="990" spans="1:7" x14ac:dyDescent="0.35">
      <c r="A990" t="s">
        <v>1021</v>
      </c>
      <c r="B990">
        <v>58.53</v>
      </c>
      <c r="C990">
        <v>58.47</v>
      </c>
      <c r="D990">
        <v>58.53</v>
      </c>
      <c r="E990">
        <v>58.47</v>
      </c>
      <c r="F990" t="s">
        <v>1020</v>
      </c>
      <c r="G990" s="10">
        <v>8.5000000000000006E-3</v>
      </c>
    </row>
    <row r="991" spans="1:7" x14ac:dyDescent="0.35">
      <c r="A991" s="11">
        <v>44170</v>
      </c>
      <c r="B991">
        <v>58.04</v>
      </c>
      <c r="C991">
        <v>58.01</v>
      </c>
      <c r="D991">
        <v>58.15</v>
      </c>
      <c r="E991">
        <v>58.01</v>
      </c>
      <c r="F991" t="s">
        <v>940</v>
      </c>
      <c r="G991" s="10">
        <v>3.7000000000000002E-3</v>
      </c>
    </row>
    <row r="992" spans="1:7" x14ac:dyDescent="0.35">
      <c r="A992" s="11">
        <v>44140</v>
      </c>
      <c r="B992">
        <v>57.82</v>
      </c>
      <c r="C992">
        <v>58.23</v>
      </c>
      <c r="D992">
        <v>58.23</v>
      </c>
      <c r="E992">
        <v>57.75</v>
      </c>
      <c r="F992" t="s">
        <v>864</v>
      </c>
      <c r="G992" s="10">
        <v>-5.0000000000000001E-3</v>
      </c>
    </row>
    <row r="993" spans="1:7" x14ac:dyDescent="0.35">
      <c r="A993" s="11">
        <v>44109</v>
      </c>
      <c r="B993">
        <v>58.11</v>
      </c>
      <c r="C993">
        <v>58.11</v>
      </c>
      <c r="D993">
        <v>58.11</v>
      </c>
      <c r="E993">
        <v>58.11</v>
      </c>
      <c r="G993" s="10">
        <v>0</v>
      </c>
    </row>
    <row r="994" spans="1:7" x14ac:dyDescent="0.35">
      <c r="A994" s="11">
        <v>44079</v>
      </c>
      <c r="B994">
        <v>58.11</v>
      </c>
      <c r="C994">
        <v>58.11</v>
      </c>
      <c r="D994">
        <v>58.11</v>
      </c>
      <c r="E994">
        <v>58.11</v>
      </c>
      <c r="G994" s="10">
        <v>0</v>
      </c>
    </row>
    <row r="995" spans="1:7" x14ac:dyDescent="0.35">
      <c r="A995" s="11">
        <v>44048</v>
      </c>
      <c r="B995">
        <v>58.11</v>
      </c>
      <c r="C995">
        <v>58.72</v>
      </c>
      <c r="D995">
        <v>58.72</v>
      </c>
      <c r="E995">
        <v>58.11</v>
      </c>
      <c r="F995" t="s">
        <v>1019</v>
      </c>
      <c r="G995" s="10">
        <v>-1.01E-2</v>
      </c>
    </row>
    <row r="996" spans="1:7" x14ac:dyDescent="0.35">
      <c r="A996" s="11">
        <v>44017</v>
      </c>
      <c r="B996">
        <v>58.7</v>
      </c>
      <c r="C996">
        <v>57.88</v>
      </c>
      <c r="D996">
        <v>58.7</v>
      </c>
      <c r="E996">
        <v>57.66</v>
      </c>
      <c r="F996" t="s">
        <v>931</v>
      </c>
      <c r="G996" s="10">
        <v>1.89E-2</v>
      </c>
    </row>
    <row r="997" spans="1:7" x14ac:dyDescent="0.35">
      <c r="A997" s="11">
        <v>43987</v>
      </c>
      <c r="B997">
        <v>57.61</v>
      </c>
      <c r="C997">
        <v>57.73</v>
      </c>
      <c r="D997">
        <v>57.75</v>
      </c>
      <c r="E997">
        <v>57.19</v>
      </c>
      <c r="F997" t="s">
        <v>1018</v>
      </c>
      <c r="G997" s="10">
        <v>-1.1299999999999999E-2</v>
      </c>
    </row>
    <row r="998" spans="1:7" x14ac:dyDescent="0.35">
      <c r="A998" s="11">
        <v>43956</v>
      </c>
      <c r="B998">
        <v>58.27</v>
      </c>
      <c r="C998">
        <v>58.23</v>
      </c>
      <c r="D998">
        <v>58.43</v>
      </c>
      <c r="E998">
        <v>57.99</v>
      </c>
      <c r="F998" t="s">
        <v>1017</v>
      </c>
      <c r="G998" s="10">
        <v>2.9999999999999997E-4</v>
      </c>
    </row>
    <row r="999" spans="1:7" x14ac:dyDescent="0.35">
      <c r="A999" s="11">
        <v>43926</v>
      </c>
      <c r="B999">
        <v>58.25</v>
      </c>
      <c r="C999">
        <v>58.34</v>
      </c>
      <c r="D999">
        <v>58.34</v>
      </c>
      <c r="E999">
        <v>58.05</v>
      </c>
      <c r="F999" t="s">
        <v>1016</v>
      </c>
      <c r="G999" s="10">
        <v>4.1000000000000003E-3</v>
      </c>
    </row>
    <row r="1000" spans="1:7" x14ac:dyDescent="0.35">
      <c r="A1000" s="11">
        <v>43895</v>
      </c>
      <c r="B1000">
        <v>58.01</v>
      </c>
      <c r="C1000">
        <v>58.01</v>
      </c>
      <c r="D1000">
        <v>58.01</v>
      </c>
      <c r="E1000">
        <v>58.01</v>
      </c>
      <c r="G1000" s="10">
        <v>0</v>
      </c>
    </row>
    <row r="1001" spans="1:7" x14ac:dyDescent="0.35">
      <c r="A1001" s="11">
        <v>43866</v>
      </c>
      <c r="B1001">
        <v>58.01</v>
      </c>
      <c r="C1001">
        <v>58.01</v>
      </c>
      <c r="D1001">
        <v>58.01</v>
      </c>
      <c r="E1001">
        <v>58.01</v>
      </c>
      <c r="G1001" s="10">
        <v>0</v>
      </c>
    </row>
    <row r="1002" spans="1:7" x14ac:dyDescent="0.35">
      <c r="A1002" s="11">
        <v>43835</v>
      </c>
      <c r="B1002">
        <v>58.01</v>
      </c>
      <c r="C1002">
        <v>57.5</v>
      </c>
      <c r="D1002">
        <v>58.07</v>
      </c>
      <c r="E1002">
        <v>57.5</v>
      </c>
      <c r="F1002" t="s">
        <v>816</v>
      </c>
      <c r="G1002" s="10">
        <v>8.3999999999999995E-3</v>
      </c>
    </row>
    <row r="1003" spans="1:7" x14ac:dyDescent="0.35">
      <c r="A1003" t="s">
        <v>1015</v>
      </c>
      <c r="B1003">
        <v>57.52</v>
      </c>
      <c r="C1003">
        <v>58</v>
      </c>
      <c r="D1003">
        <v>58.28</v>
      </c>
      <c r="E1003">
        <v>57.43</v>
      </c>
      <c r="F1003" t="s">
        <v>1014</v>
      </c>
      <c r="G1003" s="10">
        <v>-1.9199999999999998E-2</v>
      </c>
    </row>
    <row r="1004" spans="1:7" x14ac:dyDescent="0.35">
      <c r="A1004" t="s">
        <v>1013</v>
      </c>
      <c r="B1004">
        <v>58.65</v>
      </c>
      <c r="C1004">
        <v>58</v>
      </c>
      <c r="D1004">
        <v>58.65</v>
      </c>
      <c r="E1004">
        <v>58</v>
      </c>
      <c r="F1004" t="s">
        <v>1012</v>
      </c>
      <c r="G1004" s="10">
        <v>4.4000000000000003E-3</v>
      </c>
    </row>
    <row r="1005" spans="1:7" x14ac:dyDescent="0.35">
      <c r="A1005" t="s">
        <v>1011</v>
      </c>
      <c r="B1005">
        <v>58.39</v>
      </c>
      <c r="C1005">
        <v>59.03</v>
      </c>
      <c r="D1005">
        <v>59.03</v>
      </c>
      <c r="E1005">
        <v>58.09</v>
      </c>
      <c r="F1005" t="s">
        <v>1010</v>
      </c>
      <c r="G1005" s="10">
        <v>-5.1000000000000004E-3</v>
      </c>
    </row>
    <row r="1006" spans="1:7" x14ac:dyDescent="0.35">
      <c r="A1006" t="s">
        <v>1009</v>
      </c>
      <c r="B1006">
        <v>58.69</v>
      </c>
      <c r="C1006">
        <v>59.01</v>
      </c>
      <c r="D1006">
        <v>59.01</v>
      </c>
      <c r="E1006">
        <v>58.5</v>
      </c>
      <c r="F1006" t="s">
        <v>859</v>
      </c>
      <c r="G1006" s="10">
        <v>-6.6E-3</v>
      </c>
    </row>
    <row r="1007" spans="1:7" x14ac:dyDescent="0.35">
      <c r="A1007" t="s">
        <v>1008</v>
      </c>
      <c r="B1007">
        <v>59.08</v>
      </c>
      <c r="C1007">
        <v>59.94</v>
      </c>
      <c r="D1007">
        <v>59.94</v>
      </c>
      <c r="E1007">
        <v>58.89</v>
      </c>
      <c r="F1007" t="s">
        <v>1007</v>
      </c>
      <c r="G1007" s="10">
        <v>-6.7000000000000002E-3</v>
      </c>
    </row>
    <row r="1008" spans="1:7" x14ac:dyDescent="0.35">
      <c r="A1008" t="s">
        <v>1006</v>
      </c>
      <c r="B1008">
        <v>59.48</v>
      </c>
      <c r="C1008">
        <v>59.64</v>
      </c>
      <c r="D1008">
        <v>59.86</v>
      </c>
      <c r="E1008">
        <v>59.06</v>
      </c>
      <c r="F1008" t="s">
        <v>605</v>
      </c>
      <c r="G1008" s="10">
        <v>7.7000000000000002E-3</v>
      </c>
    </row>
    <row r="1009" spans="1:7" x14ac:dyDescent="0.35">
      <c r="A1009" t="s">
        <v>1005</v>
      </c>
      <c r="B1009">
        <v>59.02</v>
      </c>
      <c r="C1009">
        <v>58.72</v>
      </c>
      <c r="D1009">
        <v>59.25</v>
      </c>
      <c r="E1009">
        <v>58.59</v>
      </c>
      <c r="F1009" t="s">
        <v>1004</v>
      </c>
      <c r="G1009" s="10">
        <v>2.2200000000000001E-2</v>
      </c>
    </row>
    <row r="1010" spans="1:7" x14ac:dyDescent="0.35">
      <c r="A1010" t="s">
        <v>1003</v>
      </c>
      <c r="B1010">
        <v>57.74</v>
      </c>
      <c r="C1010">
        <v>57.42</v>
      </c>
      <c r="D1010">
        <v>57.85</v>
      </c>
      <c r="E1010">
        <v>57.19</v>
      </c>
      <c r="F1010" t="s">
        <v>1002</v>
      </c>
      <c r="G1010" s="10">
        <v>-6.4999999999999997E-3</v>
      </c>
    </row>
    <row r="1011" spans="1:7" x14ac:dyDescent="0.35">
      <c r="A1011" t="s">
        <v>1001</v>
      </c>
      <c r="B1011">
        <v>58.12</v>
      </c>
      <c r="C1011">
        <v>58.13</v>
      </c>
      <c r="D1011">
        <v>58.49</v>
      </c>
      <c r="E1011">
        <v>57.4</v>
      </c>
      <c r="F1011" t="s">
        <v>1000</v>
      </c>
      <c r="G1011" s="10">
        <v>1.2E-2</v>
      </c>
    </row>
    <row r="1012" spans="1:7" x14ac:dyDescent="0.35">
      <c r="A1012" t="s">
        <v>999</v>
      </c>
      <c r="B1012">
        <v>57.43</v>
      </c>
      <c r="C1012">
        <v>58.72</v>
      </c>
      <c r="D1012">
        <v>58.72</v>
      </c>
      <c r="E1012">
        <v>57.1</v>
      </c>
      <c r="F1012" t="s">
        <v>998</v>
      </c>
      <c r="G1012" s="10">
        <v>-2.5700000000000001E-2</v>
      </c>
    </row>
    <row r="1013" spans="1:7" x14ac:dyDescent="0.35">
      <c r="A1013" t="s">
        <v>997</v>
      </c>
      <c r="B1013">
        <v>58.94</v>
      </c>
      <c r="C1013">
        <v>58.57</v>
      </c>
      <c r="D1013">
        <v>59.37</v>
      </c>
      <c r="E1013">
        <v>58.57</v>
      </c>
      <c r="F1013" t="s">
        <v>996</v>
      </c>
      <c r="G1013" s="10">
        <v>-7.1999999999999998E-3</v>
      </c>
    </row>
    <row r="1014" spans="1:7" x14ac:dyDescent="0.35">
      <c r="A1014" t="s">
        <v>995</v>
      </c>
      <c r="B1014">
        <v>59.37</v>
      </c>
      <c r="C1014">
        <v>59.65</v>
      </c>
      <c r="D1014">
        <v>59.65</v>
      </c>
      <c r="E1014">
        <v>59.07</v>
      </c>
      <c r="F1014" t="s">
        <v>994</v>
      </c>
      <c r="G1014" s="10">
        <v>-9.5999999999999992E-3</v>
      </c>
    </row>
    <row r="1015" spans="1:7" x14ac:dyDescent="0.35">
      <c r="A1015" t="s">
        <v>993</v>
      </c>
      <c r="B1015">
        <v>59.94</v>
      </c>
      <c r="C1015">
        <v>60.2</v>
      </c>
      <c r="D1015">
        <v>60.24</v>
      </c>
      <c r="E1015">
        <v>59.94</v>
      </c>
      <c r="F1015" t="s">
        <v>992</v>
      </c>
      <c r="G1015" s="10">
        <v>1.9E-3</v>
      </c>
    </row>
    <row r="1016" spans="1:7" x14ac:dyDescent="0.35">
      <c r="A1016" t="s">
        <v>991</v>
      </c>
      <c r="B1016">
        <v>59.83</v>
      </c>
      <c r="C1016">
        <v>59</v>
      </c>
      <c r="D1016">
        <v>60.04</v>
      </c>
      <c r="E1016">
        <v>58.59</v>
      </c>
      <c r="F1016" t="s">
        <v>990</v>
      </c>
      <c r="G1016" s="10">
        <v>2.24E-2</v>
      </c>
    </row>
    <row r="1017" spans="1:7" x14ac:dyDescent="0.35">
      <c r="A1017" s="11">
        <v>44078</v>
      </c>
      <c r="B1017">
        <v>58.52</v>
      </c>
      <c r="C1017">
        <v>57.5</v>
      </c>
      <c r="D1017">
        <v>58.99</v>
      </c>
      <c r="E1017">
        <v>57.5</v>
      </c>
      <c r="F1017" t="s">
        <v>989</v>
      </c>
      <c r="G1017" s="10">
        <v>2.93E-2</v>
      </c>
    </row>
    <row r="1018" spans="1:7" x14ac:dyDescent="0.35">
      <c r="A1018" s="11">
        <v>44047</v>
      </c>
      <c r="B1018">
        <v>56.86</v>
      </c>
      <c r="C1018">
        <v>56.74</v>
      </c>
      <c r="D1018">
        <v>57.35</v>
      </c>
      <c r="E1018">
        <v>56.74</v>
      </c>
      <c r="F1018" t="s">
        <v>970</v>
      </c>
      <c r="G1018" s="10">
        <v>-2.7000000000000001E-3</v>
      </c>
    </row>
    <row r="1019" spans="1:7" x14ac:dyDescent="0.35">
      <c r="A1019" s="11">
        <v>44016</v>
      </c>
      <c r="B1019">
        <v>57.01</v>
      </c>
      <c r="C1019">
        <v>58.23</v>
      </c>
      <c r="D1019">
        <v>58.23</v>
      </c>
      <c r="E1019">
        <v>56.39</v>
      </c>
      <c r="F1019" t="s">
        <v>988</v>
      </c>
      <c r="G1019" s="10">
        <v>-1.21E-2</v>
      </c>
    </row>
    <row r="1020" spans="1:7" x14ac:dyDescent="0.35">
      <c r="A1020" s="11">
        <v>43986</v>
      </c>
      <c r="B1020">
        <v>57.71</v>
      </c>
      <c r="C1020">
        <v>56.12</v>
      </c>
      <c r="D1020">
        <v>57.71</v>
      </c>
      <c r="E1020">
        <v>56.12</v>
      </c>
      <c r="F1020" t="s">
        <v>853</v>
      </c>
      <c r="G1020" s="10">
        <v>3.49E-2</v>
      </c>
    </row>
    <row r="1021" spans="1:7" x14ac:dyDescent="0.35">
      <c r="A1021" s="11">
        <v>43894</v>
      </c>
      <c r="B1021">
        <v>55.76</v>
      </c>
      <c r="C1021">
        <v>55.25</v>
      </c>
      <c r="D1021">
        <v>55.76</v>
      </c>
      <c r="E1021">
        <v>55.2</v>
      </c>
      <c r="F1021" t="s">
        <v>987</v>
      </c>
      <c r="G1021" s="10">
        <v>-2.0000000000000001E-4</v>
      </c>
    </row>
    <row r="1022" spans="1:7" x14ac:dyDescent="0.35">
      <c r="A1022" s="11">
        <v>43865</v>
      </c>
      <c r="B1022">
        <v>55.77</v>
      </c>
      <c r="C1022">
        <v>55.58</v>
      </c>
      <c r="D1022">
        <v>55.77</v>
      </c>
      <c r="E1022">
        <v>55</v>
      </c>
      <c r="F1022" t="s">
        <v>986</v>
      </c>
      <c r="G1022" s="10">
        <v>2.5100000000000001E-2</v>
      </c>
    </row>
    <row r="1023" spans="1:7" x14ac:dyDescent="0.35">
      <c r="A1023" s="11">
        <v>43834</v>
      </c>
      <c r="B1023">
        <v>54.41</v>
      </c>
      <c r="C1023">
        <v>54.25</v>
      </c>
      <c r="D1023">
        <v>54.41</v>
      </c>
      <c r="E1023">
        <v>54.25</v>
      </c>
      <c r="F1023" t="s">
        <v>712</v>
      </c>
      <c r="G1023" s="10">
        <v>1.3100000000000001E-2</v>
      </c>
    </row>
    <row r="1024" spans="1:7" x14ac:dyDescent="0.35">
      <c r="A1024" t="s">
        <v>985</v>
      </c>
      <c r="B1024">
        <v>53.7</v>
      </c>
      <c r="C1024">
        <v>55</v>
      </c>
      <c r="D1024">
        <v>55</v>
      </c>
      <c r="E1024">
        <v>53.7</v>
      </c>
      <c r="F1024" t="s">
        <v>809</v>
      </c>
      <c r="G1024" s="10">
        <v>-3.09E-2</v>
      </c>
    </row>
    <row r="1025" spans="1:7" x14ac:dyDescent="0.35">
      <c r="A1025" t="s">
        <v>984</v>
      </c>
      <c r="B1025">
        <v>55.41</v>
      </c>
      <c r="C1025">
        <v>55.99</v>
      </c>
      <c r="D1025">
        <v>55.99</v>
      </c>
      <c r="E1025">
        <v>55.41</v>
      </c>
      <c r="F1025" t="s">
        <v>846</v>
      </c>
      <c r="G1025" s="10">
        <v>-2.0000000000000001E-4</v>
      </c>
    </row>
    <row r="1026" spans="1:7" x14ac:dyDescent="0.35">
      <c r="A1026" t="s">
        <v>983</v>
      </c>
      <c r="B1026">
        <v>55.42</v>
      </c>
      <c r="C1026">
        <v>55.49</v>
      </c>
      <c r="D1026">
        <v>56.13</v>
      </c>
      <c r="E1026">
        <v>53.17</v>
      </c>
      <c r="F1026" t="s">
        <v>982</v>
      </c>
      <c r="G1026" s="10">
        <v>-1.46E-2</v>
      </c>
    </row>
    <row r="1027" spans="1:7" x14ac:dyDescent="0.35">
      <c r="A1027" t="s">
        <v>981</v>
      </c>
      <c r="B1027">
        <v>56.24</v>
      </c>
      <c r="C1027">
        <v>56.13</v>
      </c>
      <c r="D1027">
        <v>56.42</v>
      </c>
      <c r="E1027">
        <v>56.13</v>
      </c>
      <c r="F1027" t="s">
        <v>980</v>
      </c>
      <c r="G1027" s="10">
        <v>3.0000000000000001E-3</v>
      </c>
    </row>
    <row r="1028" spans="1:7" x14ac:dyDescent="0.35">
      <c r="A1028" t="s">
        <v>979</v>
      </c>
      <c r="B1028">
        <v>56.07</v>
      </c>
      <c r="C1028">
        <v>56.6</v>
      </c>
      <c r="D1028">
        <v>56.6</v>
      </c>
      <c r="E1028">
        <v>56</v>
      </c>
      <c r="F1028" t="s">
        <v>978</v>
      </c>
      <c r="G1028" s="10">
        <v>-1.35E-2</v>
      </c>
    </row>
    <row r="1029" spans="1:7" x14ac:dyDescent="0.35">
      <c r="A1029" t="s">
        <v>977</v>
      </c>
      <c r="B1029">
        <v>56.84</v>
      </c>
      <c r="C1029">
        <v>55.77</v>
      </c>
      <c r="D1029">
        <v>56.84</v>
      </c>
      <c r="E1029">
        <v>55.77</v>
      </c>
      <c r="F1029" t="s">
        <v>976</v>
      </c>
      <c r="G1029" s="10">
        <v>5.4699999999999999E-2</v>
      </c>
    </row>
    <row r="1030" spans="1:7" x14ac:dyDescent="0.35">
      <c r="A1030" t="s">
        <v>975</v>
      </c>
      <c r="B1030">
        <v>53.89</v>
      </c>
      <c r="C1030">
        <v>52.65</v>
      </c>
      <c r="D1030">
        <v>54.46</v>
      </c>
      <c r="E1030">
        <v>52.47</v>
      </c>
      <c r="F1030" t="s">
        <v>974</v>
      </c>
      <c r="G1030" s="10">
        <v>5.3499999999999999E-2</v>
      </c>
    </row>
    <row r="1031" spans="1:7" x14ac:dyDescent="0.35">
      <c r="A1031" t="s">
        <v>973</v>
      </c>
      <c r="B1031">
        <v>51.15</v>
      </c>
      <c r="C1031">
        <v>51.65</v>
      </c>
      <c r="D1031">
        <v>51.65</v>
      </c>
      <c r="E1031">
        <v>50.76</v>
      </c>
      <c r="F1031" t="s">
        <v>972</v>
      </c>
      <c r="G1031" s="10">
        <v>9.4000000000000004E-3</v>
      </c>
    </row>
    <row r="1032" spans="1:7" x14ac:dyDescent="0.35">
      <c r="A1032" t="s">
        <v>971</v>
      </c>
      <c r="B1032">
        <v>50.68</v>
      </c>
      <c r="C1032">
        <v>51.06</v>
      </c>
      <c r="D1032">
        <v>51.06</v>
      </c>
      <c r="E1032">
        <v>50.34</v>
      </c>
      <c r="F1032" t="s">
        <v>970</v>
      </c>
      <c r="G1032" s="10">
        <v>-1.52E-2</v>
      </c>
    </row>
    <row r="1033" spans="1:7" x14ac:dyDescent="0.35">
      <c r="A1033" t="s">
        <v>969</v>
      </c>
      <c r="B1033">
        <v>51.46</v>
      </c>
      <c r="C1033">
        <v>53.54</v>
      </c>
      <c r="D1033">
        <v>53.54</v>
      </c>
      <c r="E1033">
        <v>51</v>
      </c>
      <c r="F1033" t="s">
        <v>968</v>
      </c>
      <c r="G1033" s="10">
        <v>-2.2800000000000001E-2</v>
      </c>
    </row>
    <row r="1034" spans="1:7" x14ac:dyDescent="0.35">
      <c r="A1034" t="s">
        <v>967</v>
      </c>
      <c r="B1034">
        <v>52.66</v>
      </c>
      <c r="C1034">
        <v>51.05</v>
      </c>
      <c r="D1034">
        <v>53.36</v>
      </c>
      <c r="E1034">
        <v>51.04</v>
      </c>
      <c r="F1034" t="s">
        <v>966</v>
      </c>
      <c r="G1034" s="10">
        <v>2.7099999999999999E-2</v>
      </c>
    </row>
    <row r="1035" spans="1:7" x14ac:dyDescent="0.35">
      <c r="A1035" t="s">
        <v>965</v>
      </c>
      <c r="B1035">
        <v>51.27</v>
      </c>
      <c r="C1035">
        <v>50</v>
      </c>
      <c r="D1035">
        <v>51.89</v>
      </c>
      <c r="E1035">
        <v>50</v>
      </c>
      <c r="F1035" t="s">
        <v>964</v>
      </c>
      <c r="G1035" s="10">
        <v>-1.7999999999999999E-2</v>
      </c>
    </row>
    <row r="1036" spans="1:7" x14ac:dyDescent="0.35">
      <c r="A1036" t="s">
        <v>963</v>
      </c>
      <c r="B1036">
        <v>52.21</v>
      </c>
      <c r="C1036">
        <v>55.04</v>
      </c>
      <c r="D1036">
        <v>55.04</v>
      </c>
      <c r="E1036">
        <v>51.98</v>
      </c>
      <c r="F1036" t="s">
        <v>962</v>
      </c>
      <c r="G1036" s="10">
        <v>-3.0499999999999999E-2</v>
      </c>
    </row>
    <row r="1037" spans="1:7" x14ac:dyDescent="0.35">
      <c r="A1037" s="11">
        <v>44168</v>
      </c>
      <c r="B1037">
        <v>53.85</v>
      </c>
      <c r="C1037">
        <v>55</v>
      </c>
      <c r="D1037">
        <v>55</v>
      </c>
      <c r="E1037">
        <v>53.85</v>
      </c>
      <c r="F1037" t="s">
        <v>961</v>
      </c>
      <c r="G1037" s="10">
        <v>-4.1099999999999998E-2</v>
      </c>
    </row>
    <row r="1038" spans="1:7" x14ac:dyDescent="0.35">
      <c r="A1038" s="11">
        <v>44138</v>
      </c>
      <c r="B1038">
        <v>56.16</v>
      </c>
      <c r="C1038">
        <v>57.05</v>
      </c>
      <c r="D1038">
        <v>57.17</v>
      </c>
      <c r="E1038">
        <v>56.16</v>
      </c>
      <c r="F1038" t="s">
        <v>908</v>
      </c>
      <c r="G1038" s="10">
        <v>-9.7000000000000003E-3</v>
      </c>
    </row>
    <row r="1039" spans="1:7" x14ac:dyDescent="0.35">
      <c r="A1039" s="11">
        <v>44107</v>
      </c>
      <c r="B1039">
        <v>56.71</v>
      </c>
      <c r="C1039">
        <v>57.41</v>
      </c>
      <c r="D1039">
        <v>57.41</v>
      </c>
      <c r="E1039">
        <v>56.71</v>
      </c>
      <c r="F1039" t="s">
        <v>960</v>
      </c>
      <c r="G1039" s="10">
        <v>-1.95E-2</v>
      </c>
    </row>
    <row r="1040" spans="1:7" x14ac:dyDescent="0.35">
      <c r="A1040" s="11">
        <v>44077</v>
      </c>
      <c r="B1040">
        <v>57.84</v>
      </c>
      <c r="C1040">
        <v>58.23</v>
      </c>
      <c r="D1040">
        <v>58.23</v>
      </c>
      <c r="E1040">
        <v>57.21</v>
      </c>
      <c r="F1040" t="s">
        <v>959</v>
      </c>
      <c r="G1040" s="10">
        <v>8.0000000000000002E-3</v>
      </c>
    </row>
    <row r="1041" spans="1:7" x14ac:dyDescent="0.35">
      <c r="A1041" s="11">
        <v>43985</v>
      </c>
      <c r="B1041">
        <v>57.38</v>
      </c>
      <c r="C1041">
        <v>58.22</v>
      </c>
      <c r="D1041">
        <v>58.22</v>
      </c>
      <c r="E1041">
        <v>56.76</v>
      </c>
      <c r="F1041" t="s">
        <v>958</v>
      </c>
      <c r="G1041" s="10">
        <v>-3.5000000000000001E-3</v>
      </c>
    </row>
    <row r="1042" spans="1:7" x14ac:dyDescent="0.35">
      <c r="A1042" s="11">
        <v>43954</v>
      </c>
      <c r="B1042">
        <v>57.58</v>
      </c>
      <c r="C1042">
        <v>56.9</v>
      </c>
      <c r="D1042">
        <v>57.58</v>
      </c>
      <c r="E1042">
        <v>56.78</v>
      </c>
      <c r="F1042" t="s">
        <v>957</v>
      </c>
      <c r="G1042" s="10">
        <v>2.4400000000000002E-2</v>
      </c>
    </row>
    <row r="1043" spans="1:7" x14ac:dyDescent="0.35">
      <c r="A1043" s="11">
        <v>43924</v>
      </c>
      <c r="B1043">
        <v>56.21</v>
      </c>
      <c r="C1043">
        <v>56.59</v>
      </c>
      <c r="D1043">
        <v>56.59</v>
      </c>
      <c r="E1043">
        <v>56.1</v>
      </c>
      <c r="F1043" t="s">
        <v>956</v>
      </c>
      <c r="G1043" s="10">
        <v>-6.9999999999999999E-4</v>
      </c>
    </row>
    <row r="1044" spans="1:7" x14ac:dyDescent="0.35">
      <c r="A1044" s="11">
        <v>43893</v>
      </c>
      <c r="B1044">
        <v>56.25</v>
      </c>
      <c r="C1044">
        <v>55.17</v>
      </c>
      <c r="D1044">
        <v>56.79</v>
      </c>
      <c r="E1044">
        <v>55.17</v>
      </c>
      <c r="F1044" t="s">
        <v>955</v>
      </c>
      <c r="G1044" s="10">
        <v>3.3599999999999998E-2</v>
      </c>
    </row>
    <row r="1045" spans="1:7" x14ac:dyDescent="0.35">
      <c r="A1045" s="11">
        <v>43864</v>
      </c>
      <c r="B1045">
        <v>54.42</v>
      </c>
      <c r="C1045">
        <v>55.05</v>
      </c>
      <c r="D1045">
        <v>55.05</v>
      </c>
      <c r="E1045">
        <v>54.42</v>
      </c>
      <c r="F1045" t="s">
        <v>954</v>
      </c>
      <c r="G1045" s="10">
        <v>4.7999999999999996E-3</v>
      </c>
    </row>
    <row r="1046" spans="1:7" x14ac:dyDescent="0.35">
      <c r="A1046" t="s">
        <v>953</v>
      </c>
      <c r="B1046">
        <v>54.16</v>
      </c>
      <c r="C1046">
        <v>56.05</v>
      </c>
      <c r="D1046">
        <v>56.05</v>
      </c>
      <c r="E1046">
        <v>53.95</v>
      </c>
      <c r="F1046" t="s">
        <v>952</v>
      </c>
      <c r="G1046" s="10">
        <v>-3.61E-2</v>
      </c>
    </row>
    <row r="1047" spans="1:7" x14ac:dyDescent="0.35">
      <c r="A1047" t="s">
        <v>951</v>
      </c>
      <c r="B1047">
        <v>56.19</v>
      </c>
      <c r="C1047">
        <v>57.11</v>
      </c>
      <c r="D1047">
        <v>57.11</v>
      </c>
      <c r="E1047">
        <v>56.19</v>
      </c>
      <c r="F1047" t="s">
        <v>950</v>
      </c>
      <c r="G1047" s="10">
        <v>-1.1000000000000001E-3</v>
      </c>
    </row>
    <row r="1048" spans="1:7" x14ac:dyDescent="0.35">
      <c r="A1048" t="s">
        <v>949</v>
      </c>
      <c r="B1048">
        <v>56.25</v>
      </c>
      <c r="C1048">
        <v>56.17</v>
      </c>
      <c r="D1048">
        <v>56.64</v>
      </c>
      <c r="E1048">
        <v>56.17</v>
      </c>
      <c r="F1048" t="s">
        <v>948</v>
      </c>
      <c r="G1048" s="10">
        <v>-8.9999999999999998E-4</v>
      </c>
    </row>
    <row r="1049" spans="1:7" x14ac:dyDescent="0.35">
      <c r="A1049" t="s">
        <v>947</v>
      </c>
      <c r="B1049">
        <v>56.3</v>
      </c>
      <c r="C1049">
        <v>56.47</v>
      </c>
      <c r="D1049">
        <v>56.88</v>
      </c>
      <c r="E1049">
        <v>56.3</v>
      </c>
      <c r="F1049" t="s">
        <v>918</v>
      </c>
      <c r="G1049" s="10">
        <v>-1.12E-2</v>
      </c>
    </row>
    <row r="1050" spans="1:7" x14ac:dyDescent="0.35">
      <c r="A1050" t="s">
        <v>946</v>
      </c>
      <c r="B1050">
        <v>56.94</v>
      </c>
      <c r="C1050">
        <v>57.98</v>
      </c>
      <c r="D1050">
        <v>57.98</v>
      </c>
      <c r="E1050">
        <v>56.81</v>
      </c>
      <c r="F1050" t="s">
        <v>945</v>
      </c>
      <c r="G1050" s="10">
        <v>7.6E-3</v>
      </c>
    </row>
    <row r="1051" spans="1:7" x14ac:dyDescent="0.35">
      <c r="A1051" t="s">
        <v>944</v>
      </c>
      <c r="B1051">
        <v>56.51</v>
      </c>
      <c r="C1051">
        <v>56.57</v>
      </c>
      <c r="D1051">
        <v>56.62</v>
      </c>
      <c r="E1051">
        <v>56.44</v>
      </c>
      <c r="F1051" t="s">
        <v>943</v>
      </c>
      <c r="G1051" s="10">
        <v>1.47E-2</v>
      </c>
    </row>
    <row r="1052" spans="1:7" x14ac:dyDescent="0.35">
      <c r="A1052" t="s">
        <v>942</v>
      </c>
      <c r="B1052">
        <v>55.69</v>
      </c>
      <c r="C1052">
        <v>55.8</v>
      </c>
      <c r="D1052">
        <v>55.8</v>
      </c>
      <c r="E1052">
        <v>55.56</v>
      </c>
      <c r="F1052" t="s">
        <v>837</v>
      </c>
      <c r="G1052" s="10">
        <v>4.8999999999999998E-3</v>
      </c>
    </row>
    <row r="1053" spans="1:7" x14ac:dyDescent="0.35">
      <c r="A1053" t="s">
        <v>941</v>
      </c>
      <c r="B1053">
        <v>55.42</v>
      </c>
      <c r="C1053">
        <v>55.21</v>
      </c>
      <c r="D1053">
        <v>55.42</v>
      </c>
      <c r="E1053">
        <v>55.21</v>
      </c>
      <c r="F1053" t="s">
        <v>940</v>
      </c>
      <c r="G1053" s="10">
        <v>5.7999999999999996E-3</v>
      </c>
    </row>
    <row r="1054" spans="1:7" x14ac:dyDescent="0.35">
      <c r="A1054" t="s">
        <v>939</v>
      </c>
      <c r="B1054">
        <v>55.1</v>
      </c>
      <c r="C1054">
        <v>55</v>
      </c>
      <c r="D1054">
        <v>55.21</v>
      </c>
      <c r="E1054">
        <v>54.97</v>
      </c>
      <c r="F1054" t="s">
        <v>938</v>
      </c>
      <c r="G1054" s="10">
        <v>1.34E-2</v>
      </c>
    </row>
    <row r="1055" spans="1:7" x14ac:dyDescent="0.35">
      <c r="A1055" t="s">
        <v>937</v>
      </c>
      <c r="B1055">
        <v>54.37</v>
      </c>
      <c r="C1055">
        <v>54.35</v>
      </c>
      <c r="D1055">
        <v>54.49</v>
      </c>
      <c r="E1055">
        <v>54.33</v>
      </c>
      <c r="F1055" t="s">
        <v>936</v>
      </c>
      <c r="G1055" s="10">
        <v>3.5000000000000001E-3</v>
      </c>
    </row>
    <row r="1056" spans="1:7" x14ac:dyDescent="0.35">
      <c r="A1056" t="s">
        <v>935</v>
      </c>
      <c r="B1056">
        <v>54.18</v>
      </c>
      <c r="C1056">
        <v>54.2</v>
      </c>
      <c r="D1056">
        <v>54.2</v>
      </c>
      <c r="E1056">
        <v>54.07</v>
      </c>
      <c r="F1056" t="s">
        <v>773</v>
      </c>
      <c r="G1056" s="10">
        <v>5.8999999999999999E-3</v>
      </c>
    </row>
    <row r="1057" spans="1:7" x14ac:dyDescent="0.35">
      <c r="A1057" s="11">
        <v>44167</v>
      </c>
      <c r="B1057">
        <v>53.86</v>
      </c>
      <c r="C1057">
        <v>54.01</v>
      </c>
      <c r="D1057">
        <v>54.01</v>
      </c>
      <c r="E1057">
        <v>53.86</v>
      </c>
      <c r="F1057" t="s">
        <v>848</v>
      </c>
      <c r="G1057" s="10">
        <v>-2.5999999999999999E-3</v>
      </c>
    </row>
    <row r="1058" spans="1:7" x14ac:dyDescent="0.35">
      <c r="A1058" s="11">
        <v>44137</v>
      </c>
      <c r="B1058">
        <v>54</v>
      </c>
      <c r="C1058">
        <v>54.21</v>
      </c>
      <c r="D1058">
        <v>54.21</v>
      </c>
      <c r="E1058">
        <v>53.87</v>
      </c>
      <c r="F1058" t="s">
        <v>934</v>
      </c>
      <c r="G1058" s="10">
        <v>-2.3999999999999998E-3</v>
      </c>
    </row>
    <row r="1059" spans="1:7" x14ac:dyDescent="0.35">
      <c r="A1059" s="11">
        <v>44106</v>
      </c>
      <c r="B1059">
        <v>54.13</v>
      </c>
      <c r="C1059">
        <v>54.19</v>
      </c>
      <c r="D1059">
        <v>54.19</v>
      </c>
      <c r="E1059">
        <v>54.1</v>
      </c>
      <c r="F1059" t="s">
        <v>933</v>
      </c>
      <c r="G1059" s="10">
        <v>5.1999999999999998E-3</v>
      </c>
    </row>
    <row r="1060" spans="1:7" x14ac:dyDescent="0.35">
      <c r="A1060" s="11">
        <v>44014</v>
      </c>
      <c r="B1060">
        <v>53.85</v>
      </c>
      <c r="C1060">
        <v>53.95</v>
      </c>
      <c r="D1060">
        <v>53.95</v>
      </c>
      <c r="E1060">
        <v>53.85</v>
      </c>
      <c r="F1060" t="s">
        <v>932</v>
      </c>
      <c r="G1060" s="10">
        <v>-6.9999999999999999E-4</v>
      </c>
    </row>
    <row r="1061" spans="1:7" x14ac:dyDescent="0.35">
      <c r="A1061" s="11">
        <v>43984</v>
      </c>
      <c r="B1061">
        <v>53.89</v>
      </c>
      <c r="C1061">
        <v>53.9</v>
      </c>
      <c r="D1061">
        <v>53.9</v>
      </c>
      <c r="E1061">
        <v>53.79</v>
      </c>
      <c r="F1061" t="s">
        <v>931</v>
      </c>
      <c r="G1061" s="10">
        <v>6.4999999999999997E-3</v>
      </c>
    </row>
    <row r="1062" spans="1:7" x14ac:dyDescent="0.35">
      <c r="A1062" s="11">
        <v>43953</v>
      </c>
      <c r="B1062">
        <v>53.54</v>
      </c>
      <c r="C1062">
        <v>53.47</v>
      </c>
      <c r="D1062">
        <v>53.54</v>
      </c>
      <c r="E1062">
        <v>53.47</v>
      </c>
      <c r="F1062" t="s">
        <v>644</v>
      </c>
      <c r="G1062" s="10">
        <v>1.5E-3</v>
      </c>
    </row>
    <row r="1063" spans="1:7" x14ac:dyDescent="0.35">
      <c r="A1063" s="11">
        <v>43923</v>
      </c>
      <c r="B1063">
        <v>53.46</v>
      </c>
      <c r="C1063">
        <v>53.58</v>
      </c>
      <c r="D1063">
        <v>53.88</v>
      </c>
      <c r="E1063">
        <v>53.33</v>
      </c>
      <c r="F1063" t="s">
        <v>930</v>
      </c>
      <c r="G1063" s="10">
        <v>-1.38E-2</v>
      </c>
    </row>
    <row r="1064" spans="1:7" x14ac:dyDescent="0.35">
      <c r="A1064" s="11">
        <v>43892</v>
      </c>
      <c r="B1064">
        <v>54.21</v>
      </c>
      <c r="C1064">
        <v>55.5</v>
      </c>
      <c r="D1064">
        <v>55.5</v>
      </c>
      <c r="E1064">
        <v>54.05</v>
      </c>
      <c r="F1064" t="s">
        <v>649</v>
      </c>
      <c r="G1064" s="10">
        <v>-5.8999999999999999E-3</v>
      </c>
    </row>
    <row r="1065" spans="1:7" x14ac:dyDescent="0.35">
      <c r="A1065" t="s">
        <v>929</v>
      </c>
      <c r="B1065">
        <v>54.53</v>
      </c>
      <c r="C1065">
        <v>54.62</v>
      </c>
      <c r="D1065">
        <v>54.68</v>
      </c>
      <c r="E1065">
        <v>54.53</v>
      </c>
      <c r="F1065" t="s">
        <v>928</v>
      </c>
      <c r="G1065" s="10">
        <v>4.1000000000000003E-3</v>
      </c>
    </row>
    <row r="1066" spans="1:7" x14ac:dyDescent="0.35">
      <c r="A1066" t="s">
        <v>927</v>
      </c>
      <c r="B1066">
        <v>54.31</v>
      </c>
      <c r="C1066">
        <v>54.22</v>
      </c>
      <c r="D1066">
        <v>54.49</v>
      </c>
      <c r="E1066">
        <v>54.21</v>
      </c>
      <c r="F1066" t="s">
        <v>926</v>
      </c>
      <c r="G1066" s="10">
        <v>1.6999999999999999E-3</v>
      </c>
    </row>
    <row r="1067" spans="1:7" x14ac:dyDescent="0.35">
      <c r="A1067" t="s">
        <v>925</v>
      </c>
      <c r="B1067">
        <v>54.22</v>
      </c>
      <c r="C1067">
        <v>54.12</v>
      </c>
      <c r="D1067">
        <v>54.32</v>
      </c>
      <c r="E1067">
        <v>53.98</v>
      </c>
      <c r="F1067" t="s">
        <v>924</v>
      </c>
      <c r="G1067" s="10">
        <v>4.5999999999999999E-3</v>
      </c>
    </row>
    <row r="1068" spans="1:7" x14ac:dyDescent="0.35">
      <c r="A1068" t="s">
        <v>923</v>
      </c>
      <c r="B1068">
        <v>53.97</v>
      </c>
      <c r="C1068">
        <v>54.24</v>
      </c>
      <c r="D1068">
        <v>54.24</v>
      </c>
      <c r="E1068">
        <v>53.96</v>
      </c>
      <c r="F1068" t="s">
        <v>922</v>
      </c>
      <c r="G1068" s="10">
        <v>-8.3000000000000001E-3</v>
      </c>
    </row>
    <row r="1069" spans="1:7" x14ac:dyDescent="0.35">
      <c r="A1069" t="s">
        <v>921</v>
      </c>
      <c r="B1069">
        <v>54.42</v>
      </c>
      <c r="C1069">
        <v>54.78</v>
      </c>
      <c r="D1069">
        <v>54.78</v>
      </c>
      <c r="E1069">
        <v>54.22</v>
      </c>
      <c r="F1069" t="s">
        <v>920</v>
      </c>
      <c r="G1069" s="10">
        <v>5.4999999999999997E-3</v>
      </c>
    </row>
    <row r="1070" spans="1:7" x14ac:dyDescent="0.35">
      <c r="A1070" t="s">
        <v>919</v>
      </c>
      <c r="B1070">
        <v>54.12</v>
      </c>
      <c r="C1070">
        <v>53.85</v>
      </c>
      <c r="D1070">
        <v>54.2</v>
      </c>
      <c r="E1070">
        <v>53.85</v>
      </c>
      <c r="F1070" t="s">
        <v>918</v>
      </c>
      <c r="G1070" s="10">
        <v>5.5999999999999999E-3</v>
      </c>
    </row>
    <row r="1071" spans="1:7" x14ac:dyDescent="0.35">
      <c r="A1071" t="s">
        <v>917</v>
      </c>
      <c r="B1071">
        <v>53.82</v>
      </c>
      <c r="C1071">
        <v>53.85</v>
      </c>
      <c r="D1071">
        <v>53.88</v>
      </c>
      <c r="E1071">
        <v>53.77</v>
      </c>
      <c r="F1071" t="s">
        <v>916</v>
      </c>
      <c r="G1071" s="10">
        <v>3.0000000000000001E-3</v>
      </c>
    </row>
    <row r="1072" spans="1:7" x14ac:dyDescent="0.35">
      <c r="A1072" t="s">
        <v>915</v>
      </c>
      <c r="B1072">
        <v>53.66</v>
      </c>
      <c r="C1072">
        <v>53.74</v>
      </c>
      <c r="D1072">
        <v>53.74</v>
      </c>
      <c r="E1072">
        <v>53.63</v>
      </c>
      <c r="F1072" t="s">
        <v>914</v>
      </c>
      <c r="G1072" s="10">
        <v>1.1000000000000001E-3</v>
      </c>
    </row>
    <row r="1073" spans="1:7" x14ac:dyDescent="0.35">
      <c r="A1073" t="s">
        <v>913</v>
      </c>
      <c r="B1073">
        <v>53.6</v>
      </c>
      <c r="C1073">
        <v>53.53</v>
      </c>
      <c r="D1073">
        <v>53.65</v>
      </c>
      <c r="E1073">
        <v>53.52</v>
      </c>
      <c r="F1073" t="s">
        <v>912</v>
      </c>
      <c r="G1073" s="10">
        <v>8.9999999999999998E-4</v>
      </c>
    </row>
    <row r="1074" spans="1:7" x14ac:dyDescent="0.35">
      <c r="A1074" t="s">
        <v>911</v>
      </c>
      <c r="B1074">
        <v>53.55</v>
      </c>
      <c r="C1074">
        <v>53.61</v>
      </c>
      <c r="D1074">
        <v>53.74</v>
      </c>
      <c r="E1074">
        <v>53.55</v>
      </c>
      <c r="F1074" t="s">
        <v>860</v>
      </c>
      <c r="G1074" s="10">
        <v>2.2000000000000001E-3</v>
      </c>
    </row>
    <row r="1075" spans="1:7" x14ac:dyDescent="0.35">
      <c r="A1075" t="s">
        <v>910</v>
      </c>
      <c r="B1075">
        <v>53.43</v>
      </c>
      <c r="C1075">
        <v>53.43</v>
      </c>
      <c r="D1075">
        <v>53.43</v>
      </c>
      <c r="E1075">
        <v>53.42</v>
      </c>
      <c r="F1075" t="s">
        <v>612</v>
      </c>
      <c r="G1075" s="10">
        <v>-1.6999999999999999E-3</v>
      </c>
    </row>
    <row r="1076" spans="1:7" x14ac:dyDescent="0.35">
      <c r="A1076" t="s">
        <v>909</v>
      </c>
      <c r="B1076">
        <v>53.52</v>
      </c>
      <c r="C1076">
        <v>53.3</v>
      </c>
      <c r="D1076">
        <v>53.52</v>
      </c>
      <c r="E1076">
        <v>53.3</v>
      </c>
      <c r="F1076" t="s">
        <v>908</v>
      </c>
      <c r="G1076" s="10">
        <v>6.4000000000000003E-3</v>
      </c>
    </row>
    <row r="1077" spans="1:7" x14ac:dyDescent="0.35">
      <c r="A1077" t="s">
        <v>907</v>
      </c>
      <c r="B1077">
        <v>53.18</v>
      </c>
      <c r="C1077">
        <v>53.27</v>
      </c>
      <c r="D1077">
        <v>53.27</v>
      </c>
      <c r="E1077">
        <v>53.01</v>
      </c>
      <c r="F1077" t="s">
        <v>808</v>
      </c>
      <c r="G1077" s="10">
        <v>-2.3999999999999998E-3</v>
      </c>
    </row>
    <row r="1078" spans="1:7" x14ac:dyDescent="0.35">
      <c r="A1078" t="s">
        <v>906</v>
      </c>
      <c r="B1078">
        <v>53.31</v>
      </c>
      <c r="C1078">
        <v>53.5</v>
      </c>
      <c r="D1078">
        <v>53.5</v>
      </c>
      <c r="E1078">
        <v>53.31</v>
      </c>
      <c r="F1078" t="s">
        <v>585</v>
      </c>
      <c r="G1078" s="10">
        <v>-6.0000000000000001E-3</v>
      </c>
    </row>
    <row r="1079" spans="1:7" x14ac:dyDescent="0.35">
      <c r="A1079" s="11">
        <v>44105</v>
      </c>
      <c r="B1079">
        <v>53.63</v>
      </c>
      <c r="C1079">
        <v>53.69</v>
      </c>
      <c r="D1079">
        <v>53.69</v>
      </c>
      <c r="E1079">
        <v>53.63</v>
      </c>
      <c r="F1079" t="s">
        <v>750</v>
      </c>
      <c r="G1079" s="10">
        <v>5.1999999999999998E-3</v>
      </c>
    </row>
    <row r="1080" spans="1:7" x14ac:dyDescent="0.35">
      <c r="A1080" s="11">
        <v>44075</v>
      </c>
      <c r="B1080">
        <v>53.35</v>
      </c>
      <c r="C1080">
        <v>53.48</v>
      </c>
      <c r="D1080">
        <v>53.5</v>
      </c>
      <c r="E1080">
        <v>53.12</v>
      </c>
      <c r="F1080" t="s">
        <v>905</v>
      </c>
      <c r="G1080" s="10">
        <v>-3.8999999999999998E-3</v>
      </c>
    </row>
    <row r="1081" spans="1:7" x14ac:dyDescent="0.35">
      <c r="A1081" s="11">
        <v>44044</v>
      </c>
      <c r="B1081">
        <v>53.56</v>
      </c>
      <c r="C1081">
        <v>54.12</v>
      </c>
      <c r="D1081">
        <v>54.12</v>
      </c>
      <c r="E1081">
        <v>53.35</v>
      </c>
      <c r="F1081" t="s">
        <v>904</v>
      </c>
      <c r="G1081" s="10">
        <v>-7.0000000000000001E-3</v>
      </c>
    </row>
    <row r="1082" spans="1:7" x14ac:dyDescent="0.35">
      <c r="A1082" s="11">
        <v>44013</v>
      </c>
      <c r="B1082">
        <v>53.94</v>
      </c>
      <c r="C1082">
        <v>53.98</v>
      </c>
      <c r="D1082">
        <v>54.06</v>
      </c>
      <c r="E1082">
        <v>53.78</v>
      </c>
      <c r="F1082" t="s">
        <v>903</v>
      </c>
      <c r="G1082" s="10">
        <v>3.5000000000000001E-3</v>
      </c>
    </row>
    <row r="1083" spans="1:7" x14ac:dyDescent="0.35">
      <c r="A1083" s="11">
        <v>43983</v>
      </c>
      <c r="B1083">
        <v>53.75</v>
      </c>
      <c r="C1083">
        <v>54.54</v>
      </c>
      <c r="D1083">
        <v>54.54</v>
      </c>
      <c r="E1083">
        <v>53.66</v>
      </c>
      <c r="F1083" t="s">
        <v>902</v>
      </c>
      <c r="G1083" s="10">
        <v>9.5999999999999992E-3</v>
      </c>
    </row>
    <row r="1084" spans="1:7" x14ac:dyDescent="0.35">
      <c r="A1084" s="11">
        <v>43891</v>
      </c>
      <c r="B1084">
        <v>53.24</v>
      </c>
      <c r="C1084">
        <v>53.19</v>
      </c>
      <c r="D1084">
        <v>53.34</v>
      </c>
      <c r="E1084">
        <v>53.19</v>
      </c>
      <c r="F1084" t="s">
        <v>901</v>
      </c>
      <c r="G1084" s="10">
        <v>1.35E-2</v>
      </c>
    </row>
    <row r="1085" spans="1:7" x14ac:dyDescent="0.35">
      <c r="A1085" s="11">
        <v>43862</v>
      </c>
      <c r="B1085">
        <v>52.53</v>
      </c>
      <c r="C1085">
        <v>52.52</v>
      </c>
      <c r="D1085">
        <v>52.53</v>
      </c>
      <c r="E1085">
        <v>52.5</v>
      </c>
      <c r="F1085" t="s">
        <v>900</v>
      </c>
      <c r="G1085" s="10">
        <v>3.0999999999999999E-3</v>
      </c>
    </row>
    <row r="1086" spans="1:7" x14ac:dyDescent="0.35">
      <c r="A1086" t="s">
        <v>899</v>
      </c>
      <c r="B1086">
        <v>52.37</v>
      </c>
      <c r="C1086">
        <v>52.38</v>
      </c>
      <c r="D1086">
        <v>52.38</v>
      </c>
      <c r="E1086">
        <v>52.31</v>
      </c>
      <c r="F1086" t="s">
        <v>736</v>
      </c>
      <c r="G1086" s="10">
        <v>4.5999999999999999E-3</v>
      </c>
    </row>
    <row r="1087" spans="1:7" x14ac:dyDescent="0.35">
      <c r="A1087" t="s">
        <v>898</v>
      </c>
      <c r="B1087">
        <v>52.13</v>
      </c>
      <c r="C1087">
        <v>52.38</v>
      </c>
      <c r="D1087">
        <v>52.38</v>
      </c>
      <c r="E1087">
        <v>52</v>
      </c>
      <c r="F1087" t="s">
        <v>897</v>
      </c>
      <c r="G1087" s="10">
        <v>3.5000000000000001E-3</v>
      </c>
    </row>
    <row r="1088" spans="1:7" x14ac:dyDescent="0.35">
      <c r="A1088" t="s">
        <v>896</v>
      </c>
      <c r="B1088">
        <v>51.95</v>
      </c>
      <c r="C1088">
        <v>52.1</v>
      </c>
      <c r="D1088">
        <v>52.1</v>
      </c>
      <c r="E1088">
        <v>51.9</v>
      </c>
      <c r="F1088" t="s">
        <v>895</v>
      </c>
      <c r="G1088" s="10">
        <v>-2.0000000000000001E-4</v>
      </c>
    </row>
    <row r="1089" spans="1:7" x14ac:dyDescent="0.35">
      <c r="A1089" t="s">
        <v>894</v>
      </c>
      <c r="B1089">
        <v>51.96</v>
      </c>
      <c r="C1089">
        <v>51.98</v>
      </c>
      <c r="D1089">
        <v>52</v>
      </c>
      <c r="E1089">
        <v>51.64</v>
      </c>
      <c r="F1089" t="s">
        <v>778</v>
      </c>
      <c r="G1089" s="10">
        <v>8.3000000000000001E-3</v>
      </c>
    </row>
    <row r="1090" spans="1:7" x14ac:dyDescent="0.35">
      <c r="A1090" t="s">
        <v>893</v>
      </c>
      <c r="B1090">
        <v>51.53</v>
      </c>
      <c r="C1090">
        <v>51.53</v>
      </c>
      <c r="D1090">
        <v>51.53</v>
      </c>
      <c r="E1090">
        <v>51.53</v>
      </c>
      <c r="F1090" t="s">
        <v>602</v>
      </c>
      <c r="G1090" s="10">
        <v>1.0999999999999999E-2</v>
      </c>
    </row>
    <row r="1091" spans="1:7" x14ac:dyDescent="0.35">
      <c r="A1091" t="s">
        <v>892</v>
      </c>
      <c r="B1091">
        <v>50.97</v>
      </c>
      <c r="C1091">
        <v>50.67</v>
      </c>
      <c r="D1091">
        <v>51.12</v>
      </c>
      <c r="E1091">
        <v>50.67</v>
      </c>
      <c r="F1091" t="s">
        <v>889</v>
      </c>
      <c r="G1091" s="10">
        <v>4.4999999999999997E-3</v>
      </c>
    </row>
    <row r="1092" spans="1:7" x14ac:dyDescent="0.35">
      <c r="A1092" t="s">
        <v>891</v>
      </c>
      <c r="B1092">
        <v>50.74</v>
      </c>
      <c r="C1092">
        <v>50.74</v>
      </c>
      <c r="D1092">
        <v>50.74</v>
      </c>
      <c r="E1092">
        <v>50.74</v>
      </c>
      <c r="F1092" t="s">
        <v>505</v>
      </c>
      <c r="G1092" s="10">
        <v>-2.3999999999999998E-3</v>
      </c>
    </row>
    <row r="1093" spans="1:7" x14ac:dyDescent="0.35">
      <c r="A1093" t="s">
        <v>890</v>
      </c>
      <c r="B1093">
        <v>50.86</v>
      </c>
      <c r="C1093">
        <v>50.67</v>
      </c>
      <c r="D1093">
        <v>50.86</v>
      </c>
      <c r="E1093">
        <v>50.67</v>
      </c>
      <c r="F1093" t="s">
        <v>889</v>
      </c>
      <c r="G1093" s="10">
        <v>3.5999999999999999E-3</v>
      </c>
    </row>
    <row r="1094" spans="1:7" x14ac:dyDescent="0.35">
      <c r="A1094" t="s">
        <v>888</v>
      </c>
      <c r="B1094">
        <v>50.68</v>
      </c>
      <c r="C1094">
        <v>50.75</v>
      </c>
      <c r="D1094">
        <v>50.78</v>
      </c>
      <c r="E1094">
        <v>50.67</v>
      </c>
      <c r="F1094" t="s">
        <v>887</v>
      </c>
      <c r="G1094" s="10">
        <v>-1.8E-3</v>
      </c>
    </row>
    <row r="1095" spans="1:7" x14ac:dyDescent="0.35">
      <c r="A1095" t="s">
        <v>886</v>
      </c>
      <c r="B1095">
        <v>50.77</v>
      </c>
      <c r="C1095">
        <v>51.11</v>
      </c>
      <c r="D1095">
        <v>51.11</v>
      </c>
      <c r="E1095">
        <v>50.77</v>
      </c>
      <c r="F1095" t="s">
        <v>885</v>
      </c>
      <c r="G1095" s="10">
        <v>1.8E-3</v>
      </c>
    </row>
    <row r="1096" spans="1:7" x14ac:dyDescent="0.35">
      <c r="A1096" t="s">
        <v>884</v>
      </c>
      <c r="B1096">
        <v>50.68</v>
      </c>
      <c r="C1096">
        <v>52.08</v>
      </c>
      <c r="D1096">
        <v>52.08</v>
      </c>
      <c r="E1096">
        <v>50.61</v>
      </c>
      <c r="F1096" t="s">
        <v>883</v>
      </c>
      <c r="G1096" s="10">
        <v>-9.4E-2</v>
      </c>
    </row>
    <row r="1097" spans="1:7" x14ac:dyDescent="0.35">
      <c r="A1097" t="s">
        <v>882</v>
      </c>
      <c r="B1097">
        <v>55.94</v>
      </c>
      <c r="C1097">
        <v>55.6</v>
      </c>
      <c r="D1097">
        <v>55.94</v>
      </c>
      <c r="E1097">
        <v>55.59</v>
      </c>
      <c r="F1097" t="s">
        <v>760</v>
      </c>
      <c r="G1097" s="10">
        <v>5.4000000000000003E-3</v>
      </c>
    </row>
    <row r="1098" spans="1:7" x14ac:dyDescent="0.35">
      <c r="A1098" s="11">
        <v>43811</v>
      </c>
      <c r="B1098">
        <v>55.64</v>
      </c>
      <c r="C1098">
        <v>56.07</v>
      </c>
      <c r="D1098">
        <v>56.07</v>
      </c>
      <c r="E1098">
        <v>55.59</v>
      </c>
      <c r="F1098" t="s">
        <v>881</v>
      </c>
      <c r="G1098" s="10">
        <v>-4.1000000000000003E-3</v>
      </c>
    </row>
    <row r="1099" spans="1:7" x14ac:dyDescent="0.35">
      <c r="A1099" s="11">
        <v>43781</v>
      </c>
      <c r="B1099">
        <v>55.87</v>
      </c>
      <c r="C1099">
        <v>55.62</v>
      </c>
      <c r="D1099">
        <v>55.87</v>
      </c>
      <c r="E1099">
        <v>55.62</v>
      </c>
      <c r="F1099" t="s">
        <v>547</v>
      </c>
      <c r="G1099" s="10">
        <v>7.7999999999999996E-3</v>
      </c>
    </row>
    <row r="1100" spans="1:7" x14ac:dyDescent="0.35">
      <c r="A1100" s="11">
        <v>43750</v>
      </c>
      <c r="B1100">
        <v>55.44</v>
      </c>
      <c r="C1100">
        <v>55.46</v>
      </c>
      <c r="D1100">
        <v>55.48</v>
      </c>
      <c r="E1100">
        <v>55.44</v>
      </c>
      <c r="F1100" t="s">
        <v>880</v>
      </c>
      <c r="G1100" s="10">
        <v>3.0999999999999999E-3</v>
      </c>
    </row>
    <row r="1101" spans="1:7" x14ac:dyDescent="0.35">
      <c r="A1101" s="11">
        <v>43720</v>
      </c>
      <c r="B1101">
        <v>55.27</v>
      </c>
      <c r="C1101">
        <v>55.33</v>
      </c>
      <c r="D1101">
        <v>55.33</v>
      </c>
      <c r="E1101">
        <v>55.27</v>
      </c>
      <c r="F1101" t="s">
        <v>644</v>
      </c>
      <c r="G1101" s="10">
        <v>-6.9999999999999999E-4</v>
      </c>
    </row>
    <row r="1102" spans="1:7" x14ac:dyDescent="0.35">
      <c r="A1102" s="11">
        <v>43628</v>
      </c>
      <c r="B1102">
        <v>55.31</v>
      </c>
      <c r="C1102">
        <v>55.55</v>
      </c>
      <c r="D1102">
        <v>55.55</v>
      </c>
      <c r="E1102">
        <v>55.2</v>
      </c>
      <c r="F1102" t="s">
        <v>879</v>
      </c>
      <c r="G1102" s="10">
        <v>-1.0699999999999999E-2</v>
      </c>
    </row>
    <row r="1103" spans="1:7" x14ac:dyDescent="0.35">
      <c r="A1103" s="11">
        <v>43597</v>
      </c>
      <c r="B1103">
        <v>55.91</v>
      </c>
      <c r="C1103">
        <v>55.91</v>
      </c>
      <c r="D1103">
        <v>55.91</v>
      </c>
      <c r="E1103">
        <v>55.91</v>
      </c>
      <c r="F1103" t="s">
        <v>635</v>
      </c>
      <c r="G1103" s="10">
        <v>6.9999999999999999E-4</v>
      </c>
    </row>
    <row r="1104" spans="1:7" x14ac:dyDescent="0.35">
      <c r="A1104" s="11">
        <v>43567</v>
      </c>
      <c r="B1104">
        <v>55.87</v>
      </c>
      <c r="C1104">
        <v>55.93</v>
      </c>
      <c r="D1104">
        <v>55.93</v>
      </c>
      <c r="E1104">
        <v>55.76</v>
      </c>
      <c r="F1104" t="s">
        <v>878</v>
      </c>
      <c r="G1104" s="10">
        <v>-2.0999999999999999E-3</v>
      </c>
    </row>
    <row r="1105" spans="1:7" x14ac:dyDescent="0.35">
      <c r="A1105" s="11">
        <v>43536</v>
      </c>
      <c r="B1105">
        <v>55.99</v>
      </c>
      <c r="C1105">
        <v>56.01</v>
      </c>
      <c r="D1105">
        <v>56.1</v>
      </c>
      <c r="E1105">
        <v>55.99</v>
      </c>
      <c r="F1105" t="s">
        <v>736</v>
      </c>
      <c r="G1105" s="10">
        <v>1.0999999999999999E-2</v>
      </c>
    </row>
    <row r="1106" spans="1:7" x14ac:dyDescent="0.35">
      <c r="A1106" s="11">
        <v>43508</v>
      </c>
      <c r="B1106">
        <v>55.38</v>
      </c>
      <c r="C1106">
        <v>55.39</v>
      </c>
      <c r="D1106">
        <v>55.39</v>
      </c>
      <c r="E1106">
        <v>55.38</v>
      </c>
      <c r="F1106" t="s">
        <v>702</v>
      </c>
      <c r="G1106" s="10">
        <v>-2E-3</v>
      </c>
    </row>
    <row r="1107" spans="1:7" x14ac:dyDescent="0.35">
      <c r="A1107" t="s">
        <v>877</v>
      </c>
      <c r="B1107">
        <v>55.49</v>
      </c>
      <c r="C1107">
        <v>55.37</v>
      </c>
      <c r="D1107">
        <v>55.49</v>
      </c>
      <c r="E1107">
        <v>55.37</v>
      </c>
      <c r="F1107" t="s">
        <v>876</v>
      </c>
      <c r="G1107" s="10">
        <v>6.0000000000000001E-3</v>
      </c>
    </row>
    <row r="1108" spans="1:7" x14ac:dyDescent="0.35">
      <c r="A1108" t="s">
        <v>875</v>
      </c>
      <c r="B1108">
        <v>55.16</v>
      </c>
      <c r="C1108">
        <v>55.27</v>
      </c>
      <c r="D1108">
        <v>55.27</v>
      </c>
      <c r="E1108">
        <v>55.16</v>
      </c>
      <c r="F1108" t="s">
        <v>549</v>
      </c>
      <c r="G1108" s="10">
        <v>-4.7000000000000002E-3</v>
      </c>
    </row>
    <row r="1109" spans="1:7" x14ac:dyDescent="0.35">
      <c r="A1109" t="s">
        <v>874</v>
      </c>
      <c r="B1109">
        <v>55.42</v>
      </c>
      <c r="C1109">
        <v>55.42</v>
      </c>
      <c r="D1109">
        <v>55.42</v>
      </c>
      <c r="E1109">
        <v>55.42</v>
      </c>
      <c r="F1109" t="s">
        <v>589</v>
      </c>
      <c r="G1109" s="10">
        <v>3.8E-3</v>
      </c>
    </row>
    <row r="1110" spans="1:7" x14ac:dyDescent="0.35">
      <c r="A1110" t="s">
        <v>873</v>
      </c>
      <c r="B1110">
        <v>55.21</v>
      </c>
      <c r="C1110">
        <v>55.2</v>
      </c>
      <c r="D1110">
        <v>55.25</v>
      </c>
      <c r="E1110">
        <v>55.12</v>
      </c>
      <c r="F1110" t="s">
        <v>872</v>
      </c>
      <c r="G1110" s="10">
        <v>-5.8999999999999999E-3</v>
      </c>
    </row>
    <row r="1111" spans="1:7" x14ac:dyDescent="0.35">
      <c r="A1111" t="s">
        <v>871</v>
      </c>
      <c r="B1111">
        <v>55.54</v>
      </c>
      <c r="C1111">
        <v>55.51</v>
      </c>
      <c r="D1111">
        <v>55.54</v>
      </c>
      <c r="E1111">
        <v>55.51</v>
      </c>
      <c r="F1111" t="s">
        <v>583</v>
      </c>
      <c r="G1111" s="10">
        <v>4.0000000000000002E-4</v>
      </c>
    </row>
    <row r="1112" spans="1:7" x14ac:dyDescent="0.35">
      <c r="A1112" t="s">
        <v>870</v>
      </c>
      <c r="B1112">
        <v>55.52</v>
      </c>
      <c r="C1112">
        <v>55.83</v>
      </c>
      <c r="D1112">
        <v>55.83</v>
      </c>
      <c r="E1112">
        <v>55.52</v>
      </c>
      <c r="F1112" t="s">
        <v>583</v>
      </c>
      <c r="G1112" s="10">
        <v>-5.5999999999999999E-3</v>
      </c>
    </row>
    <row r="1113" spans="1:7" x14ac:dyDescent="0.35">
      <c r="A1113" t="s">
        <v>869</v>
      </c>
      <c r="B1113">
        <v>55.83</v>
      </c>
      <c r="C1113">
        <v>55.83</v>
      </c>
      <c r="D1113">
        <v>55.83</v>
      </c>
      <c r="E1113">
        <v>55.83</v>
      </c>
      <c r="F1113" t="s">
        <v>616</v>
      </c>
      <c r="G1113" s="10">
        <v>5.0000000000000001E-4</v>
      </c>
    </row>
    <row r="1114" spans="1:7" x14ac:dyDescent="0.35">
      <c r="A1114" t="s">
        <v>868</v>
      </c>
      <c r="B1114">
        <v>55.8</v>
      </c>
      <c r="C1114">
        <v>55.72</v>
      </c>
      <c r="D1114">
        <v>55.8</v>
      </c>
      <c r="E1114">
        <v>55.72</v>
      </c>
      <c r="F1114" t="s">
        <v>762</v>
      </c>
      <c r="G1114" s="10">
        <v>0</v>
      </c>
    </row>
    <row r="1115" spans="1:7" x14ac:dyDescent="0.35">
      <c r="A1115" t="s">
        <v>867</v>
      </c>
      <c r="B1115">
        <v>55.8</v>
      </c>
      <c r="C1115">
        <v>55.59</v>
      </c>
      <c r="D1115">
        <v>55.83</v>
      </c>
      <c r="E1115">
        <v>55.59</v>
      </c>
      <c r="F1115" t="s">
        <v>866</v>
      </c>
      <c r="G1115" s="10">
        <v>3.8E-3</v>
      </c>
    </row>
    <row r="1116" spans="1:7" x14ac:dyDescent="0.35">
      <c r="A1116" t="s">
        <v>865</v>
      </c>
      <c r="B1116">
        <v>55.59</v>
      </c>
      <c r="C1116">
        <v>55.64</v>
      </c>
      <c r="D1116">
        <v>55.68</v>
      </c>
      <c r="E1116">
        <v>55.58</v>
      </c>
      <c r="F1116" t="s">
        <v>864</v>
      </c>
      <c r="G1116" s="10">
        <v>-2.8999999999999998E-3</v>
      </c>
    </row>
    <row r="1117" spans="1:7" x14ac:dyDescent="0.35">
      <c r="A1117" t="s">
        <v>863</v>
      </c>
      <c r="B1117">
        <v>55.75</v>
      </c>
      <c r="C1117">
        <v>55.67</v>
      </c>
      <c r="D1117">
        <v>55.81</v>
      </c>
      <c r="E1117">
        <v>55.67</v>
      </c>
      <c r="F1117" t="s">
        <v>616</v>
      </c>
      <c r="G1117" s="10">
        <v>4.4999999999999997E-3</v>
      </c>
    </row>
    <row r="1118" spans="1:7" x14ac:dyDescent="0.35">
      <c r="A1118" t="s">
        <v>862</v>
      </c>
      <c r="B1118">
        <v>55.5</v>
      </c>
      <c r="C1118">
        <v>55.53</v>
      </c>
      <c r="D1118">
        <v>55.53</v>
      </c>
      <c r="E1118">
        <v>55.4</v>
      </c>
      <c r="F1118" t="s">
        <v>788</v>
      </c>
      <c r="G1118" s="10">
        <v>3.8E-3</v>
      </c>
    </row>
    <row r="1119" spans="1:7" x14ac:dyDescent="0.35">
      <c r="A1119" s="11">
        <v>43810</v>
      </c>
      <c r="B1119">
        <v>55.29</v>
      </c>
      <c r="C1119">
        <v>55.3</v>
      </c>
      <c r="D1119">
        <v>55.3</v>
      </c>
      <c r="E1119">
        <v>55.1</v>
      </c>
      <c r="F1119" t="s">
        <v>861</v>
      </c>
      <c r="G1119" s="10">
        <v>2.2000000000000001E-3</v>
      </c>
    </row>
    <row r="1120" spans="1:7" x14ac:dyDescent="0.35">
      <c r="A1120" s="11">
        <v>43780</v>
      </c>
      <c r="B1120">
        <v>55.17</v>
      </c>
      <c r="C1120">
        <v>55.17</v>
      </c>
      <c r="D1120">
        <v>55.17</v>
      </c>
      <c r="E1120">
        <v>55.17</v>
      </c>
      <c r="F1120" t="s">
        <v>621</v>
      </c>
      <c r="G1120" s="10">
        <v>-2.8999999999999998E-3</v>
      </c>
    </row>
    <row r="1121" spans="1:7" x14ac:dyDescent="0.35">
      <c r="A1121" s="11">
        <v>43688</v>
      </c>
      <c r="B1121">
        <v>55.33</v>
      </c>
      <c r="C1121">
        <v>55.41</v>
      </c>
      <c r="D1121">
        <v>55.41</v>
      </c>
      <c r="E1121">
        <v>55.32</v>
      </c>
      <c r="F1121" t="s">
        <v>521</v>
      </c>
      <c r="G1121" s="10">
        <v>-6.3E-3</v>
      </c>
    </row>
    <row r="1122" spans="1:7" x14ac:dyDescent="0.35">
      <c r="A1122" s="11">
        <v>43657</v>
      </c>
      <c r="B1122">
        <v>55.68</v>
      </c>
      <c r="C1122">
        <v>55.68</v>
      </c>
      <c r="D1122">
        <v>55.68</v>
      </c>
      <c r="E1122">
        <v>55.68</v>
      </c>
      <c r="F1122" t="s">
        <v>519</v>
      </c>
      <c r="G1122" s="10">
        <v>-1.5599999999999999E-2</v>
      </c>
    </row>
    <row r="1123" spans="1:7" x14ac:dyDescent="0.35">
      <c r="A1123" s="11">
        <v>43627</v>
      </c>
      <c r="B1123">
        <v>56.56</v>
      </c>
      <c r="C1123">
        <v>56.24</v>
      </c>
      <c r="D1123">
        <v>56.56</v>
      </c>
      <c r="E1123">
        <v>56.24</v>
      </c>
      <c r="F1123" t="s">
        <v>860</v>
      </c>
      <c r="G1123" s="10">
        <v>4.7999999999999996E-3</v>
      </c>
    </row>
    <row r="1124" spans="1:7" x14ac:dyDescent="0.35">
      <c r="A1124" s="11">
        <v>43596</v>
      </c>
      <c r="B1124">
        <v>56.29</v>
      </c>
      <c r="C1124">
        <v>56.79</v>
      </c>
      <c r="D1124">
        <v>56.79</v>
      </c>
      <c r="E1124">
        <v>56.29</v>
      </c>
      <c r="F1124" t="s">
        <v>859</v>
      </c>
      <c r="G1124" s="10">
        <v>-1.61E-2</v>
      </c>
    </row>
    <row r="1125" spans="1:7" x14ac:dyDescent="0.35">
      <c r="A1125" s="11">
        <v>43566</v>
      </c>
      <c r="B1125">
        <v>57.21</v>
      </c>
      <c r="C1125">
        <v>57.4</v>
      </c>
      <c r="D1125">
        <v>57.4</v>
      </c>
      <c r="E1125">
        <v>57.2</v>
      </c>
      <c r="F1125" t="s">
        <v>858</v>
      </c>
      <c r="G1125" s="10">
        <v>-3.0000000000000001E-3</v>
      </c>
    </row>
    <row r="1126" spans="1:7" x14ac:dyDescent="0.35">
      <c r="A1126" s="11">
        <v>43476</v>
      </c>
      <c r="B1126">
        <v>57.38</v>
      </c>
      <c r="C1126">
        <v>57.32</v>
      </c>
      <c r="D1126">
        <v>57.4</v>
      </c>
      <c r="E1126">
        <v>57.14</v>
      </c>
      <c r="F1126" t="s">
        <v>857</v>
      </c>
      <c r="G1126" s="10">
        <v>1E-3</v>
      </c>
    </row>
    <row r="1127" spans="1:7" x14ac:dyDescent="0.35">
      <c r="A1127" t="s">
        <v>856</v>
      </c>
      <c r="B1127">
        <v>57.32</v>
      </c>
      <c r="C1127">
        <v>57.36</v>
      </c>
      <c r="D1127">
        <v>57.42</v>
      </c>
      <c r="E1127">
        <v>57.32</v>
      </c>
      <c r="F1127" t="s">
        <v>855</v>
      </c>
      <c r="G1127" s="10">
        <v>9.9000000000000008E-3</v>
      </c>
    </row>
    <row r="1128" spans="1:7" x14ac:dyDescent="0.35">
      <c r="A1128" t="s">
        <v>854</v>
      </c>
      <c r="B1128">
        <v>56.76</v>
      </c>
      <c r="C1128">
        <v>56.68</v>
      </c>
      <c r="D1128">
        <v>56.76</v>
      </c>
      <c r="E1128">
        <v>56.65</v>
      </c>
      <c r="F1128" t="s">
        <v>853</v>
      </c>
      <c r="G1128" s="10">
        <v>4.1999999999999997E-3</v>
      </c>
    </row>
    <row r="1129" spans="1:7" x14ac:dyDescent="0.35">
      <c r="A1129" t="s">
        <v>852</v>
      </c>
      <c r="B1129">
        <v>56.52</v>
      </c>
      <c r="C1129">
        <v>56.54</v>
      </c>
      <c r="D1129">
        <v>56.54</v>
      </c>
      <c r="E1129">
        <v>56.42</v>
      </c>
      <c r="F1129" t="s">
        <v>833</v>
      </c>
      <c r="G1129" s="10">
        <v>-2.0999999999999999E-3</v>
      </c>
    </row>
    <row r="1130" spans="1:7" x14ac:dyDescent="0.35">
      <c r="A1130" t="s">
        <v>851</v>
      </c>
      <c r="B1130">
        <v>56.64</v>
      </c>
      <c r="C1130">
        <v>56.64</v>
      </c>
      <c r="D1130">
        <v>56.64</v>
      </c>
      <c r="E1130">
        <v>56.64</v>
      </c>
      <c r="F1130" t="s">
        <v>658</v>
      </c>
      <c r="G1130" s="10">
        <v>-8.8000000000000005E-3</v>
      </c>
    </row>
    <row r="1131" spans="1:7" x14ac:dyDescent="0.35">
      <c r="A1131" t="s">
        <v>850</v>
      </c>
      <c r="B1131">
        <v>57.14</v>
      </c>
      <c r="C1131">
        <v>57.4</v>
      </c>
      <c r="D1131">
        <v>57.4</v>
      </c>
      <c r="E1131">
        <v>57.14</v>
      </c>
      <c r="F1131" t="s">
        <v>846</v>
      </c>
      <c r="G1131" s="10">
        <v>1.6000000000000001E-3</v>
      </c>
    </row>
    <row r="1132" spans="1:7" x14ac:dyDescent="0.35">
      <c r="A1132" t="s">
        <v>849</v>
      </c>
      <c r="B1132">
        <v>57.05</v>
      </c>
      <c r="C1132">
        <v>57.04</v>
      </c>
      <c r="D1132">
        <v>57.05</v>
      </c>
      <c r="E1132">
        <v>57.03</v>
      </c>
      <c r="F1132" t="s">
        <v>848</v>
      </c>
      <c r="G1132" s="10">
        <v>7.6E-3</v>
      </c>
    </row>
    <row r="1133" spans="1:7" x14ac:dyDescent="0.35">
      <c r="A1133" t="s">
        <v>847</v>
      </c>
      <c r="B1133">
        <v>56.62</v>
      </c>
      <c r="C1133">
        <v>56.48</v>
      </c>
      <c r="D1133">
        <v>56.78</v>
      </c>
      <c r="E1133">
        <v>56.48</v>
      </c>
      <c r="F1133" t="s">
        <v>846</v>
      </c>
      <c r="G1133" s="10">
        <v>2.5000000000000001E-3</v>
      </c>
    </row>
    <row r="1134" spans="1:7" x14ac:dyDescent="0.35">
      <c r="A1134" t="s">
        <v>845</v>
      </c>
      <c r="B1134">
        <v>56.48</v>
      </c>
      <c r="C1134">
        <v>56.38</v>
      </c>
      <c r="D1134">
        <v>56.48</v>
      </c>
      <c r="E1134">
        <v>56.38</v>
      </c>
      <c r="F1134" t="s">
        <v>749</v>
      </c>
      <c r="G1134" s="10">
        <v>1.6000000000000001E-3</v>
      </c>
    </row>
    <row r="1135" spans="1:7" x14ac:dyDescent="0.35">
      <c r="A1135" t="s">
        <v>844</v>
      </c>
      <c r="B1135">
        <v>56.39</v>
      </c>
      <c r="C1135">
        <v>56.45</v>
      </c>
      <c r="D1135">
        <v>56.45</v>
      </c>
      <c r="E1135">
        <v>56.39</v>
      </c>
      <c r="F1135" t="s">
        <v>843</v>
      </c>
      <c r="G1135" s="10">
        <v>-3.8999999999999998E-3</v>
      </c>
    </row>
    <row r="1136" spans="1:7" x14ac:dyDescent="0.35">
      <c r="A1136" t="s">
        <v>842</v>
      </c>
      <c r="B1136">
        <v>56.61</v>
      </c>
      <c r="C1136">
        <v>56.72</v>
      </c>
      <c r="D1136">
        <v>56.76</v>
      </c>
      <c r="E1136">
        <v>56.55</v>
      </c>
      <c r="F1136" t="s">
        <v>809</v>
      </c>
      <c r="G1136" s="10">
        <v>-6.9999999999999999E-4</v>
      </c>
    </row>
    <row r="1137" spans="1:7" x14ac:dyDescent="0.35">
      <c r="A1137" t="s">
        <v>841</v>
      </c>
      <c r="B1137">
        <v>56.65</v>
      </c>
      <c r="C1137">
        <v>56.45</v>
      </c>
      <c r="D1137">
        <v>56.66</v>
      </c>
      <c r="E1137">
        <v>56.45</v>
      </c>
      <c r="F1137" t="s">
        <v>840</v>
      </c>
      <c r="G1137" s="10">
        <v>1.6000000000000001E-3</v>
      </c>
    </row>
    <row r="1138" spans="1:7" x14ac:dyDescent="0.35">
      <c r="A1138" t="s">
        <v>839</v>
      </c>
      <c r="B1138">
        <v>56.56</v>
      </c>
      <c r="C1138">
        <v>56.56</v>
      </c>
      <c r="D1138">
        <v>56.56</v>
      </c>
      <c r="E1138">
        <v>56.56</v>
      </c>
      <c r="F1138" t="s">
        <v>501</v>
      </c>
      <c r="G1138" s="10">
        <v>4.5999999999999999E-3</v>
      </c>
    </row>
    <row r="1139" spans="1:7" x14ac:dyDescent="0.35">
      <c r="A1139" t="s">
        <v>838</v>
      </c>
      <c r="B1139">
        <v>56.3</v>
      </c>
      <c r="C1139">
        <v>56.59</v>
      </c>
      <c r="D1139">
        <v>56.59</v>
      </c>
      <c r="E1139">
        <v>56.3</v>
      </c>
      <c r="F1139" t="s">
        <v>837</v>
      </c>
      <c r="G1139" s="10">
        <v>-7.9000000000000008E-3</v>
      </c>
    </row>
    <row r="1140" spans="1:7" x14ac:dyDescent="0.35">
      <c r="A1140" t="s">
        <v>836</v>
      </c>
      <c r="B1140">
        <v>56.75</v>
      </c>
      <c r="C1140">
        <v>56.7</v>
      </c>
      <c r="D1140">
        <v>56.75</v>
      </c>
      <c r="E1140">
        <v>56.62</v>
      </c>
      <c r="F1140" t="s">
        <v>835</v>
      </c>
      <c r="G1140" s="10">
        <v>5.7000000000000002E-3</v>
      </c>
    </row>
    <row r="1141" spans="1:7" x14ac:dyDescent="0.35">
      <c r="A1141" s="11">
        <v>43779</v>
      </c>
      <c r="B1141">
        <v>56.43</v>
      </c>
      <c r="C1141">
        <v>56.53</v>
      </c>
      <c r="D1141">
        <v>56.53</v>
      </c>
      <c r="E1141">
        <v>56.19</v>
      </c>
      <c r="F1141" t="s">
        <v>612</v>
      </c>
      <c r="G1141" s="10">
        <v>-5.7999999999999996E-3</v>
      </c>
    </row>
    <row r="1142" spans="1:7" x14ac:dyDescent="0.35">
      <c r="A1142" s="11">
        <v>43748</v>
      </c>
      <c r="B1142">
        <v>56.76</v>
      </c>
      <c r="C1142">
        <v>56.85</v>
      </c>
      <c r="D1142">
        <v>56.92</v>
      </c>
      <c r="E1142">
        <v>56.76</v>
      </c>
      <c r="F1142" t="s">
        <v>632</v>
      </c>
      <c r="G1142" s="10">
        <v>-9.1000000000000004E-3</v>
      </c>
    </row>
    <row r="1143" spans="1:7" x14ac:dyDescent="0.35">
      <c r="A1143" s="11">
        <v>43718</v>
      </c>
      <c r="B1143">
        <v>57.28</v>
      </c>
      <c r="C1143">
        <v>57.42</v>
      </c>
      <c r="D1143">
        <v>57.42</v>
      </c>
      <c r="E1143">
        <v>57.26</v>
      </c>
      <c r="F1143" t="s">
        <v>834</v>
      </c>
      <c r="G1143" s="10">
        <v>1.6999999999999999E-3</v>
      </c>
    </row>
    <row r="1144" spans="1:7" x14ac:dyDescent="0.35">
      <c r="A1144" s="11">
        <v>43687</v>
      </c>
      <c r="B1144">
        <v>57.18</v>
      </c>
      <c r="C1144">
        <v>57.34</v>
      </c>
      <c r="D1144">
        <v>57.34</v>
      </c>
      <c r="E1144">
        <v>56.96</v>
      </c>
      <c r="F1144" t="s">
        <v>833</v>
      </c>
      <c r="G1144" s="10">
        <v>8.6E-3</v>
      </c>
    </row>
    <row r="1145" spans="1:7" x14ac:dyDescent="0.35">
      <c r="A1145" s="11">
        <v>43656</v>
      </c>
      <c r="B1145">
        <v>56.69</v>
      </c>
      <c r="C1145">
        <v>57.38</v>
      </c>
      <c r="D1145">
        <v>57.38</v>
      </c>
      <c r="E1145">
        <v>56.69</v>
      </c>
      <c r="F1145" t="s">
        <v>832</v>
      </c>
      <c r="G1145" s="10">
        <v>-8.2000000000000007E-3</v>
      </c>
    </row>
    <row r="1146" spans="1:7" x14ac:dyDescent="0.35">
      <c r="A1146" s="11">
        <v>43565</v>
      </c>
      <c r="B1146">
        <v>57.16</v>
      </c>
      <c r="C1146">
        <v>57.1</v>
      </c>
      <c r="D1146">
        <v>57.16</v>
      </c>
      <c r="E1146">
        <v>56.96</v>
      </c>
      <c r="F1146" t="s">
        <v>831</v>
      </c>
      <c r="G1146" s="10">
        <v>-5.0000000000000001E-4</v>
      </c>
    </row>
    <row r="1147" spans="1:7" x14ac:dyDescent="0.35">
      <c r="A1147" s="11">
        <v>43534</v>
      </c>
      <c r="B1147">
        <v>57.19</v>
      </c>
      <c r="C1147">
        <v>57.64</v>
      </c>
      <c r="D1147">
        <v>57.64</v>
      </c>
      <c r="E1147">
        <v>57.12</v>
      </c>
      <c r="F1147" t="s">
        <v>830</v>
      </c>
      <c r="G1147" s="10">
        <v>5.1000000000000004E-3</v>
      </c>
    </row>
    <row r="1148" spans="1:7" x14ac:dyDescent="0.35">
      <c r="A1148" s="11">
        <v>43506</v>
      </c>
      <c r="B1148">
        <v>56.9</v>
      </c>
      <c r="C1148">
        <v>56.87</v>
      </c>
      <c r="D1148">
        <v>57.03</v>
      </c>
      <c r="E1148">
        <v>56.87</v>
      </c>
      <c r="F1148" t="s">
        <v>724</v>
      </c>
      <c r="G1148" s="10">
        <v>1.17E-2</v>
      </c>
    </row>
    <row r="1149" spans="1:7" x14ac:dyDescent="0.35">
      <c r="A1149" s="11">
        <v>43475</v>
      </c>
      <c r="B1149">
        <v>56.24</v>
      </c>
      <c r="C1149">
        <v>55.8</v>
      </c>
      <c r="D1149">
        <v>56.4</v>
      </c>
      <c r="E1149">
        <v>55.8</v>
      </c>
      <c r="F1149" t="s">
        <v>829</v>
      </c>
      <c r="G1149" s="10">
        <v>5.0000000000000001E-3</v>
      </c>
    </row>
    <row r="1150" spans="1:7" x14ac:dyDescent="0.35">
      <c r="A1150" t="s">
        <v>828</v>
      </c>
      <c r="B1150">
        <v>55.96</v>
      </c>
      <c r="C1150">
        <v>56.52</v>
      </c>
      <c r="D1150">
        <v>56.52</v>
      </c>
      <c r="E1150">
        <v>55.77</v>
      </c>
      <c r="F1150" t="s">
        <v>827</v>
      </c>
      <c r="G1150" s="10">
        <v>-1.72E-2</v>
      </c>
    </row>
    <row r="1151" spans="1:7" x14ac:dyDescent="0.35">
      <c r="A1151" t="s">
        <v>826</v>
      </c>
      <c r="B1151">
        <v>56.94</v>
      </c>
      <c r="C1151">
        <v>56.94</v>
      </c>
      <c r="D1151">
        <v>56.94</v>
      </c>
      <c r="E1151">
        <v>56.94</v>
      </c>
      <c r="F1151" t="s">
        <v>825</v>
      </c>
      <c r="G1151" s="10">
        <v>-5.5999999999999999E-3</v>
      </c>
    </row>
    <row r="1152" spans="1:7" x14ac:dyDescent="0.35">
      <c r="A1152" t="s">
        <v>824</v>
      </c>
      <c r="B1152">
        <v>57.26</v>
      </c>
      <c r="C1152">
        <v>57.29</v>
      </c>
      <c r="D1152">
        <v>57.29</v>
      </c>
      <c r="E1152">
        <v>57.26</v>
      </c>
      <c r="F1152" t="s">
        <v>684</v>
      </c>
      <c r="G1152" s="10">
        <v>2.9999999999999997E-4</v>
      </c>
    </row>
    <row r="1153" spans="1:7" x14ac:dyDescent="0.35">
      <c r="A1153" t="s">
        <v>823</v>
      </c>
      <c r="B1153">
        <v>57.24</v>
      </c>
      <c r="C1153">
        <v>58.05</v>
      </c>
      <c r="D1153">
        <v>58.05</v>
      </c>
      <c r="E1153">
        <v>57.24</v>
      </c>
      <c r="F1153" t="s">
        <v>687</v>
      </c>
      <c r="G1153" s="10">
        <v>-1.84E-2</v>
      </c>
    </row>
    <row r="1154" spans="1:7" x14ac:dyDescent="0.35">
      <c r="A1154" t="s">
        <v>822</v>
      </c>
      <c r="B1154">
        <v>58.31</v>
      </c>
      <c r="C1154">
        <v>58.31</v>
      </c>
      <c r="D1154">
        <v>58.31</v>
      </c>
      <c r="E1154">
        <v>58.31</v>
      </c>
      <c r="F1154" t="s">
        <v>503</v>
      </c>
      <c r="G1154" s="10">
        <v>5.4999999999999997E-3</v>
      </c>
    </row>
    <row r="1155" spans="1:7" x14ac:dyDescent="0.35">
      <c r="A1155" t="s">
        <v>821</v>
      </c>
      <c r="B1155">
        <v>57.99</v>
      </c>
      <c r="C1155">
        <v>57.96</v>
      </c>
      <c r="D1155">
        <v>57.99</v>
      </c>
      <c r="E1155">
        <v>57.96</v>
      </c>
      <c r="F1155" t="s">
        <v>639</v>
      </c>
      <c r="G1155" s="10">
        <v>5.4000000000000003E-3</v>
      </c>
    </row>
    <row r="1156" spans="1:7" x14ac:dyDescent="0.35">
      <c r="A1156" t="s">
        <v>820</v>
      </c>
      <c r="B1156">
        <v>57.68</v>
      </c>
      <c r="C1156">
        <v>57.71</v>
      </c>
      <c r="D1156">
        <v>57.71</v>
      </c>
      <c r="E1156">
        <v>57.68</v>
      </c>
      <c r="F1156" t="s">
        <v>612</v>
      </c>
      <c r="G1156" s="10">
        <v>1.21E-2</v>
      </c>
    </row>
    <row r="1157" spans="1:7" x14ac:dyDescent="0.35">
      <c r="A1157" t="s">
        <v>819</v>
      </c>
      <c r="B1157">
        <v>56.99</v>
      </c>
      <c r="C1157">
        <v>56.99</v>
      </c>
      <c r="D1157">
        <v>56.99</v>
      </c>
      <c r="E1157">
        <v>56.99</v>
      </c>
      <c r="F1157" t="s">
        <v>652</v>
      </c>
      <c r="G1157" s="10">
        <v>3.5000000000000001E-3</v>
      </c>
    </row>
    <row r="1158" spans="1:7" x14ac:dyDescent="0.35">
      <c r="A1158" t="s">
        <v>818</v>
      </c>
      <c r="B1158">
        <v>56.79</v>
      </c>
      <c r="C1158">
        <v>57.12</v>
      </c>
      <c r="D1158">
        <v>57.12</v>
      </c>
      <c r="E1158">
        <v>56.79</v>
      </c>
      <c r="F1158" t="s">
        <v>549</v>
      </c>
      <c r="G1158" s="10">
        <v>-6.4999999999999997E-3</v>
      </c>
    </row>
    <row r="1159" spans="1:7" x14ac:dyDescent="0.35">
      <c r="A1159" t="s">
        <v>817</v>
      </c>
      <c r="B1159">
        <v>57.16</v>
      </c>
      <c r="C1159">
        <v>57.24</v>
      </c>
      <c r="D1159">
        <v>57.47</v>
      </c>
      <c r="E1159">
        <v>57.16</v>
      </c>
      <c r="F1159" t="s">
        <v>816</v>
      </c>
      <c r="G1159" s="10">
        <v>2.0999999999999999E-3</v>
      </c>
    </row>
    <row r="1160" spans="1:7" x14ac:dyDescent="0.35">
      <c r="A1160" t="s">
        <v>815</v>
      </c>
      <c r="B1160">
        <v>57.04</v>
      </c>
      <c r="C1160">
        <v>56.62</v>
      </c>
      <c r="D1160">
        <v>57.07</v>
      </c>
      <c r="E1160">
        <v>56.62</v>
      </c>
      <c r="F1160" t="s">
        <v>814</v>
      </c>
      <c r="G1160" s="10">
        <v>8.0999999999999996E-3</v>
      </c>
    </row>
    <row r="1161" spans="1:7" x14ac:dyDescent="0.35">
      <c r="A1161" t="s">
        <v>813</v>
      </c>
      <c r="B1161">
        <v>56.58</v>
      </c>
      <c r="C1161">
        <v>57.01</v>
      </c>
      <c r="D1161">
        <v>57.16</v>
      </c>
      <c r="E1161">
        <v>56.58</v>
      </c>
      <c r="F1161" t="s">
        <v>812</v>
      </c>
      <c r="G1161" s="10">
        <v>-7.9000000000000008E-3</v>
      </c>
    </row>
    <row r="1162" spans="1:7" x14ac:dyDescent="0.35">
      <c r="A1162" s="11">
        <v>43808</v>
      </c>
      <c r="B1162">
        <v>57.03</v>
      </c>
      <c r="C1162">
        <v>57.41</v>
      </c>
      <c r="D1162">
        <v>57.47</v>
      </c>
      <c r="E1162">
        <v>57.03</v>
      </c>
      <c r="F1162" t="s">
        <v>811</v>
      </c>
      <c r="G1162" s="10">
        <v>1.4E-3</v>
      </c>
    </row>
    <row r="1163" spans="1:7" x14ac:dyDescent="0.35">
      <c r="A1163" s="11">
        <v>43778</v>
      </c>
      <c r="B1163">
        <v>56.95</v>
      </c>
      <c r="C1163">
        <v>56.64</v>
      </c>
      <c r="D1163">
        <v>57.11</v>
      </c>
      <c r="E1163">
        <v>56.64</v>
      </c>
      <c r="F1163" t="s">
        <v>810</v>
      </c>
      <c r="G1163" s="10">
        <v>6.1999999999999998E-3</v>
      </c>
    </row>
    <row r="1164" spans="1:7" x14ac:dyDescent="0.35">
      <c r="A1164" s="11">
        <v>43747</v>
      </c>
      <c r="B1164">
        <v>56.6</v>
      </c>
      <c r="C1164">
        <v>57.96</v>
      </c>
      <c r="D1164">
        <v>57.96</v>
      </c>
      <c r="E1164">
        <v>56.6</v>
      </c>
      <c r="F1164" t="s">
        <v>809</v>
      </c>
      <c r="G1164" s="10">
        <v>-8.3999999999999995E-3</v>
      </c>
    </row>
    <row r="1165" spans="1:7" x14ac:dyDescent="0.35">
      <c r="A1165" s="11">
        <v>43717</v>
      </c>
      <c r="B1165">
        <v>57.08</v>
      </c>
      <c r="C1165">
        <v>57.38</v>
      </c>
      <c r="D1165">
        <v>57.43</v>
      </c>
      <c r="E1165">
        <v>56.99</v>
      </c>
      <c r="F1165" t="s">
        <v>808</v>
      </c>
      <c r="G1165" s="10">
        <v>-3.8E-3</v>
      </c>
    </row>
    <row r="1166" spans="1:7" x14ac:dyDescent="0.35">
      <c r="A1166" s="11">
        <v>43625</v>
      </c>
      <c r="B1166">
        <v>57.3</v>
      </c>
      <c r="C1166">
        <v>57.9</v>
      </c>
      <c r="D1166">
        <v>57.9</v>
      </c>
      <c r="E1166">
        <v>57.3</v>
      </c>
      <c r="F1166" t="s">
        <v>636</v>
      </c>
      <c r="G1166" s="10">
        <v>-8.3000000000000001E-3</v>
      </c>
    </row>
    <row r="1167" spans="1:7" x14ac:dyDescent="0.35">
      <c r="A1167" s="11">
        <v>43594</v>
      </c>
      <c r="B1167">
        <v>57.78</v>
      </c>
      <c r="C1167">
        <v>58.62</v>
      </c>
      <c r="D1167">
        <v>58.62</v>
      </c>
      <c r="E1167">
        <v>57.52</v>
      </c>
      <c r="F1167" t="s">
        <v>807</v>
      </c>
      <c r="G1167" s="10">
        <v>-2.3E-2</v>
      </c>
    </row>
    <row r="1168" spans="1:7" x14ac:dyDescent="0.35">
      <c r="A1168" s="11">
        <v>43564</v>
      </c>
      <c r="B1168">
        <v>59.14</v>
      </c>
      <c r="C1168">
        <v>59.56</v>
      </c>
      <c r="D1168">
        <v>59.56</v>
      </c>
      <c r="E1168">
        <v>58.88</v>
      </c>
      <c r="F1168" t="s">
        <v>806</v>
      </c>
      <c r="G1168" s="10">
        <v>6.0000000000000001E-3</v>
      </c>
    </row>
    <row r="1169" spans="1:7" x14ac:dyDescent="0.35">
      <c r="A1169" s="11">
        <v>43533</v>
      </c>
      <c r="B1169">
        <v>58.79</v>
      </c>
      <c r="C1169">
        <v>58.87</v>
      </c>
      <c r="D1169">
        <v>59.02</v>
      </c>
      <c r="E1169">
        <v>58.79</v>
      </c>
      <c r="F1169" t="s">
        <v>597</v>
      </c>
      <c r="G1169" s="10">
        <v>1.4E-2</v>
      </c>
    </row>
    <row r="1170" spans="1:7" x14ac:dyDescent="0.35">
      <c r="A1170" t="s">
        <v>805</v>
      </c>
      <c r="B1170">
        <v>57.98</v>
      </c>
      <c r="C1170">
        <v>57.88</v>
      </c>
      <c r="D1170">
        <v>58.28</v>
      </c>
      <c r="E1170">
        <v>57.88</v>
      </c>
      <c r="F1170" t="s">
        <v>804</v>
      </c>
      <c r="G1170" s="10">
        <v>-3.0999999999999999E-3</v>
      </c>
    </row>
    <row r="1171" spans="1:7" x14ac:dyDescent="0.35">
      <c r="A1171" t="s">
        <v>803</v>
      </c>
      <c r="B1171">
        <v>58.16</v>
      </c>
      <c r="C1171">
        <v>58.9</v>
      </c>
      <c r="D1171">
        <v>58.9</v>
      </c>
      <c r="E1171">
        <v>58.16</v>
      </c>
      <c r="F1171" t="s">
        <v>802</v>
      </c>
      <c r="G1171" s="10">
        <v>-8.8999999999999999E-3</v>
      </c>
    </row>
    <row r="1172" spans="1:7" x14ac:dyDescent="0.35">
      <c r="A1172" t="s">
        <v>801</v>
      </c>
      <c r="B1172">
        <v>58.68</v>
      </c>
      <c r="C1172">
        <v>58.9</v>
      </c>
      <c r="D1172">
        <v>58.9</v>
      </c>
      <c r="E1172">
        <v>58.67</v>
      </c>
      <c r="F1172" t="s">
        <v>800</v>
      </c>
      <c r="G1172" s="10">
        <v>-5.0000000000000001E-4</v>
      </c>
    </row>
    <row r="1173" spans="1:7" x14ac:dyDescent="0.35">
      <c r="A1173" t="s">
        <v>799</v>
      </c>
      <c r="B1173">
        <v>58.71</v>
      </c>
      <c r="C1173">
        <v>58.45</v>
      </c>
      <c r="D1173">
        <v>58.81</v>
      </c>
      <c r="E1173">
        <v>58.45</v>
      </c>
      <c r="F1173" t="s">
        <v>798</v>
      </c>
      <c r="G1173" s="10">
        <v>9.2999999999999992E-3</v>
      </c>
    </row>
    <row r="1174" spans="1:7" x14ac:dyDescent="0.35">
      <c r="A1174" t="s">
        <v>797</v>
      </c>
      <c r="B1174">
        <v>58.17</v>
      </c>
      <c r="C1174">
        <v>58.53</v>
      </c>
      <c r="D1174">
        <v>58.53</v>
      </c>
      <c r="E1174">
        <v>58.16</v>
      </c>
      <c r="F1174" t="s">
        <v>796</v>
      </c>
      <c r="G1174" s="10">
        <v>-1.4E-3</v>
      </c>
    </row>
    <row r="1175" spans="1:7" x14ac:dyDescent="0.35">
      <c r="A1175" t="s">
        <v>795</v>
      </c>
      <c r="B1175">
        <v>58.25</v>
      </c>
      <c r="C1175">
        <v>58.17</v>
      </c>
      <c r="D1175">
        <v>58.32</v>
      </c>
      <c r="E1175">
        <v>58.17</v>
      </c>
      <c r="F1175" t="s">
        <v>794</v>
      </c>
      <c r="G1175" s="10">
        <v>2.1600000000000001E-2</v>
      </c>
    </row>
    <row r="1176" spans="1:7" x14ac:dyDescent="0.35">
      <c r="A1176" t="s">
        <v>793</v>
      </c>
      <c r="B1176">
        <v>57.02</v>
      </c>
      <c r="C1176">
        <v>57.09</v>
      </c>
      <c r="D1176">
        <v>57.15</v>
      </c>
      <c r="E1176">
        <v>57.02</v>
      </c>
      <c r="F1176" t="s">
        <v>792</v>
      </c>
      <c r="G1176" s="10">
        <v>-2.3E-3</v>
      </c>
    </row>
    <row r="1177" spans="1:7" x14ac:dyDescent="0.35">
      <c r="A1177" t="s">
        <v>791</v>
      </c>
      <c r="B1177">
        <v>57.15</v>
      </c>
      <c r="C1177">
        <v>57.2</v>
      </c>
      <c r="D1177">
        <v>57.33</v>
      </c>
      <c r="E1177">
        <v>57.15</v>
      </c>
      <c r="F1177" t="s">
        <v>790</v>
      </c>
      <c r="G1177" s="10">
        <v>-3.5000000000000001E-3</v>
      </c>
    </row>
    <row r="1178" spans="1:7" x14ac:dyDescent="0.35">
      <c r="A1178" t="s">
        <v>789</v>
      </c>
      <c r="B1178">
        <v>57.35</v>
      </c>
      <c r="C1178">
        <v>57.33</v>
      </c>
      <c r="D1178">
        <v>57.35</v>
      </c>
      <c r="E1178">
        <v>57.33</v>
      </c>
      <c r="F1178" t="s">
        <v>788</v>
      </c>
      <c r="G1178" s="10">
        <v>7.1999999999999998E-3</v>
      </c>
    </row>
    <row r="1179" spans="1:7" x14ac:dyDescent="0.35">
      <c r="A1179" t="s">
        <v>787</v>
      </c>
      <c r="B1179">
        <v>56.94</v>
      </c>
      <c r="C1179">
        <v>57.16</v>
      </c>
      <c r="D1179">
        <v>57.19</v>
      </c>
      <c r="E1179">
        <v>56.94</v>
      </c>
      <c r="F1179" t="s">
        <v>786</v>
      </c>
      <c r="G1179" s="10">
        <v>-1.2E-2</v>
      </c>
    </row>
    <row r="1180" spans="1:7" x14ac:dyDescent="0.35">
      <c r="A1180" t="s">
        <v>785</v>
      </c>
      <c r="B1180">
        <v>57.63</v>
      </c>
      <c r="C1180">
        <v>58.2</v>
      </c>
      <c r="D1180">
        <v>60</v>
      </c>
      <c r="E1180">
        <v>57.33</v>
      </c>
      <c r="F1180" t="s">
        <v>784</v>
      </c>
      <c r="G1180" s="10">
        <v>-5.1999999999999998E-3</v>
      </c>
    </row>
    <row r="1181" spans="1:7" x14ac:dyDescent="0.35">
      <c r="A1181" t="s">
        <v>783</v>
      </c>
      <c r="B1181">
        <v>57.93</v>
      </c>
      <c r="C1181">
        <v>57.61</v>
      </c>
      <c r="D1181">
        <v>57.93</v>
      </c>
      <c r="E1181">
        <v>57.61</v>
      </c>
      <c r="F1181" t="s">
        <v>782</v>
      </c>
      <c r="G1181" s="10">
        <v>5.4000000000000003E-3</v>
      </c>
    </row>
    <row r="1182" spans="1:7" x14ac:dyDescent="0.35">
      <c r="A1182" t="s">
        <v>781</v>
      </c>
      <c r="B1182">
        <v>57.62</v>
      </c>
      <c r="C1182">
        <v>57.84</v>
      </c>
      <c r="D1182">
        <v>57.97</v>
      </c>
      <c r="E1182">
        <v>57.62</v>
      </c>
      <c r="F1182" t="s">
        <v>780</v>
      </c>
      <c r="G1182" s="10">
        <v>7.0000000000000001E-3</v>
      </c>
    </row>
    <row r="1183" spans="1:7" x14ac:dyDescent="0.35">
      <c r="A1183" t="s">
        <v>779</v>
      </c>
      <c r="B1183">
        <v>57.22</v>
      </c>
      <c r="C1183">
        <v>57.6</v>
      </c>
      <c r="D1183">
        <v>57.6</v>
      </c>
      <c r="E1183">
        <v>56.89</v>
      </c>
      <c r="F1183" t="s">
        <v>778</v>
      </c>
      <c r="G1183" s="10">
        <v>-6.6E-3</v>
      </c>
    </row>
    <row r="1184" spans="1:7" x14ac:dyDescent="0.35">
      <c r="A1184" s="11">
        <v>43807</v>
      </c>
      <c r="B1184">
        <v>57.6</v>
      </c>
      <c r="C1184">
        <v>57.17</v>
      </c>
      <c r="D1184">
        <v>57.6</v>
      </c>
      <c r="E1184">
        <v>57.09</v>
      </c>
      <c r="F1184" t="s">
        <v>777</v>
      </c>
      <c r="G1184" s="10">
        <v>1.0200000000000001E-2</v>
      </c>
    </row>
    <row r="1185" spans="1:7" x14ac:dyDescent="0.35">
      <c r="A1185" s="11">
        <v>43716</v>
      </c>
      <c r="B1185">
        <v>57.02</v>
      </c>
      <c r="C1185">
        <v>57.18</v>
      </c>
      <c r="D1185">
        <v>57.3</v>
      </c>
      <c r="E1185">
        <v>56.95</v>
      </c>
      <c r="F1185" t="s">
        <v>776</v>
      </c>
      <c r="G1185" s="10">
        <v>-3.5000000000000001E-3</v>
      </c>
    </row>
    <row r="1186" spans="1:7" x14ac:dyDescent="0.35">
      <c r="A1186" s="11">
        <v>43685</v>
      </c>
      <c r="B1186">
        <v>57.22</v>
      </c>
      <c r="C1186">
        <v>57.29</v>
      </c>
      <c r="D1186">
        <v>57.43</v>
      </c>
      <c r="E1186">
        <v>57.22</v>
      </c>
      <c r="F1186" t="s">
        <v>775</v>
      </c>
      <c r="G1186" s="10">
        <v>-1.6999999999999999E-3</v>
      </c>
    </row>
    <row r="1187" spans="1:7" x14ac:dyDescent="0.35">
      <c r="A1187" s="11">
        <v>43654</v>
      </c>
      <c r="B1187">
        <v>57.32</v>
      </c>
      <c r="C1187">
        <v>57.06</v>
      </c>
      <c r="D1187">
        <v>57.37</v>
      </c>
      <c r="E1187">
        <v>57.02</v>
      </c>
      <c r="F1187" t="s">
        <v>689</v>
      </c>
      <c r="G1187" s="10">
        <v>2.2700000000000001E-2</v>
      </c>
    </row>
    <row r="1188" spans="1:7" x14ac:dyDescent="0.35">
      <c r="A1188" s="11">
        <v>43624</v>
      </c>
      <c r="B1188">
        <v>56.05</v>
      </c>
      <c r="C1188">
        <v>56</v>
      </c>
      <c r="D1188">
        <v>56.05</v>
      </c>
      <c r="E1188">
        <v>56</v>
      </c>
      <c r="F1188" t="s">
        <v>774</v>
      </c>
      <c r="G1188" s="10">
        <v>7.4000000000000003E-3</v>
      </c>
    </row>
    <row r="1189" spans="1:7" x14ac:dyDescent="0.35">
      <c r="A1189" s="11">
        <v>43593</v>
      </c>
      <c r="B1189">
        <v>55.64</v>
      </c>
      <c r="C1189">
        <v>55.82</v>
      </c>
      <c r="D1189">
        <v>55.84</v>
      </c>
      <c r="E1189">
        <v>55.64</v>
      </c>
      <c r="F1189" t="s">
        <v>592</v>
      </c>
      <c r="G1189" s="10">
        <v>1.37E-2</v>
      </c>
    </row>
    <row r="1190" spans="1:7" x14ac:dyDescent="0.35">
      <c r="A1190" s="11">
        <v>43504</v>
      </c>
      <c r="B1190">
        <v>54.89</v>
      </c>
      <c r="C1190">
        <v>54.78</v>
      </c>
      <c r="D1190">
        <v>55.14</v>
      </c>
      <c r="E1190">
        <v>54.74</v>
      </c>
      <c r="F1190" t="s">
        <v>773</v>
      </c>
      <c r="G1190" s="10">
        <v>-8.9999999999999998E-4</v>
      </c>
    </row>
    <row r="1191" spans="1:7" x14ac:dyDescent="0.35">
      <c r="A1191" s="11">
        <v>43473</v>
      </c>
      <c r="B1191">
        <v>54.94</v>
      </c>
      <c r="C1191">
        <v>54.8</v>
      </c>
      <c r="D1191">
        <v>54.94</v>
      </c>
      <c r="E1191">
        <v>54.8</v>
      </c>
      <c r="F1191" t="s">
        <v>772</v>
      </c>
      <c r="G1191" s="10">
        <v>2.06E-2</v>
      </c>
    </row>
    <row r="1192" spans="1:7" x14ac:dyDescent="0.35">
      <c r="A1192" t="s">
        <v>771</v>
      </c>
      <c r="B1192">
        <v>53.83</v>
      </c>
      <c r="C1192">
        <v>54.67</v>
      </c>
      <c r="D1192">
        <v>54.67</v>
      </c>
      <c r="E1192">
        <v>53.83</v>
      </c>
      <c r="F1192" t="s">
        <v>770</v>
      </c>
      <c r="G1192" s="10">
        <v>-1.32E-2</v>
      </c>
    </row>
    <row r="1193" spans="1:7" x14ac:dyDescent="0.35">
      <c r="A1193" t="s">
        <v>769</v>
      </c>
      <c r="B1193">
        <v>54.55</v>
      </c>
      <c r="C1193">
        <v>54.59</v>
      </c>
      <c r="D1193">
        <v>54.59</v>
      </c>
      <c r="E1193">
        <v>54.49</v>
      </c>
      <c r="F1193" t="s">
        <v>768</v>
      </c>
      <c r="G1193" s="10">
        <v>3.8999999999999998E-3</v>
      </c>
    </row>
    <row r="1194" spans="1:7" x14ac:dyDescent="0.35">
      <c r="A1194" t="s">
        <v>767</v>
      </c>
      <c r="B1194">
        <v>54.34</v>
      </c>
      <c r="C1194">
        <v>54.13</v>
      </c>
      <c r="D1194">
        <v>54.46</v>
      </c>
      <c r="E1194">
        <v>54.13</v>
      </c>
      <c r="F1194" t="s">
        <v>766</v>
      </c>
      <c r="G1194" s="10">
        <v>6.7000000000000002E-3</v>
      </c>
    </row>
    <row r="1195" spans="1:7" x14ac:dyDescent="0.35">
      <c r="A1195" t="s">
        <v>765</v>
      </c>
      <c r="B1195">
        <v>53.98</v>
      </c>
      <c r="C1195">
        <v>54.14</v>
      </c>
      <c r="D1195">
        <v>54.14</v>
      </c>
      <c r="E1195">
        <v>53.98</v>
      </c>
      <c r="F1195" t="s">
        <v>684</v>
      </c>
      <c r="G1195" s="10">
        <v>2.3999999999999998E-3</v>
      </c>
    </row>
    <row r="1196" spans="1:7" x14ac:dyDescent="0.35">
      <c r="A1196" t="s">
        <v>764</v>
      </c>
      <c r="B1196">
        <v>53.85</v>
      </c>
      <c r="C1196">
        <v>53.81</v>
      </c>
      <c r="D1196">
        <v>53.85</v>
      </c>
      <c r="E1196">
        <v>53.81</v>
      </c>
      <c r="F1196" t="s">
        <v>652</v>
      </c>
      <c r="G1196" s="10">
        <v>-7.4000000000000003E-3</v>
      </c>
    </row>
    <row r="1197" spans="1:7" x14ac:dyDescent="0.35">
      <c r="A1197" t="s">
        <v>763</v>
      </c>
      <c r="B1197">
        <v>54.25</v>
      </c>
      <c r="C1197">
        <v>54.42</v>
      </c>
      <c r="D1197">
        <v>54.42</v>
      </c>
      <c r="E1197">
        <v>54.25</v>
      </c>
      <c r="F1197" t="s">
        <v>762</v>
      </c>
      <c r="G1197" s="10">
        <v>5.0000000000000001E-3</v>
      </c>
    </row>
    <row r="1198" spans="1:7" x14ac:dyDescent="0.35">
      <c r="A1198" t="s">
        <v>761</v>
      </c>
      <c r="B1198">
        <v>53.98</v>
      </c>
      <c r="C1198">
        <v>54.29</v>
      </c>
      <c r="D1198">
        <v>54.29</v>
      </c>
      <c r="E1198">
        <v>53.98</v>
      </c>
      <c r="F1198" t="s">
        <v>760</v>
      </c>
      <c r="G1198" s="10">
        <v>-7.7000000000000002E-3</v>
      </c>
    </row>
    <row r="1199" spans="1:7" x14ac:dyDescent="0.35">
      <c r="A1199" t="s">
        <v>759</v>
      </c>
      <c r="B1199">
        <v>54.4</v>
      </c>
      <c r="C1199">
        <v>54.36</v>
      </c>
      <c r="D1199">
        <v>54.42</v>
      </c>
      <c r="E1199">
        <v>54.36</v>
      </c>
      <c r="F1199" t="s">
        <v>758</v>
      </c>
      <c r="G1199" s="10">
        <v>5.9999999999999995E-4</v>
      </c>
    </row>
    <row r="1200" spans="1:7" x14ac:dyDescent="0.35">
      <c r="A1200" t="s">
        <v>757</v>
      </c>
      <c r="B1200">
        <v>54.37</v>
      </c>
      <c r="C1200">
        <v>54.87</v>
      </c>
      <c r="D1200">
        <v>54.87</v>
      </c>
      <c r="E1200">
        <v>54.34</v>
      </c>
      <c r="F1200" t="s">
        <v>756</v>
      </c>
      <c r="G1200" s="10">
        <v>-1.3100000000000001E-2</v>
      </c>
    </row>
    <row r="1201" spans="1:7" x14ac:dyDescent="0.35">
      <c r="A1201" t="s">
        <v>755</v>
      </c>
      <c r="B1201">
        <v>55.09</v>
      </c>
      <c r="C1201">
        <v>55</v>
      </c>
      <c r="D1201">
        <v>55.09</v>
      </c>
      <c r="E1201">
        <v>55</v>
      </c>
      <c r="F1201" t="s">
        <v>747</v>
      </c>
      <c r="G1201" s="10">
        <v>1.44E-2</v>
      </c>
    </row>
    <row r="1202" spans="1:7" x14ac:dyDescent="0.35">
      <c r="A1202" t="s">
        <v>754</v>
      </c>
      <c r="B1202">
        <v>54.31</v>
      </c>
      <c r="C1202">
        <v>54.31</v>
      </c>
      <c r="D1202">
        <v>54.31</v>
      </c>
      <c r="E1202">
        <v>54.31</v>
      </c>
      <c r="G1202" s="10">
        <v>1.61E-2</v>
      </c>
    </row>
    <row r="1203" spans="1:7" x14ac:dyDescent="0.35">
      <c r="A1203" t="s">
        <v>753</v>
      </c>
      <c r="B1203">
        <v>53.45</v>
      </c>
      <c r="C1203">
        <v>53.82</v>
      </c>
      <c r="D1203">
        <v>53.82</v>
      </c>
      <c r="E1203">
        <v>53.45</v>
      </c>
      <c r="F1203" t="s">
        <v>541</v>
      </c>
      <c r="G1203" s="10">
        <v>-8.3000000000000001E-3</v>
      </c>
    </row>
    <row r="1204" spans="1:7" x14ac:dyDescent="0.35">
      <c r="A1204" t="s">
        <v>752</v>
      </c>
      <c r="B1204">
        <v>53.9</v>
      </c>
      <c r="C1204">
        <v>53.9</v>
      </c>
      <c r="D1204">
        <v>53.9</v>
      </c>
      <c r="E1204">
        <v>53.9</v>
      </c>
      <c r="F1204" t="s">
        <v>621</v>
      </c>
      <c r="G1204" s="10">
        <v>-2.0000000000000001E-4</v>
      </c>
    </row>
    <row r="1205" spans="1:7" x14ac:dyDescent="0.35">
      <c r="A1205" s="11">
        <v>43806</v>
      </c>
      <c r="B1205">
        <v>53.91</v>
      </c>
      <c r="C1205">
        <v>53.56</v>
      </c>
      <c r="D1205">
        <v>53.91</v>
      </c>
      <c r="E1205">
        <v>53.55</v>
      </c>
      <c r="F1205" t="s">
        <v>751</v>
      </c>
      <c r="G1205" s="10">
        <v>5.4000000000000003E-3</v>
      </c>
    </row>
    <row r="1206" spans="1:7" x14ac:dyDescent="0.35">
      <c r="A1206" s="11">
        <v>43776</v>
      </c>
      <c r="B1206">
        <v>53.62</v>
      </c>
      <c r="C1206">
        <v>53.99</v>
      </c>
      <c r="D1206">
        <v>53.99</v>
      </c>
      <c r="E1206">
        <v>53.62</v>
      </c>
      <c r="F1206" t="s">
        <v>750</v>
      </c>
      <c r="G1206" s="10">
        <v>-6.7000000000000002E-3</v>
      </c>
    </row>
    <row r="1207" spans="1:7" x14ac:dyDescent="0.35">
      <c r="A1207" s="11">
        <v>43745</v>
      </c>
      <c r="B1207">
        <v>53.98</v>
      </c>
      <c r="C1207">
        <v>53.64</v>
      </c>
      <c r="D1207">
        <v>53.98</v>
      </c>
      <c r="E1207">
        <v>53.64</v>
      </c>
      <c r="F1207" t="s">
        <v>749</v>
      </c>
      <c r="G1207" s="10">
        <v>1.41E-2</v>
      </c>
    </row>
    <row r="1208" spans="1:7" x14ac:dyDescent="0.35">
      <c r="A1208" s="11">
        <v>43715</v>
      </c>
      <c r="B1208">
        <v>53.23</v>
      </c>
      <c r="C1208">
        <v>53.1</v>
      </c>
      <c r="D1208">
        <v>53.23</v>
      </c>
      <c r="E1208">
        <v>53.1</v>
      </c>
      <c r="F1208" t="s">
        <v>748</v>
      </c>
      <c r="G1208" s="10">
        <v>2.8E-3</v>
      </c>
    </row>
    <row r="1209" spans="1:7" x14ac:dyDescent="0.35">
      <c r="A1209" s="11">
        <v>43684</v>
      </c>
      <c r="B1209">
        <v>53.08</v>
      </c>
      <c r="C1209">
        <v>53.08</v>
      </c>
      <c r="D1209">
        <v>53.08</v>
      </c>
      <c r="E1209">
        <v>53.08</v>
      </c>
      <c r="F1209" t="s">
        <v>499</v>
      </c>
      <c r="G1209" s="10">
        <v>-5.1999999999999998E-3</v>
      </c>
    </row>
    <row r="1210" spans="1:7" x14ac:dyDescent="0.35">
      <c r="A1210" s="11">
        <v>43592</v>
      </c>
      <c r="B1210">
        <v>53.36</v>
      </c>
      <c r="C1210">
        <v>53.2</v>
      </c>
      <c r="D1210">
        <v>53.36</v>
      </c>
      <c r="E1210">
        <v>52.95</v>
      </c>
      <c r="F1210" t="s">
        <v>687</v>
      </c>
      <c r="G1210" s="10">
        <v>-1.1299999999999999E-2</v>
      </c>
    </row>
    <row r="1211" spans="1:7" x14ac:dyDescent="0.35">
      <c r="A1211" s="11">
        <v>43531</v>
      </c>
      <c r="B1211">
        <v>53.97</v>
      </c>
      <c r="C1211">
        <v>53.97</v>
      </c>
      <c r="D1211">
        <v>53.97</v>
      </c>
      <c r="E1211">
        <v>53.97</v>
      </c>
      <c r="G1211" s="10">
        <v>2.3999999999999998E-3</v>
      </c>
    </row>
    <row r="1212" spans="1:7" x14ac:dyDescent="0.35">
      <c r="A1212" s="11">
        <v>43503</v>
      </c>
      <c r="B1212">
        <v>53.84</v>
      </c>
      <c r="C1212">
        <v>53.84</v>
      </c>
      <c r="D1212">
        <v>53.84</v>
      </c>
      <c r="E1212">
        <v>53.84</v>
      </c>
      <c r="F1212" t="s">
        <v>747</v>
      </c>
      <c r="G1212" s="10">
        <v>2.0500000000000001E-2</v>
      </c>
    </row>
    <row r="1213" spans="1:7" x14ac:dyDescent="0.35">
      <c r="A1213" s="11">
        <v>43472</v>
      </c>
      <c r="B1213">
        <v>52.76</v>
      </c>
      <c r="C1213">
        <v>52.94</v>
      </c>
      <c r="D1213">
        <v>52.99</v>
      </c>
      <c r="E1213">
        <v>52.76</v>
      </c>
      <c r="F1213" t="s">
        <v>746</v>
      </c>
      <c r="G1213" s="10">
        <v>-1.84E-2</v>
      </c>
    </row>
    <row r="1214" spans="1:7" x14ac:dyDescent="0.35">
      <c r="A1214" t="s">
        <v>745</v>
      </c>
      <c r="B1214">
        <v>53.75</v>
      </c>
      <c r="C1214">
        <v>53.76</v>
      </c>
      <c r="D1214">
        <v>53.9</v>
      </c>
      <c r="E1214">
        <v>53.69</v>
      </c>
      <c r="F1214" t="s">
        <v>744</v>
      </c>
      <c r="G1214" s="10">
        <v>1.6999999999999999E-3</v>
      </c>
    </row>
    <row r="1215" spans="1:7" x14ac:dyDescent="0.35">
      <c r="A1215" t="s">
        <v>743</v>
      </c>
      <c r="B1215">
        <v>53.66</v>
      </c>
      <c r="C1215">
        <v>53.66</v>
      </c>
      <c r="D1215">
        <v>53.66</v>
      </c>
      <c r="E1215">
        <v>53.66</v>
      </c>
      <c r="F1215" t="s">
        <v>742</v>
      </c>
      <c r="G1215" s="10">
        <v>-8.9999999999999998E-4</v>
      </c>
    </row>
    <row r="1216" spans="1:7" x14ac:dyDescent="0.35">
      <c r="A1216" t="s">
        <v>741</v>
      </c>
      <c r="B1216">
        <v>53.71</v>
      </c>
      <c r="C1216">
        <v>53.85</v>
      </c>
      <c r="D1216">
        <v>53.9</v>
      </c>
      <c r="E1216">
        <v>53.71</v>
      </c>
      <c r="F1216" t="s">
        <v>595</v>
      </c>
      <c r="G1216" s="10">
        <v>-9.1999999999999998E-3</v>
      </c>
    </row>
    <row r="1217" spans="1:7" x14ac:dyDescent="0.35">
      <c r="A1217" t="s">
        <v>740</v>
      </c>
      <c r="B1217">
        <v>54.21</v>
      </c>
      <c r="C1217">
        <v>54.21</v>
      </c>
      <c r="D1217">
        <v>54.21</v>
      </c>
      <c r="E1217">
        <v>54.21</v>
      </c>
      <c r="F1217" t="s">
        <v>625</v>
      </c>
      <c r="G1217" s="10">
        <v>2.8E-3</v>
      </c>
    </row>
    <row r="1218" spans="1:7" x14ac:dyDescent="0.35">
      <c r="A1218" t="s">
        <v>739</v>
      </c>
      <c r="B1218">
        <v>54.06</v>
      </c>
      <c r="C1218">
        <v>53.62</v>
      </c>
      <c r="D1218">
        <v>54.06</v>
      </c>
      <c r="E1218">
        <v>53.62</v>
      </c>
      <c r="F1218" t="s">
        <v>738</v>
      </c>
      <c r="G1218" s="10">
        <v>1.3899999999999999E-2</v>
      </c>
    </row>
    <row r="1219" spans="1:7" x14ac:dyDescent="0.35">
      <c r="A1219" t="s">
        <v>737</v>
      </c>
      <c r="B1219">
        <v>53.32</v>
      </c>
      <c r="C1219">
        <v>53.34</v>
      </c>
      <c r="D1219">
        <v>53.34</v>
      </c>
      <c r="E1219">
        <v>53.13</v>
      </c>
      <c r="F1219" t="s">
        <v>736</v>
      </c>
      <c r="G1219" s="10">
        <v>7.0000000000000001E-3</v>
      </c>
    </row>
    <row r="1220" spans="1:7" x14ac:dyDescent="0.35">
      <c r="A1220" t="s">
        <v>735</v>
      </c>
      <c r="B1220">
        <v>52.95</v>
      </c>
      <c r="C1220">
        <v>53</v>
      </c>
      <c r="D1220">
        <v>53</v>
      </c>
      <c r="E1220">
        <v>52.95</v>
      </c>
      <c r="F1220" t="s">
        <v>616</v>
      </c>
      <c r="G1220" s="10">
        <v>2.6599999999999999E-2</v>
      </c>
    </row>
    <row r="1221" spans="1:7" x14ac:dyDescent="0.35">
      <c r="A1221" t="s">
        <v>734</v>
      </c>
      <c r="B1221">
        <v>51.58</v>
      </c>
      <c r="C1221">
        <v>51.08</v>
      </c>
      <c r="D1221">
        <v>51.58</v>
      </c>
      <c r="E1221">
        <v>51.08</v>
      </c>
      <c r="F1221" t="s">
        <v>733</v>
      </c>
      <c r="G1221" s="10">
        <v>5.4999999999999997E-3</v>
      </c>
    </row>
    <row r="1222" spans="1:7" x14ac:dyDescent="0.35">
      <c r="A1222" t="s">
        <v>732</v>
      </c>
      <c r="B1222">
        <v>51.3</v>
      </c>
      <c r="C1222">
        <v>51.3</v>
      </c>
      <c r="D1222">
        <v>51.3</v>
      </c>
      <c r="E1222">
        <v>51.3</v>
      </c>
      <c r="F1222" t="s">
        <v>499</v>
      </c>
      <c r="G1222" s="10">
        <v>5.1000000000000004E-3</v>
      </c>
    </row>
    <row r="1223" spans="1:7" x14ac:dyDescent="0.35">
      <c r="A1223" t="s">
        <v>731</v>
      </c>
      <c r="B1223">
        <v>51.04</v>
      </c>
      <c r="C1223">
        <v>51.1</v>
      </c>
      <c r="D1223">
        <v>51.1</v>
      </c>
      <c r="E1223">
        <v>51.02</v>
      </c>
      <c r="F1223" t="s">
        <v>730</v>
      </c>
      <c r="G1223" s="10">
        <v>-8.0000000000000004E-4</v>
      </c>
    </row>
    <row r="1224" spans="1:7" x14ac:dyDescent="0.35">
      <c r="A1224" t="s">
        <v>729</v>
      </c>
      <c r="B1224">
        <v>51.08</v>
      </c>
      <c r="C1224">
        <v>51.25</v>
      </c>
      <c r="D1224">
        <v>51.44</v>
      </c>
      <c r="E1224">
        <v>51.08</v>
      </c>
      <c r="F1224" t="s">
        <v>728</v>
      </c>
      <c r="G1224" s="10">
        <v>-2.0000000000000001E-4</v>
      </c>
    </row>
    <row r="1225" spans="1:7" x14ac:dyDescent="0.35">
      <c r="A1225" t="s">
        <v>727</v>
      </c>
      <c r="B1225">
        <v>51.09</v>
      </c>
      <c r="C1225">
        <v>51.1</v>
      </c>
      <c r="D1225">
        <v>51.1</v>
      </c>
      <c r="E1225">
        <v>51.09</v>
      </c>
      <c r="F1225" t="s">
        <v>726</v>
      </c>
      <c r="G1225" s="10">
        <v>6.3E-3</v>
      </c>
    </row>
    <row r="1226" spans="1:7" x14ac:dyDescent="0.35">
      <c r="A1226" s="11">
        <v>43805</v>
      </c>
      <c r="B1226">
        <v>50.77</v>
      </c>
      <c r="C1226">
        <v>50.77</v>
      </c>
      <c r="D1226">
        <v>50.77</v>
      </c>
      <c r="E1226">
        <v>50.77</v>
      </c>
      <c r="F1226" t="s">
        <v>536</v>
      </c>
      <c r="G1226" s="10">
        <v>4.4000000000000003E-3</v>
      </c>
    </row>
    <row r="1227" spans="1:7" x14ac:dyDescent="0.35">
      <c r="A1227" s="11">
        <v>43775</v>
      </c>
      <c r="B1227">
        <v>50.55</v>
      </c>
      <c r="C1227">
        <v>50.6</v>
      </c>
      <c r="D1227">
        <v>50.6</v>
      </c>
      <c r="E1227">
        <v>50.55</v>
      </c>
      <c r="F1227" t="s">
        <v>611</v>
      </c>
      <c r="G1227" s="10">
        <v>-1E-3</v>
      </c>
    </row>
    <row r="1228" spans="1:7" x14ac:dyDescent="0.35">
      <c r="A1228" s="11">
        <v>43744</v>
      </c>
      <c r="B1228">
        <v>50.6</v>
      </c>
      <c r="C1228">
        <v>50.77</v>
      </c>
      <c r="D1228">
        <v>50.89</v>
      </c>
      <c r="E1228">
        <v>50.49</v>
      </c>
      <c r="F1228" t="s">
        <v>725</v>
      </c>
      <c r="G1228" s="10">
        <v>-9.5999999999999992E-3</v>
      </c>
    </row>
    <row r="1229" spans="1:7" x14ac:dyDescent="0.35">
      <c r="A1229" s="11">
        <v>43652</v>
      </c>
      <c r="B1229">
        <v>51.09</v>
      </c>
      <c r="C1229">
        <v>51.1</v>
      </c>
      <c r="D1229">
        <v>51.1</v>
      </c>
      <c r="E1229">
        <v>51.09</v>
      </c>
      <c r="F1229" t="s">
        <v>724</v>
      </c>
      <c r="G1229" s="10">
        <v>5.7000000000000002E-3</v>
      </c>
    </row>
    <row r="1230" spans="1:7" x14ac:dyDescent="0.35">
      <c r="A1230" s="11">
        <v>43622</v>
      </c>
      <c r="B1230">
        <v>50.8</v>
      </c>
      <c r="C1230">
        <v>50.8</v>
      </c>
      <c r="D1230">
        <v>50.8</v>
      </c>
      <c r="E1230">
        <v>50.8</v>
      </c>
      <c r="G1230" s="10">
        <v>3.0000000000000001E-3</v>
      </c>
    </row>
    <row r="1231" spans="1:7" x14ac:dyDescent="0.35">
      <c r="A1231" s="11">
        <v>43591</v>
      </c>
      <c r="B1231">
        <v>50.65</v>
      </c>
      <c r="C1231">
        <v>50.84</v>
      </c>
      <c r="D1231">
        <v>50.84</v>
      </c>
      <c r="E1231">
        <v>50.65</v>
      </c>
      <c r="F1231" t="s">
        <v>723</v>
      </c>
      <c r="G1231" s="10">
        <v>1.8E-3</v>
      </c>
    </row>
    <row r="1232" spans="1:7" x14ac:dyDescent="0.35">
      <c r="A1232" s="11">
        <v>43561</v>
      </c>
      <c r="B1232">
        <v>50.56</v>
      </c>
      <c r="C1232">
        <v>50.42</v>
      </c>
      <c r="D1232">
        <v>50.56</v>
      </c>
      <c r="E1232">
        <v>50.42</v>
      </c>
      <c r="F1232" t="s">
        <v>619</v>
      </c>
      <c r="G1232" s="10">
        <v>1E-3</v>
      </c>
    </row>
    <row r="1233" spans="1:7" x14ac:dyDescent="0.35">
      <c r="A1233" s="11">
        <v>43530</v>
      </c>
      <c r="B1233">
        <v>50.51</v>
      </c>
      <c r="C1233">
        <v>49.99</v>
      </c>
      <c r="D1233">
        <v>50.51</v>
      </c>
      <c r="E1233">
        <v>49.99</v>
      </c>
      <c r="F1233" t="s">
        <v>671</v>
      </c>
      <c r="G1233" s="10">
        <v>1.49E-2</v>
      </c>
    </row>
    <row r="1234" spans="1:7" x14ac:dyDescent="0.35">
      <c r="A1234" t="s">
        <v>722</v>
      </c>
      <c r="B1234">
        <v>49.77</v>
      </c>
      <c r="C1234">
        <v>49.78</v>
      </c>
      <c r="D1234">
        <v>49.78</v>
      </c>
      <c r="E1234">
        <v>49.77</v>
      </c>
      <c r="F1234" t="s">
        <v>519</v>
      </c>
      <c r="G1234" s="10">
        <v>1.43E-2</v>
      </c>
    </row>
    <row r="1235" spans="1:7" x14ac:dyDescent="0.35">
      <c r="A1235" t="s">
        <v>721</v>
      </c>
      <c r="B1235">
        <v>49.07</v>
      </c>
      <c r="C1235">
        <v>49.07</v>
      </c>
      <c r="D1235">
        <v>49.07</v>
      </c>
      <c r="E1235">
        <v>49.07</v>
      </c>
      <c r="F1235" t="s">
        <v>501</v>
      </c>
      <c r="G1235" s="10">
        <v>6.4000000000000003E-3</v>
      </c>
    </row>
    <row r="1236" spans="1:7" x14ac:dyDescent="0.35">
      <c r="A1236" t="s">
        <v>720</v>
      </c>
      <c r="B1236">
        <v>48.76</v>
      </c>
      <c r="C1236">
        <v>48.76</v>
      </c>
      <c r="D1236">
        <v>48.76</v>
      </c>
      <c r="E1236">
        <v>48.76</v>
      </c>
      <c r="G1236" s="10">
        <v>5.9999999999999995E-4</v>
      </c>
    </row>
    <row r="1237" spans="1:7" x14ac:dyDescent="0.35">
      <c r="A1237" t="s">
        <v>719</v>
      </c>
      <c r="B1237">
        <v>48.73</v>
      </c>
      <c r="C1237">
        <v>48.73</v>
      </c>
      <c r="D1237">
        <v>48.73</v>
      </c>
      <c r="E1237">
        <v>48.73</v>
      </c>
      <c r="F1237" t="s">
        <v>501</v>
      </c>
      <c r="G1237" s="10">
        <v>-4.1000000000000003E-3</v>
      </c>
    </row>
    <row r="1238" spans="1:7" x14ac:dyDescent="0.35">
      <c r="A1238" t="s">
        <v>718</v>
      </c>
      <c r="B1238">
        <v>48.93</v>
      </c>
      <c r="C1238">
        <v>48.93</v>
      </c>
      <c r="D1238">
        <v>48.93</v>
      </c>
      <c r="E1238">
        <v>48.93</v>
      </c>
      <c r="G1238" s="10">
        <v>5.9999999999999995E-4</v>
      </c>
    </row>
    <row r="1239" spans="1:7" x14ac:dyDescent="0.35">
      <c r="A1239" t="s">
        <v>717</v>
      </c>
      <c r="B1239">
        <v>48.9</v>
      </c>
      <c r="C1239">
        <v>48.9</v>
      </c>
      <c r="D1239">
        <v>48.9</v>
      </c>
      <c r="E1239">
        <v>48.9</v>
      </c>
      <c r="G1239" s="10">
        <v>7.6E-3</v>
      </c>
    </row>
    <row r="1240" spans="1:7" x14ac:dyDescent="0.35">
      <c r="A1240" t="s">
        <v>716</v>
      </c>
      <c r="B1240">
        <v>48.53</v>
      </c>
      <c r="C1240">
        <v>48.53</v>
      </c>
      <c r="D1240">
        <v>48.53</v>
      </c>
      <c r="E1240">
        <v>48.53</v>
      </c>
      <c r="F1240" t="s">
        <v>516</v>
      </c>
      <c r="G1240" s="10">
        <v>-4.0000000000000002E-4</v>
      </c>
    </row>
    <row r="1241" spans="1:7" x14ac:dyDescent="0.35">
      <c r="A1241" t="s">
        <v>715</v>
      </c>
      <c r="B1241">
        <v>48.55</v>
      </c>
      <c r="C1241">
        <v>48.55</v>
      </c>
      <c r="D1241">
        <v>48.55</v>
      </c>
      <c r="E1241">
        <v>48.55</v>
      </c>
      <c r="F1241" t="s">
        <v>536</v>
      </c>
      <c r="G1241" s="10">
        <v>-2.5000000000000001E-3</v>
      </c>
    </row>
    <row r="1242" spans="1:7" x14ac:dyDescent="0.35">
      <c r="A1242" t="s">
        <v>714</v>
      </c>
      <c r="B1242">
        <v>48.67</v>
      </c>
      <c r="C1242">
        <v>48.67</v>
      </c>
      <c r="D1242">
        <v>48.67</v>
      </c>
      <c r="E1242">
        <v>48.67</v>
      </c>
      <c r="F1242" t="s">
        <v>516</v>
      </c>
      <c r="G1242" s="10">
        <v>0</v>
      </c>
    </row>
    <row r="1243" spans="1:7" x14ac:dyDescent="0.35">
      <c r="A1243" t="s">
        <v>713</v>
      </c>
      <c r="B1243">
        <v>48.67</v>
      </c>
      <c r="C1243">
        <v>48.95</v>
      </c>
      <c r="D1243">
        <v>48.95</v>
      </c>
      <c r="E1243">
        <v>48.66</v>
      </c>
      <c r="F1243" t="s">
        <v>712</v>
      </c>
      <c r="G1243" s="10">
        <v>-7.3000000000000001E-3</v>
      </c>
    </row>
    <row r="1244" spans="1:7" x14ac:dyDescent="0.35">
      <c r="A1244" t="s">
        <v>711</v>
      </c>
      <c r="B1244">
        <v>49.03</v>
      </c>
      <c r="C1244">
        <v>49.03</v>
      </c>
      <c r="D1244">
        <v>49.03</v>
      </c>
      <c r="E1244">
        <v>49.03</v>
      </c>
      <c r="F1244" t="s">
        <v>652</v>
      </c>
      <c r="G1244" s="10">
        <v>-6.8999999999999999E-3</v>
      </c>
    </row>
    <row r="1245" spans="1:7" x14ac:dyDescent="0.35">
      <c r="A1245" t="s">
        <v>710</v>
      </c>
      <c r="B1245">
        <v>49.37</v>
      </c>
      <c r="C1245">
        <v>49.37</v>
      </c>
      <c r="D1245">
        <v>49.37</v>
      </c>
      <c r="E1245">
        <v>49.37</v>
      </c>
      <c r="G1245" s="10">
        <v>-8.0000000000000004E-4</v>
      </c>
    </row>
    <row r="1246" spans="1:7" x14ac:dyDescent="0.35">
      <c r="A1246" t="s">
        <v>709</v>
      </c>
      <c r="B1246">
        <v>49.41</v>
      </c>
      <c r="C1246">
        <v>49.41</v>
      </c>
      <c r="D1246">
        <v>49.41</v>
      </c>
      <c r="E1246">
        <v>49.41</v>
      </c>
      <c r="F1246" t="s">
        <v>635</v>
      </c>
      <c r="G1246" s="10">
        <v>-2.2000000000000001E-3</v>
      </c>
    </row>
    <row r="1247" spans="1:7" x14ac:dyDescent="0.35">
      <c r="A1247" t="s">
        <v>708</v>
      </c>
      <c r="B1247">
        <v>49.52</v>
      </c>
      <c r="C1247">
        <v>49.52</v>
      </c>
      <c r="D1247">
        <v>49.52</v>
      </c>
      <c r="E1247">
        <v>49.52</v>
      </c>
      <c r="F1247" t="s">
        <v>516</v>
      </c>
      <c r="G1247" s="10">
        <v>1.06E-2</v>
      </c>
    </row>
    <row r="1248" spans="1:7" x14ac:dyDescent="0.35">
      <c r="A1248" s="11">
        <v>43743</v>
      </c>
      <c r="B1248">
        <v>49</v>
      </c>
      <c r="C1248">
        <v>49</v>
      </c>
      <c r="D1248">
        <v>49</v>
      </c>
      <c r="E1248">
        <v>49</v>
      </c>
      <c r="F1248" t="s">
        <v>516</v>
      </c>
      <c r="G1248" s="10">
        <v>1.6000000000000001E-3</v>
      </c>
    </row>
    <row r="1249" spans="1:7" x14ac:dyDescent="0.35">
      <c r="A1249" s="11">
        <v>43713</v>
      </c>
      <c r="B1249">
        <v>48.92</v>
      </c>
      <c r="C1249">
        <v>49.06</v>
      </c>
      <c r="D1249">
        <v>49.06</v>
      </c>
      <c r="E1249">
        <v>48.92</v>
      </c>
      <c r="F1249" t="s">
        <v>619</v>
      </c>
      <c r="G1249" s="10">
        <v>2.5000000000000001E-3</v>
      </c>
    </row>
    <row r="1250" spans="1:7" x14ac:dyDescent="0.35">
      <c r="A1250" s="11">
        <v>43682</v>
      </c>
      <c r="B1250">
        <v>48.8</v>
      </c>
      <c r="C1250">
        <v>48.8</v>
      </c>
      <c r="D1250">
        <v>48.8</v>
      </c>
      <c r="E1250">
        <v>48.8</v>
      </c>
      <c r="F1250" t="s">
        <v>635</v>
      </c>
      <c r="G1250" s="10">
        <v>-3.3E-3</v>
      </c>
    </row>
    <row r="1251" spans="1:7" x14ac:dyDescent="0.35">
      <c r="A1251" s="11">
        <v>43651</v>
      </c>
      <c r="B1251">
        <v>48.96</v>
      </c>
      <c r="C1251">
        <v>48.96</v>
      </c>
      <c r="D1251">
        <v>48.96</v>
      </c>
      <c r="E1251">
        <v>48.96</v>
      </c>
      <c r="G1251" s="10">
        <v>3.7000000000000002E-3</v>
      </c>
    </row>
    <row r="1252" spans="1:7" x14ac:dyDescent="0.35">
      <c r="A1252" s="11">
        <v>43621</v>
      </c>
      <c r="B1252">
        <v>48.78</v>
      </c>
      <c r="C1252">
        <v>48.78</v>
      </c>
      <c r="D1252">
        <v>48.78</v>
      </c>
      <c r="E1252">
        <v>48.78</v>
      </c>
      <c r="F1252" t="s">
        <v>536</v>
      </c>
      <c r="G1252" s="10">
        <v>1.4E-3</v>
      </c>
    </row>
    <row r="1253" spans="1:7" x14ac:dyDescent="0.35">
      <c r="A1253" s="11">
        <v>43529</v>
      </c>
      <c r="B1253">
        <v>48.71</v>
      </c>
      <c r="C1253">
        <v>48.71</v>
      </c>
      <c r="D1253">
        <v>48.71</v>
      </c>
      <c r="E1253">
        <v>48.71</v>
      </c>
      <c r="F1253" t="s">
        <v>521</v>
      </c>
      <c r="G1253" s="10">
        <v>6.1999999999999998E-3</v>
      </c>
    </row>
    <row r="1254" spans="1:7" x14ac:dyDescent="0.35">
      <c r="A1254" s="11">
        <v>43501</v>
      </c>
      <c r="B1254">
        <v>48.41</v>
      </c>
      <c r="C1254">
        <v>48.42</v>
      </c>
      <c r="D1254">
        <v>48.42</v>
      </c>
      <c r="E1254">
        <v>48.35</v>
      </c>
      <c r="F1254" t="s">
        <v>623</v>
      </c>
      <c r="G1254" s="10">
        <v>-3.8999999999999998E-3</v>
      </c>
    </row>
    <row r="1255" spans="1:7" x14ac:dyDescent="0.35">
      <c r="A1255" s="11">
        <v>43470</v>
      </c>
      <c r="B1255">
        <v>48.6</v>
      </c>
      <c r="C1255">
        <v>48.87</v>
      </c>
      <c r="D1255">
        <v>48.9</v>
      </c>
      <c r="E1255">
        <v>48.6</v>
      </c>
      <c r="F1255" t="s">
        <v>523</v>
      </c>
      <c r="G1255" s="10">
        <v>-6.4999999999999997E-3</v>
      </c>
    </row>
    <row r="1256" spans="1:7" x14ac:dyDescent="0.35">
      <c r="A1256" t="s">
        <v>707</v>
      </c>
      <c r="B1256">
        <v>48.92</v>
      </c>
      <c r="C1256">
        <v>48.9</v>
      </c>
      <c r="D1256">
        <v>48.92</v>
      </c>
      <c r="E1256">
        <v>48.81</v>
      </c>
      <c r="F1256" t="s">
        <v>706</v>
      </c>
      <c r="G1256" s="10">
        <v>3.0999999999999999E-3</v>
      </c>
    </row>
    <row r="1257" spans="1:7" x14ac:dyDescent="0.35">
      <c r="A1257" t="s">
        <v>705</v>
      </c>
      <c r="B1257">
        <v>48.77</v>
      </c>
      <c r="C1257">
        <v>48.7</v>
      </c>
      <c r="D1257">
        <v>48.77</v>
      </c>
      <c r="E1257">
        <v>48.69</v>
      </c>
      <c r="F1257" t="s">
        <v>704</v>
      </c>
      <c r="G1257" s="10">
        <v>-5.1000000000000004E-3</v>
      </c>
    </row>
    <row r="1258" spans="1:7" x14ac:dyDescent="0.35">
      <c r="A1258" t="s">
        <v>703</v>
      </c>
      <c r="B1258">
        <v>49.02</v>
      </c>
      <c r="C1258">
        <v>49.01</v>
      </c>
      <c r="D1258">
        <v>49.02</v>
      </c>
      <c r="E1258">
        <v>49.01</v>
      </c>
      <c r="F1258" t="s">
        <v>702</v>
      </c>
      <c r="G1258" s="10">
        <v>7.0000000000000001E-3</v>
      </c>
    </row>
    <row r="1259" spans="1:7" x14ac:dyDescent="0.35">
      <c r="A1259" t="s">
        <v>701</v>
      </c>
      <c r="B1259">
        <v>48.68</v>
      </c>
      <c r="C1259">
        <v>48.85</v>
      </c>
      <c r="D1259">
        <v>48.85</v>
      </c>
      <c r="E1259">
        <v>48.68</v>
      </c>
      <c r="F1259" t="s">
        <v>700</v>
      </c>
      <c r="G1259" s="10">
        <v>1.4E-3</v>
      </c>
    </row>
    <row r="1260" spans="1:7" x14ac:dyDescent="0.35">
      <c r="A1260" t="s">
        <v>699</v>
      </c>
      <c r="B1260">
        <v>48.61</v>
      </c>
      <c r="C1260">
        <v>48.63</v>
      </c>
      <c r="D1260">
        <v>48.63</v>
      </c>
      <c r="E1260">
        <v>48.61</v>
      </c>
      <c r="F1260" t="s">
        <v>652</v>
      </c>
      <c r="G1260" s="10">
        <v>3.5000000000000001E-3</v>
      </c>
    </row>
    <row r="1261" spans="1:7" x14ac:dyDescent="0.35">
      <c r="A1261" t="s">
        <v>698</v>
      </c>
      <c r="B1261">
        <v>48.44</v>
      </c>
      <c r="C1261">
        <v>48.44</v>
      </c>
      <c r="D1261">
        <v>48.44</v>
      </c>
      <c r="E1261">
        <v>48.44</v>
      </c>
      <c r="F1261" t="s">
        <v>516</v>
      </c>
      <c r="G1261" s="10">
        <v>-2.8999999999999998E-3</v>
      </c>
    </row>
    <row r="1262" spans="1:7" x14ac:dyDescent="0.35">
      <c r="A1262" t="s">
        <v>697</v>
      </c>
      <c r="B1262">
        <v>48.58</v>
      </c>
      <c r="C1262">
        <v>48.58</v>
      </c>
      <c r="D1262">
        <v>48.58</v>
      </c>
      <c r="E1262">
        <v>48.58</v>
      </c>
      <c r="G1262" s="10">
        <v>5.9999999999999995E-4</v>
      </c>
    </row>
    <row r="1263" spans="1:7" x14ac:dyDescent="0.35">
      <c r="A1263" t="s">
        <v>696</v>
      </c>
      <c r="B1263">
        <v>48.55</v>
      </c>
      <c r="C1263">
        <v>48.55</v>
      </c>
      <c r="D1263">
        <v>48.55</v>
      </c>
      <c r="E1263">
        <v>48.55</v>
      </c>
      <c r="F1263" t="s">
        <v>589</v>
      </c>
      <c r="G1263" s="10">
        <v>4.0000000000000002E-4</v>
      </c>
    </row>
    <row r="1264" spans="1:7" x14ac:dyDescent="0.35">
      <c r="A1264" t="s">
        <v>695</v>
      </c>
      <c r="B1264">
        <v>48.53</v>
      </c>
      <c r="C1264">
        <v>48.53</v>
      </c>
      <c r="D1264">
        <v>48.53</v>
      </c>
      <c r="E1264">
        <v>48.53</v>
      </c>
      <c r="F1264" t="s">
        <v>536</v>
      </c>
      <c r="G1264" s="10">
        <v>-3.7000000000000002E-3</v>
      </c>
    </row>
    <row r="1265" spans="1:7" x14ac:dyDescent="0.35">
      <c r="A1265" t="s">
        <v>694</v>
      </c>
      <c r="B1265">
        <v>48.71</v>
      </c>
      <c r="C1265">
        <v>48.71</v>
      </c>
      <c r="D1265">
        <v>48.71</v>
      </c>
      <c r="E1265">
        <v>48.71</v>
      </c>
      <c r="F1265" t="s">
        <v>671</v>
      </c>
      <c r="G1265" s="10">
        <v>-7.7000000000000002E-3</v>
      </c>
    </row>
    <row r="1266" spans="1:7" x14ac:dyDescent="0.35">
      <c r="A1266" t="s">
        <v>693</v>
      </c>
      <c r="B1266">
        <v>49.09</v>
      </c>
      <c r="C1266">
        <v>49.06</v>
      </c>
      <c r="D1266">
        <v>49.09</v>
      </c>
      <c r="E1266">
        <v>49.05</v>
      </c>
      <c r="F1266" t="s">
        <v>684</v>
      </c>
      <c r="G1266" s="10">
        <v>-1.8E-3</v>
      </c>
    </row>
    <row r="1267" spans="1:7" x14ac:dyDescent="0.35">
      <c r="A1267" s="11">
        <v>43803</v>
      </c>
      <c r="B1267">
        <v>49.18</v>
      </c>
      <c r="C1267">
        <v>49.37</v>
      </c>
      <c r="D1267">
        <v>49.37</v>
      </c>
      <c r="E1267">
        <v>49.18</v>
      </c>
      <c r="F1267" t="s">
        <v>692</v>
      </c>
      <c r="G1267" s="10">
        <v>-8.0000000000000004E-4</v>
      </c>
    </row>
    <row r="1268" spans="1:7" x14ac:dyDescent="0.35">
      <c r="A1268" s="11">
        <v>43773</v>
      </c>
      <c r="B1268">
        <v>49.22</v>
      </c>
      <c r="C1268">
        <v>49.58</v>
      </c>
      <c r="D1268">
        <v>49.58</v>
      </c>
      <c r="E1268">
        <v>49.22</v>
      </c>
      <c r="F1268" t="s">
        <v>563</v>
      </c>
      <c r="G1268" s="10">
        <v>-1.32E-2</v>
      </c>
    </row>
    <row r="1269" spans="1:7" x14ac:dyDescent="0.35">
      <c r="A1269" s="11">
        <v>43742</v>
      </c>
      <c r="B1269">
        <v>49.88</v>
      </c>
      <c r="C1269">
        <v>49.88</v>
      </c>
      <c r="D1269">
        <v>49.88</v>
      </c>
      <c r="E1269">
        <v>49.88</v>
      </c>
      <c r="F1269" t="s">
        <v>499</v>
      </c>
      <c r="G1269" s="10">
        <v>3.0000000000000001E-3</v>
      </c>
    </row>
    <row r="1270" spans="1:7" x14ac:dyDescent="0.35">
      <c r="A1270" s="11">
        <v>43712</v>
      </c>
      <c r="B1270">
        <v>49.73</v>
      </c>
      <c r="C1270">
        <v>49.73</v>
      </c>
      <c r="D1270">
        <v>49.73</v>
      </c>
      <c r="E1270">
        <v>49.73</v>
      </c>
      <c r="F1270" t="s">
        <v>501</v>
      </c>
      <c r="G1270" s="10">
        <v>5.4999999999999997E-3</v>
      </c>
    </row>
    <row r="1271" spans="1:7" x14ac:dyDescent="0.35">
      <c r="A1271" s="11">
        <v>43681</v>
      </c>
      <c r="B1271">
        <v>49.46</v>
      </c>
      <c r="C1271">
        <v>51.8</v>
      </c>
      <c r="D1271">
        <v>51.8</v>
      </c>
      <c r="E1271">
        <v>49.45</v>
      </c>
      <c r="F1271" t="s">
        <v>691</v>
      </c>
      <c r="G1271" s="10">
        <v>4.1000000000000003E-3</v>
      </c>
    </row>
    <row r="1272" spans="1:7" x14ac:dyDescent="0.35">
      <c r="A1272" s="11">
        <v>43589</v>
      </c>
      <c r="B1272">
        <v>49.26</v>
      </c>
      <c r="C1272">
        <v>49.26</v>
      </c>
      <c r="D1272">
        <v>49.26</v>
      </c>
      <c r="E1272">
        <v>49.26</v>
      </c>
      <c r="F1272" t="s">
        <v>589</v>
      </c>
      <c r="G1272" s="10">
        <v>4.0000000000000002E-4</v>
      </c>
    </row>
    <row r="1273" spans="1:7" x14ac:dyDescent="0.35">
      <c r="A1273" s="11">
        <v>43559</v>
      </c>
      <c r="B1273">
        <v>49.24</v>
      </c>
      <c r="C1273">
        <v>48.64</v>
      </c>
      <c r="D1273">
        <v>49.26</v>
      </c>
      <c r="E1273">
        <v>48.61</v>
      </c>
      <c r="F1273" t="s">
        <v>690</v>
      </c>
      <c r="G1273" s="10">
        <v>5.3E-3</v>
      </c>
    </row>
    <row r="1274" spans="1:7" x14ac:dyDescent="0.35">
      <c r="A1274" s="11">
        <v>43528</v>
      </c>
      <c r="B1274">
        <v>48.98</v>
      </c>
      <c r="C1274">
        <v>48.95</v>
      </c>
      <c r="D1274">
        <v>48.98</v>
      </c>
      <c r="E1274">
        <v>48.95</v>
      </c>
      <c r="F1274" t="s">
        <v>519</v>
      </c>
      <c r="G1274" s="10">
        <v>-1E-3</v>
      </c>
    </row>
    <row r="1275" spans="1:7" x14ac:dyDescent="0.35">
      <c r="A1275" s="11">
        <v>43500</v>
      </c>
      <c r="B1275">
        <v>49.03</v>
      </c>
      <c r="C1275">
        <v>49.07</v>
      </c>
      <c r="D1275">
        <v>49.07</v>
      </c>
      <c r="E1275">
        <v>49.03</v>
      </c>
      <c r="F1275" t="s">
        <v>547</v>
      </c>
      <c r="G1275" s="10">
        <v>3.5000000000000001E-3</v>
      </c>
    </row>
    <row r="1276" spans="1:7" x14ac:dyDescent="0.35">
      <c r="A1276" s="11">
        <v>43469</v>
      </c>
      <c r="B1276">
        <v>48.86</v>
      </c>
      <c r="C1276">
        <v>48.99</v>
      </c>
      <c r="D1276">
        <v>49.02</v>
      </c>
      <c r="E1276">
        <v>48.83</v>
      </c>
      <c r="F1276" t="s">
        <v>689</v>
      </c>
      <c r="G1276" s="10">
        <v>-7.4999999999999997E-3</v>
      </c>
    </row>
    <row r="1277" spans="1:7" x14ac:dyDescent="0.35">
      <c r="A1277" t="s">
        <v>688</v>
      </c>
      <c r="B1277">
        <v>49.23</v>
      </c>
      <c r="C1277">
        <v>49.24</v>
      </c>
      <c r="D1277">
        <v>49.24</v>
      </c>
      <c r="E1277">
        <v>49.23</v>
      </c>
      <c r="F1277" t="s">
        <v>687</v>
      </c>
      <c r="G1277" s="10">
        <v>5.9999999999999995E-4</v>
      </c>
    </row>
    <row r="1278" spans="1:7" x14ac:dyDescent="0.35">
      <c r="A1278" t="s">
        <v>686</v>
      </c>
      <c r="B1278">
        <v>49.2</v>
      </c>
      <c r="C1278">
        <v>49.2</v>
      </c>
      <c r="D1278">
        <v>49.2</v>
      </c>
      <c r="E1278">
        <v>49.2</v>
      </c>
      <c r="F1278" t="s">
        <v>517</v>
      </c>
      <c r="G1278" s="10">
        <v>-1.6400000000000001E-2</v>
      </c>
    </row>
    <row r="1279" spans="1:7" x14ac:dyDescent="0.35">
      <c r="A1279" t="s">
        <v>685</v>
      </c>
      <c r="B1279">
        <v>50.02</v>
      </c>
      <c r="C1279">
        <v>49.99</v>
      </c>
      <c r="D1279">
        <v>50.02</v>
      </c>
      <c r="E1279">
        <v>49.88</v>
      </c>
      <c r="F1279" t="s">
        <v>684</v>
      </c>
      <c r="G1279" s="10">
        <v>-3.3999999999999998E-3</v>
      </c>
    </row>
    <row r="1280" spans="1:7" x14ac:dyDescent="0.35">
      <c r="A1280" t="s">
        <v>683</v>
      </c>
      <c r="B1280">
        <v>50.19</v>
      </c>
      <c r="C1280">
        <v>50.28</v>
      </c>
      <c r="D1280">
        <v>50.28</v>
      </c>
      <c r="E1280">
        <v>50.19</v>
      </c>
      <c r="F1280" t="s">
        <v>682</v>
      </c>
      <c r="G1280" s="10">
        <v>-4.4000000000000003E-3</v>
      </c>
    </row>
    <row r="1281" spans="1:7" x14ac:dyDescent="0.35">
      <c r="A1281" t="s">
        <v>681</v>
      </c>
      <c r="B1281">
        <v>50.41</v>
      </c>
      <c r="C1281">
        <v>50.39</v>
      </c>
      <c r="D1281">
        <v>50.41</v>
      </c>
      <c r="E1281">
        <v>50.39</v>
      </c>
      <c r="F1281" t="s">
        <v>541</v>
      </c>
      <c r="G1281" s="10">
        <v>7.4000000000000003E-3</v>
      </c>
    </row>
    <row r="1282" spans="1:7" x14ac:dyDescent="0.35">
      <c r="A1282" t="s">
        <v>680</v>
      </c>
      <c r="B1282">
        <v>50.04</v>
      </c>
      <c r="C1282">
        <v>50.04</v>
      </c>
      <c r="D1282">
        <v>50.04</v>
      </c>
      <c r="E1282">
        <v>50.04</v>
      </c>
      <c r="F1282" t="s">
        <v>635</v>
      </c>
      <c r="G1282" s="10">
        <v>3.0000000000000001E-3</v>
      </c>
    </row>
    <row r="1283" spans="1:7" x14ac:dyDescent="0.35">
      <c r="A1283" t="s">
        <v>679</v>
      </c>
      <c r="B1283">
        <v>49.89</v>
      </c>
      <c r="C1283">
        <v>49.99</v>
      </c>
      <c r="D1283">
        <v>49.99</v>
      </c>
      <c r="E1283">
        <v>49.89</v>
      </c>
      <c r="F1283" t="s">
        <v>616</v>
      </c>
      <c r="G1283" s="10">
        <v>-4.1999999999999997E-3</v>
      </c>
    </row>
    <row r="1284" spans="1:7" x14ac:dyDescent="0.35">
      <c r="A1284" t="s">
        <v>678</v>
      </c>
      <c r="B1284">
        <v>50.1</v>
      </c>
      <c r="C1284">
        <v>50.1</v>
      </c>
      <c r="D1284">
        <v>50.1</v>
      </c>
      <c r="E1284">
        <v>50.1</v>
      </c>
      <c r="F1284" t="s">
        <v>516</v>
      </c>
      <c r="G1284" s="10">
        <v>5.7999999999999996E-3</v>
      </c>
    </row>
    <row r="1285" spans="1:7" x14ac:dyDescent="0.35">
      <c r="A1285" t="s">
        <v>677</v>
      </c>
      <c r="B1285">
        <v>49.81</v>
      </c>
      <c r="C1285">
        <v>49.66</v>
      </c>
      <c r="D1285">
        <v>49.81</v>
      </c>
      <c r="E1285">
        <v>49.66</v>
      </c>
      <c r="F1285" t="s">
        <v>503</v>
      </c>
      <c r="G1285" s="10">
        <v>3.0000000000000001E-3</v>
      </c>
    </row>
    <row r="1286" spans="1:7" x14ac:dyDescent="0.35">
      <c r="A1286" t="s">
        <v>676</v>
      </c>
      <c r="B1286">
        <v>49.66</v>
      </c>
      <c r="C1286">
        <v>49.66</v>
      </c>
      <c r="D1286">
        <v>49.66</v>
      </c>
      <c r="E1286">
        <v>49.66</v>
      </c>
      <c r="F1286" t="s">
        <v>516</v>
      </c>
      <c r="G1286" s="10">
        <v>8.0000000000000004E-4</v>
      </c>
    </row>
    <row r="1287" spans="1:7" x14ac:dyDescent="0.35">
      <c r="A1287" t="s">
        <v>675</v>
      </c>
      <c r="B1287">
        <v>49.62</v>
      </c>
      <c r="C1287">
        <v>49.62</v>
      </c>
      <c r="D1287">
        <v>49.62</v>
      </c>
      <c r="E1287">
        <v>49.62</v>
      </c>
      <c r="F1287" t="s">
        <v>501</v>
      </c>
      <c r="G1287" s="10">
        <v>4.4999999999999997E-3</v>
      </c>
    </row>
    <row r="1288" spans="1:7" x14ac:dyDescent="0.35">
      <c r="A1288" t="s">
        <v>674</v>
      </c>
      <c r="B1288">
        <v>49.4</v>
      </c>
      <c r="C1288">
        <v>49.38</v>
      </c>
      <c r="D1288">
        <v>49.4</v>
      </c>
      <c r="E1288">
        <v>49.35</v>
      </c>
      <c r="F1288" t="s">
        <v>523</v>
      </c>
      <c r="G1288" s="10">
        <v>-1.0800000000000001E-2</v>
      </c>
    </row>
    <row r="1289" spans="1:7" x14ac:dyDescent="0.35">
      <c r="A1289" t="s">
        <v>673</v>
      </c>
      <c r="B1289">
        <v>49.94</v>
      </c>
      <c r="C1289">
        <v>49.94</v>
      </c>
      <c r="D1289">
        <v>49.94</v>
      </c>
      <c r="E1289">
        <v>49.94</v>
      </c>
      <c r="G1289" s="10">
        <v>6.8999999999999999E-3</v>
      </c>
    </row>
    <row r="1290" spans="1:7" x14ac:dyDescent="0.35">
      <c r="A1290" s="11">
        <v>43802</v>
      </c>
      <c r="B1290">
        <v>49.6</v>
      </c>
      <c r="C1290">
        <v>49.6</v>
      </c>
      <c r="D1290">
        <v>49.6</v>
      </c>
      <c r="E1290">
        <v>49.6</v>
      </c>
      <c r="F1290" t="s">
        <v>501</v>
      </c>
      <c r="G1290" s="10">
        <v>6.7000000000000002E-3</v>
      </c>
    </row>
    <row r="1291" spans="1:7" x14ac:dyDescent="0.35">
      <c r="A1291" s="11">
        <v>43772</v>
      </c>
      <c r="B1291">
        <v>49.27</v>
      </c>
      <c r="C1291">
        <v>49.27</v>
      </c>
      <c r="D1291">
        <v>49.27</v>
      </c>
      <c r="E1291">
        <v>49.27</v>
      </c>
      <c r="F1291" t="s">
        <v>635</v>
      </c>
      <c r="G1291" s="10">
        <v>-5.7000000000000002E-3</v>
      </c>
    </row>
    <row r="1292" spans="1:7" x14ac:dyDescent="0.35">
      <c r="A1292" s="11">
        <v>43680</v>
      </c>
      <c r="B1292">
        <v>49.55</v>
      </c>
      <c r="C1292">
        <v>49.55</v>
      </c>
      <c r="D1292">
        <v>49.55</v>
      </c>
      <c r="E1292">
        <v>49.55</v>
      </c>
      <c r="F1292" t="s">
        <v>501</v>
      </c>
      <c r="G1292" s="10">
        <v>1.14E-2</v>
      </c>
    </row>
    <row r="1293" spans="1:7" x14ac:dyDescent="0.35">
      <c r="A1293" s="11">
        <v>43649</v>
      </c>
      <c r="B1293">
        <v>48.99</v>
      </c>
      <c r="C1293">
        <v>48.96</v>
      </c>
      <c r="D1293">
        <v>48.99</v>
      </c>
      <c r="E1293">
        <v>48.96</v>
      </c>
      <c r="F1293" t="s">
        <v>503</v>
      </c>
      <c r="G1293" s="10">
        <v>-1.6000000000000001E-3</v>
      </c>
    </row>
    <row r="1294" spans="1:7" x14ac:dyDescent="0.35">
      <c r="A1294" s="11">
        <v>43619</v>
      </c>
      <c r="B1294">
        <v>49.07</v>
      </c>
      <c r="C1294">
        <v>49.02</v>
      </c>
      <c r="D1294">
        <v>49.07</v>
      </c>
      <c r="E1294">
        <v>49</v>
      </c>
      <c r="F1294" t="s">
        <v>672</v>
      </c>
      <c r="G1294" s="10">
        <v>-2.0000000000000001E-4</v>
      </c>
    </row>
    <row r="1295" spans="1:7" x14ac:dyDescent="0.35">
      <c r="A1295" s="11">
        <v>43588</v>
      </c>
      <c r="B1295">
        <v>49.08</v>
      </c>
      <c r="C1295">
        <v>49.08</v>
      </c>
      <c r="D1295">
        <v>49.08</v>
      </c>
      <c r="E1295">
        <v>49.08</v>
      </c>
      <c r="F1295" t="s">
        <v>536</v>
      </c>
      <c r="G1295" s="10">
        <v>5.9999999999999995E-4</v>
      </c>
    </row>
    <row r="1296" spans="1:7" x14ac:dyDescent="0.35">
      <c r="A1296" s="11">
        <v>43558</v>
      </c>
      <c r="B1296">
        <v>49.05</v>
      </c>
      <c r="C1296">
        <v>49</v>
      </c>
      <c r="D1296">
        <v>49.05</v>
      </c>
      <c r="E1296">
        <v>49</v>
      </c>
      <c r="F1296" t="s">
        <v>541</v>
      </c>
      <c r="G1296" s="10">
        <v>-2.5999999999999999E-3</v>
      </c>
    </row>
    <row r="1297" spans="1:7" x14ac:dyDescent="0.35">
      <c r="A1297" s="11">
        <v>43468</v>
      </c>
      <c r="B1297">
        <v>49.18</v>
      </c>
      <c r="C1297">
        <v>49.61</v>
      </c>
      <c r="D1297">
        <v>49.61</v>
      </c>
      <c r="E1297">
        <v>49.18</v>
      </c>
      <c r="F1297" t="s">
        <v>671</v>
      </c>
      <c r="G1297" s="10">
        <v>-1.7600000000000001E-2</v>
      </c>
    </row>
    <row r="1298" spans="1:7" x14ac:dyDescent="0.35">
      <c r="A1298" t="s">
        <v>670</v>
      </c>
      <c r="B1298">
        <v>50.06</v>
      </c>
      <c r="C1298">
        <v>50.06</v>
      </c>
      <c r="D1298">
        <v>50.06</v>
      </c>
      <c r="E1298">
        <v>50.06</v>
      </c>
      <c r="F1298" t="s">
        <v>589</v>
      </c>
      <c r="G1298" s="10">
        <v>-5.1999999999999998E-3</v>
      </c>
    </row>
    <row r="1299" spans="1:7" x14ac:dyDescent="0.35">
      <c r="A1299" t="s">
        <v>669</v>
      </c>
      <c r="B1299">
        <v>50.32</v>
      </c>
      <c r="C1299">
        <v>50.56</v>
      </c>
      <c r="D1299">
        <v>50.56</v>
      </c>
      <c r="E1299">
        <v>50.32</v>
      </c>
      <c r="F1299" t="s">
        <v>531</v>
      </c>
      <c r="G1299" s="10">
        <v>-6.7000000000000002E-3</v>
      </c>
    </row>
    <row r="1300" spans="1:7" x14ac:dyDescent="0.35">
      <c r="A1300" t="s">
        <v>668</v>
      </c>
      <c r="B1300">
        <v>50.66</v>
      </c>
      <c r="C1300">
        <v>50.66</v>
      </c>
      <c r="D1300">
        <v>50.66</v>
      </c>
      <c r="E1300">
        <v>50.66</v>
      </c>
      <c r="G1300" s="10">
        <v>8.0000000000000004E-4</v>
      </c>
    </row>
    <row r="1301" spans="1:7" x14ac:dyDescent="0.35">
      <c r="A1301" t="s">
        <v>667</v>
      </c>
      <c r="B1301">
        <v>50.62</v>
      </c>
      <c r="C1301">
        <v>50.65</v>
      </c>
      <c r="D1301">
        <v>50.65</v>
      </c>
      <c r="E1301">
        <v>50.62</v>
      </c>
      <c r="F1301" t="s">
        <v>541</v>
      </c>
      <c r="G1301" s="10">
        <v>-5.9999999999999995E-4</v>
      </c>
    </row>
    <row r="1302" spans="1:7" x14ac:dyDescent="0.35">
      <c r="A1302" t="s">
        <v>666</v>
      </c>
      <c r="B1302">
        <v>50.65</v>
      </c>
      <c r="C1302">
        <v>50.67</v>
      </c>
      <c r="D1302">
        <v>50.76</v>
      </c>
      <c r="E1302">
        <v>50.65</v>
      </c>
      <c r="F1302" t="s">
        <v>633</v>
      </c>
      <c r="G1302" s="10">
        <v>3.3999999999999998E-3</v>
      </c>
    </row>
    <row r="1303" spans="1:7" x14ac:dyDescent="0.35">
      <c r="A1303" t="s">
        <v>665</v>
      </c>
      <c r="B1303">
        <v>50.48</v>
      </c>
      <c r="C1303">
        <v>50.78</v>
      </c>
      <c r="D1303">
        <v>50.78</v>
      </c>
      <c r="E1303">
        <v>50.48</v>
      </c>
      <c r="F1303" t="s">
        <v>503</v>
      </c>
      <c r="G1303" s="10">
        <v>-1.1900000000000001E-2</v>
      </c>
    </row>
    <row r="1304" spans="1:7" x14ac:dyDescent="0.35">
      <c r="A1304" t="s">
        <v>664</v>
      </c>
      <c r="B1304">
        <v>51.09</v>
      </c>
      <c r="C1304">
        <v>51.25</v>
      </c>
      <c r="D1304">
        <v>51.27</v>
      </c>
      <c r="E1304">
        <v>51.09</v>
      </c>
      <c r="F1304" t="s">
        <v>616</v>
      </c>
      <c r="G1304" s="10">
        <v>-2.0000000000000001E-4</v>
      </c>
    </row>
    <row r="1305" spans="1:7" x14ac:dyDescent="0.35">
      <c r="A1305" t="s">
        <v>663</v>
      </c>
      <c r="B1305">
        <v>51.1</v>
      </c>
      <c r="C1305">
        <v>51.1</v>
      </c>
      <c r="D1305">
        <v>51.1</v>
      </c>
      <c r="E1305">
        <v>51.1</v>
      </c>
      <c r="F1305" t="s">
        <v>499</v>
      </c>
      <c r="G1305" s="10">
        <v>1.35E-2</v>
      </c>
    </row>
    <row r="1306" spans="1:7" x14ac:dyDescent="0.35">
      <c r="A1306" t="s">
        <v>662</v>
      </c>
      <c r="B1306">
        <v>50.42</v>
      </c>
      <c r="C1306">
        <v>50.42</v>
      </c>
      <c r="D1306">
        <v>50.42</v>
      </c>
      <c r="E1306">
        <v>50.42</v>
      </c>
      <c r="G1306" s="10">
        <v>6.7999999999999996E-3</v>
      </c>
    </row>
    <row r="1307" spans="1:7" x14ac:dyDescent="0.35">
      <c r="A1307" t="s">
        <v>661</v>
      </c>
      <c r="B1307">
        <v>50.08</v>
      </c>
      <c r="C1307">
        <v>49.95</v>
      </c>
      <c r="D1307">
        <v>50.08</v>
      </c>
      <c r="E1307">
        <v>49.95</v>
      </c>
      <c r="F1307" t="s">
        <v>519</v>
      </c>
      <c r="G1307" s="10">
        <v>6.1999999999999998E-3</v>
      </c>
    </row>
    <row r="1308" spans="1:7" x14ac:dyDescent="0.35">
      <c r="A1308" t="s">
        <v>660</v>
      </c>
      <c r="B1308">
        <v>49.77</v>
      </c>
      <c r="C1308">
        <v>49.77</v>
      </c>
      <c r="D1308">
        <v>49.77</v>
      </c>
      <c r="E1308">
        <v>49.77</v>
      </c>
      <c r="F1308" t="s">
        <v>501</v>
      </c>
      <c r="G1308" s="10">
        <v>-4.4000000000000003E-3</v>
      </c>
    </row>
    <row r="1309" spans="1:7" x14ac:dyDescent="0.35">
      <c r="A1309" s="11">
        <v>43801</v>
      </c>
      <c r="B1309">
        <v>49.99</v>
      </c>
      <c r="C1309">
        <v>49.98</v>
      </c>
      <c r="D1309">
        <v>49.99</v>
      </c>
      <c r="E1309">
        <v>49.98</v>
      </c>
      <c r="F1309" t="s">
        <v>503</v>
      </c>
      <c r="G1309" s="10">
        <v>2E-3</v>
      </c>
    </row>
    <row r="1310" spans="1:7" x14ac:dyDescent="0.35">
      <c r="A1310" s="11">
        <v>43771</v>
      </c>
      <c r="B1310">
        <v>49.89</v>
      </c>
      <c r="C1310">
        <v>49.89</v>
      </c>
      <c r="D1310">
        <v>49.89</v>
      </c>
      <c r="E1310">
        <v>49.89</v>
      </c>
      <c r="F1310" t="s">
        <v>621</v>
      </c>
      <c r="G1310" s="10">
        <v>-4.5999999999999999E-3</v>
      </c>
    </row>
    <row r="1311" spans="1:7" x14ac:dyDescent="0.35">
      <c r="A1311" s="11">
        <v>43679</v>
      </c>
      <c r="B1311">
        <v>50.12</v>
      </c>
      <c r="C1311">
        <v>50.12</v>
      </c>
      <c r="D1311">
        <v>50.12</v>
      </c>
      <c r="E1311">
        <v>50.12</v>
      </c>
      <c r="F1311" t="s">
        <v>519</v>
      </c>
      <c r="G1311" s="10">
        <v>3.5999999999999999E-3</v>
      </c>
    </row>
    <row r="1312" spans="1:7" x14ac:dyDescent="0.35">
      <c r="A1312" s="11">
        <v>43648</v>
      </c>
      <c r="B1312">
        <v>49.94</v>
      </c>
      <c r="C1312">
        <v>49.94</v>
      </c>
      <c r="D1312">
        <v>49.94</v>
      </c>
      <c r="E1312">
        <v>49.94</v>
      </c>
      <c r="F1312" t="s">
        <v>519</v>
      </c>
      <c r="G1312" s="10">
        <v>2.2000000000000001E-3</v>
      </c>
    </row>
    <row r="1313" spans="1:7" x14ac:dyDescent="0.35">
      <c r="A1313" s="11">
        <v>43618</v>
      </c>
      <c r="B1313">
        <v>49.83</v>
      </c>
      <c r="C1313">
        <v>50.04</v>
      </c>
      <c r="D1313">
        <v>50.04</v>
      </c>
      <c r="E1313">
        <v>49.83</v>
      </c>
      <c r="F1313" t="s">
        <v>659</v>
      </c>
      <c r="G1313" s="10">
        <v>-6.0000000000000001E-3</v>
      </c>
    </row>
    <row r="1314" spans="1:7" x14ac:dyDescent="0.35">
      <c r="A1314" s="11">
        <v>43587</v>
      </c>
      <c r="B1314">
        <v>50.13</v>
      </c>
      <c r="C1314">
        <v>50.15</v>
      </c>
      <c r="D1314">
        <v>50.15</v>
      </c>
      <c r="E1314">
        <v>50.13</v>
      </c>
      <c r="F1314" t="s">
        <v>658</v>
      </c>
      <c r="G1314" s="10">
        <v>1.1999999999999999E-3</v>
      </c>
    </row>
    <row r="1315" spans="1:7" x14ac:dyDescent="0.35">
      <c r="A1315" s="11">
        <v>43557</v>
      </c>
      <c r="B1315">
        <v>50.07</v>
      </c>
      <c r="C1315">
        <v>50.07</v>
      </c>
      <c r="D1315">
        <v>50.07</v>
      </c>
      <c r="E1315">
        <v>50.07</v>
      </c>
      <c r="F1315" t="s">
        <v>516</v>
      </c>
      <c r="G1315" s="10">
        <v>-4.4000000000000003E-3</v>
      </c>
    </row>
    <row r="1316" spans="1:7" x14ac:dyDescent="0.35">
      <c r="A1316" s="11">
        <v>43467</v>
      </c>
      <c r="B1316">
        <v>50.29</v>
      </c>
      <c r="C1316">
        <v>50.29</v>
      </c>
      <c r="D1316">
        <v>50.29</v>
      </c>
      <c r="E1316">
        <v>50.29</v>
      </c>
      <c r="G1316" s="10">
        <v>-1E-3</v>
      </c>
    </row>
    <row r="1317" spans="1:7" x14ac:dyDescent="0.35">
      <c r="A1317" t="s">
        <v>657</v>
      </c>
      <c r="B1317">
        <v>50.34</v>
      </c>
      <c r="C1317">
        <v>50.38</v>
      </c>
      <c r="D1317">
        <v>50.38</v>
      </c>
      <c r="E1317">
        <v>50.34</v>
      </c>
      <c r="F1317" t="s">
        <v>616</v>
      </c>
      <c r="G1317" s="10">
        <v>4.0000000000000002E-4</v>
      </c>
    </row>
    <row r="1318" spans="1:7" x14ac:dyDescent="0.35">
      <c r="A1318" t="s">
        <v>656</v>
      </c>
      <c r="B1318">
        <v>50.32</v>
      </c>
      <c r="C1318">
        <v>50.32</v>
      </c>
      <c r="D1318">
        <v>50.32</v>
      </c>
      <c r="E1318">
        <v>50.32</v>
      </c>
      <c r="G1318" s="10">
        <v>6.0000000000000001E-3</v>
      </c>
    </row>
    <row r="1319" spans="1:7" x14ac:dyDescent="0.35">
      <c r="A1319" t="s">
        <v>655</v>
      </c>
      <c r="B1319">
        <v>50.02</v>
      </c>
      <c r="C1319">
        <v>49.97</v>
      </c>
      <c r="D1319">
        <v>50.04</v>
      </c>
      <c r="E1319">
        <v>49.97</v>
      </c>
      <c r="F1319" t="s">
        <v>654</v>
      </c>
      <c r="G1319" s="10">
        <v>6.0000000000000001E-3</v>
      </c>
    </row>
    <row r="1320" spans="1:7" x14ac:dyDescent="0.35">
      <c r="A1320" t="s">
        <v>653</v>
      </c>
      <c r="B1320">
        <v>49.72</v>
      </c>
      <c r="C1320">
        <v>49.65</v>
      </c>
      <c r="D1320">
        <v>49.72</v>
      </c>
      <c r="E1320">
        <v>49.65</v>
      </c>
      <c r="F1320" t="s">
        <v>652</v>
      </c>
      <c r="G1320" s="10">
        <v>3.2000000000000002E-3</v>
      </c>
    </row>
    <row r="1321" spans="1:7" x14ac:dyDescent="0.35">
      <c r="A1321" t="s">
        <v>651</v>
      </c>
      <c r="B1321">
        <v>49.56</v>
      </c>
      <c r="C1321">
        <v>49.57</v>
      </c>
      <c r="D1321">
        <v>49.57</v>
      </c>
      <c r="E1321">
        <v>49.47</v>
      </c>
      <c r="F1321" t="s">
        <v>592</v>
      </c>
      <c r="G1321" s="10">
        <v>1.47E-2</v>
      </c>
    </row>
    <row r="1322" spans="1:7" x14ac:dyDescent="0.35">
      <c r="A1322" t="s">
        <v>650</v>
      </c>
      <c r="B1322">
        <v>48.84</v>
      </c>
      <c r="C1322">
        <v>48.9</v>
      </c>
      <c r="D1322">
        <v>48.9</v>
      </c>
      <c r="E1322">
        <v>48.84</v>
      </c>
      <c r="F1322" t="s">
        <v>649</v>
      </c>
      <c r="G1322" s="10">
        <v>-2.2000000000000001E-3</v>
      </c>
    </row>
    <row r="1323" spans="1:7" x14ac:dyDescent="0.35">
      <c r="A1323" t="s">
        <v>648</v>
      </c>
      <c r="B1323">
        <v>48.95</v>
      </c>
      <c r="C1323">
        <v>48.87</v>
      </c>
      <c r="D1323">
        <v>49</v>
      </c>
      <c r="E1323">
        <v>48.87</v>
      </c>
      <c r="F1323" t="s">
        <v>647</v>
      </c>
      <c r="G1323" s="10">
        <v>-8.0000000000000004E-4</v>
      </c>
    </row>
    <row r="1324" spans="1:7" x14ac:dyDescent="0.35">
      <c r="A1324" t="s">
        <v>646</v>
      </c>
      <c r="B1324">
        <v>48.99</v>
      </c>
      <c r="C1324">
        <v>48.99</v>
      </c>
      <c r="D1324">
        <v>49</v>
      </c>
      <c r="E1324">
        <v>48.99</v>
      </c>
      <c r="F1324" t="s">
        <v>547</v>
      </c>
      <c r="G1324" s="10">
        <v>1E-3</v>
      </c>
    </row>
    <row r="1325" spans="1:7" x14ac:dyDescent="0.35">
      <c r="A1325" t="s">
        <v>645</v>
      </c>
      <c r="B1325">
        <v>48.94</v>
      </c>
      <c r="C1325">
        <v>48.98</v>
      </c>
      <c r="D1325">
        <v>48.98</v>
      </c>
      <c r="E1325">
        <v>48.94</v>
      </c>
      <c r="F1325" t="s">
        <v>644</v>
      </c>
      <c r="G1325" s="10">
        <v>-6.7000000000000002E-3</v>
      </c>
    </row>
    <row r="1326" spans="1:7" x14ac:dyDescent="0.35">
      <c r="A1326" t="s">
        <v>643</v>
      </c>
      <c r="B1326">
        <v>49.27</v>
      </c>
      <c r="C1326">
        <v>51.34</v>
      </c>
      <c r="D1326">
        <v>51.34</v>
      </c>
      <c r="E1326">
        <v>49.21</v>
      </c>
      <c r="F1326" t="s">
        <v>642</v>
      </c>
      <c r="G1326" s="10">
        <v>-1.4E-3</v>
      </c>
    </row>
    <row r="1327" spans="1:7" x14ac:dyDescent="0.35">
      <c r="A1327" t="s">
        <v>641</v>
      </c>
      <c r="B1327">
        <v>49.34</v>
      </c>
      <c r="C1327">
        <v>49.36</v>
      </c>
      <c r="D1327">
        <v>49.36</v>
      </c>
      <c r="E1327">
        <v>49.34</v>
      </c>
      <c r="F1327" t="s">
        <v>523</v>
      </c>
      <c r="G1327" s="10">
        <v>3.3E-3</v>
      </c>
    </row>
    <row r="1328" spans="1:7" x14ac:dyDescent="0.35">
      <c r="A1328" t="s">
        <v>640</v>
      </c>
      <c r="B1328">
        <v>49.18</v>
      </c>
      <c r="C1328">
        <v>49.34</v>
      </c>
      <c r="D1328">
        <v>49.34</v>
      </c>
      <c r="E1328">
        <v>49.18</v>
      </c>
      <c r="F1328" t="s">
        <v>639</v>
      </c>
      <c r="G1328" s="10">
        <v>-1.8E-3</v>
      </c>
    </row>
    <row r="1329" spans="1:7" x14ac:dyDescent="0.35">
      <c r="A1329" t="s">
        <v>638</v>
      </c>
      <c r="B1329">
        <v>49.27</v>
      </c>
      <c r="C1329">
        <v>49.28</v>
      </c>
      <c r="D1329">
        <v>49.28</v>
      </c>
      <c r="E1329">
        <v>49.21</v>
      </c>
      <c r="F1329" t="s">
        <v>637</v>
      </c>
      <c r="G1329" s="10">
        <v>3.0999999999999999E-3</v>
      </c>
    </row>
    <row r="1330" spans="1:7" x14ac:dyDescent="0.35">
      <c r="A1330" s="11">
        <v>43770</v>
      </c>
      <c r="B1330">
        <v>49.12</v>
      </c>
      <c r="C1330">
        <v>49.15</v>
      </c>
      <c r="D1330">
        <v>49.25</v>
      </c>
      <c r="E1330">
        <v>49.12</v>
      </c>
      <c r="F1330" t="s">
        <v>636</v>
      </c>
      <c r="G1330" s="10">
        <v>8.0000000000000004E-4</v>
      </c>
    </row>
    <row r="1331" spans="1:7" x14ac:dyDescent="0.35">
      <c r="A1331" s="11">
        <v>43739</v>
      </c>
      <c r="B1331">
        <v>49.08</v>
      </c>
      <c r="C1331">
        <v>49.08</v>
      </c>
      <c r="D1331">
        <v>49.08</v>
      </c>
      <c r="E1331">
        <v>49.08</v>
      </c>
      <c r="F1331" t="s">
        <v>516</v>
      </c>
      <c r="G1331" s="10">
        <v>-5.3E-3</v>
      </c>
    </row>
    <row r="1332" spans="1:7" x14ac:dyDescent="0.35">
      <c r="A1332" s="11">
        <v>43709</v>
      </c>
      <c r="B1332">
        <v>49.34</v>
      </c>
      <c r="C1332">
        <v>49.34</v>
      </c>
      <c r="D1332">
        <v>49.34</v>
      </c>
      <c r="E1332">
        <v>49.34</v>
      </c>
      <c r="F1332" t="s">
        <v>635</v>
      </c>
      <c r="G1332" s="10">
        <v>6.4999999999999997E-3</v>
      </c>
    </row>
    <row r="1333" spans="1:7" x14ac:dyDescent="0.35">
      <c r="A1333" s="11">
        <v>43678</v>
      </c>
      <c r="B1333">
        <v>49.02</v>
      </c>
      <c r="C1333">
        <v>49.02</v>
      </c>
      <c r="D1333">
        <v>49.02</v>
      </c>
      <c r="E1333">
        <v>49.02</v>
      </c>
      <c r="F1333" t="s">
        <v>516</v>
      </c>
      <c r="G1333" s="10">
        <v>-2.8E-3</v>
      </c>
    </row>
    <row r="1334" spans="1:7" x14ac:dyDescent="0.35">
      <c r="A1334" s="11">
        <v>43647</v>
      </c>
      <c r="B1334">
        <v>49.16</v>
      </c>
      <c r="C1334">
        <v>49.3</v>
      </c>
      <c r="D1334">
        <v>49.3</v>
      </c>
      <c r="E1334">
        <v>49.16</v>
      </c>
      <c r="F1334" t="s">
        <v>519</v>
      </c>
      <c r="G1334" s="10">
        <v>2.8999999999999998E-3</v>
      </c>
    </row>
    <row r="1335" spans="1:7" x14ac:dyDescent="0.35">
      <c r="A1335" s="11">
        <v>43556</v>
      </c>
      <c r="B1335">
        <v>49.02</v>
      </c>
      <c r="C1335">
        <v>49.01</v>
      </c>
      <c r="D1335">
        <v>49.02</v>
      </c>
      <c r="E1335">
        <v>48.89</v>
      </c>
      <c r="F1335" t="s">
        <v>634</v>
      </c>
      <c r="G1335" s="10">
        <v>-7.1000000000000004E-3</v>
      </c>
    </row>
    <row r="1336" spans="1:7" x14ac:dyDescent="0.35">
      <c r="A1336" s="11">
        <v>43525</v>
      </c>
      <c r="B1336">
        <v>49.37</v>
      </c>
      <c r="C1336">
        <v>49.2</v>
      </c>
      <c r="D1336">
        <v>49.37</v>
      </c>
      <c r="E1336">
        <v>49.2</v>
      </c>
      <c r="F1336" t="s">
        <v>633</v>
      </c>
      <c r="G1336" s="10">
        <v>8.8000000000000005E-3</v>
      </c>
    </row>
    <row r="1337" spans="1:7" x14ac:dyDescent="0.35">
      <c r="A1337" s="11">
        <v>43497</v>
      </c>
      <c r="B1337">
        <v>48.94</v>
      </c>
      <c r="C1337">
        <v>49.09</v>
      </c>
      <c r="D1337">
        <v>49.09</v>
      </c>
      <c r="E1337">
        <v>48.94</v>
      </c>
      <c r="F1337" t="s">
        <v>632</v>
      </c>
      <c r="G1337" s="10">
        <v>4.0000000000000002E-4</v>
      </c>
    </row>
    <row r="1338" spans="1:7" x14ac:dyDescent="0.35">
      <c r="A1338" t="s">
        <v>631</v>
      </c>
      <c r="B1338">
        <v>48.92</v>
      </c>
      <c r="C1338">
        <v>48.81</v>
      </c>
      <c r="D1338">
        <v>48.92</v>
      </c>
      <c r="E1338">
        <v>48.81</v>
      </c>
      <c r="F1338" t="s">
        <v>630</v>
      </c>
      <c r="G1338" s="10">
        <v>8.0000000000000004E-4</v>
      </c>
    </row>
    <row r="1339" spans="1:7" x14ac:dyDescent="0.35">
      <c r="A1339" t="s">
        <v>629</v>
      </c>
      <c r="B1339">
        <v>48.88</v>
      </c>
      <c r="C1339">
        <v>48.88</v>
      </c>
      <c r="D1339">
        <v>48.88</v>
      </c>
      <c r="E1339">
        <v>48.88</v>
      </c>
      <c r="F1339" t="s">
        <v>519</v>
      </c>
      <c r="G1339" s="10">
        <v>3.3E-3</v>
      </c>
    </row>
    <row r="1340" spans="1:7" x14ac:dyDescent="0.35">
      <c r="A1340" t="s">
        <v>628</v>
      </c>
      <c r="B1340">
        <v>48.72</v>
      </c>
      <c r="C1340">
        <v>48.62</v>
      </c>
      <c r="D1340">
        <v>48.72</v>
      </c>
      <c r="E1340">
        <v>48.6</v>
      </c>
      <c r="F1340" t="s">
        <v>627</v>
      </c>
      <c r="G1340" s="10">
        <v>7.1999999999999998E-3</v>
      </c>
    </row>
    <row r="1341" spans="1:7" x14ac:dyDescent="0.35">
      <c r="A1341" t="s">
        <v>626</v>
      </c>
      <c r="B1341">
        <v>48.37</v>
      </c>
      <c r="C1341">
        <v>48.81</v>
      </c>
      <c r="D1341">
        <v>48.81</v>
      </c>
      <c r="E1341">
        <v>48.37</v>
      </c>
      <c r="F1341" t="s">
        <v>625</v>
      </c>
      <c r="G1341" s="10">
        <v>-1.6999999999999999E-3</v>
      </c>
    </row>
    <row r="1342" spans="1:7" x14ac:dyDescent="0.35">
      <c r="A1342" t="s">
        <v>624</v>
      </c>
      <c r="B1342">
        <v>48.45</v>
      </c>
      <c r="C1342">
        <v>48.34</v>
      </c>
      <c r="D1342">
        <v>48.45</v>
      </c>
      <c r="E1342">
        <v>48.34</v>
      </c>
      <c r="F1342" t="s">
        <v>623</v>
      </c>
      <c r="G1342" s="10">
        <v>1.11E-2</v>
      </c>
    </row>
    <row r="1343" spans="1:7" x14ac:dyDescent="0.35">
      <c r="A1343" t="s">
        <v>622</v>
      </c>
      <c r="B1343">
        <v>47.92</v>
      </c>
      <c r="C1343">
        <v>47.92</v>
      </c>
      <c r="D1343">
        <v>47.92</v>
      </c>
      <c r="E1343">
        <v>47.92</v>
      </c>
      <c r="F1343" t="s">
        <v>621</v>
      </c>
      <c r="G1343" s="10">
        <v>-5.1999999999999998E-3</v>
      </c>
    </row>
    <row r="1344" spans="1:7" x14ac:dyDescent="0.35">
      <c r="A1344" t="s">
        <v>620</v>
      </c>
      <c r="B1344">
        <v>48.17</v>
      </c>
      <c r="C1344">
        <v>48.11</v>
      </c>
      <c r="D1344">
        <v>48.17</v>
      </c>
      <c r="E1344">
        <v>48.11</v>
      </c>
      <c r="F1344" t="s">
        <v>619</v>
      </c>
      <c r="G1344" s="10">
        <v>1.2999999999999999E-2</v>
      </c>
    </row>
    <row r="1345" spans="1:7" x14ac:dyDescent="0.35">
      <c r="A1345" t="s">
        <v>618</v>
      </c>
      <c r="B1345">
        <v>47.55</v>
      </c>
      <c r="C1345">
        <v>47.55</v>
      </c>
      <c r="D1345">
        <v>47.55</v>
      </c>
      <c r="E1345">
        <v>47.55</v>
      </c>
      <c r="G1345" s="10">
        <v>-3.0999999999999999E-3</v>
      </c>
    </row>
    <row r="1346" spans="1:7" x14ac:dyDescent="0.35">
      <c r="A1346" t="s">
        <v>617</v>
      </c>
      <c r="B1346">
        <v>47.7</v>
      </c>
      <c r="C1346">
        <v>47.62</v>
      </c>
      <c r="D1346">
        <v>47.7</v>
      </c>
      <c r="E1346">
        <v>47.62</v>
      </c>
      <c r="F1346" t="s">
        <v>616</v>
      </c>
      <c r="G1346" s="10">
        <v>-5.4000000000000003E-3</v>
      </c>
    </row>
    <row r="1347" spans="1:7" x14ac:dyDescent="0.35">
      <c r="A1347" t="s">
        <v>615</v>
      </c>
      <c r="B1347">
        <v>47.96</v>
      </c>
      <c r="C1347">
        <v>47.96</v>
      </c>
      <c r="D1347">
        <v>47.96</v>
      </c>
      <c r="E1347">
        <v>47.96</v>
      </c>
      <c r="F1347" t="s">
        <v>517</v>
      </c>
      <c r="G1347" s="10">
        <v>6.4999999999999997E-3</v>
      </c>
    </row>
    <row r="1348" spans="1:7" x14ac:dyDescent="0.35">
      <c r="A1348" t="s">
        <v>614</v>
      </c>
      <c r="B1348">
        <v>47.65</v>
      </c>
      <c r="C1348">
        <v>47.65</v>
      </c>
      <c r="D1348">
        <v>47.65</v>
      </c>
      <c r="E1348">
        <v>47.65</v>
      </c>
      <c r="G1348" s="10">
        <v>-4.0000000000000001E-3</v>
      </c>
    </row>
    <row r="1349" spans="1:7" x14ac:dyDescent="0.35">
      <c r="A1349" t="s">
        <v>613</v>
      </c>
      <c r="B1349">
        <v>47.84</v>
      </c>
      <c r="C1349">
        <v>47.84</v>
      </c>
      <c r="D1349">
        <v>47.84</v>
      </c>
      <c r="E1349">
        <v>47.84</v>
      </c>
      <c r="F1349" t="s">
        <v>516</v>
      </c>
      <c r="G1349" s="10">
        <v>-2.7000000000000001E-3</v>
      </c>
    </row>
    <row r="1350" spans="1:7" x14ac:dyDescent="0.35">
      <c r="A1350" s="11">
        <v>43446</v>
      </c>
      <c r="B1350">
        <v>47.97</v>
      </c>
      <c r="C1350">
        <v>47.98</v>
      </c>
      <c r="D1350">
        <v>47.98</v>
      </c>
      <c r="E1350">
        <v>47.96</v>
      </c>
      <c r="F1350" t="s">
        <v>612</v>
      </c>
      <c r="G1350" s="10">
        <v>2.5000000000000001E-3</v>
      </c>
    </row>
    <row r="1351" spans="1:7" x14ac:dyDescent="0.35">
      <c r="A1351" s="11">
        <v>43416</v>
      </c>
      <c r="B1351">
        <v>47.85</v>
      </c>
      <c r="C1351">
        <v>47.85</v>
      </c>
      <c r="D1351">
        <v>47.85</v>
      </c>
      <c r="E1351">
        <v>47.85</v>
      </c>
      <c r="F1351" t="s">
        <v>519</v>
      </c>
      <c r="G1351" s="10">
        <v>-1E-3</v>
      </c>
    </row>
    <row r="1352" spans="1:7" x14ac:dyDescent="0.35">
      <c r="A1352" s="11">
        <v>43385</v>
      </c>
      <c r="B1352">
        <v>47.9</v>
      </c>
      <c r="C1352">
        <v>47.9</v>
      </c>
      <c r="D1352">
        <v>47.9</v>
      </c>
      <c r="E1352">
        <v>47.9</v>
      </c>
      <c r="F1352" t="s">
        <v>536</v>
      </c>
      <c r="G1352" s="10">
        <v>-3.7000000000000002E-3</v>
      </c>
    </row>
    <row r="1353" spans="1:7" x14ac:dyDescent="0.35">
      <c r="A1353" s="11">
        <v>43293</v>
      </c>
      <c r="B1353">
        <v>48.08</v>
      </c>
      <c r="C1353">
        <v>48.04</v>
      </c>
      <c r="D1353">
        <v>48.08</v>
      </c>
      <c r="E1353">
        <v>48.04</v>
      </c>
      <c r="F1353" t="s">
        <v>611</v>
      </c>
      <c r="G1353" s="10">
        <v>3.8E-3</v>
      </c>
    </row>
    <row r="1354" spans="1:7" x14ac:dyDescent="0.35">
      <c r="A1354" s="11">
        <v>43263</v>
      </c>
      <c r="B1354">
        <v>47.9</v>
      </c>
      <c r="C1354">
        <v>47.8</v>
      </c>
      <c r="D1354">
        <v>47.93</v>
      </c>
      <c r="E1354">
        <v>47.8</v>
      </c>
      <c r="F1354" t="s">
        <v>610</v>
      </c>
      <c r="G1354" s="10">
        <v>1.6999999999999999E-3</v>
      </c>
    </row>
    <row r="1355" spans="1:7" x14ac:dyDescent="0.35">
      <c r="A1355" s="11">
        <v>43202</v>
      </c>
      <c r="B1355">
        <v>47.82</v>
      </c>
      <c r="C1355">
        <v>47.82</v>
      </c>
      <c r="D1355">
        <v>47.82</v>
      </c>
      <c r="E1355">
        <v>47.82</v>
      </c>
      <c r="F1355" t="s">
        <v>536</v>
      </c>
      <c r="G1355" s="10">
        <v>6.7000000000000002E-3</v>
      </c>
    </row>
    <row r="1356" spans="1:7" x14ac:dyDescent="0.35">
      <c r="A1356" s="11">
        <v>43171</v>
      </c>
      <c r="B1356">
        <v>47.5</v>
      </c>
      <c r="C1356">
        <v>47.5</v>
      </c>
      <c r="D1356">
        <v>47.5</v>
      </c>
      <c r="E1356">
        <v>47.5</v>
      </c>
      <c r="F1356" t="s">
        <v>519</v>
      </c>
      <c r="G1356" s="10">
        <v>1.09E-2</v>
      </c>
    </row>
    <row r="1357" spans="1:7" x14ac:dyDescent="0.35">
      <c r="A1357" t="s">
        <v>609</v>
      </c>
      <c r="B1357">
        <v>46.99</v>
      </c>
      <c r="C1357">
        <v>46.89</v>
      </c>
      <c r="D1357">
        <v>46.99</v>
      </c>
      <c r="E1357">
        <v>46.86</v>
      </c>
      <c r="F1357" t="s">
        <v>608</v>
      </c>
      <c r="G1357" s="10">
        <v>-1.9E-3</v>
      </c>
    </row>
    <row r="1358" spans="1:7" x14ac:dyDescent="0.35">
      <c r="A1358" t="s">
        <v>607</v>
      </c>
      <c r="B1358">
        <v>47.08</v>
      </c>
      <c r="C1358">
        <v>47.08</v>
      </c>
      <c r="D1358">
        <v>47.08</v>
      </c>
      <c r="E1358">
        <v>47.08</v>
      </c>
      <c r="G1358" s="10">
        <v>0</v>
      </c>
    </row>
    <row r="1359" spans="1:7" x14ac:dyDescent="0.35">
      <c r="A1359" t="s">
        <v>606</v>
      </c>
      <c r="B1359">
        <v>47.08</v>
      </c>
      <c r="C1359">
        <v>46.78</v>
      </c>
      <c r="D1359">
        <v>47.12</v>
      </c>
      <c r="E1359">
        <v>46.78</v>
      </c>
      <c r="F1359" t="s">
        <v>605</v>
      </c>
      <c r="G1359" s="10">
        <v>-4.0000000000000002E-4</v>
      </c>
    </row>
    <row r="1360" spans="1:7" x14ac:dyDescent="0.35">
      <c r="A1360" t="s">
        <v>604</v>
      </c>
      <c r="B1360">
        <v>47.1</v>
      </c>
      <c r="C1360">
        <v>47.1</v>
      </c>
      <c r="D1360">
        <v>47.1</v>
      </c>
      <c r="E1360">
        <v>47.1</v>
      </c>
      <c r="G1360" s="10">
        <v>0</v>
      </c>
    </row>
    <row r="1361" spans="1:7" x14ac:dyDescent="0.35">
      <c r="A1361" t="s">
        <v>603</v>
      </c>
      <c r="B1361">
        <v>47.1</v>
      </c>
      <c r="C1361">
        <v>47.12</v>
      </c>
      <c r="D1361">
        <v>47.13</v>
      </c>
      <c r="E1361">
        <v>47.1</v>
      </c>
      <c r="F1361" t="s">
        <v>602</v>
      </c>
      <c r="G1361" s="10">
        <v>-4.0000000000000002E-4</v>
      </c>
    </row>
    <row r="1362" spans="1:7" x14ac:dyDescent="0.35">
      <c r="A1362" t="s">
        <v>601</v>
      </c>
      <c r="B1362">
        <v>47.12</v>
      </c>
      <c r="C1362">
        <v>47.12</v>
      </c>
      <c r="D1362">
        <v>47.12</v>
      </c>
      <c r="E1362">
        <v>47.12</v>
      </c>
      <c r="F1362" t="s">
        <v>519</v>
      </c>
      <c r="G1362" s="10">
        <v>-2.5000000000000001E-3</v>
      </c>
    </row>
    <row r="1363" spans="1:7" x14ac:dyDescent="0.35">
      <c r="A1363" t="s">
        <v>600</v>
      </c>
      <c r="B1363">
        <v>47.24</v>
      </c>
      <c r="C1363">
        <v>47.24</v>
      </c>
      <c r="D1363">
        <v>47.24</v>
      </c>
      <c r="E1363">
        <v>47.24</v>
      </c>
      <c r="G1363" s="10">
        <v>0</v>
      </c>
    </row>
    <row r="1364" spans="1:7" x14ac:dyDescent="0.35">
      <c r="A1364" t="s">
        <v>599</v>
      </c>
      <c r="B1364">
        <v>47.24</v>
      </c>
      <c r="C1364">
        <v>47.24</v>
      </c>
      <c r="D1364">
        <v>47.24</v>
      </c>
      <c r="E1364">
        <v>47.24</v>
      </c>
      <c r="F1364" t="s">
        <v>519</v>
      </c>
      <c r="G1364" s="10">
        <v>3.5999999999999999E-3</v>
      </c>
    </row>
    <row r="1365" spans="1:7" x14ac:dyDescent="0.35">
      <c r="A1365" t="s">
        <v>598</v>
      </c>
      <c r="B1365">
        <v>47.07</v>
      </c>
      <c r="C1365">
        <v>47.07</v>
      </c>
      <c r="D1365">
        <v>47.07</v>
      </c>
      <c r="E1365">
        <v>47.07</v>
      </c>
      <c r="F1365" t="s">
        <v>597</v>
      </c>
      <c r="G1365" s="10">
        <v>5.9999999999999995E-4</v>
      </c>
    </row>
    <row r="1366" spans="1:7" x14ac:dyDescent="0.35">
      <c r="A1366" t="s">
        <v>596</v>
      </c>
      <c r="B1366">
        <v>47.04</v>
      </c>
      <c r="C1366">
        <v>47.04</v>
      </c>
      <c r="D1366">
        <v>47.04</v>
      </c>
      <c r="E1366">
        <v>47.04</v>
      </c>
      <c r="F1366" t="s">
        <v>595</v>
      </c>
      <c r="G1366" s="10">
        <v>8.0999999999999996E-3</v>
      </c>
    </row>
    <row r="1367" spans="1:7" x14ac:dyDescent="0.35">
      <c r="A1367" t="s">
        <v>594</v>
      </c>
      <c r="B1367">
        <v>46.66</v>
      </c>
      <c r="C1367">
        <v>46.66</v>
      </c>
      <c r="D1367">
        <v>46.66</v>
      </c>
      <c r="E1367">
        <v>46.66</v>
      </c>
      <c r="F1367" t="s">
        <v>589</v>
      </c>
      <c r="G1367" s="10">
        <v>0</v>
      </c>
    </row>
    <row r="1368" spans="1:7" x14ac:dyDescent="0.35">
      <c r="A1368" t="s">
        <v>593</v>
      </c>
      <c r="B1368">
        <v>46.66</v>
      </c>
      <c r="C1368">
        <v>46.66</v>
      </c>
      <c r="D1368">
        <v>46.66</v>
      </c>
      <c r="E1368">
        <v>46.66</v>
      </c>
      <c r="F1368" t="s">
        <v>592</v>
      </c>
      <c r="G1368" s="10">
        <v>7.3000000000000001E-3</v>
      </c>
    </row>
    <row r="1369" spans="1:7" x14ac:dyDescent="0.35">
      <c r="A1369" t="s">
        <v>591</v>
      </c>
      <c r="B1369">
        <v>46.32</v>
      </c>
      <c r="C1369">
        <v>46.32</v>
      </c>
      <c r="D1369">
        <v>46.32</v>
      </c>
      <c r="E1369">
        <v>46.32</v>
      </c>
      <c r="F1369" t="s">
        <v>499</v>
      </c>
      <c r="G1369" s="10">
        <v>0</v>
      </c>
    </row>
    <row r="1370" spans="1:7" x14ac:dyDescent="0.35">
      <c r="A1370" s="11">
        <v>43445</v>
      </c>
      <c r="B1370">
        <v>46.32</v>
      </c>
      <c r="C1370">
        <v>46.32</v>
      </c>
      <c r="D1370">
        <v>46.32</v>
      </c>
      <c r="E1370">
        <v>46.32</v>
      </c>
      <c r="F1370" t="s">
        <v>590</v>
      </c>
      <c r="G1370" s="10">
        <v>-5.7999999999999996E-3</v>
      </c>
    </row>
    <row r="1371" spans="1:7" x14ac:dyDescent="0.35">
      <c r="A1371" s="11">
        <v>43354</v>
      </c>
      <c r="B1371">
        <v>46.59</v>
      </c>
      <c r="C1371">
        <v>46.59</v>
      </c>
      <c r="D1371">
        <v>46.59</v>
      </c>
      <c r="E1371">
        <v>46.59</v>
      </c>
      <c r="F1371" t="s">
        <v>499</v>
      </c>
      <c r="G1371" s="10">
        <v>-1.54E-2</v>
      </c>
    </row>
    <row r="1372" spans="1:7" x14ac:dyDescent="0.35">
      <c r="A1372" s="11">
        <v>43323</v>
      </c>
      <c r="B1372">
        <v>47.32</v>
      </c>
      <c r="C1372">
        <v>47.32</v>
      </c>
      <c r="D1372">
        <v>47.32</v>
      </c>
      <c r="E1372">
        <v>47.32</v>
      </c>
      <c r="F1372" t="s">
        <v>589</v>
      </c>
      <c r="G1372" s="10">
        <v>0</v>
      </c>
    </row>
    <row r="1373" spans="1:7" x14ac:dyDescent="0.35">
      <c r="A1373" s="11">
        <v>43292</v>
      </c>
      <c r="B1373">
        <v>47.32</v>
      </c>
      <c r="C1373">
        <v>47.32</v>
      </c>
      <c r="D1373">
        <v>47.32</v>
      </c>
      <c r="E1373">
        <v>47.32</v>
      </c>
      <c r="G1373" s="10">
        <v>0</v>
      </c>
    </row>
    <row r="1374" spans="1:7" x14ac:dyDescent="0.35">
      <c r="A1374" s="11">
        <v>43262</v>
      </c>
      <c r="B1374">
        <v>47.32</v>
      </c>
      <c r="C1374">
        <v>47.32</v>
      </c>
      <c r="D1374">
        <v>47.32</v>
      </c>
      <c r="E1374">
        <v>47.32</v>
      </c>
      <c r="F1374" t="s">
        <v>501</v>
      </c>
      <c r="G1374" s="10">
        <v>0</v>
      </c>
    </row>
    <row r="1375" spans="1:7" x14ac:dyDescent="0.35">
      <c r="A1375" s="11">
        <v>43231</v>
      </c>
      <c r="B1375">
        <v>47.32</v>
      </c>
      <c r="C1375">
        <v>47.32</v>
      </c>
      <c r="D1375">
        <v>47.32</v>
      </c>
      <c r="E1375">
        <v>47.32</v>
      </c>
      <c r="F1375" t="s">
        <v>588</v>
      </c>
      <c r="G1375" s="10">
        <v>2.8E-3</v>
      </c>
    </row>
    <row r="1376" spans="1:7" x14ac:dyDescent="0.35">
      <c r="A1376" s="11">
        <v>43142</v>
      </c>
      <c r="B1376">
        <v>47.19</v>
      </c>
      <c r="C1376">
        <v>47.19</v>
      </c>
      <c r="D1376">
        <v>47.19</v>
      </c>
      <c r="E1376">
        <v>47.19</v>
      </c>
      <c r="G1376" s="10">
        <v>0</v>
      </c>
    </row>
    <row r="1377" spans="1:7" x14ac:dyDescent="0.35">
      <c r="A1377" s="11">
        <v>43111</v>
      </c>
      <c r="B1377">
        <v>47.19</v>
      </c>
      <c r="C1377">
        <v>47.19</v>
      </c>
      <c r="D1377">
        <v>47.19</v>
      </c>
      <c r="E1377">
        <v>47.19</v>
      </c>
      <c r="G1377" s="10">
        <v>0</v>
      </c>
    </row>
    <row r="1378" spans="1:7" x14ac:dyDescent="0.35">
      <c r="A1378" t="s">
        <v>587</v>
      </c>
      <c r="B1378">
        <v>47.19</v>
      </c>
      <c r="C1378">
        <v>47.19</v>
      </c>
      <c r="D1378">
        <v>47.19</v>
      </c>
      <c r="E1378">
        <v>47.19</v>
      </c>
      <c r="F1378" t="s">
        <v>501</v>
      </c>
      <c r="G1378" s="10">
        <v>0</v>
      </c>
    </row>
    <row r="1379" spans="1:7" x14ac:dyDescent="0.35">
      <c r="A1379" t="s">
        <v>586</v>
      </c>
      <c r="B1379">
        <v>47.19</v>
      </c>
      <c r="C1379">
        <v>47.19</v>
      </c>
      <c r="D1379">
        <v>47.19</v>
      </c>
      <c r="E1379">
        <v>47.19</v>
      </c>
      <c r="F1379" t="s">
        <v>585</v>
      </c>
      <c r="G1379" s="10">
        <v>-2.7000000000000001E-3</v>
      </c>
    </row>
    <row r="1380" spans="1:7" x14ac:dyDescent="0.35">
      <c r="A1380" t="s">
        <v>584</v>
      </c>
      <c r="B1380">
        <v>47.32</v>
      </c>
      <c r="C1380">
        <v>47.38</v>
      </c>
      <c r="D1380">
        <v>47.38</v>
      </c>
      <c r="E1380">
        <v>47.32</v>
      </c>
      <c r="F1380" t="s">
        <v>583</v>
      </c>
      <c r="G1380" s="10">
        <v>-8.9999999999999993E-3</v>
      </c>
    </row>
    <row r="1381" spans="1:7" x14ac:dyDescent="0.35">
      <c r="A1381" t="s">
        <v>582</v>
      </c>
      <c r="B1381">
        <v>47.75</v>
      </c>
      <c r="C1381">
        <v>47.76</v>
      </c>
      <c r="D1381">
        <v>47.79</v>
      </c>
      <c r="E1381">
        <v>47.75</v>
      </c>
      <c r="F1381" t="s">
        <v>523</v>
      </c>
      <c r="G1381" s="10">
        <v>7.6E-3</v>
      </c>
    </row>
    <row r="1382" spans="1:7" x14ac:dyDescent="0.35">
      <c r="A1382" t="s">
        <v>581</v>
      </c>
      <c r="B1382">
        <v>47.39</v>
      </c>
      <c r="C1382">
        <v>47.39</v>
      </c>
      <c r="D1382">
        <v>47.39</v>
      </c>
      <c r="E1382">
        <v>47.39</v>
      </c>
      <c r="F1382" t="s">
        <v>519</v>
      </c>
      <c r="G1382" s="10">
        <v>-1.1000000000000001E-3</v>
      </c>
    </row>
    <row r="1383" spans="1:7" x14ac:dyDescent="0.35">
      <c r="A1383" t="s">
        <v>580</v>
      </c>
      <c r="B1383">
        <v>47.44</v>
      </c>
      <c r="C1383">
        <v>47.37</v>
      </c>
      <c r="D1383">
        <v>47.44</v>
      </c>
      <c r="E1383">
        <v>47.37</v>
      </c>
      <c r="F1383" t="s">
        <v>579</v>
      </c>
      <c r="G1383" s="10">
        <v>9.1000000000000004E-3</v>
      </c>
    </row>
    <row r="1384" spans="1:7" x14ac:dyDescent="0.35">
      <c r="A1384" t="s">
        <v>578</v>
      </c>
      <c r="B1384">
        <v>47.01</v>
      </c>
      <c r="C1384">
        <v>47.01</v>
      </c>
      <c r="D1384">
        <v>47.01</v>
      </c>
      <c r="E1384">
        <v>47.01</v>
      </c>
      <c r="F1384" t="s">
        <v>499</v>
      </c>
      <c r="G1384" s="10">
        <v>0</v>
      </c>
    </row>
    <row r="1385" spans="1:7" x14ac:dyDescent="0.35">
      <c r="A1385" t="s">
        <v>577</v>
      </c>
      <c r="B1385">
        <v>47.01</v>
      </c>
      <c r="C1385">
        <v>47.01</v>
      </c>
      <c r="D1385">
        <v>47.01</v>
      </c>
      <c r="E1385">
        <v>47.01</v>
      </c>
      <c r="F1385" t="s">
        <v>501</v>
      </c>
      <c r="G1385" s="10">
        <v>-3.8E-3</v>
      </c>
    </row>
    <row r="1386" spans="1:7" x14ac:dyDescent="0.35">
      <c r="A1386" t="s">
        <v>576</v>
      </c>
      <c r="B1386">
        <v>47.19</v>
      </c>
      <c r="C1386">
        <v>47.19</v>
      </c>
      <c r="D1386">
        <v>47.19</v>
      </c>
      <c r="E1386">
        <v>47.19</v>
      </c>
      <c r="F1386" t="s">
        <v>516</v>
      </c>
      <c r="G1386" s="10">
        <v>0</v>
      </c>
    </row>
    <row r="1387" spans="1:7" x14ac:dyDescent="0.35">
      <c r="A1387" t="s">
        <v>575</v>
      </c>
      <c r="B1387">
        <v>47.19</v>
      </c>
      <c r="C1387">
        <v>47.19</v>
      </c>
      <c r="D1387">
        <v>47.19</v>
      </c>
      <c r="E1387">
        <v>47.19</v>
      </c>
      <c r="F1387" t="s">
        <v>574</v>
      </c>
      <c r="G1387" s="10">
        <v>-3.5999999999999999E-3</v>
      </c>
    </row>
    <row r="1388" spans="1:7" x14ac:dyDescent="0.35">
      <c r="A1388" t="s">
        <v>573</v>
      </c>
      <c r="B1388">
        <v>47.36</v>
      </c>
      <c r="C1388">
        <v>47.36</v>
      </c>
      <c r="D1388">
        <v>47.36</v>
      </c>
      <c r="E1388">
        <v>47.36</v>
      </c>
      <c r="F1388" t="s">
        <v>505</v>
      </c>
      <c r="G1388" s="10">
        <v>0</v>
      </c>
    </row>
    <row r="1389" spans="1:7" x14ac:dyDescent="0.35">
      <c r="A1389" t="s">
        <v>572</v>
      </c>
      <c r="B1389">
        <v>47.36</v>
      </c>
      <c r="C1389">
        <v>47.36</v>
      </c>
      <c r="D1389">
        <v>47.36</v>
      </c>
      <c r="E1389">
        <v>47.36</v>
      </c>
      <c r="F1389" t="s">
        <v>516</v>
      </c>
      <c r="G1389" s="10">
        <v>0</v>
      </c>
    </row>
    <row r="1390" spans="1:7" x14ac:dyDescent="0.35">
      <c r="A1390" t="s">
        <v>571</v>
      </c>
      <c r="B1390">
        <v>47.36</v>
      </c>
      <c r="C1390">
        <v>47.29</v>
      </c>
      <c r="D1390">
        <v>47.36</v>
      </c>
      <c r="E1390">
        <v>47.29</v>
      </c>
      <c r="F1390" t="s">
        <v>503</v>
      </c>
      <c r="G1390" s="10">
        <v>3.5900000000000001E-2</v>
      </c>
    </row>
    <row r="1391" spans="1:7" x14ac:dyDescent="0.35">
      <c r="A1391" s="11">
        <v>43444</v>
      </c>
      <c r="B1391">
        <v>45.72</v>
      </c>
      <c r="C1391">
        <v>45.72</v>
      </c>
      <c r="D1391">
        <v>45.72</v>
      </c>
      <c r="E1391">
        <v>45.72</v>
      </c>
      <c r="F1391" t="s">
        <v>516</v>
      </c>
      <c r="G1391" s="10">
        <v>0</v>
      </c>
    </row>
    <row r="1392" spans="1:7" x14ac:dyDescent="0.35">
      <c r="A1392" s="11">
        <v>43414</v>
      </c>
      <c r="B1392">
        <v>45.72</v>
      </c>
      <c r="C1392">
        <v>45.72</v>
      </c>
      <c r="D1392">
        <v>45.72</v>
      </c>
      <c r="E1392">
        <v>45.72</v>
      </c>
      <c r="G1392" s="10">
        <v>0</v>
      </c>
    </row>
    <row r="1393" spans="1:7" x14ac:dyDescent="0.35">
      <c r="A1393" s="11">
        <v>43383</v>
      </c>
      <c r="B1393">
        <v>45.72</v>
      </c>
      <c r="C1393">
        <v>45.72</v>
      </c>
      <c r="D1393">
        <v>45.72</v>
      </c>
      <c r="E1393">
        <v>45.72</v>
      </c>
      <c r="G1393" s="10">
        <v>0</v>
      </c>
    </row>
    <row r="1394" spans="1:7" x14ac:dyDescent="0.35">
      <c r="A1394" s="11">
        <v>43353</v>
      </c>
      <c r="B1394">
        <v>45.72</v>
      </c>
      <c r="C1394">
        <v>45.72</v>
      </c>
      <c r="D1394">
        <v>45.72</v>
      </c>
      <c r="E1394">
        <v>45.72</v>
      </c>
      <c r="F1394" t="s">
        <v>570</v>
      </c>
      <c r="G1394" s="10">
        <v>0</v>
      </c>
    </row>
    <row r="1395" spans="1:7" x14ac:dyDescent="0.35">
      <c r="A1395" s="11">
        <v>43322</v>
      </c>
      <c r="B1395">
        <v>45.72</v>
      </c>
      <c r="C1395">
        <v>45.75</v>
      </c>
      <c r="D1395">
        <v>45.75</v>
      </c>
      <c r="E1395">
        <v>45.72</v>
      </c>
      <c r="F1395" t="s">
        <v>523</v>
      </c>
      <c r="G1395" s="10">
        <v>-1.2699999999999999E-2</v>
      </c>
    </row>
    <row r="1396" spans="1:7" x14ac:dyDescent="0.35">
      <c r="A1396" s="11">
        <v>43230</v>
      </c>
      <c r="B1396">
        <v>46.31</v>
      </c>
      <c r="C1396">
        <v>46.38</v>
      </c>
      <c r="D1396">
        <v>46.38</v>
      </c>
      <c r="E1396">
        <v>46.31</v>
      </c>
      <c r="F1396" t="s">
        <v>569</v>
      </c>
      <c r="G1396" s="10">
        <v>-1.9E-3</v>
      </c>
    </row>
    <row r="1397" spans="1:7" x14ac:dyDescent="0.35">
      <c r="A1397" s="11">
        <v>43200</v>
      </c>
      <c r="B1397">
        <v>46.4</v>
      </c>
      <c r="C1397">
        <v>46.4</v>
      </c>
      <c r="D1397">
        <v>46.4</v>
      </c>
      <c r="E1397">
        <v>46.4</v>
      </c>
      <c r="G1397" s="10">
        <v>0</v>
      </c>
    </row>
    <row r="1398" spans="1:7" x14ac:dyDescent="0.35">
      <c r="A1398" s="11">
        <v>43169</v>
      </c>
      <c r="B1398">
        <v>46.4</v>
      </c>
      <c r="C1398">
        <v>46.4</v>
      </c>
      <c r="D1398">
        <v>46.4</v>
      </c>
      <c r="E1398">
        <v>46.4</v>
      </c>
      <c r="F1398" t="s">
        <v>516</v>
      </c>
      <c r="G1398" s="10">
        <v>0</v>
      </c>
    </row>
    <row r="1399" spans="1:7" x14ac:dyDescent="0.35">
      <c r="A1399" s="11">
        <v>43141</v>
      </c>
      <c r="B1399">
        <v>46.4</v>
      </c>
      <c r="C1399">
        <v>46.4</v>
      </c>
      <c r="D1399">
        <v>46.4</v>
      </c>
      <c r="E1399">
        <v>46.4</v>
      </c>
      <c r="F1399" t="s">
        <v>523</v>
      </c>
      <c r="G1399" s="10">
        <v>1.2200000000000001E-2</v>
      </c>
    </row>
    <row r="1400" spans="1:7" x14ac:dyDescent="0.35">
      <c r="A1400" s="11">
        <v>43110</v>
      </c>
      <c r="B1400">
        <v>45.84</v>
      </c>
      <c r="C1400">
        <v>45.81</v>
      </c>
      <c r="D1400">
        <v>45.84</v>
      </c>
      <c r="E1400">
        <v>45.81</v>
      </c>
      <c r="F1400" t="s">
        <v>549</v>
      </c>
      <c r="G1400" s="10">
        <v>5.0000000000000001E-3</v>
      </c>
    </row>
    <row r="1401" spans="1:7" x14ac:dyDescent="0.35">
      <c r="A1401" t="s">
        <v>568</v>
      </c>
      <c r="B1401">
        <v>45.61</v>
      </c>
      <c r="C1401">
        <v>45.61</v>
      </c>
      <c r="D1401">
        <v>45.61</v>
      </c>
      <c r="E1401">
        <v>45.61</v>
      </c>
      <c r="F1401" t="s">
        <v>516</v>
      </c>
      <c r="G1401" s="10">
        <v>0</v>
      </c>
    </row>
    <row r="1402" spans="1:7" x14ac:dyDescent="0.35">
      <c r="A1402" t="s">
        <v>567</v>
      </c>
      <c r="B1402">
        <v>45.61</v>
      </c>
      <c r="C1402">
        <v>45.66</v>
      </c>
      <c r="D1402">
        <v>45.66</v>
      </c>
      <c r="E1402">
        <v>45.61</v>
      </c>
      <c r="F1402" t="s">
        <v>523</v>
      </c>
      <c r="G1402" s="10">
        <v>-1.04E-2</v>
      </c>
    </row>
    <row r="1403" spans="1:7" x14ac:dyDescent="0.35">
      <c r="A1403" t="s">
        <v>566</v>
      </c>
      <c r="B1403">
        <v>46.09</v>
      </c>
      <c r="C1403">
        <v>46.09</v>
      </c>
      <c r="D1403">
        <v>46.09</v>
      </c>
      <c r="E1403">
        <v>46.09</v>
      </c>
      <c r="F1403" t="s">
        <v>516</v>
      </c>
      <c r="G1403" s="10">
        <v>-2.8E-3</v>
      </c>
    </row>
    <row r="1404" spans="1:7" x14ac:dyDescent="0.35">
      <c r="A1404" t="s">
        <v>565</v>
      </c>
      <c r="B1404">
        <v>46.22</v>
      </c>
      <c r="C1404">
        <v>46.22</v>
      </c>
      <c r="D1404">
        <v>46.22</v>
      </c>
      <c r="E1404">
        <v>46.22</v>
      </c>
      <c r="F1404" t="s">
        <v>501</v>
      </c>
      <c r="G1404" s="10">
        <v>0</v>
      </c>
    </row>
    <row r="1405" spans="1:7" x14ac:dyDescent="0.35">
      <c r="A1405" t="s">
        <v>564</v>
      </c>
      <c r="B1405">
        <v>46.22</v>
      </c>
      <c r="C1405">
        <v>46.22</v>
      </c>
      <c r="D1405">
        <v>46.22</v>
      </c>
      <c r="E1405">
        <v>46.22</v>
      </c>
      <c r="F1405" t="s">
        <v>563</v>
      </c>
      <c r="G1405" s="10">
        <v>7.1999999999999998E-3</v>
      </c>
    </row>
    <row r="1406" spans="1:7" x14ac:dyDescent="0.35">
      <c r="A1406" t="s">
        <v>562</v>
      </c>
      <c r="B1406">
        <v>45.89</v>
      </c>
      <c r="C1406">
        <v>45.89</v>
      </c>
      <c r="D1406">
        <v>45.89</v>
      </c>
      <c r="E1406">
        <v>45.89</v>
      </c>
      <c r="G1406" s="10">
        <v>0</v>
      </c>
    </row>
    <row r="1407" spans="1:7" x14ac:dyDescent="0.35">
      <c r="A1407" t="s">
        <v>561</v>
      </c>
      <c r="B1407">
        <v>45.89</v>
      </c>
      <c r="C1407">
        <v>45.89</v>
      </c>
      <c r="D1407">
        <v>45.89</v>
      </c>
      <c r="E1407">
        <v>45.89</v>
      </c>
      <c r="G1407" s="10">
        <v>0</v>
      </c>
    </row>
    <row r="1408" spans="1:7" x14ac:dyDescent="0.35">
      <c r="A1408" t="s">
        <v>560</v>
      </c>
      <c r="B1408">
        <v>45.89</v>
      </c>
      <c r="C1408">
        <v>45.89</v>
      </c>
      <c r="D1408">
        <v>45.89</v>
      </c>
      <c r="E1408">
        <v>45.89</v>
      </c>
      <c r="G1408" s="10">
        <v>0</v>
      </c>
    </row>
    <row r="1409" spans="1:7" x14ac:dyDescent="0.35">
      <c r="A1409" t="s">
        <v>559</v>
      </c>
      <c r="B1409">
        <v>45.89</v>
      </c>
      <c r="C1409">
        <v>45.89</v>
      </c>
      <c r="D1409">
        <v>45.89</v>
      </c>
      <c r="E1409">
        <v>45.89</v>
      </c>
      <c r="G1409" s="10">
        <v>0</v>
      </c>
    </row>
    <row r="1410" spans="1:7" x14ac:dyDescent="0.35">
      <c r="A1410" t="s">
        <v>558</v>
      </c>
      <c r="B1410">
        <v>45.89</v>
      </c>
      <c r="C1410">
        <v>45.89</v>
      </c>
      <c r="D1410">
        <v>45.89</v>
      </c>
      <c r="E1410">
        <v>45.89</v>
      </c>
      <c r="F1410" t="s">
        <v>499</v>
      </c>
      <c r="G1410" s="10">
        <v>0</v>
      </c>
    </row>
    <row r="1411" spans="1:7" x14ac:dyDescent="0.35">
      <c r="A1411" t="s">
        <v>557</v>
      </c>
      <c r="B1411">
        <v>45.89</v>
      </c>
      <c r="C1411">
        <v>45.89</v>
      </c>
      <c r="D1411">
        <v>45.89</v>
      </c>
      <c r="E1411">
        <v>45.89</v>
      </c>
      <c r="G1411" s="10">
        <v>0</v>
      </c>
    </row>
    <row r="1412" spans="1:7" x14ac:dyDescent="0.35">
      <c r="A1412" t="s">
        <v>556</v>
      </c>
      <c r="B1412">
        <v>45.89</v>
      </c>
      <c r="C1412">
        <v>45.89</v>
      </c>
      <c r="D1412">
        <v>45.89</v>
      </c>
      <c r="E1412">
        <v>45.89</v>
      </c>
      <c r="G1412" s="10">
        <v>0</v>
      </c>
    </row>
    <row r="1413" spans="1:7" x14ac:dyDescent="0.35">
      <c r="A1413" s="11">
        <v>43443</v>
      </c>
      <c r="B1413">
        <v>45.89</v>
      </c>
      <c r="C1413">
        <v>45.89</v>
      </c>
      <c r="D1413">
        <v>45.89</v>
      </c>
      <c r="E1413">
        <v>45.89</v>
      </c>
      <c r="G1413" s="10">
        <v>0</v>
      </c>
    </row>
    <row r="1414" spans="1:7" x14ac:dyDescent="0.35">
      <c r="A1414" s="11">
        <v>43413</v>
      </c>
      <c r="B1414">
        <v>45.89</v>
      </c>
      <c r="C1414">
        <v>45.89</v>
      </c>
      <c r="D1414">
        <v>45.89</v>
      </c>
      <c r="E1414">
        <v>45.89</v>
      </c>
      <c r="G1414" s="10">
        <v>0</v>
      </c>
    </row>
    <row r="1415" spans="1:7" x14ac:dyDescent="0.35">
      <c r="A1415" s="11">
        <v>43382</v>
      </c>
      <c r="B1415">
        <v>45.89</v>
      </c>
      <c r="C1415">
        <v>45.89</v>
      </c>
      <c r="D1415">
        <v>45.89</v>
      </c>
      <c r="E1415">
        <v>45.89</v>
      </c>
      <c r="F1415" t="s">
        <v>516</v>
      </c>
      <c r="G1415" s="10">
        <v>0</v>
      </c>
    </row>
    <row r="1416" spans="1:7" x14ac:dyDescent="0.35">
      <c r="A1416" s="11">
        <v>43290</v>
      </c>
      <c r="B1416">
        <v>45.89</v>
      </c>
      <c r="C1416">
        <v>45.89</v>
      </c>
      <c r="D1416">
        <v>45.89</v>
      </c>
      <c r="E1416">
        <v>45.89</v>
      </c>
      <c r="G1416" s="10">
        <v>0</v>
      </c>
    </row>
    <row r="1417" spans="1:7" x14ac:dyDescent="0.35">
      <c r="A1417" s="11">
        <v>43260</v>
      </c>
      <c r="B1417">
        <v>45.89</v>
      </c>
      <c r="C1417">
        <v>45.89</v>
      </c>
      <c r="D1417">
        <v>45.89</v>
      </c>
      <c r="E1417">
        <v>45.89</v>
      </c>
      <c r="F1417" t="s">
        <v>516</v>
      </c>
      <c r="G1417" s="10">
        <v>0</v>
      </c>
    </row>
    <row r="1418" spans="1:7" x14ac:dyDescent="0.35">
      <c r="A1418" s="11">
        <v>43199</v>
      </c>
      <c r="B1418">
        <v>45.89</v>
      </c>
      <c r="C1418">
        <v>45.91</v>
      </c>
      <c r="D1418">
        <v>45.91</v>
      </c>
      <c r="E1418">
        <v>45.89</v>
      </c>
      <c r="F1418" t="s">
        <v>503</v>
      </c>
      <c r="G1418" s="10">
        <v>-1.29E-2</v>
      </c>
    </row>
    <row r="1419" spans="1:7" x14ac:dyDescent="0.35">
      <c r="A1419" t="s">
        <v>555</v>
      </c>
      <c r="B1419">
        <v>46.49</v>
      </c>
      <c r="C1419">
        <v>46.49</v>
      </c>
      <c r="D1419">
        <v>46.49</v>
      </c>
      <c r="E1419">
        <v>46.49</v>
      </c>
      <c r="F1419" t="s">
        <v>501</v>
      </c>
      <c r="G1419" s="10">
        <v>0</v>
      </c>
    </row>
    <row r="1420" spans="1:7" x14ac:dyDescent="0.35">
      <c r="A1420" t="s">
        <v>554</v>
      </c>
      <c r="B1420">
        <v>46.49</v>
      </c>
      <c r="C1420">
        <v>46.49</v>
      </c>
      <c r="D1420">
        <v>46.49</v>
      </c>
      <c r="E1420">
        <v>46.49</v>
      </c>
      <c r="F1420" t="s">
        <v>505</v>
      </c>
      <c r="G1420" s="10">
        <v>-2.0000000000000001E-4</v>
      </c>
    </row>
    <row r="1421" spans="1:7" x14ac:dyDescent="0.35">
      <c r="A1421" t="s">
        <v>553</v>
      </c>
      <c r="B1421">
        <v>46.5</v>
      </c>
      <c r="C1421">
        <v>46.5</v>
      </c>
      <c r="D1421">
        <v>46.5</v>
      </c>
      <c r="E1421">
        <v>46.5</v>
      </c>
      <c r="G1421" s="10">
        <v>0</v>
      </c>
    </row>
    <row r="1422" spans="1:7" x14ac:dyDescent="0.35">
      <c r="A1422" t="s">
        <v>552</v>
      </c>
      <c r="B1422">
        <v>46.5</v>
      </c>
      <c r="C1422">
        <v>46.5</v>
      </c>
      <c r="D1422">
        <v>46.5</v>
      </c>
      <c r="E1422">
        <v>46.5</v>
      </c>
      <c r="F1422" t="s">
        <v>517</v>
      </c>
      <c r="G1422" s="10">
        <v>1.46E-2</v>
      </c>
    </row>
    <row r="1423" spans="1:7" x14ac:dyDescent="0.35">
      <c r="A1423" t="s">
        <v>551</v>
      </c>
      <c r="B1423">
        <v>45.83</v>
      </c>
      <c r="C1423">
        <v>45.83</v>
      </c>
      <c r="D1423">
        <v>45.83</v>
      </c>
      <c r="E1423">
        <v>45.83</v>
      </c>
      <c r="G1423" s="10">
        <v>0</v>
      </c>
    </row>
    <row r="1424" spans="1:7" x14ac:dyDescent="0.35">
      <c r="A1424" t="s">
        <v>550</v>
      </c>
      <c r="B1424">
        <v>45.83</v>
      </c>
      <c r="C1424">
        <v>45.83</v>
      </c>
      <c r="D1424">
        <v>45.83</v>
      </c>
      <c r="E1424">
        <v>45.83</v>
      </c>
      <c r="F1424" t="s">
        <v>549</v>
      </c>
      <c r="G1424" s="10">
        <v>-6.4999999999999997E-3</v>
      </c>
    </row>
    <row r="1425" spans="1:7" x14ac:dyDescent="0.35">
      <c r="A1425" t="s">
        <v>548</v>
      </c>
      <c r="B1425">
        <v>46.13</v>
      </c>
      <c r="C1425">
        <v>46.18</v>
      </c>
      <c r="D1425">
        <v>46.18</v>
      </c>
      <c r="E1425">
        <v>46.13</v>
      </c>
      <c r="F1425" t="s">
        <v>547</v>
      </c>
      <c r="G1425" s="10">
        <v>7.1999999999999998E-3</v>
      </c>
    </row>
    <row r="1426" spans="1:7" x14ac:dyDescent="0.35">
      <c r="A1426" t="s">
        <v>546</v>
      </c>
      <c r="B1426">
        <v>45.8</v>
      </c>
      <c r="C1426">
        <v>45.8</v>
      </c>
      <c r="D1426">
        <v>45.8</v>
      </c>
      <c r="E1426">
        <v>45.8</v>
      </c>
      <c r="G1426" s="10">
        <v>0</v>
      </c>
    </row>
    <row r="1427" spans="1:7" x14ac:dyDescent="0.35">
      <c r="A1427" t="s">
        <v>545</v>
      </c>
      <c r="B1427">
        <v>45.8</v>
      </c>
      <c r="C1427">
        <v>45.8</v>
      </c>
      <c r="D1427">
        <v>45.8</v>
      </c>
      <c r="E1427">
        <v>45.8</v>
      </c>
      <c r="F1427" t="s">
        <v>501</v>
      </c>
      <c r="G1427" s="10">
        <v>6.4000000000000003E-3</v>
      </c>
    </row>
    <row r="1428" spans="1:7" x14ac:dyDescent="0.35">
      <c r="A1428" t="s">
        <v>544</v>
      </c>
      <c r="B1428">
        <v>45.51</v>
      </c>
      <c r="C1428">
        <v>45.43</v>
      </c>
      <c r="D1428">
        <v>45.51</v>
      </c>
      <c r="E1428">
        <v>45.43</v>
      </c>
      <c r="F1428" t="s">
        <v>543</v>
      </c>
      <c r="G1428" s="10">
        <v>0</v>
      </c>
    </row>
    <row r="1429" spans="1:7" x14ac:dyDescent="0.35">
      <c r="A1429" t="s">
        <v>542</v>
      </c>
      <c r="B1429">
        <v>45.51</v>
      </c>
      <c r="C1429">
        <v>45.51</v>
      </c>
      <c r="D1429">
        <v>45.51</v>
      </c>
      <c r="E1429">
        <v>45.51</v>
      </c>
      <c r="F1429" t="s">
        <v>541</v>
      </c>
      <c r="G1429" s="10">
        <v>-4.1999999999999997E-3</v>
      </c>
    </row>
    <row r="1430" spans="1:7" x14ac:dyDescent="0.35">
      <c r="A1430" t="s">
        <v>540</v>
      </c>
      <c r="B1430">
        <v>45.7</v>
      </c>
      <c r="C1430">
        <v>45.7</v>
      </c>
      <c r="D1430">
        <v>45.7</v>
      </c>
      <c r="E1430">
        <v>45.7</v>
      </c>
      <c r="F1430" t="s">
        <v>517</v>
      </c>
      <c r="G1430" s="10">
        <v>-6.3E-3</v>
      </c>
    </row>
    <row r="1431" spans="1:7" x14ac:dyDescent="0.35">
      <c r="A1431" t="s">
        <v>539</v>
      </c>
      <c r="B1431">
        <v>45.99</v>
      </c>
      <c r="C1431">
        <v>45.99</v>
      </c>
      <c r="D1431">
        <v>45.99</v>
      </c>
      <c r="E1431">
        <v>45.99</v>
      </c>
      <c r="F1431" t="s">
        <v>503</v>
      </c>
      <c r="G1431" s="10">
        <v>0</v>
      </c>
    </row>
    <row r="1432" spans="1:7" x14ac:dyDescent="0.35">
      <c r="A1432" t="s">
        <v>538</v>
      </c>
      <c r="B1432">
        <v>45.99</v>
      </c>
      <c r="C1432">
        <v>46.34</v>
      </c>
      <c r="D1432">
        <v>46.34</v>
      </c>
      <c r="E1432">
        <v>45.99</v>
      </c>
      <c r="F1432" t="s">
        <v>537</v>
      </c>
      <c r="G1432" s="10">
        <v>-1.7100000000000001E-2</v>
      </c>
    </row>
    <row r="1433" spans="1:7" x14ac:dyDescent="0.35">
      <c r="A1433" s="11">
        <v>43381</v>
      </c>
      <c r="B1433">
        <v>46.79</v>
      </c>
      <c r="C1433">
        <v>46.79</v>
      </c>
      <c r="D1433">
        <v>46.79</v>
      </c>
      <c r="E1433">
        <v>46.79</v>
      </c>
      <c r="F1433" t="s">
        <v>523</v>
      </c>
      <c r="G1433" s="10">
        <v>8.9999999999999998E-4</v>
      </c>
    </row>
    <row r="1434" spans="1:7" x14ac:dyDescent="0.35">
      <c r="A1434" s="11">
        <v>43351</v>
      </c>
      <c r="B1434">
        <v>46.75</v>
      </c>
      <c r="C1434">
        <v>46.75</v>
      </c>
      <c r="D1434">
        <v>46.75</v>
      </c>
      <c r="E1434">
        <v>46.75</v>
      </c>
      <c r="G1434" s="10">
        <v>0</v>
      </c>
    </row>
    <row r="1435" spans="1:7" x14ac:dyDescent="0.35">
      <c r="A1435" s="11">
        <v>43320</v>
      </c>
      <c r="B1435">
        <v>46.75</v>
      </c>
      <c r="C1435">
        <v>46.75</v>
      </c>
      <c r="D1435">
        <v>46.75</v>
      </c>
      <c r="E1435">
        <v>46.75</v>
      </c>
      <c r="F1435" t="s">
        <v>501</v>
      </c>
      <c r="G1435" s="10">
        <v>-1.2999999999999999E-3</v>
      </c>
    </row>
    <row r="1436" spans="1:7" x14ac:dyDescent="0.35">
      <c r="A1436" s="11">
        <v>43289</v>
      </c>
      <c r="B1436">
        <v>46.81</v>
      </c>
      <c r="C1436">
        <v>46.81</v>
      </c>
      <c r="D1436">
        <v>46.81</v>
      </c>
      <c r="E1436">
        <v>46.81</v>
      </c>
      <c r="F1436" t="s">
        <v>501</v>
      </c>
      <c r="G1436" s="10">
        <v>-1.6999999999999999E-3</v>
      </c>
    </row>
    <row r="1437" spans="1:7" x14ac:dyDescent="0.35">
      <c r="A1437" s="11">
        <v>43259</v>
      </c>
      <c r="B1437">
        <v>46.89</v>
      </c>
      <c r="C1437">
        <v>46.89</v>
      </c>
      <c r="D1437">
        <v>46.89</v>
      </c>
      <c r="E1437">
        <v>46.89</v>
      </c>
      <c r="F1437" t="s">
        <v>516</v>
      </c>
      <c r="G1437" s="10">
        <v>0</v>
      </c>
    </row>
    <row r="1438" spans="1:7" x14ac:dyDescent="0.35">
      <c r="A1438" s="11">
        <v>43167</v>
      </c>
      <c r="B1438">
        <v>46.89</v>
      </c>
      <c r="C1438">
        <v>46.89</v>
      </c>
      <c r="D1438">
        <v>46.89</v>
      </c>
      <c r="E1438">
        <v>46.89</v>
      </c>
      <c r="F1438" t="s">
        <v>536</v>
      </c>
      <c r="G1438" s="10">
        <v>-1.1000000000000001E-3</v>
      </c>
    </row>
    <row r="1439" spans="1:7" x14ac:dyDescent="0.35">
      <c r="A1439" s="11">
        <v>43139</v>
      </c>
      <c r="B1439">
        <v>46.94</v>
      </c>
      <c r="C1439">
        <v>46.94</v>
      </c>
      <c r="D1439">
        <v>46.94</v>
      </c>
      <c r="E1439">
        <v>46.94</v>
      </c>
      <c r="F1439" t="s">
        <v>501</v>
      </c>
      <c r="G1439" s="10">
        <v>-5.3E-3</v>
      </c>
    </row>
    <row r="1440" spans="1:7" x14ac:dyDescent="0.35">
      <c r="A1440" s="11">
        <v>43108</v>
      </c>
      <c r="B1440">
        <v>47.19</v>
      </c>
      <c r="C1440">
        <v>47.19</v>
      </c>
      <c r="D1440">
        <v>47.19</v>
      </c>
      <c r="E1440">
        <v>47.19</v>
      </c>
      <c r="F1440" t="s">
        <v>499</v>
      </c>
      <c r="G1440" s="10">
        <v>0</v>
      </c>
    </row>
    <row r="1441" spans="1:7" x14ac:dyDescent="0.35">
      <c r="A1441" t="s">
        <v>535</v>
      </c>
      <c r="B1441">
        <v>47.19</v>
      </c>
      <c r="C1441">
        <v>47.19</v>
      </c>
      <c r="D1441">
        <v>47.19</v>
      </c>
      <c r="E1441">
        <v>47.19</v>
      </c>
      <c r="F1441" t="s">
        <v>516</v>
      </c>
      <c r="G1441" s="10">
        <v>0</v>
      </c>
    </row>
    <row r="1442" spans="1:7" x14ac:dyDescent="0.35">
      <c r="A1442" t="s">
        <v>534</v>
      </c>
      <c r="B1442">
        <v>47.19</v>
      </c>
      <c r="C1442">
        <v>47.19</v>
      </c>
      <c r="D1442">
        <v>47.19</v>
      </c>
      <c r="E1442">
        <v>47.19</v>
      </c>
      <c r="F1442" t="s">
        <v>516</v>
      </c>
      <c r="G1442" s="10">
        <v>-4.0000000000000001E-3</v>
      </c>
    </row>
    <row r="1443" spans="1:7" x14ac:dyDescent="0.35">
      <c r="A1443" t="s">
        <v>533</v>
      </c>
      <c r="B1443">
        <v>47.38</v>
      </c>
      <c r="C1443">
        <v>47.38</v>
      </c>
      <c r="D1443">
        <v>47.38</v>
      </c>
      <c r="E1443">
        <v>47.38</v>
      </c>
      <c r="G1443" s="10">
        <v>0</v>
      </c>
    </row>
    <row r="1444" spans="1:7" x14ac:dyDescent="0.35">
      <c r="A1444" t="s">
        <v>532</v>
      </c>
      <c r="B1444">
        <v>47.38</v>
      </c>
      <c r="C1444">
        <v>47.38</v>
      </c>
      <c r="D1444">
        <v>47.38</v>
      </c>
      <c r="E1444">
        <v>47.38</v>
      </c>
      <c r="F1444" t="s">
        <v>531</v>
      </c>
      <c r="G1444" s="10">
        <v>-2.0000000000000001E-4</v>
      </c>
    </row>
    <row r="1445" spans="1:7" x14ac:dyDescent="0.35">
      <c r="A1445" t="s">
        <v>530</v>
      </c>
      <c r="B1445">
        <v>47.39</v>
      </c>
      <c r="C1445">
        <v>47.39</v>
      </c>
      <c r="D1445">
        <v>47.39</v>
      </c>
      <c r="E1445">
        <v>47.39</v>
      </c>
      <c r="F1445" t="s">
        <v>499</v>
      </c>
      <c r="G1445" s="10">
        <v>0</v>
      </c>
    </row>
    <row r="1446" spans="1:7" x14ac:dyDescent="0.35">
      <c r="A1446" t="s">
        <v>529</v>
      </c>
      <c r="B1446">
        <v>47.39</v>
      </c>
      <c r="C1446">
        <v>47.39</v>
      </c>
      <c r="D1446">
        <v>47.39</v>
      </c>
      <c r="E1446">
        <v>47.39</v>
      </c>
      <c r="G1446" s="10">
        <v>0</v>
      </c>
    </row>
    <row r="1447" spans="1:7" x14ac:dyDescent="0.35">
      <c r="A1447" t="s">
        <v>528</v>
      </c>
      <c r="B1447">
        <v>47.39</v>
      </c>
      <c r="C1447">
        <v>47.39</v>
      </c>
      <c r="D1447">
        <v>47.39</v>
      </c>
      <c r="E1447">
        <v>47.39</v>
      </c>
      <c r="G1447" s="10">
        <v>0</v>
      </c>
    </row>
    <row r="1448" spans="1:7" x14ac:dyDescent="0.35">
      <c r="A1448" t="s">
        <v>527</v>
      </c>
      <c r="B1448">
        <v>47.39</v>
      </c>
      <c r="C1448">
        <v>47.39</v>
      </c>
      <c r="D1448">
        <v>47.39</v>
      </c>
      <c r="E1448">
        <v>47.39</v>
      </c>
      <c r="F1448" t="s">
        <v>519</v>
      </c>
      <c r="G1448" s="10">
        <v>1.04E-2</v>
      </c>
    </row>
    <row r="1449" spans="1:7" x14ac:dyDescent="0.35">
      <c r="A1449" t="s">
        <v>526</v>
      </c>
      <c r="B1449">
        <v>46.9</v>
      </c>
      <c r="C1449">
        <v>46.9</v>
      </c>
      <c r="D1449">
        <v>46.9</v>
      </c>
      <c r="E1449">
        <v>46.9</v>
      </c>
      <c r="F1449" t="s">
        <v>525</v>
      </c>
      <c r="G1449" s="10">
        <v>-8.5000000000000006E-3</v>
      </c>
    </row>
    <row r="1450" spans="1:7" x14ac:dyDescent="0.35">
      <c r="A1450" t="s">
        <v>524</v>
      </c>
      <c r="B1450">
        <v>47.3</v>
      </c>
      <c r="C1450">
        <v>47.28</v>
      </c>
      <c r="D1450">
        <v>47.3</v>
      </c>
      <c r="E1450">
        <v>47.28</v>
      </c>
      <c r="F1450" t="s">
        <v>523</v>
      </c>
      <c r="G1450" s="10">
        <v>-4.1999999999999997E-3</v>
      </c>
    </row>
    <row r="1451" spans="1:7" x14ac:dyDescent="0.35">
      <c r="A1451" t="s">
        <v>522</v>
      </c>
      <c r="B1451">
        <v>47.5</v>
      </c>
      <c r="C1451">
        <v>47.5</v>
      </c>
      <c r="D1451">
        <v>47.5</v>
      </c>
      <c r="E1451">
        <v>47.5</v>
      </c>
      <c r="F1451" t="s">
        <v>521</v>
      </c>
      <c r="G1451" s="10">
        <v>-6.7000000000000002E-3</v>
      </c>
    </row>
    <row r="1452" spans="1:7" x14ac:dyDescent="0.35">
      <c r="A1452" t="s">
        <v>520</v>
      </c>
      <c r="B1452">
        <v>47.82</v>
      </c>
      <c r="C1452">
        <v>47.82</v>
      </c>
      <c r="D1452">
        <v>47.82</v>
      </c>
      <c r="E1452">
        <v>47.82</v>
      </c>
      <c r="F1452" t="s">
        <v>519</v>
      </c>
      <c r="G1452" s="10">
        <v>-2.0000000000000001E-4</v>
      </c>
    </row>
    <row r="1453" spans="1:7" x14ac:dyDescent="0.35">
      <c r="A1453" t="s">
        <v>518</v>
      </c>
      <c r="B1453">
        <v>47.83</v>
      </c>
      <c r="C1453">
        <v>47.83</v>
      </c>
      <c r="D1453">
        <v>47.83</v>
      </c>
      <c r="E1453">
        <v>47.83</v>
      </c>
      <c r="F1453" t="s">
        <v>516</v>
      </c>
      <c r="G1453" s="10">
        <v>-4.7999999999999996E-3</v>
      </c>
    </row>
    <row r="1454" spans="1:7" x14ac:dyDescent="0.35">
      <c r="A1454" s="11">
        <v>43441</v>
      </c>
      <c r="B1454">
        <v>48.06</v>
      </c>
      <c r="C1454">
        <v>48.06</v>
      </c>
      <c r="D1454">
        <v>48.06</v>
      </c>
      <c r="E1454">
        <v>48.06</v>
      </c>
      <c r="F1454" t="s">
        <v>516</v>
      </c>
      <c r="G1454" s="10">
        <v>-7.4000000000000003E-3</v>
      </c>
    </row>
    <row r="1455" spans="1:7" x14ac:dyDescent="0.35">
      <c r="A1455" s="11">
        <v>43411</v>
      </c>
      <c r="B1455">
        <v>48.42</v>
      </c>
      <c r="C1455">
        <v>48.42</v>
      </c>
      <c r="D1455">
        <v>48.42</v>
      </c>
      <c r="E1455">
        <v>48.42</v>
      </c>
      <c r="F1455" t="s">
        <v>517</v>
      </c>
      <c r="G1455" s="10">
        <v>0</v>
      </c>
    </row>
    <row r="1456" spans="1:7" x14ac:dyDescent="0.35">
      <c r="A1456" s="11">
        <v>43380</v>
      </c>
      <c r="B1456">
        <v>48.42</v>
      </c>
      <c r="C1456">
        <v>48.42</v>
      </c>
      <c r="D1456">
        <v>48.42</v>
      </c>
      <c r="E1456">
        <v>48.42</v>
      </c>
      <c r="G1456" s="10">
        <v>0</v>
      </c>
    </row>
    <row r="1457" spans="1:7" x14ac:dyDescent="0.35">
      <c r="A1457" s="11">
        <v>43350</v>
      </c>
      <c r="B1457">
        <v>48.42</v>
      </c>
      <c r="C1457">
        <v>48.42</v>
      </c>
      <c r="D1457">
        <v>48.42</v>
      </c>
      <c r="E1457">
        <v>48.42</v>
      </c>
      <c r="F1457" t="s">
        <v>516</v>
      </c>
      <c r="G1457" s="10">
        <v>0</v>
      </c>
    </row>
    <row r="1458" spans="1:7" x14ac:dyDescent="0.35">
      <c r="A1458" s="11">
        <v>43258</v>
      </c>
      <c r="B1458">
        <v>48.42</v>
      </c>
      <c r="C1458">
        <v>48.42</v>
      </c>
      <c r="D1458">
        <v>48.42</v>
      </c>
      <c r="E1458">
        <v>48.42</v>
      </c>
      <c r="F1458" t="s">
        <v>516</v>
      </c>
      <c r="G1458" s="10">
        <v>0</v>
      </c>
    </row>
    <row r="1459" spans="1:7" x14ac:dyDescent="0.35">
      <c r="A1459" s="11">
        <v>43227</v>
      </c>
      <c r="B1459">
        <v>48.42</v>
      </c>
      <c r="C1459">
        <v>48.42</v>
      </c>
      <c r="D1459">
        <v>48.42</v>
      </c>
      <c r="E1459">
        <v>48.42</v>
      </c>
      <c r="F1459" t="s">
        <v>516</v>
      </c>
      <c r="G1459" s="10">
        <v>0</v>
      </c>
    </row>
    <row r="1460" spans="1:7" x14ac:dyDescent="0.35">
      <c r="A1460" s="11">
        <v>43166</v>
      </c>
      <c r="B1460">
        <v>48.42</v>
      </c>
      <c r="C1460">
        <v>48.42</v>
      </c>
      <c r="D1460">
        <v>48.42</v>
      </c>
      <c r="E1460">
        <v>48.42</v>
      </c>
      <c r="G1460" s="10">
        <v>0</v>
      </c>
    </row>
    <row r="1461" spans="1:7" x14ac:dyDescent="0.35">
      <c r="A1461" s="11">
        <v>43138</v>
      </c>
      <c r="B1461">
        <v>48.42</v>
      </c>
      <c r="C1461">
        <v>48.42</v>
      </c>
      <c r="D1461">
        <v>48.42</v>
      </c>
      <c r="E1461">
        <v>48.42</v>
      </c>
      <c r="G1461" s="10">
        <v>0</v>
      </c>
    </row>
    <row r="1462" spans="1:7" x14ac:dyDescent="0.35">
      <c r="A1462" t="s">
        <v>515</v>
      </c>
      <c r="B1462">
        <v>48.42</v>
      </c>
      <c r="C1462">
        <v>48.42</v>
      </c>
      <c r="D1462">
        <v>48.42</v>
      </c>
      <c r="E1462">
        <v>48.42</v>
      </c>
      <c r="G1462" s="10">
        <v>0</v>
      </c>
    </row>
    <row r="1463" spans="1:7" x14ac:dyDescent="0.35">
      <c r="A1463" t="s">
        <v>514</v>
      </c>
      <c r="B1463">
        <v>48.42</v>
      </c>
      <c r="C1463">
        <v>48.42</v>
      </c>
      <c r="D1463">
        <v>48.42</v>
      </c>
      <c r="E1463">
        <v>48.42</v>
      </c>
      <c r="G1463" s="10">
        <v>0</v>
      </c>
    </row>
    <row r="1464" spans="1:7" x14ac:dyDescent="0.35">
      <c r="A1464" t="s">
        <v>513</v>
      </c>
      <c r="B1464">
        <v>48.42</v>
      </c>
      <c r="C1464">
        <v>48.42</v>
      </c>
      <c r="D1464">
        <v>48.42</v>
      </c>
      <c r="E1464">
        <v>48.42</v>
      </c>
      <c r="F1464" t="s">
        <v>503</v>
      </c>
      <c r="G1464" s="10">
        <v>-2.3E-3</v>
      </c>
    </row>
    <row r="1465" spans="1:7" x14ac:dyDescent="0.35">
      <c r="A1465" t="s">
        <v>512</v>
      </c>
      <c r="B1465">
        <v>48.53</v>
      </c>
      <c r="C1465">
        <v>48.56</v>
      </c>
      <c r="D1465">
        <v>48.56</v>
      </c>
      <c r="E1465">
        <v>48.53</v>
      </c>
      <c r="F1465" t="s">
        <v>503</v>
      </c>
      <c r="G1465" s="10">
        <v>-6.1000000000000004E-3</v>
      </c>
    </row>
    <row r="1466" spans="1:7" x14ac:dyDescent="0.35">
      <c r="A1466" t="s">
        <v>511</v>
      </c>
      <c r="B1466">
        <v>48.83</v>
      </c>
      <c r="C1466">
        <v>48.83</v>
      </c>
      <c r="D1466">
        <v>48.83</v>
      </c>
      <c r="E1466">
        <v>48.83</v>
      </c>
      <c r="G1466" s="10">
        <v>0</v>
      </c>
    </row>
    <row r="1467" spans="1:7" x14ac:dyDescent="0.35">
      <c r="A1467" t="s">
        <v>510</v>
      </c>
      <c r="B1467">
        <v>48.83</v>
      </c>
      <c r="C1467">
        <v>48.83</v>
      </c>
      <c r="D1467">
        <v>48.83</v>
      </c>
      <c r="E1467">
        <v>48.83</v>
      </c>
      <c r="G1467" s="10">
        <v>0</v>
      </c>
    </row>
    <row r="1468" spans="1:7" x14ac:dyDescent="0.35">
      <c r="A1468" t="s">
        <v>509</v>
      </c>
      <c r="B1468">
        <v>48.83</v>
      </c>
      <c r="C1468">
        <v>48.83</v>
      </c>
      <c r="D1468">
        <v>48.83</v>
      </c>
      <c r="E1468">
        <v>48.83</v>
      </c>
      <c r="F1468" t="s">
        <v>503</v>
      </c>
      <c r="G1468" s="10">
        <v>-7.7000000000000002E-3</v>
      </c>
    </row>
    <row r="1469" spans="1:7" x14ac:dyDescent="0.35">
      <c r="A1469" t="s">
        <v>508</v>
      </c>
      <c r="B1469">
        <v>49.21</v>
      </c>
      <c r="C1469">
        <v>49.21</v>
      </c>
      <c r="D1469">
        <v>49.21</v>
      </c>
      <c r="E1469">
        <v>49.21</v>
      </c>
      <c r="F1469" t="s">
        <v>501</v>
      </c>
      <c r="G1469" s="10">
        <v>-1.6000000000000001E-3</v>
      </c>
    </row>
    <row r="1470" spans="1:7" x14ac:dyDescent="0.35">
      <c r="A1470" t="s">
        <v>507</v>
      </c>
      <c r="B1470">
        <v>49.29</v>
      </c>
      <c r="C1470">
        <v>49.29</v>
      </c>
      <c r="D1470">
        <v>49.29</v>
      </c>
      <c r="E1470">
        <v>49.29</v>
      </c>
      <c r="G1470" s="10">
        <v>0</v>
      </c>
    </row>
    <row r="1471" spans="1:7" x14ac:dyDescent="0.35">
      <c r="A1471" t="s">
        <v>506</v>
      </c>
      <c r="B1471">
        <v>49.29</v>
      </c>
      <c r="C1471">
        <v>49.29</v>
      </c>
      <c r="D1471">
        <v>49.29</v>
      </c>
      <c r="E1471">
        <v>49.29</v>
      </c>
      <c r="F1471" t="s">
        <v>505</v>
      </c>
      <c r="G1471" s="10">
        <v>0</v>
      </c>
    </row>
    <row r="1472" spans="1:7" x14ac:dyDescent="0.35">
      <c r="A1472" t="s">
        <v>504</v>
      </c>
      <c r="B1472">
        <v>49.29</v>
      </c>
      <c r="C1472">
        <v>49.29</v>
      </c>
      <c r="D1472">
        <v>49.29</v>
      </c>
      <c r="E1472">
        <v>49.29</v>
      </c>
      <c r="F1472" t="s">
        <v>503</v>
      </c>
      <c r="G1472" s="10">
        <v>-1.6400000000000001E-2</v>
      </c>
    </row>
    <row r="1473" spans="1:7" x14ac:dyDescent="0.35">
      <c r="A1473" t="s">
        <v>502</v>
      </c>
      <c r="B1473">
        <v>50.11</v>
      </c>
      <c r="C1473">
        <v>50.11</v>
      </c>
      <c r="D1473">
        <v>50.11</v>
      </c>
      <c r="E1473">
        <v>50.11</v>
      </c>
      <c r="F1473" t="s">
        <v>501</v>
      </c>
      <c r="G1473" s="10">
        <v>0</v>
      </c>
    </row>
    <row r="1474" spans="1:7" x14ac:dyDescent="0.35">
      <c r="A1474" t="s">
        <v>500</v>
      </c>
      <c r="B1474">
        <v>50.11</v>
      </c>
      <c r="C1474">
        <v>50.11</v>
      </c>
      <c r="D1474">
        <v>50.11</v>
      </c>
      <c r="E1474">
        <v>50.11</v>
      </c>
      <c r="G1474" s="10">
        <v>0</v>
      </c>
    </row>
    <row r="1475" spans="1:7" x14ac:dyDescent="0.35">
      <c r="A1475" s="11">
        <v>43440</v>
      </c>
      <c r="B1475">
        <v>50.11</v>
      </c>
      <c r="C1475">
        <v>50.11</v>
      </c>
      <c r="D1475">
        <v>50.11</v>
      </c>
      <c r="E1475">
        <v>50.11</v>
      </c>
      <c r="F1475" t="s">
        <v>499</v>
      </c>
      <c r="G1475" s="10">
        <v>0</v>
      </c>
    </row>
    <row r="1476" spans="1:7" x14ac:dyDescent="0.35">
      <c r="A1476" s="11">
        <v>43410</v>
      </c>
      <c r="B1476">
        <v>50.11</v>
      </c>
      <c r="C1476">
        <v>50.11</v>
      </c>
      <c r="D1476">
        <v>50.11</v>
      </c>
      <c r="E1476">
        <v>50.11</v>
      </c>
      <c r="G1476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F75D-33A5-4444-B3E7-D1FD9721FD46}">
  <dimension ref="A1:AD70"/>
  <sheetViews>
    <sheetView zoomScale="70" workbookViewId="0">
      <selection activeCell="C74" sqref="C74"/>
    </sheetView>
  </sheetViews>
  <sheetFormatPr defaultRowHeight="14.5" x14ac:dyDescent="0.35"/>
  <cols>
    <col min="1" max="1" width="59.90625" bestFit="1" customWidth="1"/>
    <col min="2" max="8" width="11" bestFit="1" customWidth="1"/>
    <col min="9" max="9" width="11.54296875" bestFit="1" customWidth="1"/>
    <col min="10" max="17" width="11" bestFit="1" customWidth="1"/>
    <col min="18" max="19" width="10.90625" bestFit="1" customWidth="1"/>
    <col min="20" max="27" width="11" bestFit="1" customWidth="1"/>
    <col min="28" max="28" width="15.7265625" bestFit="1" customWidth="1"/>
    <col min="29" max="29" width="15.54296875" bestFit="1" customWidth="1"/>
    <col min="30" max="30" width="8.54296875" bestFit="1" customWidth="1"/>
  </cols>
  <sheetData>
    <row r="1" spans="1:30" x14ac:dyDescent="0.35">
      <c r="A1" t="s">
        <v>482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483</v>
      </c>
      <c r="AD1" t="s">
        <v>484</v>
      </c>
    </row>
    <row r="2" spans="1:30" hidden="1" x14ac:dyDescent="0.35">
      <c r="A2" t="s">
        <v>27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</row>
    <row r="3" spans="1:30" hidden="1" x14ac:dyDescent="0.35">
      <c r="A3" t="s">
        <v>44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45</v>
      </c>
      <c r="R3" t="s">
        <v>46</v>
      </c>
      <c r="S3" t="s">
        <v>46</v>
      </c>
      <c r="T3" t="s">
        <v>47</v>
      </c>
      <c r="U3" t="s">
        <v>48</v>
      </c>
      <c r="V3" t="s">
        <v>49</v>
      </c>
      <c r="W3" t="s">
        <v>49</v>
      </c>
      <c r="X3" t="s">
        <v>49</v>
      </c>
      <c r="Y3" t="s">
        <v>28</v>
      </c>
      <c r="Z3" t="s">
        <v>28</v>
      </c>
      <c r="AA3" t="s">
        <v>28</v>
      </c>
      <c r="AB3" t="s">
        <v>28</v>
      </c>
    </row>
    <row r="4" spans="1:30" hidden="1" x14ac:dyDescent="0.35">
      <c r="A4" t="s">
        <v>50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t="s">
        <v>28</v>
      </c>
      <c r="W4" t="s">
        <v>28</v>
      </c>
      <c r="X4" t="s">
        <v>51</v>
      </c>
      <c r="Y4" t="s">
        <v>52</v>
      </c>
      <c r="Z4" t="s">
        <v>52</v>
      </c>
      <c r="AA4" t="s">
        <v>53</v>
      </c>
      <c r="AB4" t="s">
        <v>53</v>
      </c>
    </row>
    <row r="5" spans="1:30" hidden="1" x14ac:dyDescent="0.35">
      <c r="A5" t="s">
        <v>54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39</v>
      </c>
      <c r="L5" t="s">
        <v>65</v>
      </c>
      <c r="M5" t="s">
        <v>66</v>
      </c>
      <c r="N5" t="s">
        <v>67</v>
      </c>
      <c r="O5" t="s">
        <v>68</v>
      </c>
      <c r="P5" t="s">
        <v>46</v>
      </c>
      <c r="Q5" t="s">
        <v>69</v>
      </c>
      <c r="R5" t="s">
        <v>70</v>
      </c>
      <c r="S5" t="s">
        <v>49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</row>
    <row r="6" spans="1:30" hidden="1" x14ac:dyDescent="0.35">
      <c r="A6" t="s">
        <v>71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72</v>
      </c>
      <c r="U6" t="s">
        <v>51</v>
      </c>
      <c r="V6" t="s">
        <v>73</v>
      </c>
      <c r="W6" t="s">
        <v>74</v>
      </c>
      <c r="X6" t="s">
        <v>74</v>
      </c>
      <c r="Y6" t="s">
        <v>73</v>
      </c>
      <c r="Z6" t="s">
        <v>73</v>
      </c>
      <c r="AA6" t="s">
        <v>28</v>
      </c>
      <c r="AB6" t="s">
        <v>28</v>
      </c>
    </row>
    <row r="7" spans="1:30" hidden="1" x14ac:dyDescent="0.35">
      <c r="A7" t="s">
        <v>75</v>
      </c>
      <c r="B7" t="s">
        <v>28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  <c r="Y7" t="s">
        <v>28</v>
      </c>
      <c r="Z7" t="s">
        <v>28</v>
      </c>
      <c r="AA7" t="s">
        <v>76</v>
      </c>
      <c r="AB7" t="s">
        <v>77</v>
      </c>
    </row>
    <row r="8" spans="1:30" hidden="1" x14ac:dyDescent="0.35">
      <c r="A8" t="s">
        <v>78</v>
      </c>
      <c r="B8" t="s">
        <v>28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28</v>
      </c>
      <c r="Y8" t="s">
        <v>28</v>
      </c>
      <c r="Z8" t="s">
        <v>28</v>
      </c>
      <c r="AA8" t="s">
        <v>79</v>
      </c>
      <c r="AB8" t="s">
        <v>80</v>
      </c>
    </row>
    <row r="9" spans="1:30" hidden="1" x14ac:dyDescent="0.35">
      <c r="A9" t="s">
        <v>81</v>
      </c>
      <c r="B9" t="s">
        <v>82</v>
      </c>
      <c r="C9" t="s">
        <v>83</v>
      </c>
      <c r="D9" t="s">
        <v>84</v>
      </c>
      <c r="E9" t="s">
        <v>85</v>
      </c>
      <c r="F9" t="s">
        <v>86</v>
      </c>
      <c r="G9" t="s">
        <v>87</v>
      </c>
      <c r="H9" t="s">
        <v>88</v>
      </c>
      <c r="I9" t="s">
        <v>89</v>
      </c>
      <c r="J9" t="s">
        <v>39</v>
      </c>
      <c r="K9" t="s">
        <v>90</v>
      </c>
      <c r="L9" t="s">
        <v>91</v>
      </c>
      <c r="M9" t="s">
        <v>92</v>
      </c>
      <c r="N9" t="s">
        <v>93</v>
      </c>
      <c r="O9" t="s">
        <v>94</v>
      </c>
      <c r="P9" t="s">
        <v>95</v>
      </c>
      <c r="Q9" t="s">
        <v>95</v>
      </c>
      <c r="R9" t="s">
        <v>96</v>
      </c>
      <c r="S9" t="s">
        <v>97</v>
      </c>
      <c r="T9" t="s">
        <v>98</v>
      </c>
      <c r="U9" t="s">
        <v>28</v>
      </c>
      <c r="V9" t="s">
        <v>28</v>
      </c>
      <c r="W9" t="s">
        <v>28</v>
      </c>
      <c r="X9" t="s">
        <v>28</v>
      </c>
      <c r="Y9" t="s">
        <v>28</v>
      </c>
      <c r="Z9" t="s">
        <v>28</v>
      </c>
      <c r="AA9" t="s">
        <v>28</v>
      </c>
      <c r="AB9" t="s">
        <v>28</v>
      </c>
    </row>
    <row r="10" spans="1:30" hidden="1" x14ac:dyDescent="0.35">
      <c r="A10" t="s">
        <v>99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100</v>
      </c>
      <c r="V10" t="s">
        <v>101</v>
      </c>
      <c r="W10" t="s">
        <v>101</v>
      </c>
      <c r="X10" t="s">
        <v>101</v>
      </c>
      <c r="Y10" t="s">
        <v>102</v>
      </c>
      <c r="Z10" t="s">
        <v>102</v>
      </c>
      <c r="AA10" t="s">
        <v>28</v>
      </c>
      <c r="AB10" t="s">
        <v>28</v>
      </c>
    </row>
    <row r="11" spans="1:30" hidden="1" x14ac:dyDescent="0.35">
      <c r="A11" t="s">
        <v>103</v>
      </c>
      <c r="B11" t="s">
        <v>28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t="s">
        <v>28</v>
      </c>
      <c r="Z11" t="s">
        <v>28</v>
      </c>
      <c r="AA11" t="s">
        <v>104</v>
      </c>
      <c r="AB11" t="s">
        <v>105</v>
      </c>
    </row>
    <row r="12" spans="1:30" hidden="1" x14ac:dyDescent="0.35">
      <c r="A12" t="s">
        <v>106</v>
      </c>
      <c r="B12" t="s">
        <v>55</v>
      </c>
      <c r="C12" t="s">
        <v>107</v>
      </c>
      <c r="D12" t="s">
        <v>55</v>
      </c>
      <c r="E12" t="s">
        <v>55</v>
      </c>
      <c r="F12" t="s">
        <v>108</v>
      </c>
      <c r="G12" t="s">
        <v>55</v>
      </c>
      <c r="H12" t="s">
        <v>55</v>
      </c>
      <c r="I12" t="s">
        <v>55</v>
      </c>
      <c r="J12" t="s">
        <v>109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t="s">
        <v>28</v>
      </c>
      <c r="Z12" t="s">
        <v>28</v>
      </c>
      <c r="AA12" t="s">
        <v>28</v>
      </c>
      <c r="AB12" t="s">
        <v>28</v>
      </c>
    </row>
    <row r="13" spans="1:30" hidden="1" x14ac:dyDescent="0.35">
      <c r="A13" t="s">
        <v>110</v>
      </c>
      <c r="B13" t="s">
        <v>28</v>
      </c>
      <c r="C13" t="s">
        <v>28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I13" t="s">
        <v>28</v>
      </c>
      <c r="J13" t="s">
        <v>28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111</v>
      </c>
      <c r="R13" t="s">
        <v>51</v>
      </c>
      <c r="S13" t="s">
        <v>51</v>
      </c>
      <c r="T13" t="s">
        <v>112</v>
      </c>
      <c r="U13" t="s">
        <v>113</v>
      </c>
      <c r="V13" t="s">
        <v>114</v>
      </c>
      <c r="W13" t="s">
        <v>28</v>
      </c>
      <c r="X13" t="s">
        <v>28</v>
      </c>
      <c r="Y13" t="s">
        <v>28</v>
      </c>
      <c r="Z13" t="s">
        <v>28</v>
      </c>
      <c r="AA13" t="s">
        <v>28</v>
      </c>
      <c r="AB13" t="s">
        <v>28</v>
      </c>
    </row>
    <row r="14" spans="1:30" hidden="1" x14ac:dyDescent="0.35">
      <c r="A14" t="s">
        <v>115</v>
      </c>
      <c r="B14" t="s">
        <v>28</v>
      </c>
      <c r="C14" t="s">
        <v>28</v>
      </c>
      <c r="D14" t="s">
        <v>28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116</v>
      </c>
      <c r="R14" t="s">
        <v>117</v>
      </c>
      <c r="S14" t="s">
        <v>117</v>
      </c>
      <c r="T14" t="s">
        <v>118</v>
      </c>
      <c r="U14" t="s">
        <v>114</v>
      </c>
      <c r="V14" t="s">
        <v>119</v>
      </c>
      <c r="W14" t="s">
        <v>119</v>
      </c>
      <c r="X14" t="s">
        <v>119</v>
      </c>
      <c r="Y14" t="s">
        <v>120</v>
      </c>
      <c r="Z14" t="s">
        <v>120</v>
      </c>
      <c r="AA14" t="s">
        <v>121</v>
      </c>
      <c r="AB14" t="s">
        <v>122</v>
      </c>
    </row>
    <row r="15" spans="1:30" hidden="1" x14ac:dyDescent="0.35">
      <c r="A15" t="s">
        <v>123</v>
      </c>
      <c r="B15" t="s">
        <v>28</v>
      </c>
      <c r="C15" t="s">
        <v>28</v>
      </c>
      <c r="D15" t="s">
        <v>28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119</v>
      </c>
      <c r="X15" t="s">
        <v>119</v>
      </c>
      <c r="Y15" t="s">
        <v>124</v>
      </c>
      <c r="Z15" t="s">
        <v>124</v>
      </c>
      <c r="AA15" t="s">
        <v>121</v>
      </c>
      <c r="AB15" t="s">
        <v>28</v>
      </c>
    </row>
    <row r="16" spans="1:30" hidden="1" x14ac:dyDescent="0.35">
      <c r="A16" t="s">
        <v>125</v>
      </c>
      <c r="B16" t="s">
        <v>126</v>
      </c>
      <c r="C16" t="s">
        <v>127</v>
      </c>
      <c r="D16" t="s">
        <v>128</v>
      </c>
      <c r="E16" t="s">
        <v>108</v>
      </c>
      <c r="F16" t="s">
        <v>129</v>
      </c>
      <c r="G16" t="s">
        <v>130</v>
      </c>
      <c r="H16" t="s">
        <v>131</v>
      </c>
      <c r="I16" t="s">
        <v>89</v>
      </c>
      <c r="J16" t="s">
        <v>132</v>
      </c>
      <c r="K16" t="s">
        <v>133</v>
      </c>
      <c r="L16" t="s">
        <v>134</v>
      </c>
      <c r="M16" t="s">
        <v>135</v>
      </c>
      <c r="N16" t="s">
        <v>136</v>
      </c>
      <c r="O16" t="s">
        <v>45</v>
      </c>
      <c r="P16" t="s">
        <v>48</v>
      </c>
      <c r="Q16" t="s">
        <v>48</v>
      </c>
      <c r="R16" t="s">
        <v>137</v>
      </c>
      <c r="S16" t="s">
        <v>112</v>
      </c>
      <c r="T16" t="s">
        <v>138</v>
      </c>
      <c r="U16" t="s">
        <v>139</v>
      </c>
      <c r="V16" t="s">
        <v>112</v>
      </c>
      <c r="W16" t="s">
        <v>140</v>
      </c>
      <c r="X16" t="s">
        <v>140</v>
      </c>
      <c r="Y16" t="s">
        <v>140</v>
      </c>
      <c r="Z16" t="s">
        <v>140</v>
      </c>
      <c r="AA16" t="s">
        <v>141</v>
      </c>
      <c r="AB16" t="s">
        <v>142</v>
      </c>
    </row>
    <row r="17" spans="1:28" hidden="1" x14ac:dyDescent="0.35">
      <c r="A17" t="s">
        <v>143</v>
      </c>
      <c r="B17" t="s">
        <v>144</v>
      </c>
      <c r="C17" t="s">
        <v>145</v>
      </c>
      <c r="D17" t="s">
        <v>146</v>
      </c>
      <c r="E17" t="s">
        <v>147</v>
      </c>
      <c r="F17" t="s">
        <v>38</v>
      </c>
      <c r="G17" t="s">
        <v>148</v>
      </c>
      <c r="H17" t="s">
        <v>65</v>
      </c>
      <c r="I17" t="s">
        <v>149</v>
      </c>
      <c r="J17" t="s">
        <v>150</v>
      </c>
      <c r="K17" t="s">
        <v>151</v>
      </c>
      <c r="L17" t="s">
        <v>152</v>
      </c>
      <c r="M17" t="s">
        <v>153</v>
      </c>
      <c r="N17" t="s">
        <v>154</v>
      </c>
      <c r="O17" t="s">
        <v>95</v>
      </c>
      <c r="P17" t="s">
        <v>155</v>
      </c>
      <c r="Q17" t="s">
        <v>156</v>
      </c>
      <c r="R17" t="s">
        <v>74</v>
      </c>
      <c r="S17" t="s">
        <v>157</v>
      </c>
      <c r="T17" t="s">
        <v>158</v>
      </c>
      <c r="U17" t="s">
        <v>159</v>
      </c>
      <c r="V17" t="s">
        <v>157</v>
      </c>
      <c r="W17" t="s">
        <v>157</v>
      </c>
      <c r="X17" t="s">
        <v>157</v>
      </c>
      <c r="Y17" t="s">
        <v>157</v>
      </c>
      <c r="Z17" t="s">
        <v>160</v>
      </c>
      <c r="AA17" t="s">
        <v>160</v>
      </c>
      <c r="AB17" t="s">
        <v>161</v>
      </c>
    </row>
    <row r="18" spans="1:28" hidden="1" x14ac:dyDescent="0.35">
      <c r="A18" t="s">
        <v>162</v>
      </c>
      <c r="B18" t="s">
        <v>163</v>
      </c>
      <c r="C18" t="s">
        <v>85</v>
      </c>
      <c r="D18" t="s">
        <v>164</v>
      </c>
      <c r="E18" t="s">
        <v>165</v>
      </c>
      <c r="F18" t="s">
        <v>65</v>
      </c>
      <c r="G18" t="s">
        <v>166</v>
      </c>
      <c r="H18" t="s">
        <v>167</v>
      </c>
      <c r="I18" t="s">
        <v>168</v>
      </c>
      <c r="J18" t="s">
        <v>169</v>
      </c>
      <c r="K18" t="s">
        <v>170</v>
      </c>
      <c r="L18" t="s">
        <v>171</v>
      </c>
      <c r="M18" t="s">
        <v>172</v>
      </c>
      <c r="N18" t="s">
        <v>173</v>
      </c>
      <c r="O18" t="s">
        <v>174</v>
      </c>
      <c r="P18" t="s">
        <v>175</v>
      </c>
      <c r="Q18" t="s">
        <v>175</v>
      </c>
      <c r="R18" t="s">
        <v>176</v>
      </c>
      <c r="S18" t="s">
        <v>176</v>
      </c>
      <c r="T18" t="s">
        <v>122</v>
      </c>
      <c r="U18" t="s">
        <v>177</v>
      </c>
      <c r="V18" t="s">
        <v>178</v>
      </c>
      <c r="W18" t="s">
        <v>178</v>
      </c>
      <c r="X18" t="s">
        <v>178</v>
      </c>
      <c r="Y18" t="s">
        <v>178</v>
      </c>
      <c r="Z18" t="s">
        <v>179</v>
      </c>
      <c r="AA18" t="s">
        <v>180</v>
      </c>
      <c r="AB18" t="s">
        <v>28</v>
      </c>
    </row>
    <row r="19" spans="1:28" hidden="1" x14ac:dyDescent="0.35">
      <c r="A19" t="s">
        <v>181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28</v>
      </c>
      <c r="V19" t="s">
        <v>28</v>
      </c>
      <c r="W19" t="s">
        <v>28</v>
      </c>
      <c r="X19" t="s">
        <v>182</v>
      </c>
      <c r="Y19" t="s">
        <v>182</v>
      </c>
      <c r="Z19" t="s">
        <v>182</v>
      </c>
      <c r="AA19" t="s">
        <v>182</v>
      </c>
      <c r="AB19" t="s">
        <v>28</v>
      </c>
    </row>
    <row r="20" spans="1:28" hidden="1" x14ac:dyDescent="0.35">
      <c r="A20" t="s">
        <v>183</v>
      </c>
      <c r="B20" t="s">
        <v>184</v>
      </c>
      <c r="C20" t="s">
        <v>185</v>
      </c>
      <c r="D20" t="s">
        <v>186</v>
      </c>
      <c r="E20" t="s">
        <v>187</v>
      </c>
      <c r="F20" t="s">
        <v>188</v>
      </c>
      <c r="G20" t="s">
        <v>189</v>
      </c>
      <c r="H20" t="s">
        <v>190</v>
      </c>
      <c r="I20" t="s">
        <v>135</v>
      </c>
      <c r="J20" t="s">
        <v>191</v>
      </c>
      <c r="K20" t="s">
        <v>192</v>
      </c>
      <c r="L20" t="s">
        <v>193</v>
      </c>
      <c r="M20" t="s">
        <v>173</v>
      </c>
      <c r="N20" t="s">
        <v>173</v>
      </c>
      <c r="O20" t="s">
        <v>111</v>
      </c>
      <c r="P20" t="s">
        <v>111</v>
      </c>
      <c r="Q20" t="s">
        <v>111</v>
      </c>
      <c r="R20" t="s">
        <v>194</v>
      </c>
      <c r="S20" t="s">
        <v>195</v>
      </c>
      <c r="T20" t="s">
        <v>118</v>
      </c>
      <c r="U20" t="s">
        <v>114</v>
      </c>
      <c r="V20" t="s">
        <v>28</v>
      </c>
      <c r="W20" t="s">
        <v>28</v>
      </c>
      <c r="X20" t="s">
        <v>28</v>
      </c>
      <c r="Y20" t="s">
        <v>28</v>
      </c>
      <c r="Z20" t="s">
        <v>28</v>
      </c>
      <c r="AA20" t="s">
        <v>28</v>
      </c>
      <c r="AB20" t="s">
        <v>28</v>
      </c>
    </row>
    <row r="21" spans="1:28" hidden="1" x14ac:dyDescent="0.35">
      <c r="A21" t="s">
        <v>196</v>
      </c>
      <c r="B21" t="s">
        <v>28</v>
      </c>
      <c r="C21" t="s">
        <v>28</v>
      </c>
      <c r="D21" t="s">
        <v>28</v>
      </c>
      <c r="E21" t="s">
        <v>28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197</v>
      </c>
      <c r="Q21" t="s">
        <v>198</v>
      </c>
      <c r="R21" t="s">
        <v>199</v>
      </c>
      <c r="S21" t="s">
        <v>199</v>
      </c>
      <c r="T21" t="s">
        <v>104</v>
      </c>
      <c r="U21" t="s">
        <v>200</v>
      </c>
      <c r="V21" t="s">
        <v>200</v>
      </c>
      <c r="W21" t="s">
        <v>28</v>
      </c>
      <c r="X21" t="s">
        <v>28</v>
      </c>
      <c r="Y21" t="s">
        <v>28</v>
      </c>
      <c r="Z21" t="s">
        <v>28</v>
      </c>
      <c r="AA21" t="s">
        <v>28</v>
      </c>
      <c r="AB21" t="s">
        <v>28</v>
      </c>
    </row>
    <row r="22" spans="1:28" hidden="1" x14ac:dyDescent="0.35">
      <c r="A22" t="s">
        <v>201</v>
      </c>
      <c r="B22" t="s">
        <v>28</v>
      </c>
      <c r="C22" t="s">
        <v>28</v>
      </c>
      <c r="D22" t="s">
        <v>28</v>
      </c>
      <c r="E22" t="s">
        <v>28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198</v>
      </c>
      <c r="Q22" t="s">
        <v>202</v>
      </c>
      <c r="R22" t="s">
        <v>176</v>
      </c>
      <c r="S22" t="s">
        <v>176</v>
      </c>
      <c r="T22" t="s">
        <v>199</v>
      </c>
      <c r="U22" t="s">
        <v>203</v>
      </c>
      <c r="V22" t="s">
        <v>203</v>
      </c>
      <c r="W22" t="s">
        <v>28</v>
      </c>
      <c r="X22" t="s">
        <v>28</v>
      </c>
      <c r="Y22" t="s">
        <v>28</v>
      </c>
      <c r="Z22" t="s">
        <v>28</v>
      </c>
      <c r="AA22" t="s">
        <v>28</v>
      </c>
      <c r="AB22" t="s">
        <v>28</v>
      </c>
    </row>
    <row r="23" spans="1:28" hidden="1" x14ac:dyDescent="0.35">
      <c r="A23" t="s">
        <v>204</v>
      </c>
      <c r="B23" t="s">
        <v>28</v>
      </c>
      <c r="C23" t="s">
        <v>28</v>
      </c>
      <c r="D23" t="s">
        <v>28</v>
      </c>
      <c r="E23" t="s">
        <v>28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157</v>
      </c>
      <c r="U23" t="s">
        <v>205</v>
      </c>
      <c r="V23" t="s">
        <v>205</v>
      </c>
      <c r="W23" t="s">
        <v>206</v>
      </c>
      <c r="X23" t="s">
        <v>206</v>
      </c>
      <c r="Y23" t="s">
        <v>206</v>
      </c>
      <c r="Z23" t="s">
        <v>206</v>
      </c>
      <c r="AA23" t="s">
        <v>160</v>
      </c>
      <c r="AB23" t="s">
        <v>28</v>
      </c>
    </row>
    <row r="24" spans="1:28" hidden="1" x14ac:dyDescent="0.35">
      <c r="A24" t="s">
        <v>207</v>
      </c>
      <c r="B24" t="s">
        <v>28</v>
      </c>
      <c r="C24" t="s">
        <v>28</v>
      </c>
      <c r="D24" t="s">
        <v>28</v>
      </c>
      <c r="E24" t="s">
        <v>28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160</v>
      </c>
      <c r="U24" t="s">
        <v>208</v>
      </c>
      <c r="V24" t="s">
        <v>208</v>
      </c>
      <c r="W24" t="s">
        <v>209</v>
      </c>
      <c r="X24" t="s">
        <v>209</v>
      </c>
      <c r="Y24" t="s">
        <v>209</v>
      </c>
      <c r="Z24" t="s">
        <v>209</v>
      </c>
      <c r="AA24" t="s">
        <v>180</v>
      </c>
      <c r="AB24" t="s">
        <v>28</v>
      </c>
    </row>
    <row r="25" spans="1:28" hidden="1" x14ac:dyDescent="0.35">
      <c r="A25" t="s">
        <v>210</v>
      </c>
      <c r="B25" t="s">
        <v>28</v>
      </c>
      <c r="C25" t="s">
        <v>211</v>
      </c>
      <c r="D25" t="s">
        <v>28</v>
      </c>
      <c r="E25" t="s">
        <v>28</v>
      </c>
      <c r="F25" t="s">
        <v>87</v>
      </c>
      <c r="G25" t="s">
        <v>28</v>
      </c>
      <c r="H25" t="s">
        <v>28</v>
      </c>
      <c r="I25" t="s">
        <v>28</v>
      </c>
      <c r="J25" t="s">
        <v>212</v>
      </c>
      <c r="K25" t="s">
        <v>28</v>
      </c>
      <c r="L25" t="s">
        <v>213</v>
      </c>
      <c r="M25" t="s">
        <v>168</v>
      </c>
      <c r="N25" t="s">
        <v>28</v>
      </c>
      <c r="O25" t="s">
        <v>28</v>
      </c>
      <c r="P25" t="s">
        <v>45</v>
      </c>
      <c r="Q25" t="s">
        <v>69</v>
      </c>
      <c r="R25" t="s">
        <v>172</v>
      </c>
      <c r="S25" t="s">
        <v>137</v>
      </c>
      <c r="T25" t="s">
        <v>138</v>
      </c>
      <c r="U25" t="s">
        <v>28</v>
      </c>
      <c r="V25" t="s">
        <v>139</v>
      </c>
      <c r="W25" t="s">
        <v>139</v>
      </c>
      <c r="X25" t="s">
        <v>139</v>
      </c>
      <c r="Y25" t="s">
        <v>139</v>
      </c>
      <c r="Z25" t="s">
        <v>139</v>
      </c>
      <c r="AA25" t="s">
        <v>28</v>
      </c>
      <c r="AB25" t="s">
        <v>28</v>
      </c>
    </row>
    <row r="26" spans="1:28" hidden="1" x14ac:dyDescent="0.35">
      <c r="A26" t="s">
        <v>214</v>
      </c>
      <c r="B26" t="s">
        <v>28</v>
      </c>
      <c r="C26" t="s">
        <v>28</v>
      </c>
      <c r="D26" t="s">
        <v>28</v>
      </c>
      <c r="E26" t="s">
        <v>28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 t="s">
        <v>28</v>
      </c>
      <c r="V26" t="s">
        <v>197</v>
      </c>
      <c r="W26" t="s">
        <v>197</v>
      </c>
      <c r="X26" t="s">
        <v>197</v>
      </c>
      <c r="Y26" t="s">
        <v>182</v>
      </c>
      <c r="Z26" t="s">
        <v>101</v>
      </c>
      <c r="AA26" t="s">
        <v>215</v>
      </c>
      <c r="AB26" t="s">
        <v>205</v>
      </c>
    </row>
    <row r="27" spans="1:28" x14ac:dyDescent="0.35">
      <c r="A27" s="1" t="s">
        <v>216</v>
      </c>
      <c r="B27" s="2" t="s">
        <v>217</v>
      </c>
      <c r="C27" s="2" t="s">
        <v>218</v>
      </c>
      <c r="D27" s="2" t="s">
        <v>219</v>
      </c>
      <c r="E27" s="2" t="s">
        <v>86</v>
      </c>
      <c r="F27" s="2" t="s">
        <v>87</v>
      </c>
      <c r="G27" s="2" t="s">
        <v>220</v>
      </c>
      <c r="H27" s="2" t="s">
        <v>221</v>
      </c>
      <c r="I27" s="2" t="s">
        <v>222</v>
      </c>
      <c r="J27" s="2" t="s">
        <v>223</v>
      </c>
      <c r="K27" s="2" t="s">
        <v>134</v>
      </c>
      <c r="L27" s="2" t="s">
        <v>224</v>
      </c>
      <c r="M27" s="2" t="s">
        <v>225</v>
      </c>
      <c r="N27" s="2" t="s">
        <v>46</v>
      </c>
      <c r="O27" s="2" t="s">
        <v>69</v>
      </c>
      <c r="P27" s="2" t="s">
        <v>226</v>
      </c>
      <c r="Q27" s="2" t="s">
        <v>226</v>
      </c>
      <c r="R27" s="2" t="s">
        <v>227</v>
      </c>
      <c r="S27" s="2" t="s">
        <v>228</v>
      </c>
      <c r="T27" s="2" t="s">
        <v>229</v>
      </c>
      <c r="U27" s="2" t="s">
        <v>230</v>
      </c>
      <c r="V27" s="2" t="s">
        <v>231</v>
      </c>
      <c r="W27" s="2" t="s">
        <v>120</v>
      </c>
      <c r="X27" s="2" t="s">
        <v>120</v>
      </c>
      <c r="Y27" s="2" t="s">
        <v>215</v>
      </c>
      <c r="Z27" s="2" t="s">
        <v>104</v>
      </c>
      <c r="AA27" s="2" t="s">
        <v>177</v>
      </c>
      <c r="AB27" s="2" t="s">
        <v>161</v>
      </c>
    </row>
    <row r="28" spans="1:28" x14ac:dyDescent="0.35">
      <c r="A28" s="1" t="s">
        <v>232</v>
      </c>
      <c r="B28" s="3">
        <f ca="1">RANDBETWEEN(Table_0[[#This Row],[Oct-78]]*0.9,Table_0[[#This Row],[Oct-78]])</f>
        <v>2560</v>
      </c>
      <c r="C28" s="3">
        <f ca="1">RANDBETWEEN(Table_0[[#This Row],[Feb-80]]*0.9,Table_0[[#This Row],[Feb-80]])</f>
        <v>2787</v>
      </c>
      <c r="D28" s="3">
        <f ca="1">RANDBETWEEN(Table_0[[#This Row],[Mar-82]]*0.9,Table_0[[#This Row],[Mar-82]])</f>
        <v>3394</v>
      </c>
      <c r="E28" s="3">
        <f ca="1">RANDBETWEEN(Table_0[[#This Row],[Jun-84]]*0.9,Table_0[[#This Row],[Jun-84]])</f>
        <v>2783</v>
      </c>
      <c r="F28" s="3">
        <f ca="1">RANDBETWEEN(Table_0[[#This Row],[Aug-86]]*0.9,Table_0[[#This Row],[Aug-86]])</f>
        <v>3003</v>
      </c>
      <c r="G28" s="3">
        <f ca="1">RANDBETWEEN(Table_0[[#This Row],[Feb-88]]*0.9,Table_0[[#This Row],[Feb-88]])</f>
        <v>3737</v>
      </c>
      <c r="H28" s="2" t="s">
        <v>135</v>
      </c>
      <c r="I28" s="2" t="s">
        <v>233</v>
      </c>
      <c r="J28" s="2" t="s">
        <v>234</v>
      </c>
      <c r="K28" s="2" t="s">
        <v>235</v>
      </c>
      <c r="L28" s="2" t="s">
        <v>95</v>
      </c>
      <c r="M28" s="2" t="s">
        <v>156</v>
      </c>
      <c r="N28" s="2" t="s">
        <v>236</v>
      </c>
      <c r="O28" s="2" t="s">
        <v>237</v>
      </c>
      <c r="P28" s="2" t="s">
        <v>238</v>
      </c>
      <c r="Q28" s="2" t="s">
        <v>238</v>
      </c>
      <c r="R28" s="2" t="s">
        <v>239</v>
      </c>
      <c r="S28" s="2" t="s">
        <v>122</v>
      </c>
      <c r="T28" s="2" t="s">
        <v>122</v>
      </c>
      <c r="U28" s="2" t="s">
        <v>122</v>
      </c>
      <c r="V28" s="2" t="s">
        <v>122</v>
      </c>
      <c r="W28" s="2" t="s">
        <v>122</v>
      </c>
      <c r="X28" s="2" t="s">
        <v>122</v>
      </c>
      <c r="Y28" s="2" t="s">
        <v>122</v>
      </c>
      <c r="Z28" s="2" t="s">
        <v>240</v>
      </c>
      <c r="AA28" s="2" t="s">
        <v>241</v>
      </c>
      <c r="AB28" s="2" t="s">
        <v>242</v>
      </c>
    </row>
    <row r="29" spans="1:28" x14ac:dyDescent="0.35">
      <c r="A29" t="s">
        <v>243</v>
      </c>
      <c r="B29" s="2">
        <f ca="1">RANDBETWEEN(Table_0[[#This Row],[Oct-78]]*0.9,Table_0[[#This Row],[Oct-78]])</f>
        <v>4260</v>
      </c>
      <c r="C29" s="2">
        <f ca="1">RANDBETWEEN(Table_0[[#This Row],[Feb-80]]*0.9,Table_0[[#This Row],[Feb-80]])</f>
        <v>4968</v>
      </c>
      <c r="D29" s="2">
        <f ca="1">RANDBETWEEN(Table_0[[#This Row],[Mar-82]]*0.9,Table_0[[#This Row],[Mar-82]])</f>
        <v>4134</v>
      </c>
      <c r="E29" s="2">
        <f ca="1">RANDBETWEEN(Table_0[[#This Row],[Jun-84]]*0.9,Table_0[[#This Row],[Jun-84]])</f>
        <v>4338</v>
      </c>
      <c r="F29" s="2">
        <f ca="1">RANDBETWEEN(Table_0[[#This Row],[Aug-86]]*0.9,Table_0[[#This Row],[Aug-86]])</f>
        <v>5184</v>
      </c>
      <c r="G29" s="2">
        <f ca="1">RANDBETWEEN(Table_0[[#This Row],[Feb-88]]*0.9,Table_0[[#This Row],[Feb-88]])</f>
        <v>4160</v>
      </c>
      <c r="H29" s="2">
        <f ca="1">RANDBETWEEN(Table_0[[#This Row],[Feb-89]]*0.9,Table_0[[#This Row],[Feb-89]])</f>
        <v>4657</v>
      </c>
      <c r="I29" s="2">
        <f ca="1">RANDBETWEEN(Table_0[[#This Row],[Sep-92]]*0.9,Table_0[[#This Row],[Sep-92]])</f>
        <v>5311</v>
      </c>
      <c r="J29" s="2">
        <f ca="1">RANDBETWEEN(Table_0[[#This Row],[Sep-96]]*0.9,Table_0[[#This Row],[Sep-96]])</f>
        <v>4391</v>
      </c>
      <c r="K29" s="2">
        <f ca="1">RANDBETWEEN(Table_0[[#This Row],[Feb-04]]*0.9,Table_0[[#This Row],[Feb-04]])</f>
        <v>4669</v>
      </c>
      <c r="L29" s="2">
        <f ca="1">RANDBETWEEN(Table_0[[#This Row],[Feb-05]]*0.9,Table_0[[#This Row],[Feb-05]])</f>
        <v>5636</v>
      </c>
      <c r="M29" s="2">
        <f ca="1">RANDBETWEEN(Table_0[[#This Row],[Oct-06]]*0.9,Table_0[[#This Row],[Oct-06]])</f>
        <v>4749</v>
      </c>
      <c r="N29" s="2">
        <f ca="1">RANDBETWEEN(Table_0[[#This Row],[Oct-07]]*0.9,Table_0[[#This Row],[Oct-07]])</f>
        <v>5151</v>
      </c>
      <c r="O29" s="2">
        <f ca="1">RANDBETWEEN(Table_0[[#This Row],[Mar-08]]*0.9,Table_0[[#This Row],[Mar-08]])</f>
        <v>5861</v>
      </c>
      <c r="P29" s="2" t="s">
        <v>244</v>
      </c>
      <c r="Q29" s="2" t="s">
        <v>245</v>
      </c>
      <c r="R29" s="2" t="s">
        <v>246</v>
      </c>
      <c r="S29" s="2" t="s">
        <v>247</v>
      </c>
      <c r="T29" s="2" t="s">
        <v>247</v>
      </c>
      <c r="U29" s="2" t="s">
        <v>247</v>
      </c>
      <c r="V29" s="2" t="s">
        <v>247</v>
      </c>
      <c r="W29" s="2" t="s">
        <v>247</v>
      </c>
      <c r="X29" s="2" t="s">
        <v>247</v>
      </c>
      <c r="Y29" s="2" t="s">
        <v>247</v>
      </c>
      <c r="Z29" s="2" t="s">
        <v>248</v>
      </c>
      <c r="AA29" s="2" t="s">
        <v>248</v>
      </c>
      <c r="AB29" s="2" t="s">
        <v>249</v>
      </c>
    </row>
    <row r="30" spans="1:28" x14ac:dyDescent="0.35">
      <c r="A30" s="1" t="s">
        <v>250</v>
      </c>
      <c r="B30" s="2" t="s">
        <v>213</v>
      </c>
      <c r="C30" s="2" t="s">
        <v>251</v>
      </c>
      <c r="D30" s="2" t="s">
        <v>252</v>
      </c>
      <c r="E30" s="2" t="s">
        <v>156</v>
      </c>
      <c r="F30" s="2" t="s">
        <v>215</v>
      </c>
      <c r="G30" s="2" t="s">
        <v>253</v>
      </c>
      <c r="H30" s="2" t="s">
        <v>254</v>
      </c>
      <c r="I30" s="2" t="s">
        <v>255</v>
      </c>
      <c r="J30" s="2" t="s">
        <v>256</v>
      </c>
      <c r="K30" s="2" t="s">
        <v>257</v>
      </c>
      <c r="L30" s="2" t="s">
        <v>258</v>
      </c>
      <c r="M30" s="2" t="s">
        <v>259</v>
      </c>
      <c r="N30" s="2" t="s">
        <v>260</v>
      </c>
      <c r="O30" s="2" t="s">
        <v>261</v>
      </c>
      <c r="P30" s="2" t="s">
        <v>262</v>
      </c>
      <c r="Q30" s="2" t="s">
        <v>262</v>
      </c>
      <c r="R30" s="2" t="s">
        <v>263</v>
      </c>
      <c r="S30" s="2" t="s">
        <v>264</v>
      </c>
      <c r="T30" s="2">
        <f ca="1">RANDBETWEEN(Table_0[[#This Row],[Oct-08]],Table_0[[#This Row],[Oct-08]]*1.05)</f>
        <v>28542</v>
      </c>
      <c r="U30" s="2">
        <f ca="1">RANDBETWEEN(Table_0[[#This Row],[Sep-10]],Table_0[[#This Row],[Sep-10]]*1.05)</f>
        <v>29669</v>
      </c>
      <c r="V30" s="2">
        <f ca="1">RANDBETWEEN(Table_0[[#This Row],[May-11]],Table_0[[#This Row],[May-11]]*1.05)</f>
        <v>30956</v>
      </c>
      <c r="W30" s="2">
        <f ca="1">RANDBETWEEN(Table_0[[#This Row],[Jun-12]],Table_0[[#This Row],[Jun-12]]*1.05)</f>
        <v>31033</v>
      </c>
      <c r="X30" s="2">
        <f ca="1">RANDBETWEEN(Table_0[[#This Row],[Apr-14]],Table_0[[#This Row],[Apr-14]]*1.05)</f>
        <v>32310</v>
      </c>
      <c r="Y30" s="2">
        <f ca="1">RANDBETWEEN(Table_0[[#This Row],[Apr-18]],Table_0[[#This Row],[Apr-18]]*1.05)</f>
        <v>32889</v>
      </c>
      <c r="Z30" s="2">
        <f ca="1">RANDBETWEEN(Table_0[[#This Row],[Jan-20]],Table_0[[#This Row],[Jan-20]]*1.05)</f>
        <v>34136</v>
      </c>
      <c r="AA30" s="2">
        <f ca="1">RANDBETWEEN(Table_0[[#This Row],[Sep-20]],Table_0[[#This Row],[Sep-20]]*1.05)</f>
        <v>34901</v>
      </c>
      <c r="AB30" s="2" t="s">
        <v>265</v>
      </c>
    </row>
    <row r="31" spans="1:28" x14ac:dyDescent="0.35">
      <c r="A31" s="1" t="s">
        <v>266</v>
      </c>
      <c r="B31" s="2">
        <f ca="1">RANDBETWEEN(Table_0[[#This Row],[Oct-78]]*0.9, Table_0[[#This Row],[Oct-78]])</f>
        <v>23813</v>
      </c>
      <c r="C31" s="2">
        <f ca="1">RANDBETWEEN(Table_0[[#This Row],[Feb-80]]*0.9, Table_0[[#This Row],[Feb-80]])</f>
        <v>23897</v>
      </c>
      <c r="D31" s="2">
        <f ca="1">RANDBETWEEN(Table_0[[#This Row],[Mar-82]]*0.9, Table_0[[#This Row],[Mar-82]])</f>
        <v>24396</v>
      </c>
      <c r="E31" s="2">
        <f ca="1">RANDBETWEEN(Table_0[[#This Row],[Jun-84]]*0.9, Table_0[[#This Row],[Jun-84]])</f>
        <v>25152</v>
      </c>
      <c r="F31" s="2">
        <f ca="1">RANDBETWEEN(Table_0[[#This Row],[Aug-86]]*0.9, Table_0[[#This Row],[Aug-86]])</f>
        <v>25102</v>
      </c>
      <c r="G31" s="2">
        <f ca="1">RANDBETWEEN(Table_0[[#This Row],[Feb-88]]*0.9, Table_0[[#This Row],[Feb-88]])</f>
        <v>24616</v>
      </c>
      <c r="H31" s="2">
        <f ca="1">RANDBETWEEN(Table_0[[#This Row],[Feb-89]]*0.9, Table_0[[#This Row],[Feb-89]])</f>
        <v>25388</v>
      </c>
      <c r="I31" s="2">
        <f ca="1">RANDBETWEEN(Table_0[[#This Row],[Sep-92]]*0.9, Table_0[[#This Row],[Sep-92]])</f>
        <v>26175</v>
      </c>
      <c r="J31" s="2">
        <f ca="1">RANDBETWEEN(Table_0[[#This Row],[Sep-96]]*0.9, Table_0[[#This Row],[Sep-96]])</f>
        <v>25529</v>
      </c>
      <c r="K31" s="2">
        <f ca="1">RANDBETWEEN(Table_0[[#This Row],[Feb-04]]*0.9, Table_0[[#This Row],[Feb-04]])</f>
        <v>26547</v>
      </c>
      <c r="L31" s="2">
        <f ca="1">RANDBETWEEN(Table_0[[#This Row],[Feb-05]]*0.9, Table_0[[#This Row],[Feb-05]])</f>
        <v>26889</v>
      </c>
      <c r="M31" s="2">
        <f ca="1">RANDBETWEEN(Table_0[[#This Row],[Oct-06]]*0.9, Table_0[[#This Row],[Oct-06]])</f>
        <v>27101</v>
      </c>
      <c r="N31" s="2">
        <f ca="1">RANDBETWEEN(Table_0[[#This Row],[Oct-07]]*0.9, Table_0[[#This Row],[Oct-07]])</f>
        <v>27785</v>
      </c>
      <c r="O31" s="2">
        <f ca="1">RANDBETWEEN(Table_0[[#This Row],[Mar-08]]*0.9, Table_0[[#This Row],[Mar-08]])</f>
        <v>29328</v>
      </c>
      <c r="P31" s="2">
        <f ca="1">RANDBETWEEN(Table_0[[#This Row],[Oct-08]]*0.9, Table_0[[#This Row],[Oct-08]])</f>
        <v>28467</v>
      </c>
      <c r="Q31" s="2">
        <f ca="1">RANDBETWEEN(Table_0[[#This Row],[Sep-10]]*0.9, Table_0[[#This Row],[Sep-10]])</f>
        <v>28753</v>
      </c>
      <c r="R31" s="2" t="s">
        <v>267</v>
      </c>
      <c r="S31" s="2" t="s">
        <v>267</v>
      </c>
      <c r="T31" s="2" t="s">
        <v>268</v>
      </c>
      <c r="U31" s="2" t="s">
        <v>269</v>
      </c>
      <c r="V31" s="2" t="s">
        <v>270</v>
      </c>
      <c r="W31" s="2" t="s">
        <v>270</v>
      </c>
      <c r="X31" s="2" t="s">
        <v>270</v>
      </c>
      <c r="Y31" s="2" t="s">
        <v>271</v>
      </c>
      <c r="Z31" s="2" t="s">
        <v>272</v>
      </c>
      <c r="AA31" s="2" t="s">
        <v>273</v>
      </c>
      <c r="AB31" s="2" t="s">
        <v>274</v>
      </c>
    </row>
    <row r="32" spans="1:28" x14ac:dyDescent="0.35">
      <c r="A32" t="s">
        <v>275</v>
      </c>
      <c r="B32" s="2">
        <f ca="1">RANDBETWEEN(Table_0[[#This Row],[Oct-78]]*0.9, Table_0[[#This Row],[Oct-78]])</f>
        <v>25672</v>
      </c>
      <c r="C32" s="2">
        <f ca="1">RANDBETWEEN(Table_0[[#This Row],[Feb-80]]*0.9, Table_0[[#This Row],[Feb-80]])</f>
        <v>22726</v>
      </c>
      <c r="D32" s="2">
        <f ca="1">RANDBETWEEN(Table_0[[#This Row],[Mar-82]]*0.9, Table_0[[#This Row],[Mar-82]])</f>
        <v>21946</v>
      </c>
      <c r="E32" s="2">
        <f ca="1">RANDBETWEEN(Table_0[[#This Row],[Jun-84]]*0.9, Table_0[[#This Row],[Jun-84]])</f>
        <v>27867</v>
      </c>
      <c r="F32" s="2">
        <f ca="1">RANDBETWEEN(Table_0[[#This Row],[Aug-86]]*0.9, Table_0[[#This Row],[Aug-86]])</f>
        <v>24858</v>
      </c>
      <c r="G32" s="2">
        <f ca="1">RANDBETWEEN(Table_0[[#This Row],[Feb-88]]*0.9, Table_0[[#This Row],[Feb-88]])</f>
        <v>23097</v>
      </c>
      <c r="H32" s="2">
        <f ca="1">RANDBETWEEN(Table_0[[#This Row],[Feb-89]]*0.9, Table_0[[#This Row],[Feb-89]])</f>
        <v>28098</v>
      </c>
      <c r="I32" s="2">
        <f ca="1">RANDBETWEEN(Table_0[[#This Row],[Sep-92]]*0.9, Table_0[[#This Row],[Sep-92]])</f>
        <v>25086</v>
      </c>
      <c r="J32" s="2">
        <f ca="1">RANDBETWEEN(Table_0[[#This Row],[Sep-96]]*0.9, Table_0[[#This Row],[Sep-96]])</f>
        <v>23168</v>
      </c>
      <c r="K32" s="2">
        <f ca="1">RANDBETWEEN(Table_0[[#This Row],[Feb-04]]*0.9, Table_0[[#This Row],[Feb-04]])</f>
        <v>28108</v>
      </c>
      <c r="L32" s="2">
        <f ca="1">RANDBETWEEN(Table_0[[#This Row],[Feb-05]]*0.9, Table_0[[#This Row],[Feb-05]])</f>
        <v>25805</v>
      </c>
      <c r="M32" s="2">
        <f ca="1">RANDBETWEEN(Table_0[[#This Row],[Oct-06]]*0.9, Table_0[[#This Row],[Oct-06]])</f>
        <v>24467</v>
      </c>
      <c r="N32" s="2">
        <f ca="1">RANDBETWEEN(Table_0[[#This Row],[Oct-07]]*0.9, Table_0[[#This Row],[Oct-07]])</f>
        <v>28303</v>
      </c>
      <c r="O32" s="2">
        <f ca="1">RANDBETWEEN(Table_0[[#This Row],[Mar-08]]*0.9, Table_0[[#This Row],[Mar-08]])</f>
        <v>26278</v>
      </c>
      <c r="P32" s="2">
        <f ca="1">RANDBETWEEN(Table_0[[#This Row],[Oct-08]]*0.9, Table_0[[#This Row],[Oct-08]])</f>
        <v>25243</v>
      </c>
      <c r="Q32" s="2">
        <f ca="1">RANDBETWEEN(Table_0[[#This Row],[Sep-10]]*0.9, Table_0[[#This Row],[Sep-10]])</f>
        <v>28757</v>
      </c>
      <c r="R32" s="2" t="s">
        <v>276</v>
      </c>
      <c r="S32" s="2" t="s">
        <v>264</v>
      </c>
      <c r="T32" s="2" t="s">
        <v>277</v>
      </c>
      <c r="U32" s="2" t="s">
        <v>278</v>
      </c>
      <c r="V32" s="2" t="s">
        <v>279</v>
      </c>
      <c r="W32" s="2" t="s">
        <v>279</v>
      </c>
      <c r="X32" s="2" t="s">
        <v>279</v>
      </c>
      <c r="Y32" s="2" t="s">
        <v>280</v>
      </c>
      <c r="Z32" s="2" t="s">
        <v>281</v>
      </c>
      <c r="AA32" s="2" t="s">
        <v>282</v>
      </c>
      <c r="AB32" s="2" t="s">
        <v>265</v>
      </c>
    </row>
    <row r="33" spans="1:28" hidden="1" x14ac:dyDescent="0.35">
      <c r="A33" t="s">
        <v>283</v>
      </c>
      <c r="B33" t="s">
        <v>28</v>
      </c>
      <c r="C33" t="s">
        <v>33</v>
      </c>
      <c r="D33" t="s">
        <v>28</v>
      </c>
      <c r="E33" t="s">
        <v>28</v>
      </c>
      <c r="F33" t="s">
        <v>284</v>
      </c>
      <c r="G33" t="s">
        <v>28</v>
      </c>
      <c r="H33" t="s">
        <v>28</v>
      </c>
      <c r="I33" t="s">
        <v>28</v>
      </c>
      <c r="J33" t="s">
        <v>285</v>
      </c>
      <c r="K33" t="s">
        <v>28</v>
      </c>
      <c r="L33" t="s">
        <v>91</v>
      </c>
      <c r="M33" t="s">
        <v>152</v>
      </c>
      <c r="N33" t="s">
        <v>94</v>
      </c>
      <c r="O33" t="s">
        <v>28</v>
      </c>
      <c r="P33" t="s">
        <v>193</v>
      </c>
      <c r="Q33" t="s">
        <v>286</v>
      </c>
      <c r="R33" t="s">
        <v>246</v>
      </c>
      <c r="S33" t="s">
        <v>247</v>
      </c>
      <c r="T33" t="s">
        <v>28</v>
      </c>
      <c r="U33" t="s">
        <v>28</v>
      </c>
      <c r="V33" t="s">
        <v>28</v>
      </c>
      <c r="W33" t="s">
        <v>28</v>
      </c>
      <c r="X33" t="s">
        <v>28</v>
      </c>
      <c r="Y33" t="s">
        <v>28</v>
      </c>
      <c r="Z33" t="s">
        <v>28</v>
      </c>
      <c r="AA33" t="s">
        <v>28</v>
      </c>
      <c r="AB33" t="s">
        <v>28</v>
      </c>
    </row>
    <row r="34" spans="1:28" hidden="1" x14ac:dyDescent="0.35">
      <c r="A34" t="s">
        <v>287</v>
      </c>
      <c r="B34" t="s">
        <v>28</v>
      </c>
      <c r="C34" t="s">
        <v>28</v>
      </c>
      <c r="D34" t="s">
        <v>28</v>
      </c>
      <c r="E34" t="s">
        <v>28</v>
      </c>
      <c r="F34" t="s">
        <v>28</v>
      </c>
      <c r="G34" t="s">
        <v>28</v>
      </c>
      <c r="H34" t="s">
        <v>28</v>
      </c>
      <c r="I34" t="s">
        <v>28</v>
      </c>
      <c r="J34" t="s">
        <v>28</v>
      </c>
      <c r="K34" t="s">
        <v>28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  <c r="U34" t="s">
        <v>28</v>
      </c>
      <c r="V34" t="s">
        <v>28</v>
      </c>
      <c r="W34" t="s">
        <v>200</v>
      </c>
      <c r="X34" t="s">
        <v>28</v>
      </c>
      <c r="Y34" t="s">
        <v>28</v>
      </c>
      <c r="Z34" t="s">
        <v>28</v>
      </c>
      <c r="AA34" t="s">
        <v>28</v>
      </c>
      <c r="AB34" t="s">
        <v>28</v>
      </c>
    </row>
    <row r="35" spans="1:28" hidden="1" x14ac:dyDescent="0.35">
      <c r="A35" t="s">
        <v>288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  <c r="G35" t="s">
        <v>28</v>
      </c>
      <c r="H35" t="s">
        <v>28</v>
      </c>
      <c r="I35" t="s">
        <v>28</v>
      </c>
      <c r="J35" t="s">
        <v>28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28</v>
      </c>
      <c r="V35" t="s">
        <v>28</v>
      </c>
      <c r="W35" t="s">
        <v>28</v>
      </c>
      <c r="X35" t="s">
        <v>289</v>
      </c>
      <c r="Y35" t="s">
        <v>290</v>
      </c>
      <c r="Z35" t="s">
        <v>290</v>
      </c>
      <c r="AA35" t="s">
        <v>291</v>
      </c>
      <c r="AB35" t="s">
        <v>179</v>
      </c>
    </row>
    <row r="36" spans="1:28" hidden="1" x14ac:dyDescent="0.35">
      <c r="A36" t="s">
        <v>292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  <c r="G36" t="s">
        <v>28</v>
      </c>
      <c r="H36" t="s">
        <v>28</v>
      </c>
      <c r="I36" t="s">
        <v>28</v>
      </c>
      <c r="J36" t="s">
        <v>28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293</v>
      </c>
      <c r="S36" t="s">
        <v>294</v>
      </c>
      <c r="T36" t="s">
        <v>295</v>
      </c>
      <c r="U36" t="s">
        <v>296</v>
      </c>
      <c r="V36" t="s">
        <v>297</v>
      </c>
      <c r="W36" t="s">
        <v>297</v>
      </c>
      <c r="X36" t="s">
        <v>298</v>
      </c>
      <c r="Y36" t="s">
        <v>299</v>
      </c>
      <c r="Z36" t="s">
        <v>299</v>
      </c>
      <c r="AA36" t="s">
        <v>300</v>
      </c>
      <c r="AB36" t="s">
        <v>301</v>
      </c>
    </row>
    <row r="37" spans="1:28" hidden="1" x14ac:dyDescent="0.35">
      <c r="A37" t="s">
        <v>302</v>
      </c>
      <c r="B37" t="s">
        <v>28</v>
      </c>
      <c r="C37" t="s">
        <v>28</v>
      </c>
      <c r="D37" t="s">
        <v>28</v>
      </c>
      <c r="E37" t="s">
        <v>28</v>
      </c>
      <c r="F37" t="s">
        <v>28</v>
      </c>
      <c r="G37" t="s">
        <v>28</v>
      </c>
      <c r="H37" t="s">
        <v>28</v>
      </c>
      <c r="I37" t="s">
        <v>28</v>
      </c>
      <c r="J37" t="s">
        <v>28</v>
      </c>
      <c r="K37" t="s">
        <v>28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28</v>
      </c>
      <c r="V37" t="s">
        <v>28</v>
      </c>
      <c r="W37" t="s">
        <v>28</v>
      </c>
      <c r="X37" t="s">
        <v>28</v>
      </c>
      <c r="Y37" t="s">
        <v>28</v>
      </c>
      <c r="Z37" t="s">
        <v>28</v>
      </c>
      <c r="AA37" t="s">
        <v>303</v>
      </c>
      <c r="AB37" t="s">
        <v>304</v>
      </c>
    </row>
    <row r="38" spans="1:28" hidden="1" x14ac:dyDescent="0.35">
      <c r="A38" t="s">
        <v>305</v>
      </c>
      <c r="B38" t="s">
        <v>28</v>
      </c>
      <c r="C38" t="s">
        <v>28</v>
      </c>
      <c r="D38" t="s">
        <v>28</v>
      </c>
      <c r="E38" t="s">
        <v>28</v>
      </c>
      <c r="F38" t="s">
        <v>28</v>
      </c>
      <c r="G38" t="s">
        <v>28</v>
      </c>
      <c r="H38" t="s">
        <v>28</v>
      </c>
      <c r="I38" t="s">
        <v>28</v>
      </c>
      <c r="J38" t="s">
        <v>28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306</v>
      </c>
      <c r="Q38" t="s">
        <v>307</v>
      </c>
      <c r="R38" t="s">
        <v>308</v>
      </c>
      <c r="S38" t="s">
        <v>309</v>
      </c>
      <c r="T38" t="s">
        <v>310</v>
      </c>
      <c r="U38" t="s">
        <v>311</v>
      </c>
      <c r="V38" t="s">
        <v>208</v>
      </c>
      <c r="W38" t="s">
        <v>28</v>
      </c>
      <c r="X38" t="s">
        <v>28</v>
      </c>
      <c r="Y38" t="s">
        <v>28</v>
      </c>
      <c r="Z38" t="s">
        <v>28</v>
      </c>
      <c r="AA38" t="s">
        <v>28</v>
      </c>
      <c r="AB38" t="s">
        <v>28</v>
      </c>
    </row>
    <row r="39" spans="1:28" hidden="1" x14ac:dyDescent="0.35">
      <c r="A39" t="s">
        <v>312</v>
      </c>
      <c r="B39" t="s">
        <v>28</v>
      </c>
      <c r="C39" t="s">
        <v>28</v>
      </c>
      <c r="D39" t="s">
        <v>28</v>
      </c>
      <c r="E39" t="s">
        <v>28</v>
      </c>
      <c r="F39" t="s">
        <v>28</v>
      </c>
      <c r="G39" t="s">
        <v>28</v>
      </c>
      <c r="H39" t="s">
        <v>28</v>
      </c>
      <c r="I39" t="s">
        <v>28</v>
      </c>
      <c r="J39" t="s">
        <v>28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28</v>
      </c>
      <c r="V39" t="s">
        <v>255</v>
      </c>
      <c r="W39" t="s">
        <v>313</v>
      </c>
      <c r="X39" t="s">
        <v>313</v>
      </c>
      <c r="Y39" t="s">
        <v>314</v>
      </c>
      <c r="Z39" t="s">
        <v>314</v>
      </c>
      <c r="AA39" t="s">
        <v>28</v>
      </c>
      <c r="AB39" t="s">
        <v>28</v>
      </c>
    </row>
    <row r="40" spans="1:28" hidden="1" x14ac:dyDescent="0.35">
      <c r="A40" t="s">
        <v>315</v>
      </c>
      <c r="B40" t="s">
        <v>28</v>
      </c>
      <c r="C40" t="s">
        <v>28</v>
      </c>
      <c r="D40" t="s">
        <v>28</v>
      </c>
      <c r="E40" t="s">
        <v>28</v>
      </c>
      <c r="F40" t="s">
        <v>28</v>
      </c>
      <c r="G40" t="s">
        <v>28</v>
      </c>
      <c r="H40" t="s">
        <v>28</v>
      </c>
      <c r="I40" t="s">
        <v>28</v>
      </c>
      <c r="J40" t="s">
        <v>28</v>
      </c>
      <c r="K40" t="s">
        <v>28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28</v>
      </c>
      <c r="V40" t="s">
        <v>316</v>
      </c>
      <c r="W40" t="s">
        <v>316</v>
      </c>
      <c r="X40" t="s">
        <v>316</v>
      </c>
      <c r="Y40" t="s">
        <v>316</v>
      </c>
      <c r="Z40" t="s">
        <v>316</v>
      </c>
      <c r="AA40" t="s">
        <v>316</v>
      </c>
      <c r="AB40" t="s">
        <v>317</v>
      </c>
    </row>
    <row r="41" spans="1:28" hidden="1" x14ac:dyDescent="0.35">
      <c r="A41" t="s">
        <v>318</v>
      </c>
      <c r="B41" t="s">
        <v>28</v>
      </c>
      <c r="C41" t="s">
        <v>28</v>
      </c>
      <c r="D41" t="s">
        <v>28</v>
      </c>
      <c r="E41" t="s">
        <v>28</v>
      </c>
      <c r="F41" t="s">
        <v>28</v>
      </c>
      <c r="G41" t="s">
        <v>28</v>
      </c>
      <c r="H41" t="s">
        <v>28</v>
      </c>
      <c r="I41" t="s">
        <v>28</v>
      </c>
      <c r="J41" t="s">
        <v>28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319</v>
      </c>
      <c r="U41" t="s">
        <v>320</v>
      </c>
      <c r="V41" t="s">
        <v>320</v>
      </c>
      <c r="W41" t="s">
        <v>321</v>
      </c>
      <c r="X41" t="s">
        <v>321</v>
      </c>
      <c r="Y41" t="s">
        <v>28</v>
      </c>
      <c r="Z41" t="s">
        <v>28</v>
      </c>
      <c r="AA41" t="s">
        <v>28</v>
      </c>
      <c r="AB41" t="s">
        <v>28</v>
      </c>
    </row>
    <row r="42" spans="1:28" hidden="1" x14ac:dyDescent="0.35">
      <c r="A42" t="s">
        <v>322</v>
      </c>
      <c r="B42" t="s">
        <v>28</v>
      </c>
      <c r="C42" t="s">
        <v>28</v>
      </c>
      <c r="D42" t="s">
        <v>28</v>
      </c>
      <c r="E42" t="s">
        <v>28</v>
      </c>
      <c r="F42" t="s">
        <v>28</v>
      </c>
      <c r="G42" t="s">
        <v>28</v>
      </c>
      <c r="H42" t="s">
        <v>28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28</v>
      </c>
      <c r="Y42" t="s">
        <v>28</v>
      </c>
      <c r="Z42" t="s">
        <v>28</v>
      </c>
      <c r="AA42" t="s">
        <v>323</v>
      </c>
      <c r="AB42" t="s">
        <v>324</v>
      </c>
    </row>
    <row r="43" spans="1:28" hidden="1" x14ac:dyDescent="0.35">
      <c r="A43" t="s">
        <v>325</v>
      </c>
      <c r="B43" t="s">
        <v>28</v>
      </c>
      <c r="C43" t="s">
        <v>28</v>
      </c>
      <c r="D43" t="s">
        <v>28</v>
      </c>
      <c r="E43" t="s">
        <v>28</v>
      </c>
      <c r="F43" t="s">
        <v>28</v>
      </c>
      <c r="G43" t="s">
        <v>28</v>
      </c>
      <c r="H43" t="s">
        <v>28</v>
      </c>
      <c r="I43" t="s">
        <v>28</v>
      </c>
      <c r="J43" t="s">
        <v>28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28</v>
      </c>
      <c r="V43" t="s">
        <v>28</v>
      </c>
      <c r="W43" t="s">
        <v>28</v>
      </c>
      <c r="X43" t="s">
        <v>28</v>
      </c>
      <c r="Y43" t="s">
        <v>28</v>
      </c>
      <c r="Z43" t="s">
        <v>28</v>
      </c>
      <c r="AA43" t="s">
        <v>326</v>
      </c>
      <c r="AB43" t="s">
        <v>327</v>
      </c>
    </row>
    <row r="44" spans="1:28" hidden="1" x14ac:dyDescent="0.35">
      <c r="A44" t="s">
        <v>328</v>
      </c>
      <c r="B44" t="s">
        <v>28</v>
      </c>
      <c r="C44" t="s">
        <v>28</v>
      </c>
      <c r="D44" t="s">
        <v>28</v>
      </c>
      <c r="E44" t="s">
        <v>28</v>
      </c>
      <c r="F44" t="s">
        <v>28</v>
      </c>
      <c r="G44" t="s">
        <v>28</v>
      </c>
      <c r="H44" t="s">
        <v>28</v>
      </c>
      <c r="I44" t="s">
        <v>28</v>
      </c>
      <c r="J44" t="s">
        <v>28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28</v>
      </c>
      <c r="V44" t="s">
        <v>28</v>
      </c>
      <c r="W44" t="s">
        <v>28</v>
      </c>
      <c r="X44" t="s">
        <v>28</v>
      </c>
      <c r="Y44" t="s">
        <v>28</v>
      </c>
      <c r="Z44" t="s">
        <v>28</v>
      </c>
      <c r="AA44" t="s">
        <v>329</v>
      </c>
      <c r="AB44" t="s">
        <v>330</v>
      </c>
    </row>
    <row r="45" spans="1:28" hidden="1" x14ac:dyDescent="0.35">
      <c r="A45" t="s">
        <v>331</v>
      </c>
      <c r="B45" t="s">
        <v>332</v>
      </c>
      <c r="C45" t="s">
        <v>333</v>
      </c>
      <c r="D45" t="s">
        <v>334</v>
      </c>
      <c r="E45" t="s">
        <v>61</v>
      </c>
      <c r="F45" t="s">
        <v>335</v>
      </c>
      <c r="G45" t="s">
        <v>336</v>
      </c>
      <c r="H45" t="s">
        <v>131</v>
      </c>
      <c r="I45" t="s">
        <v>212</v>
      </c>
      <c r="J45" t="s">
        <v>39</v>
      </c>
      <c r="K45" t="s">
        <v>90</v>
      </c>
      <c r="L45" t="s">
        <v>91</v>
      </c>
      <c r="M45" t="s">
        <v>337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t="s">
        <v>28</v>
      </c>
      <c r="V45" t="s">
        <v>28</v>
      </c>
      <c r="W45" t="s">
        <v>28</v>
      </c>
      <c r="X45" t="s">
        <v>28</v>
      </c>
      <c r="Y45" t="s">
        <v>28</v>
      </c>
      <c r="Z45" t="s">
        <v>28</v>
      </c>
      <c r="AA45" t="s">
        <v>28</v>
      </c>
      <c r="AB45" t="s">
        <v>28</v>
      </c>
    </row>
    <row r="46" spans="1:28" hidden="1" x14ac:dyDescent="0.35">
      <c r="A46" t="s">
        <v>338</v>
      </c>
      <c r="B46" t="s">
        <v>28</v>
      </c>
      <c r="C46" t="s">
        <v>28</v>
      </c>
      <c r="D46" t="s">
        <v>28</v>
      </c>
      <c r="E46" t="s">
        <v>28</v>
      </c>
      <c r="F46" t="s">
        <v>28</v>
      </c>
      <c r="G46" t="s">
        <v>28</v>
      </c>
      <c r="H46" t="s">
        <v>28</v>
      </c>
      <c r="I46" t="s">
        <v>339</v>
      </c>
      <c r="J46" t="s">
        <v>340</v>
      </c>
      <c r="K46" t="s">
        <v>224</v>
      </c>
      <c r="L46" t="s">
        <v>151</v>
      </c>
      <c r="M46" t="s">
        <v>151</v>
      </c>
      <c r="N46" t="s">
        <v>46</v>
      </c>
      <c r="O46" t="s">
        <v>69</v>
      </c>
      <c r="P46" t="s">
        <v>341</v>
      </c>
      <c r="Q46" t="s">
        <v>341</v>
      </c>
      <c r="R46" t="s">
        <v>96</v>
      </c>
      <c r="S46" t="s">
        <v>28</v>
      </c>
      <c r="T46" t="s">
        <v>28</v>
      </c>
      <c r="U46" t="s">
        <v>28</v>
      </c>
      <c r="V46" t="s">
        <v>28</v>
      </c>
      <c r="W46" t="s">
        <v>28</v>
      </c>
      <c r="X46" t="s">
        <v>28</v>
      </c>
      <c r="Y46" t="s">
        <v>28</v>
      </c>
      <c r="Z46" t="s">
        <v>28</v>
      </c>
      <c r="AA46" t="s">
        <v>28</v>
      </c>
      <c r="AB46" t="s">
        <v>28</v>
      </c>
    </row>
    <row r="47" spans="1:28" hidden="1" x14ac:dyDescent="0.35">
      <c r="A47" t="s">
        <v>342</v>
      </c>
      <c r="B47" t="s">
        <v>184</v>
      </c>
      <c r="C47" t="s">
        <v>185</v>
      </c>
      <c r="D47" t="s">
        <v>343</v>
      </c>
      <c r="E47" t="s">
        <v>89</v>
      </c>
      <c r="F47" t="s">
        <v>344</v>
      </c>
      <c r="G47" t="s">
        <v>345</v>
      </c>
      <c r="H47" t="s">
        <v>190</v>
      </c>
      <c r="I47" t="s">
        <v>233</v>
      </c>
      <c r="J47" t="s">
        <v>234</v>
      </c>
      <c r="K47" t="s">
        <v>346</v>
      </c>
      <c r="L47" t="s">
        <v>347</v>
      </c>
      <c r="M47" t="s">
        <v>348</v>
      </c>
      <c r="N47" t="s">
        <v>112</v>
      </c>
      <c r="O47" t="s">
        <v>349</v>
      </c>
      <c r="P47" t="s">
        <v>350</v>
      </c>
      <c r="Q47" t="s">
        <v>350</v>
      </c>
      <c r="R47" t="s">
        <v>28</v>
      </c>
      <c r="S47" t="s">
        <v>28</v>
      </c>
      <c r="T47" t="s">
        <v>28</v>
      </c>
      <c r="U47" t="s">
        <v>28</v>
      </c>
      <c r="V47" t="s">
        <v>28</v>
      </c>
      <c r="W47" t="s">
        <v>28</v>
      </c>
      <c r="X47" t="s">
        <v>28</v>
      </c>
      <c r="Y47" t="s">
        <v>28</v>
      </c>
      <c r="Z47" t="s">
        <v>28</v>
      </c>
      <c r="AA47" t="s">
        <v>28</v>
      </c>
      <c r="AB47" t="s">
        <v>28</v>
      </c>
    </row>
    <row r="48" spans="1:28" hidden="1" x14ac:dyDescent="0.35">
      <c r="A48" t="s">
        <v>351</v>
      </c>
      <c r="B48" t="s">
        <v>28</v>
      </c>
      <c r="C48" t="s">
        <v>28</v>
      </c>
      <c r="D48" t="s">
        <v>28</v>
      </c>
      <c r="E48" t="s">
        <v>28</v>
      </c>
      <c r="F48" t="s">
        <v>28</v>
      </c>
      <c r="G48" t="s">
        <v>28</v>
      </c>
      <c r="H48" t="s">
        <v>28</v>
      </c>
      <c r="I48" t="s">
        <v>28</v>
      </c>
      <c r="J48" t="s">
        <v>28</v>
      </c>
      <c r="K48" t="s">
        <v>28</v>
      </c>
      <c r="L48" t="s">
        <v>28</v>
      </c>
      <c r="M48" t="s">
        <v>28</v>
      </c>
      <c r="N48" t="s">
        <v>28</v>
      </c>
      <c r="O48" t="s">
        <v>28</v>
      </c>
      <c r="P48" t="s">
        <v>352</v>
      </c>
      <c r="Q48" t="s">
        <v>352</v>
      </c>
      <c r="R48" t="s">
        <v>353</v>
      </c>
      <c r="S48" t="s">
        <v>354</v>
      </c>
      <c r="T48" t="s">
        <v>355</v>
      </c>
      <c r="U48" t="s">
        <v>182</v>
      </c>
      <c r="V48" t="s">
        <v>356</v>
      </c>
      <c r="W48" t="s">
        <v>28</v>
      </c>
      <c r="X48" t="s">
        <v>28</v>
      </c>
      <c r="Y48" t="s">
        <v>28</v>
      </c>
      <c r="Z48" t="s">
        <v>28</v>
      </c>
      <c r="AA48" t="s">
        <v>28</v>
      </c>
      <c r="AB48" t="s">
        <v>28</v>
      </c>
    </row>
    <row r="49" spans="1:30" hidden="1" x14ac:dyDescent="0.35">
      <c r="A49" t="s">
        <v>357</v>
      </c>
      <c r="B49" t="s">
        <v>28</v>
      </c>
      <c r="C49" t="s">
        <v>28</v>
      </c>
      <c r="D49" t="s">
        <v>28</v>
      </c>
      <c r="E49" t="s">
        <v>28</v>
      </c>
      <c r="F49" t="s">
        <v>28</v>
      </c>
      <c r="G49" t="s">
        <v>28</v>
      </c>
      <c r="H49" t="s">
        <v>28</v>
      </c>
      <c r="I49" t="s">
        <v>28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  <c r="V49" t="s">
        <v>28</v>
      </c>
      <c r="W49" t="s">
        <v>28</v>
      </c>
      <c r="X49" t="s">
        <v>294</v>
      </c>
      <c r="Y49" t="s">
        <v>358</v>
      </c>
      <c r="Z49" t="s">
        <v>358</v>
      </c>
      <c r="AA49" t="s">
        <v>359</v>
      </c>
      <c r="AB49" t="s">
        <v>360</v>
      </c>
    </row>
    <row r="50" spans="1:30" hidden="1" x14ac:dyDescent="0.35">
      <c r="A50" t="s">
        <v>361</v>
      </c>
      <c r="B50" t="s">
        <v>28</v>
      </c>
      <c r="C50" t="s">
        <v>28</v>
      </c>
      <c r="D50" t="s">
        <v>28</v>
      </c>
      <c r="E50" t="s">
        <v>28</v>
      </c>
      <c r="F50" t="s">
        <v>28</v>
      </c>
      <c r="G50" t="s">
        <v>28</v>
      </c>
      <c r="H50" t="s">
        <v>28</v>
      </c>
      <c r="I50" t="s">
        <v>28</v>
      </c>
      <c r="J50" t="s">
        <v>28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28</v>
      </c>
      <c r="V50" t="s">
        <v>28</v>
      </c>
      <c r="W50" t="s">
        <v>28</v>
      </c>
      <c r="X50" t="s">
        <v>28</v>
      </c>
      <c r="Y50" t="s">
        <v>28</v>
      </c>
      <c r="Z50" t="s">
        <v>28</v>
      </c>
      <c r="AA50" t="s">
        <v>362</v>
      </c>
      <c r="AB50" t="s">
        <v>363</v>
      </c>
    </row>
    <row r="51" spans="1:30" hidden="1" x14ac:dyDescent="0.35">
      <c r="A51" t="s">
        <v>364</v>
      </c>
      <c r="B51" t="s">
        <v>28</v>
      </c>
      <c r="C51" t="s">
        <v>28</v>
      </c>
      <c r="D51" t="s">
        <v>28</v>
      </c>
      <c r="E51" t="s">
        <v>28</v>
      </c>
      <c r="F51" t="s">
        <v>28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  <c r="U51" t="s">
        <v>28</v>
      </c>
      <c r="V51" t="s">
        <v>28</v>
      </c>
      <c r="W51" t="s">
        <v>28</v>
      </c>
      <c r="X51" t="s">
        <v>28</v>
      </c>
      <c r="Y51" t="s">
        <v>28</v>
      </c>
      <c r="Z51" t="s">
        <v>28</v>
      </c>
      <c r="AA51" t="s">
        <v>363</v>
      </c>
      <c r="AB51" t="s">
        <v>28</v>
      </c>
    </row>
    <row r="52" spans="1:30" hidden="1" x14ac:dyDescent="0.35">
      <c r="A52" t="s">
        <v>365</v>
      </c>
      <c r="B52" t="s">
        <v>28</v>
      </c>
      <c r="C52" t="s">
        <v>28</v>
      </c>
      <c r="D52" t="s">
        <v>28</v>
      </c>
      <c r="E52" t="s">
        <v>28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 t="s">
        <v>28</v>
      </c>
      <c r="L52" t="s">
        <v>28</v>
      </c>
      <c r="M52" t="s">
        <v>28</v>
      </c>
      <c r="N52" t="s">
        <v>28</v>
      </c>
      <c r="O52" t="s">
        <v>28</v>
      </c>
      <c r="P52" t="s">
        <v>366</v>
      </c>
      <c r="Q52" t="s">
        <v>350</v>
      </c>
      <c r="R52" t="s">
        <v>367</v>
      </c>
      <c r="S52" t="s">
        <v>310</v>
      </c>
      <c r="T52" t="s">
        <v>368</v>
      </c>
      <c r="U52" t="s">
        <v>80</v>
      </c>
      <c r="V52" t="s">
        <v>369</v>
      </c>
      <c r="W52" t="s">
        <v>369</v>
      </c>
      <c r="X52" t="s">
        <v>369</v>
      </c>
      <c r="Y52" t="s">
        <v>369</v>
      </c>
      <c r="Z52" t="s">
        <v>369</v>
      </c>
      <c r="AA52" t="s">
        <v>370</v>
      </c>
      <c r="AB52" t="s">
        <v>371</v>
      </c>
    </row>
    <row r="53" spans="1:30" hidden="1" x14ac:dyDescent="0.35">
      <c r="A53" t="s">
        <v>372</v>
      </c>
      <c r="B53" t="s">
        <v>28</v>
      </c>
      <c r="C53" t="s">
        <v>28</v>
      </c>
      <c r="D53" t="s">
        <v>28</v>
      </c>
      <c r="E53" t="s">
        <v>28</v>
      </c>
      <c r="F53" t="s">
        <v>28</v>
      </c>
      <c r="G53" t="s">
        <v>28</v>
      </c>
      <c r="H53" t="s">
        <v>28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373</v>
      </c>
      <c r="Q53" t="s">
        <v>373</v>
      </c>
      <c r="R53" t="s">
        <v>374</v>
      </c>
      <c r="S53" t="s">
        <v>374</v>
      </c>
      <c r="T53" t="s">
        <v>375</v>
      </c>
      <c r="U53" t="s">
        <v>376</v>
      </c>
      <c r="V53" t="s">
        <v>377</v>
      </c>
      <c r="W53" t="s">
        <v>377</v>
      </c>
      <c r="X53" t="s">
        <v>377</v>
      </c>
      <c r="Y53" t="s">
        <v>377</v>
      </c>
      <c r="Z53" t="s">
        <v>377</v>
      </c>
      <c r="AA53" t="s">
        <v>378</v>
      </c>
      <c r="AB53" t="s">
        <v>379</v>
      </c>
    </row>
    <row r="54" spans="1:30" hidden="1" x14ac:dyDescent="0.35">
      <c r="A54" t="s">
        <v>380</v>
      </c>
      <c r="B54" t="s">
        <v>28</v>
      </c>
      <c r="C54" t="s">
        <v>28</v>
      </c>
      <c r="D54" t="s">
        <v>28</v>
      </c>
      <c r="E54" t="s">
        <v>28</v>
      </c>
      <c r="F54" t="s">
        <v>28</v>
      </c>
      <c r="G54" t="s">
        <v>28</v>
      </c>
      <c r="H54" t="s">
        <v>28</v>
      </c>
      <c r="I54" t="s">
        <v>28</v>
      </c>
      <c r="J54" t="s">
        <v>28</v>
      </c>
      <c r="K54" t="s">
        <v>28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  <c r="U54" t="s">
        <v>28</v>
      </c>
      <c r="V54" t="s">
        <v>28</v>
      </c>
      <c r="W54" t="s">
        <v>381</v>
      </c>
      <c r="X54" t="s">
        <v>381</v>
      </c>
      <c r="Y54" t="s">
        <v>382</v>
      </c>
      <c r="Z54" t="s">
        <v>382</v>
      </c>
      <c r="AA54" t="s">
        <v>383</v>
      </c>
      <c r="AB54" t="s">
        <v>384</v>
      </c>
    </row>
    <row r="55" spans="1:30" x14ac:dyDescent="0.35">
      <c r="A55" t="s">
        <v>385</v>
      </c>
      <c r="B55" s="2" t="s">
        <v>82</v>
      </c>
      <c r="C55" s="2" t="s">
        <v>386</v>
      </c>
      <c r="D55" s="2" t="s">
        <v>387</v>
      </c>
      <c r="E55" s="2" t="s">
        <v>388</v>
      </c>
      <c r="F55" s="2" t="s">
        <v>284</v>
      </c>
      <c r="G55" s="2" t="s">
        <v>37</v>
      </c>
      <c r="H55" s="2" t="s">
        <v>389</v>
      </c>
      <c r="I55" s="2" t="s">
        <v>220</v>
      </c>
      <c r="J55" s="2" t="s">
        <v>133</v>
      </c>
      <c r="K55" s="2" t="s">
        <v>42</v>
      </c>
      <c r="L55" s="2" t="s">
        <v>390</v>
      </c>
      <c r="M55" s="2" t="s">
        <v>391</v>
      </c>
      <c r="N55" s="2" t="s">
        <v>73</v>
      </c>
      <c r="O55" s="2" t="s">
        <v>158</v>
      </c>
      <c r="P55" s="2" t="s">
        <v>182</v>
      </c>
      <c r="Q55" s="2" t="s">
        <v>182</v>
      </c>
      <c r="R55" s="2" t="s">
        <v>392</v>
      </c>
      <c r="S55" s="2" t="s">
        <v>393</v>
      </c>
      <c r="T55" s="2" t="s">
        <v>200</v>
      </c>
      <c r="U55" s="2" t="s">
        <v>363</v>
      </c>
      <c r="V55" s="2" t="s">
        <v>314</v>
      </c>
      <c r="W55" s="2">
        <f ca="1">RANDBETWEEN(Table_0[[#This Row],[Jun-12]],Table_0[[#This Row],[Jun-12]]*1.1)</f>
        <v>12999</v>
      </c>
      <c r="X55" s="2">
        <f ca="1">RANDBETWEEN(Table_0[[#This Row],[Apr-14]],Table_0[[#This Row],[Apr-14]]*1.1)</f>
        <v>13978</v>
      </c>
      <c r="Y55" s="2">
        <f ca="1">RANDBETWEEN(Table_0[[#This Row],[Apr-18]],Table_0[[#This Row],[Apr-18]]*1.1)</f>
        <v>14633</v>
      </c>
      <c r="Z55" s="2">
        <f ca="1">RANDBETWEEN(Table_0[[#This Row],[Jan-20]],Table_0[[#This Row],[Jan-20]]*1.1)</f>
        <v>15370</v>
      </c>
      <c r="AA55" s="2">
        <f ca="1">RANDBETWEEN(Table_0[[#This Row],[Sep-20]],Table_0[[#This Row],[Sep-20]]*1.1)</f>
        <v>15892</v>
      </c>
      <c r="AB55" s="2">
        <f ca="1">RANDBETWEEN(Table_0[[#This Row],[Jan-22]],Table_0[[#This Row],[Jan-22]]*1.1)</f>
        <v>16153</v>
      </c>
    </row>
    <row r="56" spans="1:30" x14ac:dyDescent="0.35">
      <c r="A56" t="s">
        <v>394</v>
      </c>
      <c r="B56" s="2">
        <f ca="1">RANDBETWEEN(Table_0[[#This Row],[Oct-78]]*0.9,Table_0[[#This Row],[Oct-78]])</f>
        <v>7995</v>
      </c>
      <c r="C56" s="2">
        <f ca="1">RANDBETWEEN(Table_0[[#This Row],[Feb-80]]*0.9,Table_0[[#This Row],[Feb-80]])</f>
        <v>8737</v>
      </c>
      <c r="D56" s="2">
        <f ca="1">RANDBETWEEN(Table_0[[#This Row],[Mar-82]]*0.9,Table_0[[#This Row],[Mar-82]])</f>
        <v>8486</v>
      </c>
      <c r="E56" s="2">
        <f ca="1">RANDBETWEEN(Table_0[[#This Row],[Jun-84]]*0.9,Table_0[[#This Row],[Jun-84]])</f>
        <v>8626</v>
      </c>
      <c r="F56" s="2">
        <f ca="1">RANDBETWEEN(Table_0[[#This Row],[Aug-86]]*0.9,Table_0[[#This Row],[Aug-86]])</f>
        <v>9490</v>
      </c>
      <c r="G56" s="2">
        <f ca="1">RANDBETWEEN(Table_0[[#This Row],[Feb-88]]*0.9,Table_0[[#This Row],[Feb-88]])</f>
        <v>8513</v>
      </c>
      <c r="H56" s="2">
        <f ca="1">RANDBETWEEN(Table_0[[#This Row],[Feb-89]]*0.9,Table_0[[#This Row],[Feb-89]])</f>
        <v>9401</v>
      </c>
      <c r="I56" s="2">
        <f ca="1">RANDBETWEEN(Table_0[[#This Row],[Sep-92]]*0.9,Table_0[[#This Row],[Sep-92]])</f>
        <v>9729</v>
      </c>
      <c r="J56" s="2">
        <f ca="1">RANDBETWEEN(Table_0[[#This Row],[Sep-96]]*0.9,Table_0[[#This Row],[Sep-96]])</f>
        <v>9380</v>
      </c>
      <c r="K56" s="2">
        <f ca="1">RANDBETWEEN(Table_0[[#This Row],[Feb-04]]*0.9,Table_0[[#This Row],[Feb-04]])</f>
        <v>10383</v>
      </c>
      <c r="L56" s="2">
        <f ca="1">RANDBETWEEN(Table_0[[#This Row],[Feb-05]]*0.9,Table_0[[#This Row],[Feb-05]])</f>
        <v>10190</v>
      </c>
      <c r="M56" s="2">
        <f ca="1">RANDBETWEEN(Table_0[[#This Row],[Oct-06]]*0.9,Table_0[[#This Row],[Oct-06]])</f>
        <v>10400</v>
      </c>
      <c r="N56" s="2">
        <f ca="1">RANDBETWEEN(Table_0[[#This Row],[Oct-07]]*0.9,Table_0[[#This Row],[Oct-07]])</f>
        <v>10967</v>
      </c>
      <c r="O56" s="2">
        <f ca="1">RANDBETWEEN(Table_0[[#This Row],[Mar-08]]*0.9,Table_0[[#This Row],[Mar-08]])</f>
        <v>10274</v>
      </c>
      <c r="P56" s="2">
        <f ca="1">RANDBETWEEN(Table_0[[#This Row],[Oct-08]]*0.9,Table_0[[#This Row],[Oct-08]])</f>
        <v>11481</v>
      </c>
      <c r="Q56" s="2">
        <f ca="1">RANDBETWEEN(Table_0[[#This Row],[Sep-10]]*0.9,Table_0[[#This Row],[Sep-10]])</f>
        <v>11207</v>
      </c>
      <c r="R56" s="2">
        <f ca="1">RANDBETWEEN(Table_0[[#This Row],[May-11]]*0.9,Table_0[[#This Row],[May-11]])</f>
        <v>10626</v>
      </c>
      <c r="S56" s="2">
        <f ca="1">RANDBETWEEN(Table_0[[#This Row],[Jun-12]]*0.9,Table_0[[#This Row],[Jun-12]])</f>
        <v>12157</v>
      </c>
      <c r="T56" s="2">
        <f ca="1">RANDBETWEEN(Table_0[[#This Row],[Apr-14]]*0.9,Table_0[[#This Row],[Apr-14]])</f>
        <v>11734</v>
      </c>
      <c r="U56" s="2">
        <f ca="1">RANDBETWEEN(Table_0[[#This Row],[Apr-18]]*0.9,Table_0[[#This Row],[Apr-18]])</f>
        <v>11168</v>
      </c>
      <c r="V56" s="2">
        <f ca="1">RANDBETWEEN(Table_0[[#This Row],[Jan-20]]*0.9,Table_0[[#This Row],[Jan-20]])</f>
        <v>12425</v>
      </c>
      <c r="W56" s="2">
        <f ca="1">RANDBETWEEN(Table_0[[#This Row],[Sep-20]]*0.9,Table_0[[#This Row],[Sep-20]])</f>
        <v>11939</v>
      </c>
      <c r="X56" s="2" t="s">
        <v>395</v>
      </c>
      <c r="Y56" s="2" t="s">
        <v>396</v>
      </c>
      <c r="Z56" s="2" t="s">
        <v>396</v>
      </c>
      <c r="AA56" s="2" t="s">
        <v>397</v>
      </c>
      <c r="AB56" s="2" t="s">
        <v>398</v>
      </c>
    </row>
    <row r="57" spans="1:30" x14ac:dyDescent="0.35">
      <c r="A57" s="1" t="s">
        <v>399</v>
      </c>
      <c r="B57" s="2">
        <f ca="1">RANDBETWEEN(Table_0[[#This Row],[Oct-78]]*0.9,Table_0[[#This Row],[Oct-78]])</f>
        <v>19410</v>
      </c>
      <c r="C57" s="2">
        <f ca="1">RANDBETWEEN(Table_0[[#This Row],[Feb-80]]*0.9,Table_0[[#This Row],[Feb-80]])</f>
        <v>22341</v>
      </c>
      <c r="D57" s="2">
        <f ca="1">RANDBETWEEN(Table_0[[#This Row],[Mar-82]]*0.9,Table_0[[#This Row],[Mar-82]])</f>
        <v>20087</v>
      </c>
      <c r="E57" s="2">
        <f ca="1">RANDBETWEEN(Table_0[[#This Row],[Jun-84]]*0.9,Table_0[[#This Row],[Jun-84]])</f>
        <v>21360</v>
      </c>
      <c r="F57" s="2">
        <f ca="1">RANDBETWEEN(Table_0[[#This Row],[Aug-86]]*0.9,Table_0[[#This Row],[Aug-86]])</f>
        <v>23541</v>
      </c>
      <c r="G57" s="2">
        <f ca="1">RANDBETWEEN(Table_0[[#This Row],[Feb-88]]*0.9,Table_0[[#This Row],[Feb-88]])</f>
        <v>21286</v>
      </c>
      <c r="H57" s="2">
        <f ca="1">RANDBETWEEN(Table_0[[#This Row],[Feb-89]]*0.9,Table_0[[#This Row],[Feb-89]])</f>
        <v>23189</v>
      </c>
      <c r="I57" s="2">
        <f ca="1">RANDBETWEEN(Table_0[[#This Row],[Sep-92]]*0.9,Table_0[[#This Row],[Sep-92]])</f>
        <v>24984</v>
      </c>
      <c r="J57" s="2">
        <f ca="1">RANDBETWEEN(Table_0[[#This Row],[Sep-96]]*0.9,Table_0[[#This Row],[Sep-96]])</f>
        <v>23513</v>
      </c>
      <c r="K57" s="2">
        <f ca="1">RANDBETWEEN(Table_0[[#This Row],[Feb-04]]*0.9,Table_0[[#This Row],[Feb-04]])</f>
        <v>23508</v>
      </c>
      <c r="L57" s="2">
        <f ca="1">RANDBETWEEN(Table_0[[#This Row],[Feb-05]]*0.9,Table_0[[#This Row],[Feb-05]])</f>
        <v>26693</v>
      </c>
      <c r="M57" s="2">
        <f ca="1">RANDBETWEEN(Table_0[[#This Row],[Oct-06]]*0.9,Table_0[[#This Row],[Oct-06]])</f>
        <v>24532</v>
      </c>
      <c r="N57" s="2">
        <f ca="1">RANDBETWEEN(Table_0[[#This Row],[Oct-07]]*0.9,Table_0[[#This Row],[Oct-07]])</f>
        <v>25749</v>
      </c>
      <c r="O57" s="2">
        <f ca="1">RANDBETWEEN(Table_0[[#This Row],[Mar-08]]*0.9,Table_0[[#This Row],[Mar-08]])</f>
        <v>29321</v>
      </c>
      <c r="P57" s="2" t="s">
        <v>374</v>
      </c>
      <c r="Q57" s="2" t="s">
        <v>400</v>
      </c>
      <c r="R57" s="2" t="s">
        <v>401</v>
      </c>
      <c r="S57" s="2" t="s">
        <v>401</v>
      </c>
      <c r="T57" s="2" t="s">
        <v>402</v>
      </c>
      <c r="U57" s="2" t="s">
        <v>403</v>
      </c>
      <c r="V57" s="2" t="s">
        <v>404</v>
      </c>
      <c r="W57" s="2" t="s">
        <v>404</v>
      </c>
      <c r="X57" s="2" t="s">
        <v>404</v>
      </c>
      <c r="Y57" s="2" t="s">
        <v>378</v>
      </c>
      <c r="Z57" s="2" t="s">
        <v>378</v>
      </c>
      <c r="AA57" s="2" t="s">
        <v>405</v>
      </c>
      <c r="AB57" s="2" t="s">
        <v>383</v>
      </c>
    </row>
    <row r="59" spans="1:30" hidden="1" x14ac:dyDescent="0.35">
      <c r="A59" t="s">
        <v>406</v>
      </c>
      <c r="B59" t="s">
        <v>28</v>
      </c>
      <c r="C59" t="s">
        <v>28</v>
      </c>
      <c r="D59" t="s">
        <v>407</v>
      </c>
      <c r="E59" t="s">
        <v>63</v>
      </c>
      <c r="F59" t="s">
        <v>285</v>
      </c>
      <c r="G59" t="s">
        <v>408</v>
      </c>
      <c r="H59" t="s">
        <v>409</v>
      </c>
      <c r="I59" t="s">
        <v>347</v>
      </c>
      <c r="J59" t="s">
        <v>51</v>
      </c>
      <c r="K59" t="s">
        <v>307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  <c r="U59" t="s">
        <v>28</v>
      </c>
      <c r="V59" t="s">
        <v>28</v>
      </c>
      <c r="W59" t="s">
        <v>28</v>
      </c>
      <c r="X59" t="s">
        <v>28</v>
      </c>
      <c r="Y59" t="s">
        <v>28</v>
      </c>
      <c r="Z59" t="s">
        <v>28</v>
      </c>
      <c r="AA59" t="s">
        <v>28</v>
      </c>
      <c r="AB59" t="s">
        <v>28</v>
      </c>
      <c r="AC59" t="s">
        <v>28</v>
      </c>
      <c r="AD59" t="s">
        <v>28</v>
      </c>
    </row>
    <row r="60" spans="1:30" hidden="1" x14ac:dyDescent="0.35">
      <c r="A60" t="s">
        <v>410</v>
      </c>
      <c r="B60" t="s">
        <v>28</v>
      </c>
      <c r="C60" t="s">
        <v>28</v>
      </c>
      <c r="D60" t="s">
        <v>28</v>
      </c>
      <c r="E60" t="s">
        <v>28</v>
      </c>
      <c r="F60" t="s">
        <v>28</v>
      </c>
      <c r="G60" t="s">
        <v>28</v>
      </c>
      <c r="H60" t="s">
        <v>28</v>
      </c>
      <c r="I60" t="s">
        <v>28</v>
      </c>
      <c r="J60" t="s">
        <v>28</v>
      </c>
      <c r="K60" t="s">
        <v>28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  <c r="U60" t="s">
        <v>28</v>
      </c>
      <c r="V60" t="s">
        <v>28</v>
      </c>
      <c r="W60" t="s">
        <v>28</v>
      </c>
      <c r="X60" t="s">
        <v>28</v>
      </c>
      <c r="Y60" t="s">
        <v>28</v>
      </c>
      <c r="Z60" t="s">
        <v>411</v>
      </c>
      <c r="AA60" t="s">
        <v>398</v>
      </c>
      <c r="AB60" t="s">
        <v>398</v>
      </c>
      <c r="AC60" t="s">
        <v>412</v>
      </c>
      <c r="AD60" t="s">
        <v>413</v>
      </c>
    </row>
    <row r="61" spans="1:30" hidden="1" x14ac:dyDescent="0.35">
      <c r="A61" t="s">
        <v>414</v>
      </c>
      <c r="B61" t="s">
        <v>28</v>
      </c>
      <c r="C61" t="s">
        <v>28</v>
      </c>
      <c r="D61" t="s">
        <v>28</v>
      </c>
      <c r="E61" t="s">
        <v>28</v>
      </c>
      <c r="F61" t="s">
        <v>28</v>
      </c>
      <c r="G61" t="s">
        <v>28</v>
      </c>
      <c r="H61" t="s">
        <v>28</v>
      </c>
      <c r="I61" t="s">
        <v>28</v>
      </c>
      <c r="J61" t="s">
        <v>28</v>
      </c>
      <c r="K61" t="s">
        <v>28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  <c r="U61" t="s">
        <v>28</v>
      </c>
      <c r="V61" t="s">
        <v>28</v>
      </c>
      <c r="W61" t="s">
        <v>28</v>
      </c>
      <c r="X61" t="s">
        <v>28</v>
      </c>
      <c r="Y61" t="s">
        <v>415</v>
      </c>
      <c r="Z61" t="s">
        <v>415</v>
      </c>
      <c r="AA61" t="s">
        <v>416</v>
      </c>
      <c r="AB61" t="s">
        <v>416</v>
      </c>
      <c r="AC61" t="s">
        <v>417</v>
      </c>
      <c r="AD61" t="s">
        <v>418</v>
      </c>
    </row>
    <row r="62" spans="1:30" hidden="1" x14ac:dyDescent="0.35">
      <c r="A62" t="s">
        <v>419</v>
      </c>
      <c r="B62" t="s">
        <v>28</v>
      </c>
      <c r="C62" t="s">
        <v>28</v>
      </c>
      <c r="D62" t="s">
        <v>28</v>
      </c>
      <c r="E62" t="s">
        <v>28</v>
      </c>
      <c r="F62" t="s">
        <v>28</v>
      </c>
      <c r="G62" t="s">
        <v>28</v>
      </c>
      <c r="H62" t="s">
        <v>28</v>
      </c>
      <c r="I62" t="s">
        <v>28</v>
      </c>
      <c r="J62" t="s">
        <v>28</v>
      </c>
      <c r="K62" t="s">
        <v>28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  <c r="U62" t="s">
        <v>28</v>
      </c>
      <c r="V62" t="s">
        <v>28</v>
      </c>
      <c r="W62" t="s">
        <v>28</v>
      </c>
      <c r="X62" t="s">
        <v>28</v>
      </c>
      <c r="Y62" t="s">
        <v>420</v>
      </c>
      <c r="Z62" t="s">
        <v>420</v>
      </c>
      <c r="AA62" t="s">
        <v>421</v>
      </c>
      <c r="AB62" t="s">
        <v>421</v>
      </c>
      <c r="AC62" t="s">
        <v>421</v>
      </c>
      <c r="AD62" t="s">
        <v>422</v>
      </c>
    </row>
    <row r="63" spans="1:30" hidden="1" x14ac:dyDescent="0.35">
      <c r="A63" t="s">
        <v>423</v>
      </c>
      <c r="B63" t="s">
        <v>28</v>
      </c>
      <c r="C63" t="s">
        <v>28</v>
      </c>
      <c r="D63" t="s">
        <v>28</v>
      </c>
      <c r="E63" t="s">
        <v>28</v>
      </c>
      <c r="F63" t="s">
        <v>28</v>
      </c>
      <c r="G63" t="s">
        <v>28</v>
      </c>
      <c r="H63" t="s">
        <v>28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28</v>
      </c>
      <c r="V63" t="s">
        <v>28</v>
      </c>
      <c r="W63" t="s">
        <v>28</v>
      </c>
      <c r="X63" t="s">
        <v>28</v>
      </c>
      <c r="Y63" t="s">
        <v>28</v>
      </c>
      <c r="Z63" t="s">
        <v>28</v>
      </c>
      <c r="AA63" t="s">
        <v>28</v>
      </c>
      <c r="AB63" t="s">
        <v>424</v>
      </c>
      <c r="AC63" t="s">
        <v>424</v>
      </c>
      <c r="AD63" t="s">
        <v>425</v>
      </c>
    </row>
    <row r="64" spans="1:30" hidden="1" x14ac:dyDescent="0.35">
      <c r="A64" t="s">
        <v>426</v>
      </c>
      <c r="B64" t="s">
        <v>28</v>
      </c>
      <c r="C64" t="s">
        <v>28</v>
      </c>
      <c r="D64" t="s">
        <v>427</v>
      </c>
      <c r="E64" t="s">
        <v>337</v>
      </c>
      <c r="F64" t="s">
        <v>152</v>
      </c>
      <c r="G64" t="s">
        <v>428</v>
      </c>
      <c r="H64" t="s">
        <v>157</v>
      </c>
      <c r="I64" t="s">
        <v>429</v>
      </c>
      <c r="J64" t="s">
        <v>309</v>
      </c>
      <c r="K64" t="s">
        <v>290</v>
      </c>
      <c r="L64" t="s">
        <v>430</v>
      </c>
      <c r="M64" t="s">
        <v>430</v>
      </c>
      <c r="N64" t="s">
        <v>431</v>
      </c>
      <c r="O64" t="s">
        <v>413</v>
      </c>
      <c r="P64" t="s">
        <v>432</v>
      </c>
      <c r="Q64" t="s">
        <v>433</v>
      </c>
      <c r="R64" t="s">
        <v>434</v>
      </c>
      <c r="S64" t="s">
        <v>434</v>
      </c>
      <c r="T64" t="s">
        <v>435</v>
      </c>
      <c r="U64" t="s">
        <v>436</v>
      </c>
      <c r="V64" t="s">
        <v>437</v>
      </c>
      <c r="W64" t="s">
        <v>438</v>
      </c>
      <c r="X64" t="s">
        <v>329</v>
      </c>
      <c r="Y64" t="s">
        <v>28</v>
      </c>
      <c r="Z64" t="s">
        <v>28</v>
      </c>
      <c r="AA64" t="s">
        <v>28</v>
      </c>
      <c r="AB64" t="s">
        <v>28</v>
      </c>
      <c r="AC64" t="s">
        <v>28</v>
      </c>
      <c r="AD64" t="s">
        <v>28</v>
      </c>
    </row>
    <row r="65" spans="1:30" hidden="1" x14ac:dyDescent="0.35">
      <c r="A65" t="s">
        <v>439</v>
      </c>
      <c r="B65" t="s">
        <v>28</v>
      </c>
      <c r="C65" t="s">
        <v>28</v>
      </c>
      <c r="D65" t="s">
        <v>28</v>
      </c>
      <c r="E65" t="s">
        <v>28</v>
      </c>
      <c r="F65" t="s">
        <v>28</v>
      </c>
      <c r="G65" t="s">
        <v>28</v>
      </c>
      <c r="H65" t="s">
        <v>28</v>
      </c>
      <c r="I65" t="s">
        <v>28</v>
      </c>
      <c r="J65" t="s">
        <v>28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440</v>
      </c>
      <c r="U65" t="s">
        <v>440</v>
      </c>
      <c r="V65" t="s">
        <v>376</v>
      </c>
      <c r="W65" t="s">
        <v>441</v>
      </c>
      <c r="X65" t="s">
        <v>442</v>
      </c>
      <c r="Y65" t="s">
        <v>442</v>
      </c>
      <c r="Z65" t="s">
        <v>442</v>
      </c>
      <c r="AA65" t="s">
        <v>443</v>
      </c>
      <c r="AB65" t="s">
        <v>443</v>
      </c>
      <c r="AC65" t="s">
        <v>404</v>
      </c>
      <c r="AD65" t="s">
        <v>444</v>
      </c>
    </row>
    <row r="66" spans="1:30" hidden="1" x14ac:dyDescent="0.35">
      <c r="A66" t="s">
        <v>445</v>
      </c>
      <c r="B66" t="s">
        <v>28</v>
      </c>
      <c r="C66" t="s">
        <v>28</v>
      </c>
      <c r="D66" t="s">
        <v>28</v>
      </c>
      <c r="E66" t="s">
        <v>28</v>
      </c>
      <c r="F66" t="s">
        <v>28</v>
      </c>
      <c r="G66" t="s">
        <v>28</v>
      </c>
      <c r="H66" t="s">
        <v>28</v>
      </c>
      <c r="I66" t="s">
        <v>28</v>
      </c>
      <c r="J66" t="s">
        <v>28</v>
      </c>
      <c r="K66" t="s">
        <v>28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446</v>
      </c>
      <c r="U66" t="s">
        <v>446</v>
      </c>
      <c r="V66" t="s">
        <v>402</v>
      </c>
      <c r="W66" t="s">
        <v>447</v>
      </c>
      <c r="X66" t="s">
        <v>448</v>
      </c>
      <c r="Y66" t="s">
        <v>448</v>
      </c>
      <c r="Z66" t="s">
        <v>448</v>
      </c>
      <c r="AA66" t="s">
        <v>449</v>
      </c>
      <c r="AB66" t="s">
        <v>449</v>
      </c>
      <c r="AC66" t="s">
        <v>450</v>
      </c>
      <c r="AD66" t="s">
        <v>451</v>
      </c>
    </row>
    <row r="67" spans="1:30" hidden="1" x14ac:dyDescent="0.35">
      <c r="A67" t="s">
        <v>452</v>
      </c>
      <c r="B67" t="s">
        <v>28</v>
      </c>
      <c r="C67" t="s">
        <v>28</v>
      </c>
      <c r="D67" t="s">
        <v>28</v>
      </c>
      <c r="E67" t="s">
        <v>28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453</v>
      </c>
      <c r="U67" t="s">
        <v>453</v>
      </c>
      <c r="V67" t="s">
        <v>454</v>
      </c>
      <c r="W67" t="s">
        <v>455</v>
      </c>
      <c r="X67" t="s">
        <v>456</v>
      </c>
      <c r="Y67" t="s">
        <v>456</v>
      </c>
      <c r="Z67" t="s">
        <v>456</v>
      </c>
      <c r="AA67" t="s">
        <v>457</v>
      </c>
      <c r="AB67" t="s">
        <v>457</v>
      </c>
      <c r="AC67" t="s">
        <v>458</v>
      </c>
      <c r="AD67" t="s">
        <v>459</v>
      </c>
    </row>
    <row r="68" spans="1:30" hidden="1" x14ac:dyDescent="0.35">
      <c r="A68" t="s">
        <v>460</v>
      </c>
      <c r="B68" t="s">
        <v>28</v>
      </c>
      <c r="C68" t="s">
        <v>28</v>
      </c>
      <c r="D68" t="s">
        <v>461</v>
      </c>
      <c r="E68" t="s">
        <v>462</v>
      </c>
      <c r="F68" t="s">
        <v>463</v>
      </c>
      <c r="G68" t="s">
        <v>108</v>
      </c>
      <c r="H68" t="s">
        <v>464</v>
      </c>
      <c r="I68" t="s">
        <v>284</v>
      </c>
      <c r="J68" t="s">
        <v>389</v>
      </c>
      <c r="K68" t="s">
        <v>221</v>
      </c>
      <c r="L68" t="s">
        <v>465</v>
      </c>
      <c r="M68" t="s">
        <v>65</v>
      </c>
      <c r="N68" t="s">
        <v>149</v>
      </c>
      <c r="O68" t="s">
        <v>466</v>
      </c>
      <c r="P68" t="s">
        <v>467</v>
      </c>
      <c r="Q68" t="s">
        <v>67</v>
      </c>
      <c r="R68" t="s">
        <v>136</v>
      </c>
      <c r="S68" t="s">
        <v>136</v>
      </c>
      <c r="T68" t="s">
        <v>346</v>
      </c>
      <c r="U68" t="s">
        <v>346</v>
      </c>
      <c r="V68" t="s">
        <v>468</v>
      </c>
      <c r="W68" t="s">
        <v>469</v>
      </c>
      <c r="X68" t="s">
        <v>306</v>
      </c>
      <c r="Y68" t="s">
        <v>306</v>
      </c>
      <c r="Z68" t="s">
        <v>306</v>
      </c>
      <c r="AA68" t="s">
        <v>306</v>
      </c>
      <c r="AB68" t="s">
        <v>306</v>
      </c>
      <c r="AC68" t="s">
        <v>28</v>
      </c>
      <c r="AD68" t="s">
        <v>28</v>
      </c>
    </row>
    <row r="69" spans="1:30" hidden="1" x14ac:dyDescent="0.35">
      <c r="A69" t="s">
        <v>470</v>
      </c>
      <c r="B69" t="s">
        <v>28</v>
      </c>
      <c r="C69" t="s">
        <v>28</v>
      </c>
      <c r="D69" t="s">
        <v>471</v>
      </c>
      <c r="E69" t="s">
        <v>149</v>
      </c>
      <c r="F69" t="s">
        <v>134</v>
      </c>
      <c r="G69" t="s">
        <v>68</v>
      </c>
      <c r="H69" t="s">
        <v>96</v>
      </c>
      <c r="I69" t="s">
        <v>96</v>
      </c>
      <c r="J69" t="s">
        <v>52</v>
      </c>
      <c r="K69" t="s">
        <v>176</v>
      </c>
      <c r="L69" t="s">
        <v>102</v>
      </c>
      <c r="M69" t="s">
        <v>161</v>
      </c>
      <c r="N69" t="s">
        <v>472</v>
      </c>
      <c r="O69" t="s">
        <v>80</v>
      </c>
      <c r="P69" t="s">
        <v>411</v>
      </c>
      <c r="Q69" t="s">
        <v>473</v>
      </c>
      <c r="R69" t="s">
        <v>474</v>
      </c>
      <c r="S69" t="s">
        <v>474</v>
      </c>
      <c r="T69" t="s">
        <v>475</v>
      </c>
      <c r="U69" t="s">
        <v>475</v>
      </c>
      <c r="V69" t="s">
        <v>476</v>
      </c>
      <c r="W69" t="s">
        <v>477</v>
      </c>
      <c r="X69" t="s">
        <v>477</v>
      </c>
      <c r="Y69" t="s">
        <v>477</v>
      </c>
      <c r="Z69" t="s">
        <v>477</v>
      </c>
      <c r="AA69" t="s">
        <v>477</v>
      </c>
      <c r="AB69" t="s">
        <v>477</v>
      </c>
      <c r="AC69" t="s">
        <v>263</v>
      </c>
      <c r="AD69" t="s">
        <v>478</v>
      </c>
    </row>
    <row r="70" spans="1:30" hidden="1" x14ac:dyDescent="0.35">
      <c r="A70" t="s">
        <v>479</v>
      </c>
      <c r="B70" t="s">
        <v>28</v>
      </c>
      <c r="C70" t="s">
        <v>28</v>
      </c>
      <c r="D70" t="s">
        <v>28</v>
      </c>
      <c r="E70" t="s">
        <v>28</v>
      </c>
      <c r="F70" t="s">
        <v>28</v>
      </c>
      <c r="G70" t="s">
        <v>28</v>
      </c>
      <c r="H70" t="s">
        <v>28</v>
      </c>
      <c r="I70" t="s">
        <v>28</v>
      </c>
      <c r="J70" t="s">
        <v>28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  <c r="U70" t="s">
        <v>28</v>
      </c>
      <c r="V70" t="s">
        <v>28</v>
      </c>
      <c r="W70" t="s">
        <v>28</v>
      </c>
      <c r="X70" t="s">
        <v>480</v>
      </c>
      <c r="Y70" t="s">
        <v>480</v>
      </c>
      <c r="Z70" t="s">
        <v>480</v>
      </c>
      <c r="AA70" t="s">
        <v>480</v>
      </c>
      <c r="AB70" t="s">
        <v>480</v>
      </c>
      <c r="AC70" t="s">
        <v>440</v>
      </c>
      <c r="AD70" t="s">
        <v>481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E265-DC67-4AED-847A-BC245DB167A5}">
  <dimension ref="A1:J36"/>
  <sheetViews>
    <sheetView tabSelected="1" topLeftCell="B14" zoomScale="77" workbookViewId="0">
      <selection activeCell="H29" sqref="H29"/>
    </sheetView>
  </sheetViews>
  <sheetFormatPr defaultRowHeight="14.5" x14ac:dyDescent="0.35"/>
  <cols>
    <col min="1" max="1" width="17.36328125" bestFit="1" customWidth="1"/>
    <col min="2" max="2" width="30.1796875" bestFit="1" customWidth="1"/>
    <col min="3" max="3" width="31.26953125" bestFit="1" customWidth="1"/>
    <col min="4" max="4" width="13.90625" customWidth="1"/>
    <col min="5" max="5" width="11.08984375" customWidth="1"/>
    <col min="6" max="6" width="21.26953125" bestFit="1" customWidth="1"/>
    <col min="7" max="7" width="11.08984375" bestFit="1" customWidth="1"/>
    <col min="8" max="8" width="18.26953125" bestFit="1" customWidth="1"/>
    <col min="9" max="10" width="10.453125" bestFit="1" customWidth="1"/>
  </cols>
  <sheetData>
    <row r="1" spans="2:10" x14ac:dyDescent="0.35">
      <c r="B1" s="8" t="s">
        <v>495</v>
      </c>
      <c r="C1" s="9">
        <v>0.12</v>
      </c>
    </row>
    <row r="2" spans="2:10" x14ac:dyDescent="0.35">
      <c r="B2" s="8" t="s">
        <v>496</v>
      </c>
      <c r="C2" s="8">
        <v>20</v>
      </c>
    </row>
    <row r="5" spans="2:10" x14ac:dyDescent="0.35">
      <c r="C5" s="81" t="s">
        <v>485</v>
      </c>
      <c r="D5" s="81"/>
      <c r="E5" s="81"/>
      <c r="F5" s="81"/>
      <c r="G5" s="81"/>
      <c r="H5" s="81"/>
      <c r="I5" s="81"/>
      <c r="J5" s="81"/>
    </row>
    <row r="6" spans="2:10" x14ac:dyDescent="0.35">
      <c r="C6" s="76" t="s">
        <v>490</v>
      </c>
      <c r="D6" s="77" t="s">
        <v>2069</v>
      </c>
      <c r="E6" s="77" t="s">
        <v>2086</v>
      </c>
      <c r="F6" s="77" t="s">
        <v>498</v>
      </c>
      <c r="G6" s="76" t="s">
        <v>491</v>
      </c>
      <c r="H6" s="77" t="s">
        <v>497</v>
      </c>
      <c r="I6" s="77" t="s">
        <v>2086</v>
      </c>
      <c r="J6" s="77" t="s">
        <v>498</v>
      </c>
    </row>
    <row r="7" spans="2:10" x14ac:dyDescent="0.35">
      <c r="B7" s="21" t="s">
        <v>486</v>
      </c>
      <c r="C7" s="24">
        <v>15050</v>
      </c>
      <c r="D7" s="20">
        <v>15000</v>
      </c>
      <c r="E7" s="20">
        <v>15050</v>
      </c>
      <c r="F7" s="20">
        <v>15100</v>
      </c>
      <c r="G7" s="27">
        <v>22100</v>
      </c>
      <c r="H7" s="20">
        <v>22000</v>
      </c>
      <c r="I7" s="20">
        <v>22100</v>
      </c>
      <c r="J7" s="20">
        <v>22200</v>
      </c>
    </row>
    <row r="8" spans="2:10" x14ac:dyDescent="0.35">
      <c r="B8" s="22" t="s">
        <v>488</v>
      </c>
      <c r="C8" s="25">
        <v>300</v>
      </c>
      <c r="D8" s="20">
        <v>50</v>
      </c>
      <c r="E8" s="20">
        <v>300</v>
      </c>
      <c r="F8" s="20">
        <v>500</v>
      </c>
      <c r="G8" s="28">
        <v>300</v>
      </c>
      <c r="H8" s="20">
        <v>50</v>
      </c>
      <c r="I8" s="20">
        <v>300</v>
      </c>
      <c r="J8" s="20">
        <v>500</v>
      </c>
    </row>
    <row r="9" spans="2:10" x14ac:dyDescent="0.35">
      <c r="B9" s="22" t="s">
        <v>487</v>
      </c>
      <c r="C9" s="25">
        <v>80</v>
      </c>
      <c r="D9" s="20">
        <v>60</v>
      </c>
      <c r="E9" s="20">
        <v>80</v>
      </c>
      <c r="F9" s="20">
        <v>100</v>
      </c>
      <c r="G9" s="28">
        <v>100</v>
      </c>
      <c r="H9" s="20">
        <v>80</v>
      </c>
      <c r="I9" s="20">
        <v>100</v>
      </c>
      <c r="J9" s="20">
        <v>120</v>
      </c>
    </row>
    <row r="10" spans="2:10" x14ac:dyDescent="0.35">
      <c r="B10" s="22" t="s">
        <v>489</v>
      </c>
      <c r="C10" s="25">
        <v>89</v>
      </c>
      <c r="D10" s="20">
        <v>50</v>
      </c>
      <c r="E10" s="20">
        <v>89</v>
      </c>
      <c r="F10" s="20">
        <v>150</v>
      </c>
      <c r="G10" s="28">
        <v>145</v>
      </c>
      <c r="H10" s="20">
        <v>120</v>
      </c>
      <c r="I10" s="20">
        <v>145</v>
      </c>
      <c r="J10" s="20">
        <v>165</v>
      </c>
    </row>
    <row r="11" spans="2:10" x14ac:dyDescent="0.35">
      <c r="B11" s="23" t="s">
        <v>2114</v>
      </c>
      <c r="C11" s="26">
        <v>46323.44</v>
      </c>
      <c r="D11" s="20">
        <v>39445.11</v>
      </c>
      <c r="E11" s="20">
        <v>46323.44</v>
      </c>
      <c r="F11" s="20">
        <v>53442.41</v>
      </c>
      <c r="G11" s="29">
        <v>41718.769999999997</v>
      </c>
      <c r="H11" s="20">
        <v>38492.239999999998</v>
      </c>
      <c r="I11" s="20">
        <v>41718.769999999997</v>
      </c>
      <c r="J11" s="20">
        <v>43979.39</v>
      </c>
    </row>
    <row r="12" spans="2:10" x14ac:dyDescent="0.35">
      <c r="C12" s="16"/>
      <c r="D12" s="19"/>
      <c r="E12" s="19"/>
      <c r="F12" s="19"/>
      <c r="G12" s="16"/>
      <c r="H12" s="19"/>
      <c r="I12" s="19"/>
      <c r="J12" s="19"/>
    </row>
    <row r="13" spans="2:10" x14ac:dyDescent="0.35">
      <c r="B13" s="6" t="s">
        <v>2071</v>
      </c>
      <c r="C13" s="16">
        <f>C11</f>
        <v>46323.44</v>
      </c>
      <c r="D13" s="19"/>
      <c r="E13" s="19"/>
      <c r="F13" s="6" t="s">
        <v>2071</v>
      </c>
      <c r="G13" s="16">
        <f>G11</f>
        <v>41718.769999999997</v>
      </c>
      <c r="H13" s="19"/>
      <c r="I13" s="19"/>
      <c r="J13" s="19"/>
    </row>
    <row r="14" spans="2:10" x14ac:dyDescent="0.35">
      <c r="B14" s="6" t="s">
        <v>2074</v>
      </c>
      <c r="C14" s="17">
        <f>-SUM(C7,C8)</f>
        <v>-15350</v>
      </c>
      <c r="D14" s="19"/>
      <c r="E14" s="19"/>
      <c r="F14" s="6" t="s">
        <v>2074</v>
      </c>
      <c r="G14" s="17">
        <f>-G7-G8</f>
        <v>-22400</v>
      </c>
      <c r="H14" s="19"/>
      <c r="I14" s="19"/>
      <c r="J14" s="19"/>
    </row>
    <row r="15" spans="2:10" x14ac:dyDescent="0.35">
      <c r="B15" s="6" t="s">
        <v>2070</v>
      </c>
      <c r="C15" s="17">
        <f>-C9-C10</f>
        <v>-169</v>
      </c>
      <c r="D15" s="19"/>
      <c r="E15" s="19"/>
      <c r="F15" s="6" t="s">
        <v>2070</v>
      </c>
      <c r="G15" s="17">
        <f>-G9-G10</f>
        <v>-245</v>
      </c>
      <c r="H15" s="19"/>
      <c r="I15" s="19"/>
      <c r="J15" s="19"/>
    </row>
    <row r="16" spans="2:10" x14ac:dyDescent="0.35">
      <c r="B16" s="14" t="s">
        <v>2073</v>
      </c>
      <c r="C16" s="18">
        <f>SUM(C14,-PV(C1,C2,C15,,0),-PV(C1,C2,,C13,0))</f>
        <v>-11810.134800302003</v>
      </c>
      <c r="D16" s="41"/>
      <c r="E16" s="41"/>
      <c r="F16" s="14" t="s">
        <v>2073</v>
      </c>
      <c r="G16" s="18">
        <f>SUM(G14,-PV(C1,C2,G15,,0),-PV(C1,C2,,G13,0))</f>
        <v>-19905.163758914994</v>
      </c>
      <c r="H16" s="41"/>
      <c r="I16" s="41"/>
      <c r="J16" s="41"/>
    </row>
    <row r="17" spans="1:10" x14ac:dyDescent="0.35">
      <c r="B17" s="14" t="s">
        <v>2072</v>
      </c>
      <c r="C17" s="18">
        <f>SUM(C15,-PMT(C1,C2,C14,,0),-PMT(C1,C2,,C13,0))</f>
        <v>-1581.1264391683726</v>
      </c>
      <c r="D17" s="41"/>
      <c r="E17" s="41"/>
      <c r="F17" s="14" t="s">
        <v>2072</v>
      </c>
      <c r="G17" s="18">
        <f>-PMT(C1,C2,G16,,0)</f>
        <v>-2664.8790405332056</v>
      </c>
      <c r="H17" s="41"/>
      <c r="I17" s="41"/>
      <c r="J17" s="41"/>
    </row>
    <row r="18" spans="1:10" x14ac:dyDescent="0.35">
      <c r="C18" s="30"/>
    </row>
    <row r="19" spans="1:10" x14ac:dyDescent="0.35">
      <c r="C19" s="80" t="s">
        <v>494</v>
      </c>
      <c r="D19" s="80"/>
    </row>
    <row r="20" spans="1:10" x14ac:dyDescent="0.35">
      <c r="A20" s="63"/>
      <c r="B20" s="4">
        <v>57.45</v>
      </c>
      <c r="C20" s="7" t="e" vm="1">
        <v>#VALUE!</v>
      </c>
      <c r="D20" s="77" t="s">
        <v>497</v>
      </c>
      <c r="E20" s="77" t="s">
        <v>2086</v>
      </c>
      <c r="F20" s="77" t="s">
        <v>498</v>
      </c>
      <c r="G20" s="63"/>
      <c r="H20" s="82" t="s">
        <v>2115</v>
      </c>
      <c r="I20" s="82"/>
      <c r="J20" s="63"/>
    </row>
    <row r="21" spans="1:10" x14ac:dyDescent="0.35">
      <c r="A21" s="63"/>
      <c r="B21" s="31" t="s">
        <v>492</v>
      </c>
      <c r="C21" s="32">
        <v>15051.9</v>
      </c>
      <c r="D21" s="69">
        <v>13665.92</v>
      </c>
      <c r="E21" s="69">
        <v>15051.9</v>
      </c>
      <c r="F21" s="69">
        <v>16168.95</v>
      </c>
      <c r="H21" s="5" t="s">
        <v>493</v>
      </c>
      <c r="I21" s="12">
        <v>262</v>
      </c>
    </row>
    <row r="22" spans="1:10" x14ac:dyDescent="0.35">
      <c r="B22" s="33" t="s">
        <v>2102</v>
      </c>
      <c r="C22" s="34">
        <v>57.45</v>
      </c>
      <c r="D22" s="69">
        <v>52.16</v>
      </c>
      <c r="E22" s="69">
        <v>57.45</v>
      </c>
      <c r="F22" s="69">
        <v>61.95</v>
      </c>
      <c r="H22" s="6" t="s">
        <v>2103</v>
      </c>
      <c r="I22" s="71">
        <f>I21*C22</f>
        <v>15051.900000000001</v>
      </c>
    </row>
    <row r="23" spans="1:10" x14ac:dyDescent="0.35">
      <c r="B23" s="33" t="s">
        <v>2108</v>
      </c>
      <c r="C23" s="34">
        <v>7.17</v>
      </c>
      <c r="D23" s="69">
        <v>0.48299999999999998</v>
      </c>
      <c r="E23" s="69">
        <v>7.17</v>
      </c>
      <c r="F23" s="69">
        <v>7.17</v>
      </c>
      <c r="H23" s="5" t="s">
        <v>2106</v>
      </c>
      <c r="I23" s="4">
        <v>7.17</v>
      </c>
    </row>
    <row r="24" spans="1:10" x14ac:dyDescent="0.35">
      <c r="B24" s="33" t="s">
        <v>2105</v>
      </c>
      <c r="C24" s="34">
        <v>1878.54</v>
      </c>
      <c r="D24" s="69">
        <v>125.28</v>
      </c>
      <c r="E24" s="69">
        <v>1878.54</v>
      </c>
      <c r="F24" s="69">
        <v>1878.54</v>
      </c>
      <c r="H24" s="5" t="s">
        <v>2107</v>
      </c>
      <c r="I24" s="70">
        <f>I23*I21</f>
        <v>1878.54</v>
      </c>
    </row>
    <row r="25" spans="1:10" x14ac:dyDescent="0.35">
      <c r="B25" s="33" t="s">
        <v>2068</v>
      </c>
      <c r="C25" s="34">
        <v>451.56</v>
      </c>
      <c r="D25" s="69">
        <v>451.56</v>
      </c>
      <c r="E25" s="69">
        <v>451.56</v>
      </c>
      <c r="F25" s="69">
        <v>451.56</v>
      </c>
      <c r="H25" s="6" t="s">
        <v>2066</v>
      </c>
      <c r="I25" s="4">
        <f>I21*B20*0.25%</f>
        <v>37.629750000000001</v>
      </c>
    </row>
    <row r="26" spans="1:10" x14ac:dyDescent="0.35">
      <c r="B26" s="33" t="s">
        <v>2113</v>
      </c>
      <c r="C26" s="34">
        <v>58.99</v>
      </c>
      <c r="D26" s="69">
        <v>57.31</v>
      </c>
      <c r="E26" s="69">
        <v>58.99</v>
      </c>
      <c r="F26" s="69">
        <v>61.1</v>
      </c>
      <c r="H26" s="5" t="s">
        <v>2101</v>
      </c>
      <c r="I26" s="71">
        <f>I25*12</f>
        <v>451.55700000000002</v>
      </c>
    </row>
    <row r="27" spans="1:10" x14ac:dyDescent="0.35">
      <c r="B27" s="35" t="s">
        <v>2114</v>
      </c>
      <c r="C27" s="36">
        <v>15455.38</v>
      </c>
      <c r="D27" s="69">
        <v>15015.22</v>
      </c>
      <c r="E27" s="69">
        <v>15455.38</v>
      </c>
      <c r="F27" s="69">
        <v>16008.2</v>
      </c>
    </row>
    <row r="28" spans="1:10" x14ac:dyDescent="0.35">
      <c r="B28" s="37"/>
      <c r="C28" s="38"/>
    </row>
    <row r="29" spans="1:10" x14ac:dyDescent="0.35">
      <c r="B29" s="5" t="s">
        <v>2071</v>
      </c>
      <c r="C29" s="39">
        <f>C26*I21</f>
        <v>15455.380000000001</v>
      </c>
    </row>
    <row r="30" spans="1:10" x14ac:dyDescent="0.35">
      <c r="B30" s="5" t="s">
        <v>2074</v>
      </c>
      <c r="C30" s="40">
        <f>-C22*I21</f>
        <v>-15051.900000000001</v>
      </c>
    </row>
    <row r="31" spans="1:10" x14ac:dyDescent="0.35">
      <c r="B31" s="5" t="s">
        <v>2070</v>
      </c>
      <c r="C31" s="40">
        <f>(C23*I21)-C25</f>
        <v>1426.98</v>
      </c>
    </row>
    <row r="32" spans="1:10" x14ac:dyDescent="0.35">
      <c r="B32" s="13" t="s">
        <v>2073</v>
      </c>
      <c r="C32" s="15">
        <f>SUM(C30,-PV(C1,C2,C31,,0),-PV(C1,C2,,C29,0))</f>
        <v>-2790.9440892642378</v>
      </c>
    </row>
    <row r="33" spans="2:10" x14ac:dyDescent="0.35">
      <c r="B33" s="13" t="s">
        <v>2072</v>
      </c>
      <c r="C33" s="15">
        <f>-PMT(C1,C2,C32,,0)</f>
        <v>-373.64818982959798</v>
      </c>
      <c r="H33" s="37"/>
      <c r="I33" s="4"/>
      <c r="J33" s="4"/>
    </row>
    <row r="34" spans="2:10" x14ac:dyDescent="0.35">
      <c r="H34" s="37"/>
      <c r="I34" s="12"/>
      <c r="J34" s="12"/>
    </row>
    <row r="35" spans="2:10" x14ac:dyDescent="0.35">
      <c r="H35" s="37"/>
      <c r="I35" s="4"/>
      <c r="J35" s="4"/>
    </row>
    <row r="36" spans="2:10" x14ac:dyDescent="0.35">
      <c r="H36" s="37"/>
      <c r="I36" s="4"/>
      <c r="J36" s="4"/>
    </row>
  </sheetData>
  <mergeCells count="3">
    <mergeCell ref="C19:D19"/>
    <mergeCell ref="C5:J5"/>
    <mergeCell ref="H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6BE8-EC41-4E56-8D93-19C94B450B1A}">
  <sheetPr>
    <pageSetUpPr fitToPage="1"/>
  </sheetPr>
  <dimension ref="A1:I39"/>
  <sheetViews>
    <sheetView topLeftCell="A28" workbookViewId="0"/>
  </sheetViews>
  <sheetFormatPr defaultRowHeight="14.5" x14ac:dyDescent="0.35"/>
  <cols>
    <col min="1" max="1" width="26.08984375" bestFit="1" customWidth="1"/>
    <col min="2" max="2" width="10" bestFit="1" customWidth="1"/>
    <col min="3" max="3" width="9.90625" bestFit="1" customWidth="1"/>
    <col min="4" max="4" width="10.453125" bestFit="1" customWidth="1"/>
    <col min="5" max="5" width="10.54296875" bestFit="1" customWidth="1"/>
    <col min="6" max="7" width="9.54296875" bestFit="1" customWidth="1"/>
    <col min="8" max="8" width="9.90625" bestFit="1" customWidth="1"/>
    <col min="9" max="9" width="7.453125" bestFit="1" customWidth="1"/>
  </cols>
  <sheetData>
    <row r="1" spans="1:9" x14ac:dyDescent="0.35">
      <c r="A1" s="59" t="s">
        <v>2092</v>
      </c>
    </row>
    <row r="2" spans="1:9" x14ac:dyDescent="0.35">
      <c r="A2" t="s">
        <v>2075</v>
      </c>
    </row>
    <row r="3" spans="1:9" x14ac:dyDescent="0.35">
      <c r="A3" t="s">
        <v>2076</v>
      </c>
    </row>
    <row r="5" spans="1:9" x14ac:dyDescent="0.35">
      <c r="A5" s="42" t="s">
        <v>2077</v>
      </c>
      <c r="B5" s="43">
        <v>45384</v>
      </c>
      <c r="E5" s="42" t="s">
        <v>2079</v>
      </c>
      <c r="F5" t="s">
        <v>2111</v>
      </c>
    </row>
    <row r="6" spans="1:9" x14ac:dyDescent="0.35">
      <c r="A6" s="42" t="s">
        <v>2078</v>
      </c>
      <c r="B6" s="44">
        <v>0.87741898148148145</v>
      </c>
      <c r="E6" s="42" t="s">
        <v>2081</v>
      </c>
      <c r="F6" s="45" t="s">
        <v>2112</v>
      </c>
    </row>
    <row r="8" spans="1:9" x14ac:dyDescent="0.35">
      <c r="E8" s="47" t="s">
        <v>2073</v>
      </c>
      <c r="F8" s="47"/>
      <c r="G8" s="47"/>
    </row>
    <row r="9" spans="1:9" x14ac:dyDescent="0.35">
      <c r="B9" s="48" t="s">
        <v>2082</v>
      </c>
      <c r="C9" s="47"/>
      <c r="D9" s="47"/>
      <c r="E9" s="48" t="s">
        <v>2083</v>
      </c>
      <c r="F9" s="47"/>
      <c r="G9" s="47"/>
      <c r="I9" s="42" t="s">
        <v>2084</v>
      </c>
    </row>
    <row r="10" spans="1:9" x14ac:dyDescent="0.35">
      <c r="A10" t="s">
        <v>2085</v>
      </c>
      <c r="B10" s="49" t="s">
        <v>2089</v>
      </c>
      <c r="C10" s="49" t="s">
        <v>2090</v>
      </c>
      <c r="D10" s="42" t="s">
        <v>2091</v>
      </c>
      <c r="E10" s="49" t="s">
        <v>497</v>
      </c>
      <c r="F10" s="49" t="s">
        <v>2086</v>
      </c>
      <c r="G10" s="42" t="s">
        <v>498</v>
      </c>
      <c r="H10" s="49" t="s">
        <v>2087</v>
      </c>
      <c r="I10" s="49" t="s">
        <v>2088</v>
      </c>
    </row>
    <row r="11" spans="1:9" x14ac:dyDescent="0.35">
      <c r="A11" s="64" t="s">
        <v>2108</v>
      </c>
      <c r="B11" s="72">
        <v>0.48299999999999998</v>
      </c>
      <c r="C11" s="74">
        <v>7.17</v>
      </c>
      <c r="D11" s="69">
        <v>7.17</v>
      </c>
      <c r="E11" s="4">
        <v>-15877.36</v>
      </c>
      <c r="F11" s="4">
        <v>-2790.9441000000002</v>
      </c>
      <c r="G11" s="57">
        <v>-2790.94</v>
      </c>
      <c r="H11" s="4">
        <v>13086.42</v>
      </c>
      <c r="I11" s="46">
        <v>0.96294666629284298</v>
      </c>
    </row>
    <row r="12" spans="1:9" x14ac:dyDescent="0.35">
      <c r="A12" s="65" t="s">
        <v>2102</v>
      </c>
      <c r="B12" s="73">
        <v>61.95</v>
      </c>
      <c r="C12" s="75">
        <v>57.45</v>
      </c>
      <c r="D12" s="69">
        <v>52.16</v>
      </c>
      <c r="E12" s="4">
        <v>-3969.94</v>
      </c>
      <c r="F12" s="4">
        <v>-2790.9441000000002</v>
      </c>
      <c r="G12" s="58">
        <v>-1404.96</v>
      </c>
      <c r="H12" s="4">
        <v>2564.98</v>
      </c>
      <c r="I12" s="46">
        <v>3.6993761393101024E-2</v>
      </c>
    </row>
    <row r="13" spans="1:9" x14ac:dyDescent="0.35">
      <c r="A13" s="65" t="s">
        <v>2104</v>
      </c>
      <c r="B13" s="73">
        <v>57.31</v>
      </c>
      <c r="C13" s="75">
        <v>58.99</v>
      </c>
      <c r="D13" s="69">
        <v>61.1</v>
      </c>
      <c r="E13" s="4">
        <v>-2836.57</v>
      </c>
      <c r="F13" s="4">
        <v>-2790.9441000000002</v>
      </c>
      <c r="G13" s="58">
        <v>-2733.64</v>
      </c>
      <c r="H13" s="4">
        <v>102.93</v>
      </c>
      <c r="I13" s="46">
        <v>5.9572314056008784E-5</v>
      </c>
    </row>
    <row r="14" spans="1:9" x14ac:dyDescent="0.35">
      <c r="A14" s="65" t="s">
        <v>492</v>
      </c>
      <c r="B14" s="73">
        <v>13665.92</v>
      </c>
      <c r="C14" s="75">
        <v>15051.9</v>
      </c>
      <c r="D14" s="69">
        <v>16168.95</v>
      </c>
      <c r="E14" s="4">
        <v>-2790.94</v>
      </c>
      <c r="F14" s="4">
        <v>-2790.9441000000002</v>
      </c>
      <c r="G14" s="58">
        <v>-2790.94</v>
      </c>
      <c r="H14" s="4">
        <v>0</v>
      </c>
      <c r="I14" s="46">
        <v>0</v>
      </c>
    </row>
    <row r="15" spans="1:9" x14ac:dyDescent="0.35">
      <c r="A15" s="65" t="s">
        <v>2105</v>
      </c>
      <c r="B15" s="73">
        <v>125.28</v>
      </c>
      <c r="C15" s="75">
        <v>1878.54</v>
      </c>
      <c r="D15" s="69">
        <v>1878.54</v>
      </c>
      <c r="E15" s="4">
        <v>-2790.94</v>
      </c>
      <c r="F15" s="4">
        <v>-2790.9441000000002</v>
      </c>
      <c r="G15" s="58">
        <v>-2790.94</v>
      </c>
      <c r="H15" s="4">
        <v>0</v>
      </c>
      <c r="I15" s="46">
        <v>0</v>
      </c>
    </row>
    <row r="16" spans="1:9" x14ac:dyDescent="0.35">
      <c r="A16" s="65" t="s">
        <v>2068</v>
      </c>
      <c r="B16" s="73">
        <v>451.56</v>
      </c>
      <c r="C16" s="75">
        <v>451.56</v>
      </c>
      <c r="D16" s="69">
        <v>451.56</v>
      </c>
      <c r="E16" s="4">
        <v>-2790.94</v>
      </c>
      <c r="F16" s="4">
        <v>-2790.9441000000002</v>
      </c>
      <c r="G16" s="58">
        <v>-2790.94</v>
      </c>
      <c r="H16" s="4">
        <v>0</v>
      </c>
      <c r="I16" s="46">
        <v>0</v>
      </c>
    </row>
    <row r="17" spans="1:9" x14ac:dyDescent="0.35">
      <c r="A17" s="66" t="s">
        <v>2067</v>
      </c>
      <c r="B17" s="73">
        <v>15015.22</v>
      </c>
      <c r="C17" s="75">
        <v>15455.38</v>
      </c>
      <c r="D17" s="69">
        <v>16008.2</v>
      </c>
      <c r="E17" s="4">
        <v>-2790.94</v>
      </c>
      <c r="F17" s="4">
        <v>-2790.9441000000002</v>
      </c>
      <c r="G17" s="58">
        <v>-2790.94</v>
      </c>
      <c r="H17" s="4">
        <v>0</v>
      </c>
      <c r="I17" s="46">
        <v>0</v>
      </c>
    </row>
    <row r="39" spans="1:9" x14ac:dyDescent="0.35">
      <c r="A39" s="59" t="s">
        <v>2094</v>
      </c>
      <c r="I39" s="60" t="s">
        <v>2093</v>
      </c>
    </row>
  </sheetData>
  <sortState xmlns:xlrd2="http://schemas.microsoft.com/office/spreadsheetml/2017/richdata2" ref="A11:I17">
    <sortCondition descending="1" ref="H11"/>
  </sortState>
  <pageMargins left="0.7" right="0.7" top="0.75" bottom="0.75" header="0.3" footer="0.3"/>
  <pageSetup fitToHeight="0" orientation="portrait" r:id="rId1"/>
  <headerFooter>
    <oddHeader>&amp;L&amp;"Arial,Bold"&amp;12This Version Not Licensed For Commercial Or Student Use</oddHeader>
    <oddFooter>&amp;L&amp;"Arial,Bold"&amp;12SensIt Trial Version, Only For Evaluation&amp;R&amp;"Arial,Bold"&amp;12TreePlan.com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4E32-0489-44EE-98C5-F6CD099FB2E2}">
  <sheetPr>
    <pageSetUpPr fitToPage="1"/>
  </sheetPr>
  <dimension ref="A1:AM50"/>
  <sheetViews>
    <sheetView topLeftCell="A18" workbookViewId="0"/>
  </sheetViews>
  <sheetFormatPr defaultRowHeight="14.5" x14ac:dyDescent="0.35"/>
  <cols>
    <col min="1" max="1" width="26.08984375" bestFit="1" customWidth="1"/>
    <col min="2" max="2" width="10" bestFit="1" customWidth="1"/>
    <col min="3" max="3" width="9.90625" bestFit="1" customWidth="1"/>
    <col min="4" max="4" width="10.453125" bestFit="1" customWidth="1"/>
    <col min="5" max="7" width="6.90625" bestFit="1" customWidth="1"/>
    <col min="8" max="8" width="10.54296875" bestFit="1" customWidth="1"/>
    <col min="9" max="10" width="9.54296875" bestFit="1" customWidth="1"/>
    <col min="11" max="11" width="9.90625" bestFit="1" customWidth="1"/>
    <col min="13" max="13" width="9.90625" bestFit="1" customWidth="1"/>
    <col min="14" max="14" width="13.54296875" bestFit="1" customWidth="1"/>
    <col min="15" max="15" width="11.36328125" bestFit="1" customWidth="1"/>
    <col min="17" max="17" width="9.81640625" bestFit="1" customWidth="1"/>
    <col min="18" max="18" width="13.54296875" bestFit="1" customWidth="1"/>
    <col min="19" max="19" width="11.36328125" bestFit="1" customWidth="1"/>
    <col min="21" max="21" width="9.81640625" bestFit="1" customWidth="1"/>
    <col min="22" max="22" width="13.54296875" bestFit="1" customWidth="1"/>
    <col min="23" max="23" width="11.36328125" bestFit="1" customWidth="1"/>
    <col min="25" max="25" width="9.81640625" bestFit="1" customWidth="1"/>
    <col min="26" max="26" width="13.54296875" bestFit="1" customWidth="1"/>
    <col min="27" max="27" width="11.36328125" bestFit="1" customWidth="1"/>
    <col min="29" max="29" width="9.81640625" style="4" bestFit="1" customWidth="1"/>
    <col min="30" max="30" width="13.54296875" style="46" bestFit="1" customWidth="1"/>
    <col min="31" max="31" width="11.36328125" style="4" bestFit="1" customWidth="1"/>
    <col min="33" max="33" width="9.81640625" bestFit="1" customWidth="1"/>
    <col min="34" max="34" width="13.54296875" bestFit="1" customWidth="1"/>
    <col min="35" max="35" width="11.36328125" bestFit="1" customWidth="1"/>
    <col min="37" max="37" width="9.90625" bestFit="1" customWidth="1"/>
    <col min="38" max="38" width="13.54296875" bestFit="1" customWidth="1"/>
    <col min="39" max="39" width="11.36328125" bestFit="1" customWidth="1"/>
  </cols>
  <sheetData>
    <row r="1" spans="1:39" x14ac:dyDescent="0.35">
      <c r="A1" s="59" t="s">
        <v>2092</v>
      </c>
      <c r="M1" t="s">
        <v>492</v>
      </c>
      <c r="Q1" t="s">
        <v>2102</v>
      </c>
      <c r="U1" t="s">
        <v>2108</v>
      </c>
      <c r="Y1" t="s">
        <v>2105</v>
      </c>
      <c r="AC1" t="s">
        <v>2068</v>
      </c>
      <c r="AD1"/>
      <c r="AE1"/>
      <c r="AG1" t="s">
        <v>2104</v>
      </c>
      <c r="AK1" t="s">
        <v>2067</v>
      </c>
    </row>
    <row r="2" spans="1:39" x14ac:dyDescent="0.35">
      <c r="A2" t="s">
        <v>2075</v>
      </c>
      <c r="M2" t="s">
        <v>2099</v>
      </c>
      <c r="N2" t="s">
        <v>2100</v>
      </c>
      <c r="O2" t="s">
        <v>2083</v>
      </c>
      <c r="Q2" t="s">
        <v>2099</v>
      </c>
      <c r="R2" t="s">
        <v>2100</v>
      </c>
      <c r="S2" t="s">
        <v>2083</v>
      </c>
      <c r="U2" t="s">
        <v>2099</v>
      </c>
      <c r="V2" t="s">
        <v>2100</v>
      </c>
      <c r="W2" t="s">
        <v>2083</v>
      </c>
      <c r="Y2" t="s">
        <v>2099</v>
      </c>
      <c r="Z2" t="s">
        <v>2100</v>
      </c>
      <c r="AA2" t="s">
        <v>2083</v>
      </c>
      <c r="AC2" t="s">
        <v>2099</v>
      </c>
      <c r="AD2" t="s">
        <v>2100</v>
      </c>
      <c r="AE2" t="s">
        <v>2083</v>
      </c>
      <c r="AG2" t="s">
        <v>2099</v>
      </c>
      <c r="AH2" t="s">
        <v>2100</v>
      </c>
      <c r="AI2" t="s">
        <v>2083</v>
      </c>
      <c r="AK2" t="s">
        <v>2099</v>
      </c>
      <c r="AL2" t="s">
        <v>2100</v>
      </c>
      <c r="AM2" t="s">
        <v>2083</v>
      </c>
    </row>
    <row r="3" spans="1:39" x14ac:dyDescent="0.35">
      <c r="A3" t="s">
        <v>2076</v>
      </c>
      <c r="M3" s="4">
        <v>13665.92</v>
      </c>
      <c r="N3" s="46">
        <v>0.90791993037423846</v>
      </c>
      <c r="O3" s="4">
        <v>-2790.94</v>
      </c>
      <c r="Q3" s="4">
        <v>52.16</v>
      </c>
      <c r="R3" s="46">
        <v>0.90791993037423835</v>
      </c>
      <c r="S3" s="4">
        <v>-1404.96</v>
      </c>
      <c r="U3" s="4">
        <v>0.48299999999999998</v>
      </c>
      <c r="V3" s="46">
        <v>6.7364016736401675E-2</v>
      </c>
      <c r="W3" s="4">
        <v>-15877.36</v>
      </c>
      <c r="Y3" s="4">
        <v>125.28</v>
      </c>
      <c r="Z3" s="46">
        <v>6.6690089111757E-2</v>
      </c>
      <c r="AA3" s="4">
        <v>-2790.94</v>
      </c>
      <c r="AC3" s="4">
        <v>451.56</v>
      </c>
      <c r="AD3" s="46">
        <v>1</v>
      </c>
      <c r="AE3" s="4">
        <v>-2790.94</v>
      </c>
      <c r="AG3" s="4">
        <v>57.31</v>
      </c>
      <c r="AH3" s="46">
        <v>0.97152059671130697</v>
      </c>
      <c r="AI3" s="4">
        <v>-2836.57</v>
      </c>
      <c r="AK3" s="4">
        <v>15015.22</v>
      </c>
      <c r="AL3" s="46">
        <v>0.97152059671130697</v>
      </c>
      <c r="AM3" s="4">
        <v>-2790.94</v>
      </c>
    </row>
    <row r="4" spans="1:39" x14ac:dyDescent="0.35">
      <c r="M4" s="4">
        <v>15051.9</v>
      </c>
      <c r="N4" s="46">
        <v>1</v>
      </c>
      <c r="O4" s="4">
        <v>-2790.94</v>
      </c>
      <c r="Q4" s="4">
        <v>57.45</v>
      </c>
      <c r="R4" s="46">
        <v>1</v>
      </c>
      <c r="S4" s="4">
        <v>-2790.94</v>
      </c>
      <c r="U4" s="4">
        <v>0.71700000000000108</v>
      </c>
      <c r="V4" s="46">
        <v>0.10000000000000014</v>
      </c>
      <c r="W4" s="4">
        <v>-15419.43</v>
      </c>
      <c r="Y4" s="4">
        <v>187.85400000000027</v>
      </c>
      <c r="Z4" s="46">
        <v>0.10000000000000014</v>
      </c>
      <c r="AA4" s="4">
        <v>-2790.94</v>
      </c>
      <c r="AG4" s="4">
        <v>58.99</v>
      </c>
      <c r="AH4" s="46">
        <v>1</v>
      </c>
      <c r="AI4" s="4">
        <v>-2790.94</v>
      </c>
      <c r="AK4" s="4">
        <v>15455.38</v>
      </c>
      <c r="AL4" s="46">
        <v>1</v>
      </c>
      <c r="AM4" s="4">
        <v>-2790.94</v>
      </c>
    </row>
    <row r="5" spans="1:39" x14ac:dyDescent="0.35">
      <c r="A5" s="42" t="s">
        <v>2077</v>
      </c>
      <c r="B5" s="43">
        <v>45384</v>
      </c>
      <c r="G5" s="42" t="s">
        <v>2079</v>
      </c>
      <c r="H5" t="s">
        <v>2111</v>
      </c>
      <c r="M5" s="4">
        <v>16168.950000000003</v>
      </c>
      <c r="N5" s="46">
        <v>1.0742132222510117</v>
      </c>
      <c r="O5" s="4">
        <v>-2790.94</v>
      </c>
      <c r="Q5" s="4">
        <v>61.95</v>
      </c>
      <c r="R5" s="46">
        <v>1.0783289817232375</v>
      </c>
      <c r="S5" s="4">
        <v>-3969.94</v>
      </c>
      <c r="U5" s="4">
        <v>1.4340000000000011</v>
      </c>
      <c r="V5" s="46">
        <v>0.20000000000000015</v>
      </c>
      <c r="W5" s="4">
        <v>-14016.26</v>
      </c>
      <c r="Y5" s="4">
        <v>375.70800000000025</v>
      </c>
      <c r="Z5" s="46">
        <v>0.20000000000000015</v>
      </c>
      <c r="AA5" s="4">
        <v>-2790.94</v>
      </c>
      <c r="AG5" s="4">
        <v>61.100000000000009</v>
      </c>
      <c r="AH5" s="46">
        <v>1.0357687743685371</v>
      </c>
      <c r="AI5" s="4">
        <v>-2733.64</v>
      </c>
      <c r="AK5" s="4">
        <v>16008.2</v>
      </c>
      <c r="AL5" s="46">
        <v>1.0357687743685371</v>
      </c>
      <c r="AM5" s="4">
        <v>-2790.94</v>
      </c>
    </row>
    <row r="6" spans="1:39" x14ac:dyDescent="0.35">
      <c r="A6" s="42" t="s">
        <v>2078</v>
      </c>
      <c r="B6" s="44">
        <v>0.8784953703703704</v>
      </c>
      <c r="G6" s="42" t="s">
        <v>2081</v>
      </c>
      <c r="H6" s="45" t="s">
        <v>2112</v>
      </c>
      <c r="U6" s="4">
        <v>2.1510000000000011</v>
      </c>
      <c r="V6" s="46">
        <v>0.30000000000000016</v>
      </c>
      <c r="W6" s="4">
        <v>-12613.1</v>
      </c>
      <c r="Y6" s="4">
        <v>563.56200000000024</v>
      </c>
      <c r="Z6" s="46">
        <v>0.30000000000000016</v>
      </c>
      <c r="AA6" s="4">
        <v>-2790.94</v>
      </c>
    </row>
    <row r="7" spans="1:39" x14ac:dyDescent="0.35">
      <c r="U7" s="4">
        <v>2.8680000000000008</v>
      </c>
      <c r="V7" s="46">
        <v>0.40000000000000013</v>
      </c>
      <c r="W7" s="4">
        <v>-11209.93</v>
      </c>
      <c r="Y7" s="4">
        <v>751.41600000000028</v>
      </c>
      <c r="Z7" s="46">
        <v>0.40000000000000013</v>
      </c>
      <c r="AA7" s="4">
        <v>-2790.94</v>
      </c>
    </row>
    <row r="8" spans="1:39" x14ac:dyDescent="0.35">
      <c r="H8" s="47" t="s">
        <v>2073</v>
      </c>
      <c r="I8" s="47"/>
      <c r="J8" s="47"/>
      <c r="U8" s="4">
        <v>3.5850000000000009</v>
      </c>
      <c r="V8" s="46">
        <v>0.50000000000000011</v>
      </c>
      <c r="W8" s="4">
        <v>-9806.77</v>
      </c>
      <c r="Y8" s="4">
        <v>939.27000000000021</v>
      </c>
      <c r="Z8" s="46">
        <v>0.50000000000000011</v>
      </c>
      <c r="AA8" s="4">
        <v>-2790.94</v>
      </c>
    </row>
    <row r="9" spans="1:39" x14ac:dyDescent="0.35">
      <c r="B9" s="48" t="s">
        <v>2082</v>
      </c>
      <c r="C9" s="47"/>
      <c r="D9" s="47"/>
      <c r="E9" s="48" t="s">
        <v>2095</v>
      </c>
      <c r="F9" s="47"/>
      <c r="G9" s="47"/>
      <c r="H9" s="48" t="s">
        <v>2083</v>
      </c>
      <c r="I9" s="47"/>
      <c r="J9" s="47"/>
      <c r="U9" s="4">
        <v>4.3020000000000005</v>
      </c>
      <c r="V9" s="46">
        <v>0.60000000000000009</v>
      </c>
      <c r="W9" s="4">
        <v>-8403.6</v>
      </c>
      <c r="Y9" s="4">
        <v>1127.1240000000003</v>
      </c>
      <c r="Z9" s="46">
        <v>0.60000000000000009</v>
      </c>
      <c r="AA9" s="4">
        <v>-2790.94</v>
      </c>
    </row>
    <row r="10" spans="1:39" x14ac:dyDescent="0.35">
      <c r="A10" t="s">
        <v>2085</v>
      </c>
      <c r="B10" s="49" t="s">
        <v>2089</v>
      </c>
      <c r="C10" s="49" t="s">
        <v>2090</v>
      </c>
      <c r="D10" s="42" t="s">
        <v>2091</v>
      </c>
      <c r="E10" s="49" t="s">
        <v>2096</v>
      </c>
      <c r="F10" s="49" t="s">
        <v>2097</v>
      </c>
      <c r="G10" s="42" t="s">
        <v>2098</v>
      </c>
      <c r="H10" s="49" t="s">
        <v>497</v>
      </c>
      <c r="I10" s="49" t="s">
        <v>2086</v>
      </c>
      <c r="J10" s="42" t="s">
        <v>498</v>
      </c>
      <c r="K10" s="49" t="s">
        <v>2087</v>
      </c>
      <c r="U10" s="4">
        <v>5.0190000000000001</v>
      </c>
      <c r="V10" s="46">
        <v>0.70000000000000007</v>
      </c>
      <c r="W10" s="4">
        <v>-7000.44</v>
      </c>
      <c r="Y10" s="4">
        <v>1314.9780000000001</v>
      </c>
      <c r="Z10" s="46">
        <v>0.70000000000000007</v>
      </c>
      <c r="AA10" s="4">
        <v>-2790.94</v>
      </c>
    </row>
    <row r="11" spans="1:39" x14ac:dyDescent="0.35">
      <c r="A11" s="64" t="s">
        <v>2108</v>
      </c>
      <c r="B11" s="72">
        <v>0.48299999999999998</v>
      </c>
      <c r="C11" s="74">
        <v>7.17</v>
      </c>
      <c r="D11" s="69">
        <v>7.17</v>
      </c>
      <c r="E11" s="79">
        <v>6.7364016736401675E-2</v>
      </c>
      <c r="F11" s="79">
        <v>1</v>
      </c>
      <c r="G11" s="67">
        <v>1</v>
      </c>
      <c r="H11" s="4">
        <v>-15877.36</v>
      </c>
      <c r="I11" s="4">
        <v>-2790.9441000000002</v>
      </c>
      <c r="J11" s="57">
        <v>-2790.94</v>
      </c>
      <c r="K11" s="4">
        <v>13086.42</v>
      </c>
      <c r="L11" s="32"/>
      <c r="U11" s="4">
        <v>5.7360000000000007</v>
      </c>
      <c r="V11" s="46">
        <v>0.8</v>
      </c>
      <c r="W11" s="4">
        <v>-5597.27</v>
      </c>
      <c r="Y11" s="4">
        <v>1502.8320000000001</v>
      </c>
      <c r="Z11" s="46">
        <v>0.8</v>
      </c>
      <c r="AA11" s="4">
        <v>-2790.94</v>
      </c>
    </row>
    <row r="12" spans="1:39" x14ac:dyDescent="0.35">
      <c r="A12" s="65" t="s">
        <v>2102</v>
      </c>
      <c r="B12" s="73">
        <v>61.95</v>
      </c>
      <c r="C12" s="75">
        <v>57.45</v>
      </c>
      <c r="D12" s="69">
        <v>52.16</v>
      </c>
      <c r="E12" s="79">
        <v>1.0783289817232375</v>
      </c>
      <c r="F12" s="79">
        <v>1</v>
      </c>
      <c r="G12" s="68">
        <v>0.90791993037423835</v>
      </c>
      <c r="H12" s="4">
        <v>-3969.94</v>
      </c>
      <c r="I12" s="4">
        <v>-2790.9441000000002</v>
      </c>
      <c r="J12" s="58">
        <v>-1404.96</v>
      </c>
      <c r="K12" s="4">
        <v>2564.98</v>
      </c>
      <c r="L12" s="34"/>
      <c r="U12" s="4">
        <v>6.4530000000000003</v>
      </c>
      <c r="V12" s="46">
        <v>0.9</v>
      </c>
      <c r="W12" s="4">
        <v>-4194.1099999999997</v>
      </c>
      <c r="Y12" s="4">
        <v>1690.6859999999999</v>
      </c>
      <c r="Z12" s="46">
        <v>0.9</v>
      </c>
      <c r="AA12" s="4">
        <v>-2790.94</v>
      </c>
    </row>
    <row r="13" spans="1:39" x14ac:dyDescent="0.35">
      <c r="A13" s="65" t="s">
        <v>2104</v>
      </c>
      <c r="B13" s="73">
        <v>57.31</v>
      </c>
      <c r="C13" s="75">
        <v>58.99</v>
      </c>
      <c r="D13" s="69">
        <v>61.1</v>
      </c>
      <c r="E13" s="79">
        <v>0.97152059671130697</v>
      </c>
      <c r="F13" s="79">
        <v>1</v>
      </c>
      <c r="G13" s="68">
        <v>1.0357687743685371</v>
      </c>
      <c r="H13" s="4">
        <v>-2836.57</v>
      </c>
      <c r="I13" s="4">
        <v>-2790.9441000000002</v>
      </c>
      <c r="J13" s="58">
        <v>-2733.64</v>
      </c>
      <c r="K13" s="4">
        <v>102.93</v>
      </c>
      <c r="L13" s="34"/>
      <c r="U13" s="4">
        <v>7.17</v>
      </c>
      <c r="V13" s="46">
        <v>1</v>
      </c>
      <c r="W13" s="4">
        <v>-2790.94</v>
      </c>
      <c r="Y13" s="4">
        <v>1878.54</v>
      </c>
      <c r="Z13" s="46">
        <v>1</v>
      </c>
      <c r="AA13" s="4">
        <v>-2790.94</v>
      </c>
    </row>
    <row r="14" spans="1:39" x14ac:dyDescent="0.35">
      <c r="A14" s="65" t="s">
        <v>492</v>
      </c>
      <c r="B14" s="73">
        <v>13665.92</v>
      </c>
      <c r="C14" s="75">
        <v>15051.9</v>
      </c>
      <c r="D14" s="69">
        <v>16168.95</v>
      </c>
      <c r="E14" s="79">
        <v>0.90791993037423846</v>
      </c>
      <c r="F14" s="79">
        <v>1</v>
      </c>
      <c r="G14" s="68">
        <v>1.0742132222510117</v>
      </c>
      <c r="H14" s="4">
        <v>-2790.94</v>
      </c>
      <c r="I14" s="4">
        <v>-2790.9441000000002</v>
      </c>
      <c r="J14" s="58">
        <v>-2790.94</v>
      </c>
      <c r="K14" s="4">
        <v>0</v>
      </c>
      <c r="L14" s="34"/>
    </row>
    <row r="15" spans="1:39" x14ac:dyDescent="0.35">
      <c r="A15" s="65" t="s">
        <v>2105</v>
      </c>
      <c r="B15" s="73">
        <v>125.28</v>
      </c>
      <c r="C15" s="75">
        <v>1878.54</v>
      </c>
      <c r="D15" s="69">
        <v>1878.54</v>
      </c>
      <c r="E15" s="79">
        <v>6.6690089111757E-2</v>
      </c>
      <c r="F15" s="79">
        <v>1</v>
      </c>
      <c r="G15" s="68">
        <v>1</v>
      </c>
      <c r="H15" s="4">
        <v>-2790.94</v>
      </c>
      <c r="I15" s="4">
        <v>-2790.9441000000002</v>
      </c>
      <c r="J15" s="58">
        <v>-2790.94</v>
      </c>
      <c r="K15" s="4">
        <v>0</v>
      </c>
      <c r="L15" s="34"/>
    </row>
    <row r="16" spans="1:39" x14ac:dyDescent="0.35">
      <c r="A16" s="65" t="s">
        <v>2068</v>
      </c>
      <c r="B16" s="73">
        <v>451.56</v>
      </c>
      <c r="C16" s="75">
        <v>451.56</v>
      </c>
      <c r="D16" s="69">
        <v>451.56</v>
      </c>
      <c r="E16" s="79">
        <v>1</v>
      </c>
      <c r="F16" s="79">
        <v>1</v>
      </c>
      <c r="G16" s="68">
        <v>1</v>
      </c>
      <c r="H16" s="4">
        <v>-2790.94</v>
      </c>
      <c r="I16" s="4">
        <v>-2790.9441000000002</v>
      </c>
      <c r="J16" s="58">
        <v>-2790.94</v>
      </c>
      <c r="K16" s="4">
        <v>0</v>
      </c>
      <c r="L16" s="34"/>
    </row>
    <row r="17" spans="1:12" x14ac:dyDescent="0.35">
      <c r="A17" s="66" t="s">
        <v>2067</v>
      </c>
      <c r="B17" s="73">
        <v>15015.22</v>
      </c>
      <c r="C17" s="75">
        <v>15455.38</v>
      </c>
      <c r="D17" s="69">
        <v>16008.2</v>
      </c>
      <c r="E17" s="79">
        <v>0.97152059671130697</v>
      </c>
      <c r="F17" s="79">
        <v>1</v>
      </c>
      <c r="G17" s="68">
        <v>1.0357687743685371</v>
      </c>
      <c r="H17" s="4">
        <v>-2790.94</v>
      </c>
      <c r="I17" s="4">
        <v>-2790.9441000000002</v>
      </c>
      <c r="J17" s="58">
        <v>-2790.94</v>
      </c>
      <c r="K17" s="4">
        <v>0</v>
      </c>
      <c r="L17" s="36"/>
    </row>
    <row r="50" spans="1:11" x14ac:dyDescent="0.35">
      <c r="A50" s="59" t="s">
        <v>2094</v>
      </c>
      <c r="K50" s="60" t="s">
        <v>2093</v>
      </c>
    </row>
  </sheetData>
  <sortState xmlns:xlrd2="http://schemas.microsoft.com/office/spreadsheetml/2017/richdata2" ref="A11:L17">
    <sortCondition descending="1" ref="K11"/>
  </sortState>
  <pageMargins left="0.7" right="0.7" top="0.75" bottom="0.75" header="0.3" footer="0.3"/>
  <pageSetup fitToHeight="0" orientation="portrait" r:id="rId1"/>
  <headerFooter>
    <oddHeader>&amp;L&amp;"Arial,Bold"&amp;12This Version Not Licensed For Commercial Or Student Use</oddHeader>
    <oddFooter>&amp;L&amp;"Arial,Bold"&amp;12SensIt Trial Version, Only For Evaluation&amp;R&amp;"Arial,Bold"&amp;12TreePlan.com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0E4-A746-437D-B355-46B07AB719F4}">
  <sheetPr>
    <pageSetUpPr fitToPage="1"/>
  </sheetPr>
  <dimension ref="A1:I33"/>
  <sheetViews>
    <sheetView topLeftCell="A17" workbookViewId="0"/>
  </sheetViews>
  <sheetFormatPr defaultRowHeight="14.5" x14ac:dyDescent="0.35"/>
  <cols>
    <col min="1" max="1" width="17.26953125" bestFit="1" customWidth="1"/>
    <col min="2" max="2" width="10" bestFit="1" customWidth="1"/>
    <col min="3" max="3" width="9.90625" bestFit="1" customWidth="1"/>
    <col min="4" max="4" width="10.453125" bestFit="1" customWidth="1"/>
    <col min="5" max="7" width="10.54296875" bestFit="1" customWidth="1"/>
    <col min="8" max="8" width="7.36328125" bestFit="1" customWidth="1"/>
    <col min="9" max="9" width="7.453125" bestFit="1" customWidth="1"/>
  </cols>
  <sheetData>
    <row r="1" spans="1:9" x14ac:dyDescent="0.35">
      <c r="A1" s="59" t="s">
        <v>2092</v>
      </c>
    </row>
    <row r="2" spans="1:9" x14ac:dyDescent="0.35">
      <c r="A2" t="s">
        <v>2075</v>
      </c>
    </row>
    <row r="3" spans="1:9" x14ac:dyDescent="0.35">
      <c r="A3" t="s">
        <v>2076</v>
      </c>
    </row>
    <row r="5" spans="1:9" x14ac:dyDescent="0.35">
      <c r="A5" s="42" t="s">
        <v>2077</v>
      </c>
      <c r="B5" s="43">
        <v>45384</v>
      </c>
      <c r="E5" s="42" t="s">
        <v>2079</v>
      </c>
      <c r="F5" t="s">
        <v>2080</v>
      </c>
    </row>
    <row r="6" spans="1:9" x14ac:dyDescent="0.35">
      <c r="A6" s="42" t="s">
        <v>2078</v>
      </c>
      <c r="B6" s="44">
        <v>0.54797453703703702</v>
      </c>
      <c r="E6" s="42" t="s">
        <v>2081</v>
      </c>
      <c r="F6" s="45" t="s">
        <v>2110</v>
      </c>
    </row>
    <row r="8" spans="1:9" x14ac:dyDescent="0.35">
      <c r="E8" s="47" t="s">
        <v>2073</v>
      </c>
      <c r="F8" s="47"/>
      <c r="G8" s="47"/>
    </row>
    <row r="9" spans="1:9" x14ac:dyDescent="0.35">
      <c r="B9" s="48" t="s">
        <v>2082</v>
      </c>
      <c r="C9" s="47"/>
      <c r="D9" s="47"/>
      <c r="E9" s="48" t="s">
        <v>2083</v>
      </c>
      <c r="F9" s="47"/>
      <c r="G9" s="47"/>
      <c r="I9" s="42" t="s">
        <v>2084</v>
      </c>
    </row>
    <row r="10" spans="1:9" x14ac:dyDescent="0.35">
      <c r="A10" t="s">
        <v>2085</v>
      </c>
      <c r="B10" s="49" t="s">
        <v>2089</v>
      </c>
      <c r="C10" s="49" t="s">
        <v>2090</v>
      </c>
      <c r="D10" s="42" t="s">
        <v>2091</v>
      </c>
      <c r="E10" s="49" t="s">
        <v>497</v>
      </c>
      <c r="F10" s="49" t="s">
        <v>2086</v>
      </c>
      <c r="G10" s="42" t="s">
        <v>498</v>
      </c>
      <c r="H10" s="49" t="s">
        <v>2087</v>
      </c>
      <c r="I10" s="49" t="s">
        <v>2088</v>
      </c>
    </row>
    <row r="11" spans="1:9" x14ac:dyDescent="0.35">
      <c r="A11" s="50" t="s">
        <v>2067</v>
      </c>
      <c r="B11" s="53">
        <v>38492.239999999998</v>
      </c>
      <c r="C11" s="55">
        <v>41718.769999999997</v>
      </c>
      <c r="D11" s="20">
        <v>43979.39</v>
      </c>
      <c r="E11" s="4">
        <v>-20239.650000000001</v>
      </c>
      <c r="F11" s="4">
        <v>-19905.163799999998</v>
      </c>
      <c r="G11" s="57">
        <v>-19670.810000000001</v>
      </c>
      <c r="H11" s="4">
        <v>568.84</v>
      </c>
      <c r="I11" s="46">
        <v>0.4211484832206086</v>
      </c>
    </row>
    <row r="12" spans="1:9" x14ac:dyDescent="0.35">
      <c r="A12" s="51" t="s">
        <v>488</v>
      </c>
      <c r="B12" s="54">
        <v>500</v>
      </c>
      <c r="C12" s="56">
        <v>300</v>
      </c>
      <c r="D12" s="20">
        <v>50</v>
      </c>
      <c r="E12" s="4">
        <v>-20105.16</v>
      </c>
      <c r="F12" s="4">
        <v>-19905.163799999998</v>
      </c>
      <c r="G12" s="58">
        <v>-19655.16</v>
      </c>
      <c r="H12" s="4">
        <v>450</v>
      </c>
      <c r="I12" s="46">
        <v>0.2635603119790042</v>
      </c>
    </row>
    <row r="13" spans="1:9" x14ac:dyDescent="0.35">
      <c r="A13" s="51" t="s">
        <v>489</v>
      </c>
      <c r="B13" s="54">
        <v>165</v>
      </c>
      <c r="C13" s="56">
        <v>145</v>
      </c>
      <c r="D13" s="20">
        <v>120</v>
      </c>
      <c r="E13" s="4">
        <v>-20054.55</v>
      </c>
      <c r="F13" s="4">
        <v>-19905.163799999998</v>
      </c>
      <c r="G13" s="58">
        <v>-19718.43</v>
      </c>
      <c r="H13" s="4">
        <v>336.12</v>
      </c>
      <c r="I13" s="46">
        <v>0.14704277669139823</v>
      </c>
    </row>
    <row r="14" spans="1:9" x14ac:dyDescent="0.35">
      <c r="A14" s="51" t="s">
        <v>487</v>
      </c>
      <c r="B14" s="54">
        <v>120</v>
      </c>
      <c r="C14" s="56">
        <v>100</v>
      </c>
      <c r="D14" s="20">
        <v>80</v>
      </c>
      <c r="E14" s="4">
        <v>-20054.55</v>
      </c>
      <c r="F14" s="4">
        <v>-19905.163799999998</v>
      </c>
      <c r="G14" s="58">
        <v>-19755.77</v>
      </c>
      <c r="H14" s="4">
        <v>298.77999999999997</v>
      </c>
      <c r="I14" s="46">
        <v>0.11618713191560541</v>
      </c>
    </row>
    <row r="15" spans="1:9" x14ac:dyDescent="0.35">
      <c r="A15" s="52" t="s">
        <v>486</v>
      </c>
      <c r="B15" s="54">
        <v>22200</v>
      </c>
      <c r="C15" s="56">
        <v>22100</v>
      </c>
      <c r="D15" s="20">
        <v>22000</v>
      </c>
      <c r="E15" s="4">
        <v>-20005.16</v>
      </c>
      <c r="F15" s="4">
        <v>-19905.163799999998</v>
      </c>
      <c r="G15" s="58">
        <v>-19805.16</v>
      </c>
      <c r="H15" s="4">
        <v>200</v>
      </c>
      <c r="I15" s="46">
        <v>5.2061296193383552E-2</v>
      </c>
    </row>
    <row r="33" spans="1:9" x14ac:dyDescent="0.35">
      <c r="A33" s="59" t="s">
        <v>2094</v>
      </c>
      <c r="I33" s="60" t="s">
        <v>2093</v>
      </c>
    </row>
  </sheetData>
  <sortState xmlns:xlrd2="http://schemas.microsoft.com/office/spreadsheetml/2017/richdata2" ref="A11:I15">
    <sortCondition descending="1" ref="H11"/>
  </sortState>
  <pageMargins left="0.7" right="0.7" top="0.75" bottom="0.75" header="0.3" footer="0.3"/>
  <pageSetup fitToHeight="0" orientation="portrait" r:id="rId1"/>
  <headerFooter>
    <oddHeader>&amp;L&amp;"Arial,Bold"&amp;12This Version Not Licensed For Commercial Or Student Use</oddHeader>
    <oddFooter>&amp;L&amp;"Arial,Bold"&amp;12SensIt Trial Version, Only For Evaluation&amp;R&amp;"Arial,Bold"&amp;12TreePlan.com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102E-32A6-4C65-B947-CF1893DE3DB4}">
  <sheetPr>
    <pageSetUpPr fitToPage="1"/>
  </sheetPr>
  <dimension ref="A1:AE48"/>
  <sheetViews>
    <sheetView topLeftCell="A14" workbookViewId="0"/>
  </sheetViews>
  <sheetFormatPr defaultRowHeight="14.5" x14ac:dyDescent="0.35"/>
  <cols>
    <col min="1" max="1" width="17.26953125" bestFit="1" customWidth="1"/>
    <col min="2" max="2" width="10" bestFit="1" customWidth="1"/>
    <col min="3" max="3" width="9.90625" bestFit="1" customWidth="1"/>
    <col min="4" max="4" width="10.453125" bestFit="1" customWidth="1"/>
    <col min="5" max="7" width="6.90625" bestFit="1" customWidth="1"/>
    <col min="8" max="10" width="10.54296875" bestFit="1" customWidth="1"/>
    <col min="11" max="11" width="7.36328125" bestFit="1" customWidth="1"/>
    <col min="13" max="13" width="9.90625" bestFit="1" customWidth="1"/>
    <col min="14" max="14" width="13.54296875" bestFit="1" customWidth="1"/>
    <col min="15" max="15" width="11.36328125" bestFit="1" customWidth="1"/>
    <col min="17" max="17" width="9.81640625" bestFit="1" customWidth="1"/>
    <col min="18" max="18" width="13.54296875" bestFit="1" customWidth="1"/>
    <col min="19" max="19" width="11.36328125" bestFit="1" customWidth="1"/>
    <col min="21" max="21" width="9.81640625" bestFit="1" customWidth="1"/>
    <col min="22" max="22" width="13.54296875" bestFit="1" customWidth="1"/>
    <col min="23" max="23" width="11.36328125" bestFit="1" customWidth="1"/>
    <col min="25" max="25" width="9.81640625" bestFit="1" customWidth="1"/>
    <col min="26" max="26" width="13.54296875" bestFit="1" customWidth="1"/>
    <col min="27" max="27" width="11.36328125" bestFit="1" customWidth="1"/>
    <col min="29" max="29" width="9.90625" bestFit="1" customWidth="1"/>
    <col min="30" max="30" width="13.54296875" bestFit="1" customWidth="1"/>
    <col min="31" max="31" width="11.36328125" bestFit="1" customWidth="1"/>
  </cols>
  <sheetData>
    <row r="1" spans="1:31" x14ac:dyDescent="0.35">
      <c r="A1" s="59" t="s">
        <v>2092</v>
      </c>
      <c r="M1" t="s">
        <v>486</v>
      </c>
      <c r="Q1" t="s">
        <v>488</v>
      </c>
      <c r="U1" t="s">
        <v>487</v>
      </c>
      <c r="Y1" t="s">
        <v>489</v>
      </c>
      <c r="AC1" t="s">
        <v>2067</v>
      </c>
    </row>
    <row r="2" spans="1:31" x14ac:dyDescent="0.35">
      <c r="A2" t="s">
        <v>2075</v>
      </c>
      <c r="M2" t="s">
        <v>2099</v>
      </c>
      <c r="N2" t="s">
        <v>2100</v>
      </c>
      <c r="O2" t="s">
        <v>2083</v>
      </c>
      <c r="Q2" t="s">
        <v>2099</v>
      </c>
      <c r="R2" t="s">
        <v>2100</v>
      </c>
      <c r="S2" t="s">
        <v>2083</v>
      </c>
      <c r="U2" t="s">
        <v>2099</v>
      </c>
      <c r="V2" t="s">
        <v>2100</v>
      </c>
      <c r="W2" t="s">
        <v>2083</v>
      </c>
      <c r="Y2" t="s">
        <v>2099</v>
      </c>
      <c r="Z2" t="s">
        <v>2100</v>
      </c>
      <c r="AA2" t="s">
        <v>2083</v>
      </c>
      <c r="AC2" t="s">
        <v>2099</v>
      </c>
      <c r="AD2" t="s">
        <v>2100</v>
      </c>
      <c r="AE2" t="s">
        <v>2083</v>
      </c>
    </row>
    <row r="3" spans="1:31" x14ac:dyDescent="0.35">
      <c r="A3" t="s">
        <v>2076</v>
      </c>
      <c r="M3" s="4">
        <v>22000</v>
      </c>
      <c r="N3" s="46">
        <v>0.99547511312217196</v>
      </c>
      <c r="O3" s="4">
        <v>-19805.16</v>
      </c>
      <c r="Q3" s="4">
        <v>50</v>
      </c>
      <c r="R3" s="46">
        <v>0.16666666666666666</v>
      </c>
      <c r="S3" s="4">
        <v>-19655.16</v>
      </c>
      <c r="U3" s="4">
        <v>80</v>
      </c>
      <c r="V3" s="46">
        <v>0.8</v>
      </c>
      <c r="W3" s="4">
        <v>-19755.77</v>
      </c>
      <c r="Y3" s="4">
        <v>120</v>
      </c>
      <c r="Z3" s="46">
        <v>0.82758620689655171</v>
      </c>
      <c r="AA3" s="4">
        <v>-19718.43</v>
      </c>
      <c r="AC3" s="4">
        <v>38492.239999999998</v>
      </c>
      <c r="AD3" s="46">
        <v>0.92265999213303751</v>
      </c>
      <c r="AE3" s="4">
        <v>-20239.650000000001</v>
      </c>
    </row>
    <row r="4" spans="1:31" x14ac:dyDescent="0.35">
      <c r="M4" s="4">
        <v>22100</v>
      </c>
      <c r="N4" s="46">
        <v>1</v>
      </c>
      <c r="O4" s="4">
        <v>-19905.16</v>
      </c>
      <c r="Q4" s="4">
        <v>60.000000000000043</v>
      </c>
      <c r="R4" s="46">
        <v>0.20000000000000015</v>
      </c>
      <c r="S4" s="4">
        <v>-19665.16</v>
      </c>
      <c r="U4" s="4">
        <v>90</v>
      </c>
      <c r="V4" s="46">
        <v>0.9</v>
      </c>
      <c r="W4" s="4">
        <v>-19830.47</v>
      </c>
      <c r="Y4" s="4">
        <v>130.5</v>
      </c>
      <c r="Z4" s="46">
        <v>0.9</v>
      </c>
      <c r="AA4" s="4">
        <v>-19796.86</v>
      </c>
      <c r="AC4" s="4">
        <v>41718.769999999997</v>
      </c>
      <c r="AD4" s="46">
        <v>1</v>
      </c>
      <c r="AE4" s="4">
        <v>-19905.16</v>
      </c>
    </row>
    <row r="5" spans="1:31" x14ac:dyDescent="0.35">
      <c r="A5" s="42" t="s">
        <v>2077</v>
      </c>
      <c r="B5" s="43">
        <v>45384</v>
      </c>
      <c r="G5" s="42" t="s">
        <v>2079</v>
      </c>
      <c r="H5" t="s">
        <v>2080</v>
      </c>
      <c r="M5" s="4">
        <v>22200</v>
      </c>
      <c r="N5" s="46">
        <v>1.004524886877828</v>
      </c>
      <c r="O5" s="4">
        <v>-20005.16</v>
      </c>
      <c r="Q5" s="4">
        <v>90.000000000000043</v>
      </c>
      <c r="R5" s="46">
        <v>0.30000000000000016</v>
      </c>
      <c r="S5" s="4">
        <v>-19695.16</v>
      </c>
      <c r="U5" s="4">
        <v>100</v>
      </c>
      <c r="V5" s="46">
        <v>1</v>
      </c>
      <c r="W5" s="4">
        <v>-19905.16</v>
      </c>
      <c r="Y5" s="4">
        <v>145</v>
      </c>
      <c r="Z5" s="46">
        <v>1</v>
      </c>
      <c r="AA5" s="4">
        <v>-19905.16</v>
      </c>
      <c r="AC5" s="4">
        <v>43979.39</v>
      </c>
      <c r="AD5" s="46">
        <v>1.0541871200900699</v>
      </c>
      <c r="AE5" s="4">
        <v>-19670.810000000001</v>
      </c>
    </row>
    <row r="6" spans="1:31" x14ac:dyDescent="0.35">
      <c r="A6" s="42" t="s">
        <v>2078</v>
      </c>
      <c r="B6" s="44">
        <v>0.54831018518518515</v>
      </c>
      <c r="G6" s="42" t="s">
        <v>2081</v>
      </c>
      <c r="H6" s="45" t="s">
        <v>2110</v>
      </c>
      <c r="Q6" s="4">
        <v>120.00000000000004</v>
      </c>
      <c r="R6" s="46">
        <v>0.40000000000000013</v>
      </c>
      <c r="S6" s="4">
        <v>-19725.16</v>
      </c>
      <c r="U6" s="4">
        <v>110.00000000000001</v>
      </c>
      <c r="V6" s="46">
        <v>1.1000000000000001</v>
      </c>
      <c r="W6" s="4">
        <v>-19979.86</v>
      </c>
      <c r="Y6" s="4">
        <v>159.5</v>
      </c>
      <c r="Z6" s="46">
        <v>1.1000000000000001</v>
      </c>
      <c r="AA6" s="4">
        <v>-20013.47</v>
      </c>
    </row>
    <row r="7" spans="1:31" x14ac:dyDescent="0.35">
      <c r="Q7" s="4">
        <v>150.00000000000003</v>
      </c>
      <c r="R7" s="46">
        <v>0.50000000000000011</v>
      </c>
      <c r="S7" s="4">
        <v>-19755.16</v>
      </c>
      <c r="U7" s="4">
        <v>120</v>
      </c>
      <c r="V7" s="46">
        <v>1.2</v>
      </c>
      <c r="W7" s="4">
        <v>-20054.55</v>
      </c>
      <c r="Y7" s="4">
        <v>165</v>
      </c>
      <c r="Z7" s="46">
        <v>1.1379310344827587</v>
      </c>
      <c r="AA7" s="4">
        <v>-20054.55</v>
      </c>
    </row>
    <row r="8" spans="1:31" x14ac:dyDescent="0.35">
      <c r="H8" s="47" t="s">
        <v>2073</v>
      </c>
      <c r="I8" s="47"/>
      <c r="J8" s="47"/>
      <c r="Q8" s="4">
        <v>180.00000000000003</v>
      </c>
      <c r="R8" s="46">
        <v>0.60000000000000009</v>
      </c>
      <c r="S8" s="4">
        <v>-19785.16</v>
      </c>
    </row>
    <row r="9" spans="1:31" x14ac:dyDescent="0.35">
      <c r="B9" s="48" t="s">
        <v>2082</v>
      </c>
      <c r="C9" s="47"/>
      <c r="D9" s="47"/>
      <c r="E9" s="48" t="s">
        <v>2095</v>
      </c>
      <c r="F9" s="47"/>
      <c r="G9" s="47"/>
      <c r="H9" s="48" t="s">
        <v>2083</v>
      </c>
      <c r="I9" s="47"/>
      <c r="J9" s="47"/>
      <c r="Q9" s="4">
        <v>210.00000000000003</v>
      </c>
      <c r="R9" s="46">
        <v>0.70000000000000007</v>
      </c>
      <c r="S9" s="4">
        <v>-19815.16</v>
      </c>
    </row>
    <row r="10" spans="1:31" x14ac:dyDescent="0.35">
      <c r="A10" t="s">
        <v>2085</v>
      </c>
      <c r="B10" s="49" t="s">
        <v>2089</v>
      </c>
      <c r="C10" s="49" t="s">
        <v>2090</v>
      </c>
      <c r="D10" s="42" t="s">
        <v>2091</v>
      </c>
      <c r="E10" s="49" t="s">
        <v>2096</v>
      </c>
      <c r="F10" s="49" t="s">
        <v>2097</v>
      </c>
      <c r="G10" s="42" t="s">
        <v>2098</v>
      </c>
      <c r="H10" s="49" t="s">
        <v>497</v>
      </c>
      <c r="I10" s="49" t="s">
        <v>2086</v>
      </c>
      <c r="J10" s="42" t="s">
        <v>498</v>
      </c>
      <c r="K10" s="49" t="s">
        <v>2087</v>
      </c>
      <c r="Q10" s="4">
        <v>240</v>
      </c>
      <c r="R10" s="46">
        <v>0.8</v>
      </c>
      <c r="S10" s="4">
        <v>-19845.16</v>
      </c>
    </row>
    <row r="11" spans="1:31" x14ac:dyDescent="0.35">
      <c r="A11" s="50" t="s">
        <v>2067</v>
      </c>
      <c r="B11" s="53">
        <v>38492.239999999998</v>
      </c>
      <c r="C11" s="55">
        <v>41718.769999999997</v>
      </c>
      <c r="D11" s="20">
        <v>43979.39</v>
      </c>
      <c r="E11" s="78">
        <v>0.92265999213303751</v>
      </c>
      <c r="F11" s="78">
        <v>1</v>
      </c>
      <c r="G11" s="61">
        <v>1.0541871200900699</v>
      </c>
      <c r="H11" s="4">
        <v>-20239.650000000001</v>
      </c>
      <c r="I11" s="4">
        <v>-19905.163799999998</v>
      </c>
      <c r="J11" s="57">
        <v>-19670.810000000001</v>
      </c>
      <c r="K11" s="4">
        <v>568.84</v>
      </c>
      <c r="L11" s="27"/>
      <c r="Q11" s="4">
        <v>270</v>
      </c>
      <c r="R11" s="46">
        <v>0.9</v>
      </c>
      <c r="S11" s="4">
        <v>-19875.16</v>
      </c>
    </row>
    <row r="12" spans="1:31" x14ac:dyDescent="0.35">
      <c r="A12" s="51" t="s">
        <v>488</v>
      </c>
      <c r="B12" s="54">
        <v>500</v>
      </c>
      <c r="C12" s="56">
        <v>300</v>
      </c>
      <c r="D12" s="20">
        <v>50</v>
      </c>
      <c r="E12" s="78">
        <v>1.6666666666666667</v>
      </c>
      <c r="F12" s="78">
        <v>1</v>
      </c>
      <c r="G12" s="62">
        <v>0.16666666666666666</v>
      </c>
      <c r="H12" s="4">
        <v>-20105.16</v>
      </c>
      <c r="I12" s="4">
        <v>-19905.163799999998</v>
      </c>
      <c r="J12" s="58">
        <v>-19655.16</v>
      </c>
      <c r="K12" s="4">
        <v>450</v>
      </c>
      <c r="L12" s="28"/>
      <c r="Q12" s="4">
        <v>300</v>
      </c>
      <c r="R12" s="46">
        <v>1</v>
      </c>
      <c r="S12" s="4">
        <v>-19905.16</v>
      </c>
    </row>
    <row r="13" spans="1:31" x14ac:dyDescent="0.35">
      <c r="A13" s="51" t="s">
        <v>489</v>
      </c>
      <c r="B13" s="54">
        <v>165</v>
      </c>
      <c r="C13" s="56">
        <v>145</v>
      </c>
      <c r="D13" s="20">
        <v>120</v>
      </c>
      <c r="E13" s="78">
        <v>1.1379310344827587</v>
      </c>
      <c r="F13" s="78">
        <v>1</v>
      </c>
      <c r="G13" s="62">
        <v>0.82758620689655171</v>
      </c>
      <c r="H13" s="4">
        <v>-20054.55</v>
      </c>
      <c r="I13" s="4">
        <v>-19905.163799999998</v>
      </c>
      <c r="J13" s="58">
        <v>-19718.43</v>
      </c>
      <c r="K13" s="4">
        <v>336.12</v>
      </c>
      <c r="L13" s="28"/>
      <c r="Q13" s="4">
        <v>330</v>
      </c>
      <c r="R13" s="46">
        <v>1.1000000000000001</v>
      </c>
      <c r="S13" s="4">
        <v>-19935.16</v>
      </c>
    </row>
    <row r="14" spans="1:31" x14ac:dyDescent="0.35">
      <c r="A14" s="51" t="s">
        <v>487</v>
      </c>
      <c r="B14" s="54">
        <v>120</v>
      </c>
      <c r="C14" s="56">
        <v>100</v>
      </c>
      <c r="D14" s="20">
        <v>80</v>
      </c>
      <c r="E14" s="78">
        <v>1.2</v>
      </c>
      <c r="F14" s="78">
        <v>1</v>
      </c>
      <c r="G14" s="62">
        <v>0.8</v>
      </c>
      <c r="H14" s="4">
        <v>-20054.55</v>
      </c>
      <c r="I14" s="4">
        <v>-19905.163799999998</v>
      </c>
      <c r="J14" s="58">
        <v>-19755.77</v>
      </c>
      <c r="K14" s="4">
        <v>298.77999999999997</v>
      </c>
      <c r="L14" s="28"/>
      <c r="Q14" s="4">
        <v>360.00000000000006</v>
      </c>
      <c r="R14" s="46">
        <v>1.2000000000000002</v>
      </c>
      <c r="S14" s="4">
        <v>-19965.16</v>
      </c>
    </row>
    <row r="15" spans="1:31" x14ac:dyDescent="0.35">
      <c r="A15" s="52" t="s">
        <v>486</v>
      </c>
      <c r="B15" s="54">
        <v>22200</v>
      </c>
      <c r="C15" s="56">
        <v>22100</v>
      </c>
      <c r="D15" s="20">
        <v>22000</v>
      </c>
      <c r="E15" s="78">
        <v>1.004524886877828</v>
      </c>
      <c r="F15" s="78">
        <v>1</v>
      </c>
      <c r="G15" s="62">
        <v>0.99547511312217196</v>
      </c>
      <c r="H15" s="4">
        <v>-20005.16</v>
      </c>
      <c r="I15" s="4">
        <v>-19905.163799999998</v>
      </c>
      <c r="J15" s="58">
        <v>-19805.16</v>
      </c>
      <c r="K15" s="4">
        <v>200</v>
      </c>
      <c r="L15" s="29"/>
      <c r="Q15" s="4">
        <v>390.00000000000006</v>
      </c>
      <c r="R15" s="46">
        <v>1.3000000000000003</v>
      </c>
      <c r="S15" s="4">
        <v>-19995.16</v>
      </c>
    </row>
    <row r="16" spans="1:31" x14ac:dyDescent="0.35">
      <c r="Q16" s="4">
        <v>420.00000000000011</v>
      </c>
      <c r="R16" s="46">
        <v>1.4000000000000004</v>
      </c>
      <c r="S16" s="4">
        <v>-20025.16</v>
      </c>
    </row>
    <row r="17" spans="17:19" x14ac:dyDescent="0.35">
      <c r="Q17" s="4">
        <v>450.00000000000011</v>
      </c>
      <c r="R17" s="46">
        <v>1.5000000000000004</v>
      </c>
      <c r="S17" s="4">
        <v>-20055.16</v>
      </c>
    </row>
    <row r="18" spans="17:19" x14ac:dyDescent="0.35">
      <c r="Q18" s="4">
        <v>480.00000000000017</v>
      </c>
      <c r="R18" s="46">
        <v>1.6000000000000005</v>
      </c>
      <c r="S18" s="4">
        <v>-20085.16</v>
      </c>
    </row>
    <row r="19" spans="17:19" x14ac:dyDescent="0.35">
      <c r="Q19" s="4">
        <v>500</v>
      </c>
      <c r="R19" s="46">
        <v>1.6666666666666667</v>
      </c>
      <c r="S19" s="4">
        <v>-20105.16</v>
      </c>
    </row>
    <row r="48" spans="1:11" x14ac:dyDescent="0.35">
      <c r="A48" s="59" t="s">
        <v>2094</v>
      </c>
      <c r="K48" s="60" t="s">
        <v>2093</v>
      </c>
    </row>
  </sheetData>
  <sortState xmlns:xlrd2="http://schemas.microsoft.com/office/spreadsheetml/2017/richdata2" ref="A11:L15">
    <sortCondition descending="1" ref="K11"/>
  </sortState>
  <pageMargins left="0.7" right="0.7" top="0.75" bottom="0.75" header="0.3" footer="0.3"/>
  <pageSetup fitToHeight="0" orientation="portrait" r:id="rId1"/>
  <headerFooter>
    <oddHeader>&amp;L&amp;"Arial,Bold"&amp;12This Version Not Licensed For Commercial Or Student Use</oddHeader>
    <oddFooter>&amp;L&amp;"Arial,Bold"&amp;12SensIt Trial Version, Only For Evaluation&amp;R&amp;"Arial,Bold"&amp;12TreePlan.com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5176-074F-4123-A736-D814CC121F49}">
  <sheetPr>
    <pageSetUpPr fitToPage="1"/>
  </sheetPr>
  <dimension ref="A1:I33"/>
  <sheetViews>
    <sheetView topLeftCell="A14" zoomScale="80" workbookViewId="0">
      <selection activeCell="N18" sqref="N18"/>
    </sheetView>
  </sheetViews>
  <sheetFormatPr defaultRowHeight="14.5" x14ac:dyDescent="0.35"/>
  <cols>
    <col min="1" max="1" width="17.26953125" bestFit="1" customWidth="1"/>
    <col min="2" max="2" width="10" bestFit="1" customWidth="1"/>
    <col min="3" max="3" width="9.90625" bestFit="1" customWidth="1"/>
    <col min="4" max="4" width="10.453125" bestFit="1" customWidth="1"/>
    <col min="5" max="7" width="10.54296875" bestFit="1" customWidth="1"/>
    <col min="8" max="8" width="8.90625" bestFit="1" customWidth="1"/>
    <col min="9" max="9" width="7.453125" bestFit="1" customWidth="1"/>
  </cols>
  <sheetData>
    <row r="1" spans="1:9" x14ac:dyDescent="0.35">
      <c r="A1" s="59" t="s">
        <v>2092</v>
      </c>
    </row>
    <row r="2" spans="1:9" x14ac:dyDescent="0.35">
      <c r="A2" t="s">
        <v>2075</v>
      </c>
    </row>
    <row r="3" spans="1:9" x14ac:dyDescent="0.35">
      <c r="A3" t="s">
        <v>2076</v>
      </c>
    </row>
    <row r="5" spans="1:9" x14ac:dyDescent="0.35">
      <c r="A5" s="42" t="s">
        <v>2077</v>
      </c>
      <c r="B5" s="43">
        <v>45384</v>
      </c>
      <c r="E5" s="42" t="s">
        <v>2079</v>
      </c>
      <c r="F5" t="s">
        <v>2080</v>
      </c>
    </row>
    <row r="6" spans="1:9" x14ac:dyDescent="0.35">
      <c r="A6" s="42" t="s">
        <v>2078</v>
      </c>
      <c r="B6" s="44">
        <v>0.54116898148148151</v>
      </c>
      <c r="E6" s="42" t="s">
        <v>2081</v>
      </c>
      <c r="F6" s="45" t="s">
        <v>2109</v>
      </c>
    </row>
    <row r="8" spans="1:9" x14ac:dyDescent="0.35">
      <c r="E8" s="47" t="s">
        <v>2073</v>
      </c>
      <c r="F8" s="47"/>
      <c r="G8" s="47"/>
    </row>
    <row r="9" spans="1:9" x14ac:dyDescent="0.35">
      <c r="B9" s="48" t="s">
        <v>2082</v>
      </c>
      <c r="C9" s="47"/>
      <c r="D9" s="47"/>
      <c r="E9" s="48" t="s">
        <v>2083</v>
      </c>
      <c r="F9" s="47"/>
      <c r="G9" s="47"/>
      <c r="I9" s="42" t="s">
        <v>2084</v>
      </c>
    </row>
    <row r="10" spans="1:9" x14ac:dyDescent="0.35">
      <c r="A10" t="s">
        <v>2085</v>
      </c>
      <c r="B10" s="49" t="s">
        <v>2089</v>
      </c>
      <c r="C10" s="49" t="s">
        <v>2090</v>
      </c>
      <c r="D10" s="42" t="s">
        <v>2091</v>
      </c>
      <c r="E10" s="49" t="s">
        <v>497</v>
      </c>
      <c r="F10" s="49" t="s">
        <v>2086</v>
      </c>
      <c r="G10" s="42" t="s">
        <v>498</v>
      </c>
      <c r="H10" s="49" t="s">
        <v>2087</v>
      </c>
      <c r="I10" s="49" t="s">
        <v>2088</v>
      </c>
    </row>
    <row r="11" spans="1:9" x14ac:dyDescent="0.35">
      <c r="A11" s="50" t="s">
        <v>2067</v>
      </c>
      <c r="B11" s="53">
        <v>39445.11</v>
      </c>
      <c r="C11" s="55">
        <v>46323.44</v>
      </c>
      <c r="D11" s="20">
        <v>53442.41</v>
      </c>
      <c r="E11" s="4">
        <v>-12523.19</v>
      </c>
      <c r="F11" s="4">
        <v>-11810.1348</v>
      </c>
      <c r="G11" s="57">
        <v>-11072.13</v>
      </c>
      <c r="H11" s="4">
        <v>1451.06</v>
      </c>
      <c r="I11" s="46">
        <v>0.7100815927413372</v>
      </c>
    </row>
    <row r="12" spans="1:9" x14ac:dyDescent="0.35">
      <c r="A12" s="51" t="s">
        <v>489</v>
      </c>
      <c r="B12" s="54">
        <v>150</v>
      </c>
      <c r="C12" s="56">
        <v>89</v>
      </c>
      <c r="D12" s="20">
        <v>50</v>
      </c>
      <c r="E12" s="4">
        <v>-12265.77</v>
      </c>
      <c r="F12" s="4">
        <v>-11810.1348</v>
      </c>
      <c r="G12" s="58">
        <v>-11518.83</v>
      </c>
      <c r="H12" s="4">
        <v>746.94</v>
      </c>
      <c r="I12" s="46">
        <v>0.18815204733658417</v>
      </c>
    </row>
    <row r="13" spans="1:9" x14ac:dyDescent="0.35">
      <c r="A13" s="51" t="s">
        <v>488</v>
      </c>
      <c r="B13" s="54">
        <v>500</v>
      </c>
      <c r="C13" s="56">
        <v>300</v>
      </c>
      <c r="D13" s="20">
        <v>50</v>
      </c>
      <c r="E13" s="4">
        <v>-12010.13</v>
      </c>
      <c r="F13" s="4">
        <v>-11810.1348</v>
      </c>
      <c r="G13" s="58">
        <v>-11560.13</v>
      </c>
      <c r="H13" s="4">
        <v>450</v>
      </c>
      <c r="I13" s="46">
        <v>6.8290853609760407E-2</v>
      </c>
    </row>
    <row r="14" spans="1:9" x14ac:dyDescent="0.35">
      <c r="A14" s="51" t="s">
        <v>487</v>
      </c>
      <c r="B14" s="54">
        <v>100</v>
      </c>
      <c r="C14" s="56">
        <v>80</v>
      </c>
      <c r="D14" s="20">
        <v>60</v>
      </c>
      <c r="E14" s="4">
        <v>-11959.52</v>
      </c>
      <c r="F14" s="4">
        <v>-11810.1348</v>
      </c>
      <c r="G14" s="58">
        <v>-11660.75</v>
      </c>
      <c r="H14" s="4">
        <v>298.77</v>
      </c>
      <c r="I14" s="46">
        <v>3.0103118479737574E-2</v>
      </c>
    </row>
    <row r="15" spans="1:9" x14ac:dyDescent="0.35">
      <c r="A15" s="52" t="s">
        <v>486</v>
      </c>
      <c r="B15" s="54">
        <v>15100</v>
      </c>
      <c r="C15" s="56">
        <v>15050</v>
      </c>
      <c r="D15" s="20">
        <v>15000</v>
      </c>
      <c r="E15" s="4">
        <v>-11860.13</v>
      </c>
      <c r="F15" s="4">
        <v>-11810.1348</v>
      </c>
      <c r="G15" s="58">
        <v>-11760.13</v>
      </c>
      <c r="H15" s="4">
        <v>100</v>
      </c>
      <c r="I15" s="46">
        <v>3.372387832580761E-3</v>
      </c>
    </row>
    <row r="33" spans="1:9" x14ac:dyDescent="0.35">
      <c r="A33" s="59" t="s">
        <v>2094</v>
      </c>
      <c r="I33" s="60" t="s">
        <v>2093</v>
      </c>
    </row>
  </sheetData>
  <sortState xmlns:xlrd2="http://schemas.microsoft.com/office/spreadsheetml/2017/richdata2" ref="A11:I15">
    <sortCondition descending="1" ref="H11"/>
  </sortState>
  <pageMargins left="0.7" right="0.7" top="0.75" bottom="0.75" header="0.3" footer="0.3"/>
  <pageSetup fitToHeight="0" orientation="portrait" r:id="rId1"/>
  <headerFooter>
    <oddHeader>&amp;L&amp;"Arial,Bold"&amp;12This Version Not Licensed For Commercial Or Student Use</oddHeader>
    <oddFooter>&amp;L&amp;"Arial,Bold"&amp;12SensIt Trial Version, Only For Evaluation&amp;R&amp;"Arial,Bold"&amp;12TreePlan.com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9948-0C8B-4B6F-9517-904B5AA458CD}">
  <sheetPr>
    <pageSetUpPr fitToPage="1"/>
  </sheetPr>
  <dimension ref="A1:AE48"/>
  <sheetViews>
    <sheetView topLeftCell="A18" zoomScale="55" workbookViewId="0">
      <selection activeCell="N32" sqref="N32"/>
    </sheetView>
  </sheetViews>
  <sheetFormatPr defaultRowHeight="14.5" x14ac:dyDescent="0.35"/>
  <cols>
    <col min="1" max="1" width="17.26953125" bestFit="1" customWidth="1"/>
    <col min="2" max="2" width="10" bestFit="1" customWidth="1"/>
    <col min="3" max="3" width="9.90625" bestFit="1" customWidth="1"/>
    <col min="4" max="4" width="10.453125" bestFit="1" customWidth="1"/>
    <col min="5" max="7" width="6.90625" bestFit="1" customWidth="1"/>
    <col min="8" max="10" width="10.54296875" bestFit="1" customWidth="1"/>
    <col min="11" max="11" width="8.90625" bestFit="1" customWidth="1"/>
    <col min="13" max="13" width="9.90625" bestFit="1" customWidth="1"/>
    <col min="14" max="14" width="13.54296875" bestFit="1" customWidth="1"/>
    <col min="15" max="15" width="11.36328125" bestFit="1" customWidth="1"/>
    <col min="17" max="17" width="9.81640625" bestFit="1" customWidth="1"/>
    <col min="18" max="18" width="13.54296875" bestFit="1" customWidth="1"/>
    <col min="19" max="19" width="11.36328125" bestFit="1" customWidth="1"/>
    <col min="21" max="21" width="9.81640625" bestFit="1" customWidth="1"/>
    <col min="22" max="22" width="13.54296875" bestFit="1" customWidth="1"/>
    <col min="23" max="23" width="11.36328125" bestFit="1" customWidth="1"/>
    <col min="25" max="25" width="9.81640625" bestFit="1" customWidth="1"/>
    <col min="26" max="26" width="13.54296875" bestFit="1" customWidth="1"/>
    <col min="27" max="27" width="11.36328125" bestFit="1" customWidth="1"/>
    <col min="29" max="29" width="9.90625" bestFit="1" customWidth="1"/>
    <col min="30" max="30" width="13.54296875" bestFit="1" customWidth="1"/>
    <col min="31" max="31" width="11.36328125" bestFit="1" customWidth="1"/>
  </cols>
  <sheetData>
    <row r="1" spans="1:31" x14ac:dyDescent="0.35">
      <c r="A1" s="59" t="s">
        <v>2092</v>
      </c>
      <c r="M1" t="s">
        <v>486</v>
      </c>
      <c r="Q1" t="s">
        <v>488</v>
      </c>
      <c r="U1" t="s">
        <v>487</v>
      </c>
      <c r="Y1" t="s">
        <v>489</v>
      </c>
      <c r="AC1" t="s">
        <v>2067</v>
      </c>
    </row>
    <row r="2" spans="1:31" x14ac:dyDescent="0.35">
      <c r="A2" t="s">
        <v>2075</v>
      </c>
      <c r="M2" t="s">
        <v>2099</v>
      </c>
      <c r="N2" t="s">
        <v>2100</v>
      </c>
      <c r="O2" t="s">
        <v>2083</v>
      </c>
      <c r="Q2" t="s">
        <v>2099</v>
      </c>
      <c r="R2" t="s">
        <v>2100</v>
      </c>
      <c r="S2" t="s">
        <v>2083</v>
      </c>
      <c r="U2" t="s">
        <v>2099</v>
      </c>
      <c r="V2" t="s">
        <v>2100</v>
      </c>
      <c r="W2" t="s">
        <v>2083</v>
      </c>
      <c r="Y2" t="s">
        <v>2099</v>
      </c>
      <c r="Z2" t="s">
        <v>2100</v>
      </c>
      <c r="AA2" t="s">
        <v>2083</v>
      </c>
      <c r="AC2" t="s">
        <v>2099</v>
      </c>
      <c r="AD2" t="s">
        <v>2100</v>
      </c>
      <c r="AE2" t="s">
        <v>2083</v>
      </c>
    </row>
    <row r="3" spans="1:31" x14ac:dyDescent="0.35">
      <c r="A3" t="s">
        <v>2076</v>
      </c>
      <c r="M3" s="4">
        <v>15000</v>
      </c>
      <c r="N3" s="46">
        <v>0.99667774086378735</v>
      </c>
      <c r="O3" s="4">
        <v>-11760.13</v>
      </c>
      <c r="Q3" s="4">
        <v>50</v>
      </c>
      <c r="R3" s="46">
        <v>0.16666666666666666</v>
      </c>
      <c r="S3" s="4">
        <v>-11560.13</v>
      </c>
      <c r="U3" s="4">
        <v>60</v>
      </c>
      <c r="V3" s="46">
        <v>0.75</v>
      </c>
      <c r="W3" s="4">
        <v>-11660.75</v>
      </c>
      <c r="Y3" s="4">
        <v>50</v>
      </c>
      <c r="Z3" s="46">
        <v>0.5617977528089888</v>
      </c>
      <c r="AA3" s="4">
        <v>-11518.83</v>
      </c>
      <c r="AC3" s="4">
        <v>39445.11</v>
      </c>
      <c r="AD3" s="46">
        <v>0.85151512927364637</v>
      </c>
      <c r="AE3" s="4">
        <v>-12523.19</v>
      </c>
    </row>
    <row r="4" spans="1:31" x14ac:dyDescent="0.35">
      <c r="M4" s="4">
        <v>15050</v>
      </c>
      <c r="N4" s="46">
        <v>1</v>
      </c>
      <c r="O4" s="4">
        <v>-11810.13</v>
      </c>
      <c r="Q4" s="4">
        <v>60.000000000000043</v>
      </c>
      <c r="R4" s="46">
        <v>0.20000000000000015</v>
      </c>
      <c r="S4" s="4">
        <v>-11570.13</v>
      </c>
      <c r="U4" s="4">
        <v>64</v>
      </c>
      <c r="V4" s="46">
        <v>0.8</v>
      </c>
      <c r="W4" s="4">
        <v>-11690.62</v>
      </c>
      <c r="Y4" s="4">
        <v>53.400000000000006</v>
      </c>
      <c r="Z4" s="46">
        <v>0.60000000000000009</v>
      </c>
      <c r="AA4" s="4">
        <v>-11544.22</v>
      </c>
      <c r="AC4" s="4">
        <v>41691.096000000005</v>
      </c>
      <c r="AD4" s="46">
        <v>0.9</v>
      </c>
      <c r="AE4" s="4">
        <v>-12290.35</v>
      </c>
    </row>
    <row r="5" spans="1:31" x14ac:dyDescent="0.35">
      <c r="A5" s="42" t="s">
        <v>2077</v>
      </c>
      <c r="B5" s="43">
        <v>45384</v>
      </c>
      <c r="G5" s="42" t="s">
        <v>2079</v>
      </c>
      <c r="H5" t="s">
        <v>2080</v>
      </c>
      <c r="M5" s="4">
        <v>15099.999999999998</v>
      </c>
      <c r="N5" s="46">
        <v>1.0033222591362125</v>
      </c>
      <c r="O5" s="4">
        <v>-11860.13</v>
      </c>
      <c r="Q5" s="4">
        <v>90.000000000000043</v>
      </c>
      <c r="R5" s="46">
        <v>0.30000000000000016</v>
      </c>
      <c r="S5" s="4">
        <v>-11600.13</v>
      </c>
      <c r="U5" s="4">
        <v>72</v>
      </c>
      <c r="V5" s="46">
        <v>0.9</v>
      </c>
      <c r="W5" s="4">
        <v>-11750.38</v>
      </c>
      <c r="Y5" s="4">
        <v>62.300000000000004</v>
      </c>
      <c r="Z5" s="46">
        <v>0.70000000000000007</v>
      </c>
      <c r="AA5" s="4">
        <v>-11610.7</v>
      </c>
      <c r="AC5" s="4">
        <v>46323.44</v>
      </c>
      <c r="AD5" s="46">
        <v>1</v>
      </c>
      <c r="AE5" s="4">
        <v>-11810.13</v>
      </c>
    </row>
    <row r="6" spans="1:31" x14ac:dyDescent="0.35">
      <c r="A6" s="42" t="s">
        <v>2078</v>
      </c>
      <c r="B6" s="44">
        <v>0.5414930555555556</v>
      </c>
      <c r="G6" s="42" t="s">
        <v>2081</v>
      </c>
      <c r="H6" s="45" t="s">
        <v>2109</v>
      </c>
      <c r="Q6" s="4">
        <v>120.00000000000004</v>
      </c>
      <c r="R6" s="46">
        <v>0.40000000000000013</v>
      </c>
      <c r="S6" s="4">
        <v>-11630.13</v>
      </c>
      <c r="U6" s="4">
        <v>80</v>
      </c>
      <c r="V6" s="46">
        <v>1</v>
      </c>
      <c r="W6" s="4">
        <v>-11810.13</v>
      </c>
      <c r="Y6" s="4">
        <v>71.2</v>
      </c>
      <c r="Z6" s="46">
        <v>0.8</v>
      </c>
      <c r="AA6" s="4">
        <v>-11677.18</v>
      </c>
      <c r="AC6" s="4">
        <v>50955.784000000007</v>
      </c>
      <c r="AD6" s="46">
        <v>1.1000000000000001</v>
      </c>
      <c r="AE6" s="4">
        <v>-11329.91</v>
      </c>
    </row>
    <row r="7" spans="1:31" x14ac:dyDescent="0.35">
      <c r="Q7" s="4">
        <v>150.00000000000003</v>
      </c>
      <c r="R7" s="46">
        <v>0.50000000000000011</v>
      </c>
      <c r="S7" s="4">
        <v>-11660.13</v>
      </c>
      <c r="U7" s="4">
        <v>88</v>
      </c>
      <c r="V7" s="46">
        <v>1.1000000000000001</v>
      </c>
      <c r="W7" s="4">
        <v>-11869.89</v>
      </c>
      <c r="Y7" s="4">
        <v>80.100000000000009</v>
      </c>
      <c r="Z7" s="46">
        <v>0.9</v>
      </c>
      <c r="AA7" s="4">
        <v>-11743.66</v>
      </c>
      <c r="AC7" s="4">
        <v>53442.41</v>
      </c>
      <c r="AD7" s="46">
        <v>1.1536796490070687</v>
      </c>
      <c r="AE7" s="4">
        <v>-11072.13</v>
      </c>
    </row>
    <row r="8" spans="1:31" x14ac:dyDescent="0.35">
      <c r="H8" s="47" t="s">
        <v>2073</v>
      </c>
      <c r="I8" s="47"/>
      <c r="J8" s="47"/>
      <c r="Q8" s="4">
        <v>180.00000000000003</v>
      </c>
      <c r="R8" s="46">
        <v>0.60000000000000009</v>
      </c>
      <c r="S8" s="4">
        <v>-11690.13</v>
      </c>
      <c r="U8" s="4">
        <v>96.000000000000014</v>
      </c>
      <c r="V8" s="46">
        <v>1.2000000000000002</v>
      </c>
      <c r="W8" s="4">
        <v>-11929.65</v>
      </c>
      <c r="Y8" s="4">
        <v>89</v>
      </c>
      <c r="Z8" s="46">
        <v>1</v>
      </c>
      <c r="AA8" s="4">
        <v>-11810.13</v>
      </c>
    </row>
    <row r="9" spans="1:31" x14ac:dyDescent="0.35">
      <c r="B9" s="48" t="s">
        <v>2082</v>
      </c>
      <c r="C9" s="47"/>
      <c r="D9" s="47"/>
      <c r="E9" s="48" t="s">
        <v>2095</v>
      </c>
      <c r="F9" s="47"/>
      <c r="G9" s="47"/>
      <c r="H9" s="48" t="s">
        <v>2083</v>
      </c>
      <c r="I9" s="47"/>
      <c r="J9" s="47"/>
      <c r="Q9" s="4">
        <v>210.00000000000003</v>
      </c>
      <c r="R9" s="46">
        <v>0.70000000000000007</v>
      </c>
      <c r="S9" s="4">
        <v>-11720.13</v>
      </c>
      <c r="U9" s="4">
        <v>100</v>
      </c>
      <c r="V9" s="46">
        <v>1.25</v>
      </c>
      <c r="W9" s="4">
        <v>-11959.52</v>
      </c>
      <c r="Y9" s="4">
        <v>97.9</v>
      </c>
      <c r="Z9" s="46">
        <v>1.1000000000000001</v>
      </c>
      <c r="AA9" s="4">
        <v>-11876.61</v>
      </c>
    </row>
    <row r="10" spans="1:31" x14ac:dyDescent="0.35">
      <c r="A10" t="s">
        <v>2085</v>
      </c>
      <c r="B10" s="49" t="s">
        <v>2089</v>
      </c>
      <c r="C10" s="49" t="s">
        <v>2090</v>
      </c>
      <c r="D10" s="42" t="s">
        <v>2091</v>
      </c>
      <c r="E10" s="49" t="s">
        <v>2096</v>
      </c>
      <c r="F10" s="49" t="s">
        <v>2097</v>
      </c>
      <c r="G10" s="42" t="s">
        <v>2098</v>
      </c>
      <c r="H10" s="49" t="s">
        <v>497</v>
      </c>
      <c r="I10" s="49" t="s">
        <v>2086</v>
      </c>
      <c r="J10" s="42" t="s">
        <v>498</v>
      </c>
      <c r="K10" s="49" t="s">
        <v>2087</v>
      </c>
      <c r="Q10" s="4">
        <v>240</v>
      </c>
      <c r="R10" s="46">
        <v>0.8</v>
      </c>
      <c r="S10" s="4">
        <v>-11750.13</v>
      </c>
      <c r="Y10" s="4">
        <v>106.80000000000001</v>
      </c>
      <c r="Z10" s="46">
        <v>1.2000000000000002</v>
      </c>
      <c r="AA10" s="4">
        <v>-11943.09</v>
      </c>
    </row>
    <row r="11" spans="1:31" x14ac:dyDescent="0.35">
      <c r="A11" s="50" t="s">
        <v>2067</v>
      </c>
      <c r="B11" s="53">
        <v>39445.11</v>
      </c>
      <c r="C11" s="55">
        <v>46323.44</v>
      </c>
      <c r="D11" s="20">
        <v>53442.41</v>
      </c>
      <c r="E11" s="78">
        <v>0.85151512927364637</v>
      </c>
      <c r="F11" s="78">
        <v>1</v>
      </c>
      <c r="G11" s="61">
        <v>1.1536796490070687</v>
      </c>
      <c r="H11" s="4">
        <v>-12523.19</v>
      </c>
      <c r="I11" s="4">
        <v>-11810.1348</v>
      </c>
      <c r="J11" s="57">
        <v>-11072.13</v>
      </c>
      <c r="K11" s="4">
        <v>1451.06</v>
      </c>
      <c r="L11" s="24"/>
      <c r="Q11" s="4">
        <v>270</v>
      </c>
      <c r="R11" s="46">
        <v>0.9</v>
      </c>
      <c r="S11" s="4">
        <v>-11780.13</v>
      </c>
      <c r="Y11" s="4">
        <v>115.70000000000002</v>
      </c>
      <c r="Z11" s="46">
        <v>1.3000000000000003</v>
      </c>
      <c r="AA11" s="4">
        <v>-12009.57</v>
      </c>
    </row>
    <row r="12" spans="1:31" x14ac:dyDescent="0.35">
      <c r="A12" s="51" t="s">
        <v>489</v>
      </c>
      <c r="B12" s="54">
        <v>150</v>
      </c>
      <c r="C12" s="56">
        <v>89</v>
      </c>
      <c r="D12" s="20">
        <v>50</v>
      </c>
      <c r="E12" s="78">
        <v>1.6853932584269662</v>
      </c>
      <c r="F12" s="78">
        <v>1</v>
      </c>
      <c r="G12" s="62">
        <v>0.5617977528089888</v>
      </c>
      <c r="H12" s="4">
        <v>-12265.77</v>
      </c>
      <c r="I12" s="4">
        <v>-11810.1348</v>
      </c>
      <c r="J12" s="58">
        <v>-11518.83</v>
      </c>
      <c r="K12" s="4">
        <v>746.94</v>
      </c>
      <c r="L12" s="25"/>
      <c r="Q12" s="4">
        <v>300</v>
      </c>
      <c r="R12" s="46">
        <v>1</v>
      </c>
      <c r="S12" s="4">
        <v>-11810.13</v>
      </c>
      <c r="Y12" s="4">
        <v>124.60000000000004</v>
      </c>
      <c r="Z12" s="46">
        <v>1.4000000000000004</v>
      </c>
      <c r="AA12" s="4">
        <v>-12076.05</v>
      </c>
    </row>
    <row r="13" spans="1:31" x14ac:dyDescent="0.35">
      <c r="A13" s="51" t="s">
        <v>488</v>
      </c>
      <c r="B13" s="54">
        <v>500</v>
      </c>
      <c r="C13" s="56">
        <v>300</v>
      </c>
      <c r="D13" s="20">
        <v>50</v>
      </c>
      <c r="E13" s="78">
        <v>1.6666666666666667</v>
      </c>
      <c r="F13" s="78">
        <v>1</v>
      </c>
      <c r="G13" s="62">
        <v>0.16666666666666666</v>
      </c>
      <c r="H13" s="4">
        <v>-12010.13</v>
      </c>
      <c r="I13" s="4">
        <v>-11810.1348</v>
      </c>
      <c r="J13" s="58">
        <v>-11560.13</v>
      </c>
      <c r="K13" s="4">
        <v>450</v>
      </c>
      <c r="L13" s="25"/>
      <c r="Q13" s="4">
        <v>330</v>
      </c>
      <c r="R13" s="46">
        <v>1.1000000000000001</v>
      </c>
      <c r="S13" s="4">
        <v>-11840.13</v>
      </c>
      <c r="Y13" s="4">
        <v>133.50000000000003</v>
      </c>
      <c r="Z13" s="46">
        <v>1.5000000000000004</v>
      </c>
      <c r="AA13" s="4">
        <v>-12142.53</v>
      </c>
    </row>
    <row r="14" spans="1:31" x14ac:dyDescent="0.35">
      <c r="A14" s="51" t="s">
        <v>487</v>
      </c>
      <c r="B14" s="54">
        <v>100</v>
      </c>
      <c r="C14" s="56">
        <v>80</v>
      </c>
      <c r="D14" s="20">
        <v>60</v>
      </c>
      <c r="E14" s="78">
        <v>1.25</v>
      </c>
      <c r="F14" s="78">
        <v>1</v>
      </c>
      <c r="G14" s="62">
        <v>0.75</v>
      </c>
      <c r="H14" s="4">
        <v>-11959.52</v>
      </c>
      <c r="I14" s="4">
        <v>-11810.1348</v>
      </c>
      <c r="J14" s="58">
        <v>-11660.75</v>
      </c>
      <c r="K14" s="4">
        <v>298.77</v>
      </c>
      <c r="L14" s="25"/>
      <c r="Q14" s="4">
        <v>360.00000000000006</v>
      </c>
      <c r="R14" s="46">
        <v>1.2000000000000002</v>
      </c>
      <c r="S14" s="4">
        <v>-11870.13</v>
      </c>
      <c r="Y14" s="4">
        <v>142.40000000000003</v>
      </c>
      <c r="Z14" s="46">
        <v>1.6000000000000005</v>
      </c>
      <c r="AA14" s="4">
        <v>-12209</v>
      </c>
    </row>
    <row r="15" spans="1:31" x14ac:dyDescent="0.35">
      <c r="A15" s="52" t="s">
        <v>486</v>
      </c>
      <c r="B15" s="54">
        <v>15100</v>
      </c>
      <c r="C15" s="56">
        <v>15050</v>
      </c>
      <c r="D15" s="20">
        <v>15000</v>
      </c>
      <c r="E15" s="78">
        <v>1.0033222591362125</v>
      </c>
      <c r="F15" s="78">
        <v>1</v>
      </c>
      <c r="G15" s="62">
        <v>0.99667774086378735</v>
      </c>
      <c r="H15" s="4">
        <v>-11860.13</v>
      </c>
      <c r="I15" s="4">
        <v>-11810.1348</v>
      </c>
      <c r="J15" s="58">
        <v>-11760.13</v>
      </c>
      <c r="K15" s="4">
        <v>100</v>
      </c>
      <c r="L15" s="26"/>
      <c r="Q15" s="4">
        <v>390.00000000000006</v>
      </c>
      <c r="R15" s="46">
        <v>1.3000000000000003</v>
      </c>
      <c r="S15" s="4">
        <v>-11900.13</v>
      </c>
      <c r="Y15" s="4">
        <v>150</v>
      </c>
      <c r="Z15" s="46">
        <v>1.6853932584269662</v>
      </c>
      <c r="AA15" s="4">
        <v>-12265.77</v>
      </c>
    </row>
    <row r="16" spans="1:31" x14ac:dyDescent="0.35">
      <c r="Q16" s="4">
        <v>420.00000000000011</v>
      </c>
      <c r="R16" s="46">
        <v>1.4000000000000004</v>
      </c>
      <c r="S16" s="4">
        <v>-11930.13</v>
      </c>
    </row>
    <row r="17" spans="17:19" x14ac:dyDescent="0.35">
      <c r="Q17" s="4">
        <v>450.00000000000011</v>
      </c>
      <c r="R17" s="46">
        <v>1.5000000000000004</v>
      </c>
      <c r="S17" s="4">
        <v>-11960.13</v>
      </c>
    </row>
    <row r="18" spans="17:19" x14ac:dyDescent="0.35">
      <c r="Q18" s="4">
        <v>480.00000000000017</v>
      </c>
      <c r="R18" s="46">
        <v>1.6000000000000005</v>
      </c>
      <c r="S18" s="4">
        <v>-11990.13</v>
      </c>
    </row>
    <row r="19" spans="17:19" x14ac:dyDescent="0.35">
      <c r="Q19" s="4">
        <v>500</v>
      </c>
      <c r="R19" s="46">
        <v>1.6666666666666667</v>
      </c>
      <c r="S19" s="4">
        <v>-12010.13</v>
      </c>
    </row>
    <row r="48" spans="1:11" x14ac:dyDescent="0.35">
      <c r="A48" s="59" t="s">
        <v>2094</v>
      </c>
      <c r="K48" s="60" t="s">
        <v>2093</v>
      </c>
    </row>
  </sheetData>
  <sortState xmlns:xlrd2="http://schemas.microsoft.com/office/spreadsheetml/2017/richdata2" ref="A11:L15">
    <sortCondition descending="1" ref="K11"/>
  </sortState>
  <pageMargins left="0.7" right="0.7" top="0.75" bottom="0.75" header="0.3" footer="0.3"/>
  <pageSetup fitToHeight="0" orientation="portrait" r:id="rId1"/>
  <headerFooter>
    <oddHeader>&amp;L&amp;"Arial,Bold"&amp;12This Version Not Licensed For Commercial Or Student Use</oddHeader>
    <oddFooter>&amp;L&amp;"Arial,Bold"&amp;12SensIt Trial Version, Only For Evaluation&amp;R&amp;"Arial,Bold"&amp;12TreePlan.com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O w R 0 W O j 4 S 8 + l A A A A 9 g A A A B I A H A B D b 2 5 m a W c v U G F j a 2 F n Z S 5 4 b W w g o h g A K K A U A A A A A A A A A A A A A A A A A A A A A A A A A A A A h Y + x D o I w F E V / h X S n L T V R Q x 5 l c H C R x I T E u J J a o R E e h h b L v z n 4 S f 6 C G E X d H O + 5 Z 7 j 3 f r 1 B O j R 1 c N G d N S 0 m J K K c B B p V e z B Y J q R 3 x 3 B J U g n b Q p 2 K U g e j j D Y e 7 C E h l X P n m D H v P f U z 2 n Y l E 5 x H b J 9 t c l X p p i A f 2 f y X Q 4 P W F a g 0 k b B 7 j Z G C R m J O h V h Q D m y C k B n 8 C m L c + 2 x / I K z 6 2 v W d l h r D f A 1 s i s D e H + Q D U E s D B B Q A A g A I A D s E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B H R Y Z c y N B 0 8 B A A C e A w A A E w A c A E Z v c m 1 1 b G F z L 1 N l Y 3 R p b 2 4 x L m 0 g o h g A K K A U A A A A A A A A A A A A A A A A A A A A A A A A A A A A d Z J B a 8 I w G I b v h f 6 H E C 8 K T U 2 d 2 j r Z Q d x 2 E I a C w g 5 j h 9 h l t t C m I U n n p P j f 1 8 R d x p f 1 0 v I k P O + b r 9 E 8 N 2 U j 0 P 7 2 T p Z h E A a 6 Y I p / o A E + s G P F E c X o A V X c h A H q n 3 3 T q p z 3 5 J U f 4 x 0 7 8 a H 9 W D f C c G H 0 E B f G S H 0 / H p / P 5 7 g u R a u n s m r 1 P M 6 b e r x T Z c 6 f v p q q t W G x L C Q e j a K b 9 5 E Z R n v t z d / R 6 5 s l 7 7 + r A 7 w u m D j 1 r Q 4 X y W 0 h 1 y 0 + K C b 0 Z 6 P q d S + t h V 3 U Q 6 e K u g 7 j C J m e I M O / z T V C H U 4 W s 9 Q D U w r g q j 2 R 9 A 7 g F 6 Z I O g N 4 0 1 Y k h e Z t b k i a A f z M j y S D k d a d T T x u Q b K p t 2 A 2 9 7 v / i V w A v O e S L G C k w 3 4 3 h U 0 c h j O x h 6 d Q 4 j A c l T 0 8 h b 3 d b o h t w c Q 3 w Q t J E u 8 E E 3 j K l V Q k 8 Q z W Y h i 5 Y Y J M Y K R t 4 s F u t + d f W v z 3 V l 1 H Y V A K 7 y 1 f / g B Q S w E C L Q A U A A I A C A A 7 B H R Y 6 P h L z 6 U A A A D 2 A A A A E g A A A A A A A A A A A A A A A A A A A A A A Q 2 9 u Z m l n L 1 B h Y 2 t h Z 2 U u e G 1 s U E s B A i 0 A F A A C A A g A O w R 0 W A / K 6 a u k A A A A 6 Q A A A B M A A A A A A A A A A A A A A A A A 8 Q A A A F t D b 2 5 0 Z W 5 0 X 1 R 5 c G V z X S 5 4 b W x Q S w E C L Q A U A A I A C A A 7 B H R Y Z c y N B 0 8 B A A C e A w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G A A A A A A A A K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D A 4 Z W E 2 M i 1 k M T Y z L T R l Z D U t Y m Y 4 N i 1 l M T Z i Z D R m N T A x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V Q x N j o z M z o 1 N C 4 4 M T Q x M j A 4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s x O T U 3 J n F 1 b 3 Q 7 L C Z x d W 9 0 O z E 5 N z A m c X V v d D s s J n F 1 b 3 Q 7 Q X V n L T c z J n F 1 b 3 Q 7 L C Z x d W 9 0 O 0 1 h c i 0 3 N S Z x d W 9 0 O y w m c X V v d D t K d W w t N z c m c X V v d D s s J n F 1 b 3 Q 7 T 2 N 0 L T c 4 J n F 1 b 3 Q 7 L C Z x d W 9 0 O 0 Z l Y i 0 4 M C Z x d W 9 0 O y w m c X V v d D t N Y X I t O D I m c X V v d D s s J n F 1 b 3 Q 7 S n V u L T g 0 J n F 1 b 3 Q 7 L C Z x d W 9 0 O 0 F 1 Z y 0 4 N i Z x d W 9 0 O y w m c X V v d D t G Z W I t O D g m c X V v d D s s J n F 1 b 3 Q 7 R m V i L T g 5 J n F 1 b 3 Q 7 L C Z x d W 9 0 O 1 N l c C 0 5 M i Z x d W 9 0 O y w m c X V v d D t T Z X A t O T Y m c X V v d D s s J n F 1 b 3 Q 7 R m V i L T A 0 J n F 1 b 3 Q 7 L C Z x d W 9 0 O 0 Z l Y i 0 w N S Z x d W 9 0 O y w m c X V v d D t P Y 3 Q t M D Y m c X V v d D s s J n F 1 b 3 Q 7 T 2 N 0 L T A 3 J n F 1 b 3 Q 7 L C Z x d W 9 0 O 0 1 h c i 0 w O C Z x d W 9 0 O y w m c X V v d D t P Y 3 Q t M D g m c X V v d D s s J n F 1 b 3 Q 7 U 2 V w L T E w J n F 1 b 3 Q 7 L C Z x d W 9 0 O 0 1 h e S 0 x M S Z x d W 9 0 O y w m c X V v d D t K d W 4 t M T I m c X V v d D s s J n F 1 b 3 Q 7 Q X B y L T E 0 J n F 1 b 3 Q 7 L C Z x d W 9 0 O 0 F w c i 0 x O C Z x d W 9 0 O y w m c X V v d D t K Y W 4 t M j A m c X V v d D s s J n F 1 b 3 Q 7 U 2 V w L T I w J n F 1 b 3 Q 7 L C Z x d W 9 0 O 0 p h b i 0 y M i Z x d W 9 0 O y w m c X V v d D t K Y W 4 t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M T k 1 N y w x f S Z x d W 9 0 O y w m c X V v d D t T Z W N 0 a W 9 u M S 9 U Y W J s Z S A w L 0 F 1 d G 9 S Z W 1 v d m V k Q 2 9 s d W 1 u c z E u e z E 5 N z A s M n 0 m c X V v d D s s J n F 1 b 3 Q 7 U 2 V j d G l v b j E v V G F i b G U g M C 9 B d X R v U m V t b 3 Z l Z E N v b H V t b n M x L n t B d W c t N z M s M 3 0 m c X V v d D s s J n F 1 b 3 Q 7 U 2 V j d G l v b j E v V G F i b G U g M C 9 B d X R v U m V t b 3 Z l Z E N v b H V t b n M x L n t N Y X I t N z U s N H 0 m c X V v d D s s J n F 1 b 3 Q 7 U 2 V j d G l v b j E v V G F i b G U g M C 9 B d X R v U m V t b 3 Z l Z E N v b H V t b n M x L n t K d W w t N z c s N X 0 m c X V v d D s s J n F 1 b 3 Q 7 U 2 V j d G l v b j E v V G F i b G U g M C 9 B d X R v U m V t b 3 Z l Z E N v b H V t b n M x L n t P Y 3 Q t N z g s N n 0 m c X V v d D s s J n F 1 b 3 Q 7 U 2 V j d G l v b j E v V G F i b G U g M C 9 B d X R v U m V t b 3 Z l Z E N v b H V t b n M x L n t G Z W I t O D A s N 3 0 m c X V v d D s s J n F 1 b 3 Q 7 U 2 V j d G l v b j E v V G F i b G U g M C 9 B d X R v U m V t b 3 Z l Z E N v b H V t b n M x L n t N Y X I t O D I s O H 0 m c X V v d D s s J n F 1 b 3 Q 7 U 2 V j d G l v b j E v V G F i b G U g M C 9 B d X R v U m V t b 3 Z l Z E N v b H V t b n M x L n t K d W 4 t O D Q s O X 0 m c X V v d D s s J n F 1 b 3 Q 7 U 2 V j d G l v b j E v V G F i b G U g M C 9 B d X R v U m V t b 3 Z l Z E N v b H V t b n M x L n t B d W c t O D Y s M T B 9 J n F 1 b 3 Q 7 L C Z x d W 9 0 O 1 N l Y 3 R p b 2 4 x L 1 R h Y m x l I D A v Q X V 0 b 1 J l b W 9 2 Z W R D b 2 x 1 b W 5 z M S 5 7 R m V i L T g 4 L D E x f S Z x d W 9 0 O y w m c X V v d D t T Z W N 0 a W 9 u M S 9 U Y W J s Z S A w L 0 F 1 d G 9 S Z W 1 v d m V k Q 2 9 s d W 1 u c z E u e 0 Z l Y i 0 4 O S w x M n 0 m c X V v d D s s J n F 1 b 3 Q 7 U 2 V j d G l v b j E v V G F i b G U g M C 9 B d X R v U m V t b 3 Z l Z E N v b H V t b n M x L n t T Z X A t O T I s M T N 9 J n F 1 b 3 Q 7 L C Z x d W 9 0 O 1 N l Y 3 R p b 2 4 x L 1 R h Y m x l I D A v Q X V 0 b 1 J l b W 9 2 Z W R D b 2 x 1 b W 5 z M S 5 7 U 2 V w L T k 2 L D E 0 f S Z x d W 9 0 O y w m c X V v d D t T Z W N 0 a W 9 u M S 9 U Y W J s Z S A w L 0 F 1 d G 9 S Z W 1 v d m V k Q 2 9 s d W 1 u c z E u e 0 Z l Y i 0 w N C w x N X 0 m c X V v d D s s J n F 1 b 3 Q 7 U 2 V j d G l v b j E v V G F i b G U g M C 9 B d X R v U m V t b 3 Z l Z E N v b H V t b n M x L n t G Z W I t M D U s M T Z 9 J n F 1 b 3 Q 7 L C Z x d W 9 0 O 1 N l Y 3 R p b 2 4 x L 1 R h Y m x l I D A v Q X V 0 b 1 J l b W 9 2 Z W R D b 2 x 1 b W 5 z M S 5 7 T 2 N 0 L T A 2 L D E 3 f S Z x d W 9 0 O y w m c X V v d D t T Z W N 0 a W 9 u M S 9 U Y W J s Z S A w L 0 F 1 d G 9 S Z W 1 v d m V k Q 2 9 s d W 1 u c z E u e 0 9 j d C 0 w N y w x O H 0 m c X V v d D s s J n F 1 b 3 Q 7 U 2 V j d G l v b j E v V G F i b G U g M C 9 B d X R v U m V t b 3 Z l Z E N v b H V t b n M x L n t N Y X I t M D g s M T l 9 J n F 1 b 3 Q 7 L C Z x d W 9 0 O 1 N l Y 3 R p b 2 4 x L 1 R h Y m x l I D A v Q X V 0 b 1 J l b W 9 2 Z W R D b 2 x 1 b W 5 z M S 5 7 T 2 N 0 L T A 4 L D I w f S Z x d W 9 0 O y w m c X V v d D t T Z W N 0 a W 9 u M S 9 U Y W J s Z S A w L 0 F 1 d G 9 S Z W 1 v d m V k Q 2 9 s d W 1 u c z E u e 1 N l c C 0 x M C w y M X 0 m c X V v d D s s J n F 1 b 3 Q 7 U 2 V j d G l v b j E v V G F i b G U g M C 9 B d X R v U m V t b 3 Z l Z E N v b H V t b n M x L n t N Y X k t M T E s M j J 9 J n F 1 b 3 Q 7 L C Z x d W 9 0 O 1 N l Y 3 R p b 2 4 x L 1 R h Y m x l I D A v Q X V 0 b 1 J l b W 9 2 Z W R D b 2 x 1 b W 5 z M S 5 7 S n V u L T E y L D I z f S Z x d W 9 0 O y w m c X V v d D t T Z W N 0 a W 9 u M S 9 U Y W J s Z S A w L 0 F 1 d G 9 S Z W 1 v d m V k Q 2 9 s d W 1 u c z E u e 0 F w c i 0 x N C w y N H 0 m c X V v d D s s J n F 1 b 3 Q 7 U 2 V j d G l v b j E v V G F i b G U g M C 9 B d X R v U m V t b 3 Z l Z E N v b H V t b n M x L n t B c H I t M T g s M j V 9 J n F 1 b 3 Q 7 L C Z x d W 9 0 O 1 N l Y 3 R p b 2 4 x L 1 R h Y m x l I D A v Q X V 0 b 1 J l b W 9 2 Z W R D b 2 x 1 b W 5 z M S 5 7 S m F u L T I w L D I 2 f S Z x d W 9 0 O y w m c X V v d D t T Z W N 0 a W 9 u M S 9 U Y W J s Z S A w L 0 F 1 d G 9 S Z W 1 v d m V k Q 2 9 s d W 1 u c z E u e 1 N l c C 0 y M C w y N 3 0 m c X V v d D s s J n F 1 b 3 Q 7 U 2 V j d G l v b j E v V G F i b G U g M C 9 B d X R v U m V t b 3 Z l Z E N v b H V t b n M x L n t K Y W 4 t M j I s M j h 9 J n F 1 b 3 Q 7 L C Z x d W 9 0 O 1 N l Y 3 R p b 2 4 x L 1 R h Y m x l I D A v Q X V 0 b 1 J l b W 9 2 Z W R D b 2 x 1 b W 5 z M S 5 7 S m F u L T I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M T k 1 N y w x f S Z x d W 9 0 O y w m c X V v d D t T Z W N 0 a W 9 u M S 9 U Y W J s Z S A w L 0 F 1 d G 9 S Z W 1 v d m V k Q 2 9 s d W 1 u c z E u e z E 5 N z A s M n 0 m c X V v d D s s J n F 1 b 3 Q 7 U 2 V j d G l v b j E v V G F i b G U g M C 9 B d X R v U m V t b 3 Z l Z E N v b H V t b n M x L n t B d W c t N z M s M 3 0 m c X V v d D s s J n F 1 b 3 Q 7 U 2 V j d G l v b j E v V G F i b G U g M C 9 B d X R v U m V t b 3 Z l Z E N v b H V t b n M x L n t N Y X I t N z U s N H 0 m c X V v d D s s J n F 1 b 3 Q 7 U 2 V j d G l v b j E v V G F i b G U g M C 9 B d X R v U m V t b 3 Z l Z E N v b H V t b n M x L n t K d W w t N z c s N X 0 m c X V v d D s s J n F 1 b 3 Q 7 U 2 V j d G l v b j E v V G F i b G U g M C 9 B d X R v U m V t b 3 Z l Z E N v b H V t b n M x L n t P Y 3 Q t N z g s N n 0 m c X V v d D s s J n F 1 b 3 Q 7 U 2 V j d G l v b j E v V G F i b G U g M C 9 B d X R v U m V t b 3 Z l Z E N v b H V t b n M x L n t G Z W I t O D A s N 3 0 m c X V v d D s s J n F 1 b 3 Q 7 U 2 V j d G l v b j E v V G F i b G U g M C 9 B d X R v U m V t b 3 Z l Z E N v b H V t b n M x L n t N Y X I t O D I s O H 0 m c X V v d D s s J n F 1 b 3 Q 7 U 2 V j d G l v b j E v V G F i b G U g M C 9 B d X R v U m V t b 3 Z l Z E N v b H V t b n M x L n t K d W 4 t O D Q s O X 0 m c X V v d D s s J n F 1 b 3 Q 7 U 2 V j d G l v b j E v V G F i b G U g M C 9 B d X R v U m V t b 3 Z l Z E N v b H V t b n M x L n t B d W c t O D Y s M T B 9 J n F 1 b 3 Q 7 L C Z x d W 9 0 O 1 N l Y 3 R p b 2 4 x L 1 R h Y m x l I D A v Q X V 0 b 1 J l b W 9 2 Z W R D b 2 x 1 b W 5 z M S 5 7 R m V i L T g 4 L D E x f S Z x d W 9 0 O y w m c X V v d D t T Z W N 0 a W 9 u M S 9 U Y W J s Z S A w L 0 F 1 d G 9 S Z W 1 v d m V k Q 2 9 s d W 1 u c z E u e 0 Z l Y i 0 4 O S w x M n 0 m c X V v d D s s J n F 1 b 3 Q 7 U 2 V j d G l v b j E v V G F i b G U g M C 9 B d X R v U m V t b 3 Z l Z E N v b H V t b n M x L n t T Z X A t O T I s M T N 9 J n F 1 b 3 Q 7 L C Z x d W 9 0 O 1 N l Y 3 R p b 2 4 x L 1 R h Y m x l I D A v Q X V 0 b 1 J l b W 9 2 Z W R D b 2 x 1 b W 5 z M S 5 7 U 2 V w L T k 2 L D E 0 f S Z x d W 9 0 O y w m c X V v d D t T Z W N 0 a W 9 u M S 9 U Y W J s Z S A w L 0 F 1 d G 9 S Z W 1 v d m V k Q 2 9 s d W 1 u c z E u e 0 Z l Y i 0 w N C w x N X 0 m c X V v d D s s J n F 1 b 3 Q 7 U 2 V j d G l v b j E v V G F i b G U g M C 9 B d X R v U m V t b 3 Z l Z E N v b H V t b n M x L n t G Z W I t M D U s M T Z 9 J n F 1 b 3 Q 7 L C Z x d W 9 0 O 1 N l Y 3 R p b 2 4 x L 1 R h Y m x l I D A v Q X V 0 b 1 J l b W 9 2 Z W R D b 2 x 1 b W 5 z M S 5 7 T 2 N 0 L T A 2 L D E 3 f S Z x d W 9 0 O y w m c X V v d D t T Z W N 0 a W 9 u M S 9 U Y W J s Z S A w L 0 F 1 d G 9 S Z W 1 v d m V k Q 2 9 s d W 1 u c z E u e 0 9 j d C 0 w N y w x O H 0 m c X V v d D s s J n F 1 b 3 Q 7 U 2 V j d G l v b j E v V G F i b G U g M C 9 B d X R v U m V t b 3 Z l Z E N v b H V t b n M x L n t N Y X I t M D g s M T l 9 J n F 1 b 3 Q 7 L C Z x d W 9 0 O 1 N l Y 3 R p b 2 4 x L 1 R h Y m x l I D A v Q X V 0 b 1 J l b W 9 2 Z W R D b 2 x 1 b W 5 z M S 5 7 T 2 N 0 L T A 4 L D I w f S Z x d W 9 0 O y w m c X V v d D t T Z W N 0 a W 9 u M S 9 U Y W J s Z S A w L 0 F 1 d G 9 S Z W 1 v d m V k Q 2 9 s d W 1 u c z E u e 1 N l c C 0 x M C w y M X 0 m c X V v d D s s J n F 1 b 3 Q 7 U 2 V j d G l v b j E v V G F i b G U g M C 9 B d X R v U m V t b 3 Z l Z E N v b H V t b n M x L n t N Y X k t M T E s M j J 9 J n F 1 b 3 Q 7 L C Z x d W 9 0 O 1 N l Y 3 R p b 2 4 x L 1 R h Y m x l I D A v Q X V 0 b 1 J l b W 9 2 Z W R D b 2 x 1 b W 5 z M S 5 7 S n V u L T E y L D I z f S Z x d W 9 0 O y w m c X V v d D t T Z W N 0 a W 9 u M S 9 U Y W J s Z S A w L 0 F 1 d G 9 S Z W 1 v d m V k Q 2 9 s d W 1 u c z E u e 0 F w c i 0 x N C w y N H 0 m c X V v d D s s J n F 1 b 3 Q 7 U 2 V j d G l v b j E v V G F i b G U g M C 9 B d X R v U m V t b 3 Z l Z E N v b H V t b n M x L n t B c H I t M T g s M j V 9 J n F 1 b 3 Q 7 L C Z x d W 9 0 O 1 N l Y 3 R p b 2 4 x L 1 R h Y m x l I D A v Q X V 0 b 1 J l b W 9 2 Z W R D b 2 x 1 b W 5 z M S 5 7 S m F u L T I w L D I 2 f S Z x d W 9 0 O y w m c X V v d D t T Z W N 0 a W 9 u M S 9 U Y W J s Z S A w L 0 F 1 d G 9 S Z W 1 v d m V k Q 2 9 s d W 1 u c z E u e 1 N l c C 0 y M C w y N 3 0 m c X V v d D s s J n F 1 b 3 Q 7 U 2 V j d G l v b j E v V G F i b G U g M C 9 B d X R v U m V t b 3 Z l Z E N v b H V t b n M x L n t K Y W 4 t M j I s M j h 9 J n F 1 b 3 Q 7 L C Z x d W 9 0 O 1 N l Y 3 R p b 2 4 x L 1 R h Y m x l I D A v Q X V 0 b 1 J l b W 9 2 Z W R D b 2 x 1 b W 5 z M S 5 7 S m F u L T I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K 9 J 7 5 y K r S K T t c 6 x w Q J y 1 A A A A A A I A A A A A A B B m A A A A A Q A A I A A A A L H r j E p y U l c h X z 5 L 6 c F 4 Z m e 6 f i f u / h h U p l e 1 I 0 6 F K J t a A A A A A A 6 A A A A A A g A A I A A A A O 9 P Y 9 q m 9 4 V 8 p b k / O C w i H 8 m 1 Z 8 6 G G Z m n 2 7 w b N Q a V l 7 c c U A A A A D 7 Z K m g F z N Q U s Y 4 8 3 5 M 2 / G 5 + t T U j u a O p 1 H g p a 9 O 2 s D 4 c U x 2 h K 3 C r s V h c V x C 9 f y f p D 1 s i A F v 6 9 w 8 A 9 K D t j B o l P u Y a b S G / Y 4 J W 8 u V w E 6 f V v W o T Q A A A A P B p K s K G B D m B / 8 L r F j I h O H P x d y y 0 G F 7 h v a n + J H G V D O H g h Z 2 2 Y a X o G / n T Y Y k p b F Y w j r P k i o J S L 6 K 5 q Y j E 3 Y I p E m A = < / D a t a M a s h u p > 
</file>

<file path=customXml/itemProps1.xml><?xml version="1.0" encoding="utf-8"?>
<ds:datastoreItem xmlns:ds="http://schemas.openxmlformats.org/officeDocument/2006/customXml" ds:itemID="{F3D8DC49-8183-4F15-AC5C-CE08C72C98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IAUF ETF Stock Price History (1</vt:lpstr>
      <vt:lpstr>Rolex Table</vt:lpstr>
      <vt:lpstr>Cash Flow </vt:lpstr>
      <vt:lpstr>IAUF_Tornado</vt:lpstr>
      <vt:lpstr>IAUF_Spider</vt:lpstr>
      <vt:lpstr>Daytona(PW)_Tornado</vt:lpstr>
      <vt:lpstr>Daytona(PW)_Spider</vt:lpstr>
      <vt:lpstr>Submariner(PW)_Tornado</vt:lpstr>
      <vt:lpstr>Submariner(PW)_Spider</vt:lpstr>
      <vt:lpstr>'Daytona(PW)_Spider'!Print_Area</vt:lpstr>
      <vt:lpstr>'Daytona(PW)_Tornado'!Print_Area</vt:lpstr>
      <vt:lpstr>IAUF_Spider!Print_Area</vt:lpstr>
      <vt:lpstr>IAUF_Tornado!Print_Area</vt:lpstr>
      <vt:lpstr>'Submariner(PW)_Spider'!Print_Area</vt:lpstr>
      <vt:lpstr>'Submariner(PW)_Tornado'!Print_Area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Mitra</dc:creator>
  <cp:lastModifiedBy>SF514-5030-2914217</cp:lastModifiedBy>
  <dcterms:created xsi:type="dcterms:W3CDTF">2024-03-19T16:32:41Z</dcterms:created>
  <dcterms:modified xsi:type="dcterms:W3CDTF">2024-04-12T18:19:27Z</dcterms:modified>
</cp:coreProperties>
</file>