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Desktop\eye-tracking-software\Experiment-Data\"/>
    </mc:Choice>
  </mc:AlternateContent>
  <xr:revisionPtr revIDLastSave="0" documentId="13_ncr:1_{90BA7D13-6796-4903-B219-77624808F407}" xr6:coauthVersionLast="47" xr6:coauthVersionMax="47" xr10:uidLastSave="{00000000-0000-0000-0000-000000000000}"/>
  <bookViews>
    <workbookView xWindow="-120" yWindow="-120" windowWidth="29040" windowHeight="15720" activeTab="4" xr2:uid="{65F65776-174E-4145-8CCF-AA6B8A50F68A}"/>
  </bookViews>
  <sheets>
    <sheet name="1st-Scores" sheetId="1" r:id="rId1"/>
    <sheet name="1st-E-Data" sheetId="2" r:id="rId2"/>
    <sheet name="1st-J-Data" sheetId="4" r:id="rId3"/>
    <sheet name="1st-All-Data" sheetId="5" r:id="rId4"/>
    <sheet name="2nd-Scor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5" l="1"/>
  <c r="F29" i="5"/>
  <c r="G29" i="5"/>
  <c r="H29" i="5"/>
  <c r="J29" i="5"/>
  <c r="K29" i="5"/>
  <c r="L29" i="5"/>
  <c r="M29" i="5"/>
  <c r="O29" i="5"/>
  <c r="P29" i="5"/>
  <c r="Q29" i="5"/>
  <c r="R29" i="5"/>
  <c r="S29" i="5"/>
  <c r="D26" i="5"/>
  <c r="F26" i="5"/>
  <c r="G26" i="5"/>
  <c r="H26" i="5"/>
  <c r="J26" i="5"/>
  <c r="K26" i="5"/>
  <c r="L26" i="5"/>
  <c r="M26" i="5"/>
  <c r="O26" i="5"/>
  <c r="P26" i="5"/>
  <c r="Q26" i="5"/>
  <c r="R26" i="5"/>
  <c r="S26" i="5"/>
  <c r="D23" i="5"/>
  <c r="F23" i="5"/>
  <c r="G23" i="5"/>
  <c r="H23" i="5"/>
  <c r="J23" i="5"/>
  <c r="K23" i="5"/>
  <c r="L23" i="5"/>
  <c r="M23" i="5"/>
  <c r="O23" i="5"/>
  <c r="P23" i="5"/>
  <c r="Q23" i="5"/>
  <c r="R23" i="5"/>
  <c r="S23" i="5"/>
  <c r="D20" i="5"/>
  <c r="F20" i="5"/>
  <c r="G20" i="5"/>
  <c r="H20" i="5"/>
  <c r="J20" i="5"/>
  <c r="K20" i="5"/>
  <c r="L20" i="5"/>
  <c r="M20" i="5"/>
  <c r="O20" i="5"/>
  <c r="P20" i="5"/>
  <c r="Q20" i="5"/>
  <c r="R20" i="5"/>
  <c r="S20" i="5"/>
  <c r="D17" i="5"/>
  <c r="F17" i="5"/>
  <c r="G17" i="5"/>
  <c r="H17" i="5"/>
  <c r="J17" i="5"/>
  <c r="K17" i="5"/>
  <c r="L17" i="5"/>
  <c r="M17" i="5"/>
  <c r="O17" i="5"/>
  <c r="P17" i="5"/>
  <c r="Q17" i="5"/>
  <c r="R17" i="5"/>
  <c r="S17" i="5"/>
  <c r="C17" i="5"/>
  <c r="D14" i="5"/>
  <c r="F14" i="5"/>
  <c r="G14" i="5"/>
  <c r="H14" i="5"/>
  <c r="J14" i="5"/>
  <c r="K14" i="5"/>
  <c r="L14" i="5"/>
  <c r="M14" i="5"/>
  <c r="O14" i="5"/>
  <c r="P14" i="5"/>
  <c r="Q14" i="5"/>
  <c r="R14" i="5"/>
  <c r="S14" i="5"/>
  <c r="D11" i="5"/>
  <c r="F11" i="5"/>
  <c r="G11" i="5"/>
  <c r="H11" i="5"/>
  <c r="J11" i="5"/>
  <c r="K11" i="5"/>
  <c r="L11" i="5"/>
  <c r="M11" i="5"/>
  <c r="O11" i="5"/>
  <c r="P11" i="5"/>
  <c r="Q11" i="5"/>
  <c r="R11" i="5"/>
  <c r="S11" i="5"/>
  <c r="D8" i="5"/>
  <c r="F8" i="5"/>
  <c r="G8" i="5"/>
  <c r="H8" i="5"/>
  <c r="J8" i="5"/>
  <c r="K8" i="5"/>
  <c r="L8" i="5"/>
  <c r="M8" i="5"/>
  <c r="O8" i="5"/>
  <c r="P8" i="5"/>
  <c r="Q8" i="5"/>
  <c r="R8" i="5"/>
  <c r="S8" i="5"/>
  <c r="D5" i="5"/>
  <c r="F5" i="5"/>
  <c r="G5" i="5"/>
  <c r="H5" i="5"/>
  <c r="J5" i="5"/>
  <c r="K5" i="5"/>
  <c r="L5" i="5"/>
  <c r="M5" i="5"/>
  <c r="O5" i="5"/>
  <c r="P5" i="5"/>
  <c r="Q5" i="5"/>
  <c r="R5" i="5"/>
  <c r="S5" i="5"/>
  <c r="C29" i="5"/>
  <c r="C26" i="5"/>
  <c r="C23" i="5"/>
  <c r="C20" i="5"/>
  <c r="C14" i="5"/>
  <c r="C11" i="5"/>
  <c r="C8" i="5"/>
  <c r="C5" i="5"/>
  <c r="D29" i="4"/>
  <c r="F29" i="4"/>
  <c r="G29" i="4"/>
  <c r="H29" i="4"/>
  <c r="J29" i="4"/>
  <c r="K29" i="4"/>
  <c r="L29" i="4"/>
  <c r="M29" i="4"/>
  <c r="D26" i="4"/>
  <c r="F26" i="4"/>
  <c r="G26" i="4"/>
  <c r="H26" i="4"/>
  <c r="J26" i="4"/>
  <c r="K26" i="4"/>
  <c r="L26" i="4"/>
  <c r="M26" i="4"/>
  <c r="D23" i="4"/>
  <c r="F23" i="4"/>
  <c r="G23" i="4"/>
  <c r="H23" i="4"/>
  <c r="J23" i="4"/>
  <c r="K23" i="4"/>
  <c r="L23" i="4"/>
  <c r="M23" i="4"/>
  <c r="D20" i="4"/>
  <c r="F20" i="4"/>
  <c r="G20" i="4"/>
  <c r="H20" i="4"/>
  <c r="J20" i="4"/>
  <c r="K20" i="4"/>
  <c r="L20" i="4"/>
  <c r="M20" i="4"/>
  <c r="D17" i="4"/>
  <c r="F17" i="4"/>
  <c r="G17" i="4"/>
  <c r="H17" i="4"/>
  <c r="J17" i="4"/>
  <c r="K17" i="4"/>
  <c r="L17" i="4"/>
  <c r="M17" i="4"/>
  <c r="D14" i="4"/>
  <c r="F14" i="4"/>
  <c r="G14" i="4"/>
  <c r="H14" i="4"/>
  <c r="J14" i="4"/>
  <c r="K14" i="4"/>
  <c r="L14" i="4"/>
  <c r="M14" i="4"/>
  <c r="D11" i="4"/>
  <c r="F11" i="4"/>
  <c r="G11" i="4"/>
  <c r="H11" i="4"/>
  <c r="J11" i="4"/>
  <c r="K11" i="4"/>
  <c r="L11" i="4"/>
  <c r="M11" i="4"/>
  <c r="D8" i="4"/>
  <c r="F8" i="4"/>
  <c r="G8" i="4"/>
  <c r="H8" i="4"/>
  <c r="J8" i="4"/>
  <c r="K8" i="4"/>
  <c r="L8" i="4"/>
  <c r="M8" i="4"/>
  <c r="D5" i="4"/>
  <c r="F5" i="4"/>
  <c r="G5" i="4"/>
  <c r="H5" i="4"/>
  <c r="J5" i="4"/>
  <c r="K5" i="4"/>
  <c r="L5" i="4"/>
  <c r="M5" i="4"/>
  <c r="C29" i="4"/>
  <c r="C26" i="4"/>
  <c r="C23" i="4"/>
  <c r="C20" i="4"/>
  <c r="C17" i="4"/>
  <c r="C14" i="4"/>
  <c r="C11" i="4"/>
  <c r="C8" i="4"/>
  <c r="C5" i="4"/>
  <c r="H29" i="2"/>
  <c r="G29" i="2"/>
  <c r="F29" i="2"/>
  <c r="D29" i="2"/>
  <c r="C29" i="2"/>
  <c r="D26" i="2"/>
  <c r="F26" i="2"/>
  <c r="G26" i="2"/>
  <c r="H26" i="2"/>
  <c r="C26" i="2"/>
  <c r="D23" i="2"/>
  <c r="F23" i="2"/>
  <c r="G23" i="2"/>
  <c r="H23" i="2"/>
  <c r="C23" i="2"/>
  <c r="D20" i="2"/>
  <c r="F20" i="2"/>
  <c r="G20" i="2"/>
  <c r="H20" i="2"/>
  <c r="C20" i="2"/>
  <c r="D17" i="2"/>
  <c r="F17" i="2"/>
  <c r="G17" i="2"/>
  <c r="H17" i="2"/>
  <c r="C17" i="2"/>
  <c r="D14" i="2"/>
  <c r="F14" i="2"/>
  <c r="G14" i="2"/>
  <c r="H14" i="2"/>
  <c r="C14" i="2"/>
  <c r="D11" i="2"/>
  <c r="F11" i="2"/>
  <c r="G11" i="2"/>
  <c r="H11" i="2"/>
  <c r="C11" i="2"/>
  <c r="D8" i="2"/>
  <c r="F8" i="2"/>
  <c r="G8" i="2"/>
  <c r="H8" i="2"/>
  <c r="C8" i="2"/>
  <c r="D5" i="2"/>
  <c r="F5" i="2"/>
  <c r="G5" i="2"/>
  <c r="H5" i="2"/>
  <c r="C5" i="2"/>
  <c r="AZ42" i="1"/>
  <c r="AZ41" i="1"/>
  <c r="AZ40" i="1"/>
  <c r="AZ39" i="1"/>
  <c r="AZ38" i="1"/>
  <c r="AY41" i="1"/>
  <c r="AY40" i="1"/>
  <c r="AY39" i="1"/>
  <c r="AY38" i="1"/>
  <c r="AX40" i="1"/>
  <c r="AX39" i="1"/>
  <c r="AX38" i="1"/>
  <c r="AW39" i="1"/>
  <c r="AW38" i="1"/>
  <c r="AW43" i="1" s="1"/>
  <c r="AG41" i="1"/>
  <c r="AG40" i="1"/>
  <c r="AG39" i="1"/>
  <c r="AG38" i="1"/>
  <c r="AF40" i="1"/>
  <c r="AF39" i="1"/>
  <c r="AF38" i="1"/>
  <c r="AE39" i="1"/>
  <c r="AE38" i="1"/>
  <c r="E32" i="1"/>
  <c r="E33" i="1"/>
  <c r="E34" i="1"/>
  <c r="D33" i="1"/>
  <c r="D32" i="1"/>
  <c r="D35" i="1" s="1"/>
  <c r="AE42" i="1"/>
  <c r="E35" i="1"/>
  <c r="AG36" i="3"/>
  <c r="AX36" i="3" s="1"/>
  <c r="AG35" i="3"/>
  <c r="AX35" i="3" s="1"/>
  <c r="AQ38" i="3"/>
  <c r="AP38" i="3"/>
  <c r="AO38" i="3"/>
  <c r="AN38" i="3"/>
  <c r="AM38" i="3"/>
  <c r="AL38" i="3"/>
  <c r="AK38" i="3"/>
  <c r="AJ38" i="3"/>
  <c r="AI38" i="3"/>
  <c r="AH38" i="3"/>
  <c r="AG37" i="3"/>
  <c r="AX37" i="3" s="1"/>
  <c r="AG34" i="3"/>
  <c r="AX34" i="3" s="1"/>
  <c r="AG33" i="3"/>
  <c r="AX33" i="3" s="1"/>
  <c r="AG32" i="3"/>
  <c r="AX32" i="3" s="1"/>
  <c r="AG31" i="3"/>
  <c r="AX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G30" i="3"/>
  <c r="G30" i="3"/>
  <c r="AG29" i="3"/>
  <c r="G29" i="3"/>
  <c r="AG28" i="3"/>
  <c r="G28" i="3"/>
  <c r="AG27" i="3"/>
  <c r="G27" i="3"/>
  <c r="AG26" i="3"/>
  <c r="G26" i="3"/>
  <c r="AG25" i="3"/>
  <c r="G25" i="3"/>
  <c r="AG24" i="3"/>
  <c r="G24" i="3"/>
  <c r="AG23" i="3"/>
  <c r="G23" i="3"/>
  <c r="AG22" i="3"/>
  <c r="G22" i="3"/>
  <c r="AG21" i="3"/>
  <c r="G21" i="3"/>
  <c r="AG20" i="3"/>
  <c r="G20" i="3"/>
  <c r="AX20" i="3" s="1"/>
  <c r="AG19" i="3"/>
  <c r="G19" i="3"/>
  <c r="AG18" i="3"/>
  <c r="G18" i="3"/>
  <c r="AG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G15" i="3"/>
  <c r="G15" i="3"/>
  <c r="AG14" i="3"/>
  <c r="G14" i="3"/>
  <c r="AG13" i="3"/>
  <c r="G13" i="3"/>
  <c r="AG12" i="3"/>
  <c r="G12" i="3"/>
  <c r="AG11" i="3"/>
  <c r="G11" i="3"/>
  <c r="AG10" i="3"/>
  <c r="G10" i="3"/>
  <c r="AX10" i="3" s="1"/>
  <c r="AG9" i="3"/>
  <c r="G9" i="3"/>
  <c r="AG8" i="3"/>
  <c r="G8" i="3"/>
  <c r="AG7" i="3"/>
  <c r="G7" i="3"/>
  <c r="AG6" i="3"/>
  <c r="G6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G4" i="3"/>
  <c r="G4" i="3"/>
  <c r="AX4" i="3" s="1"/>
  <c r="AG3" i="3"/>
  <c r="G3" i="3"/>
  <c r="AJ37" i="1"/>
  <c r="AK37" i="1"/>
  <c r="AL37" i="1"/>
  <c r="AM37" i="1"/>
  <c r="AN37" i="1"/>
  <c r="AO37" i="1"/>
  <c r="AP37" i="1"/>
  <c r="AQ37" i="1"/>
  <c r="AR37" i="1"/>
  <c r="R31" i="1"/>
  <c r="AI37" i="1"/>
  <c r="AH3" i="1"/>
  <c r="AH4" i="1"/>
  <c r="AH6" i="1"/>
  <c r="AH7" i="1"/>
  <c r="AH8" i="1"/>
  <c r="AH9" i="1"/>
  <c r="AH10" i="1"/>
  <c r="AH11" i="1"/>
  <c r="AH12" i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BA31" i="1" s="1"/>
  <c r="AH32" i="1"/>
  <c r="BA32" i="1" s="1"/>
  <c r="AH33" i="1"/>
  <c r="BA33" i="1" s="1"/>
  <c r="AH34" i="1"/>
  <c r="BA34" i="1" s="1"/>
  <c r="AH35" i="1"/>
  <c r="BA35" i="1" s="1"/>
  <c r="AH36" i="1"/>
  <c r="BA36" i="1" s="1"/>
  <c r="F4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  <c r="AZ43" i="1" l="1"/>
  <c r="AY43" i="1"/>
  <c r="AX43" i="1"/>
  <c r="AG42" i="1"/>
  <c r="AF42" i="1"/>
  <c r="BA22" i="1"/>
  <c r="BA27" i="1"/>
  <c r="BA28" i="1"/>
  <c r="BA26" i="1"/>
  <c r="BA23" i="1"/>
  <c r="BA20" i="1"/>
  <c r="BA18" i="1"/>
  <c r="BA15" i="1"/>
  <c r="BA25" i="1"/>
  <c r="BA24" i="1"/>
  <c r="BA19" i="1"/>
  <c r="BA13" i="1"/>
  <c r="BA12" i="1"/>
  <c r="BA29" i="1"/>
  <c r="AX11" i="3"/>
  <c r="AX21" i="3"/>
  <c r="AX25" i="3"/>
  <c r="AX22" i="3"/>
  <c r="AX19" i="3"/>
  <c r="AX6" i="3"/>
  <c r="AX26" i="3"/>
  <c r="AX12" i="3"/>
  <c r="AX27" i="3"/>
  <c r="AX13" i="3"/>
  <c r="AX14" i="3"/>
  <c r="AX17" i="3"/>
  <c r="AX29" i="3"/>
  <c r="AX15" i="3"/>
  <c r="AX18" i="3"/>
  <c r="AX30" i="3"/>
  <c r="AX8" i="3"/>
  <c r="AX23" i="3"/>
  <c r="AX9" i="3"/>
  <c r="AX24" i="3"/>
  <c r="AX3" i="3"/>
  <c r="AX7" i="3"/>
  <c r="AX28" i="3"/>
  <c r="BA10" i="1"/>
  <c r="BA9" i="1"/>
  <c r="BA8" i="1"/>
  <c r="BA7" i="1"/>
  <c r="BA3" i="1"/>
  <c r="BA6" i="1"/>
  <c r="BA30" i="1"/>
  <c r="BA4" i="1"/>
  <c r="BA21" i="1"/>
  <c r="BA17" i="1"/>
  <c r="BA14" i="1"/>
  <c r="BA11" i="1"/>
</calcChain>
</file>

<file path=xl/sharedStrings.xml><?xml version="1.0" encoding="utf-8"?>
<sst xmlns="http://schemas.openxmlformats.org/spreadsheetml/2006/main" count="1670" uniqueCount="38">
  <si>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</si>
  <si>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</si>
  <si>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</si>
  <si>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</si>
  <si>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</si>
  <si>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</si>
  <si>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</si>
  <si>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</si>
  <si>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</si>
  <si>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</si>
  <si>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</si>
  <si>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</si>
  <si>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</si>
  <si>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</si>
  <si>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</si>
  <si>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</si>
  <si>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平均</t>
  </si>
  <si>
    <t>標準偏差</t>
  </si>
  <si>
    <t>All</t>
  </si>
  <si>
    <t>Cluster</t>
  </si>
  <si>
    <t>stdev.p</t>
  </si>
  <si>
    <t>PCA Weights</t>
  </si>
  <si>
    <t>Scoring Rate (%)</t>
  </si>
  <si>
    <t>解答時間(s)</t>
  </si>
  <si>
    <t>平均速度(px/s)</t>
  </si>
  <si>
    <t>切り替え回数</t>
  </si>
  <si>
    <t>サッケードの割合(％)</t>
  </si>
  <si>
    <t>平均サッケード振幅(px)</t>
  </si>
  <si>
    <t>視線パスのフラクタル次元</t>
    <phoneticPr fontId="2"/>
  </si>
  <si>
    <t>平均視線パス直線性</t>
    <phoneticPr fontId="2"/>
  </si>
  <si>
    <t>最大サッケード振幅(px)</t>
    <phoneticPr fontId="2"/>
  </si>
  <si>
    <t>視線の分布(px)</t>
    <phoneticPr fontId="2"/>
  </si>
  <si>
    <t>標準偏差</t>
    <phoneticPr fontId="2"/>
  </si>
  <si>
    <t>Number of Clusters</t>
    <phoneticPr fontId="2"/>
  </si>
  <si>
    <t>変動係数</t>
  </si>
  <si>
    <t>変動係数</t>
    <rPh sb="0" eb="4">
      <t>ヘンドウケイスウ</t>
    </rPh>
    <phoneticPr fontId="2"/>
  </si>
  <si>
    <t>標準偏差</t>
    <phoneticPr fontId="2"/>
  </si>
  <si>
    <t>変動係数</t>
    <rPh sb="0" eb="4">
      <t>ヘンドウケイスウ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</si>
</sst>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3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0" fontId="12" fillId="0" borderId="0" xfId="0" applyNumberFormat="1" applyFont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105055</xdr:colOff>
      <xdr:row>2</xdr:row>
      <xdr:rowOff>56030</xdr:rowOff>
    </xdr:from>
    <xdr:to>
      <xdr:col>23</xdr:col>
      <xdr:colOff>292474</xdr:colOff>
      <xdr:row>27</xdr:row>
      <xdr:rowOff>228376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4E2268-768B-306F-1420-C000D4FF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467" y="526677"/>
          <a:ext cx="7706566" cy="6145081"/>
        </a:xfrm>
        <a:prstGeom prst="rect">
          <a:avLst/>
        </a:prstGeom>
      </xdr:spPr>
    </xdr:pic>
    <xdr:clientData/>
  </xdr:twoCellAnchor>
  <xdr:twoCellAnchor editAs="oneCell">
    <xdr:from>
      <xdr:col>23</xdr:col>
      <xdr:colOff>392906</xdr:colOff>
      <xdr:row>2</xdr:row>
      <xdr:rowOff>83344</xdr:rowOff>
    </xdr:from>
    <xdr:to>
      <xdr:col>34</xdr:col>
      <xdr:colOff>569119</xdr:colOff>
      <xdr:row>25</xdr:row>
      <xdr:rowOff>47149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E3D2A5B-3240-C56E-EDB9-407FCFCF3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0" y="1035844"/>
          <a:ext cx="7772400" cy="5440680"/>
        </a:xfrm>
        <a:prstGeom prst="rect">
          <a:avLst/>
        </a:prstGeom>
      </xdr:spPr>
    </xdr:pic>
    <xdr:clientData/>
  </xdr:twoCellAnchor>
  <xdr:twoCellAnchor>
    <xdr:from>
      <xdr:col>15</xdr:col>
      <xdr:colOff>526677</xdr:colOff>
      <xdr:row>13</xdr:row>
      <xdr:rowOff>11205</xdr:rowOff>
    </xdr:from>
    <xdr:to>
      <xdr:col>16</xdr:col>
      <xdr:colOff>571500</xdr:colOff>
      <xdr:row>14</xdr:row>
      <xdr:rowOff>112059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FFE564-C60B-A2D2-B874-AC7F15F7125C}"/>
            </a:ext>
          </a:extLst>
        </xdr:cNvPr>
        <xdr:cNvSpPr/>
      </xdr:nvSpPr>
      <xdr:spPr>
        <a:xfrm>
          <a:off x="10376648" y="3070411"/>
          <a:ext cx="649940" cy="33617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42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499781</xdr:colOff>
      <xdr:row>20</xdr:row>
      <xdr:rowOff>163605</xdr:rowOff>
    </xdr:from>
    <xdr:to>
      <xdr:col>19</xdr:col>
      <xdr:colOff>543888</xdr:colOff>
      <xdr:row>22</xdr:row>
      <xdr:rowOff>51547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64F9BA5-A226-4BB2-9586-DD1E3723E7B2}"/>
            </a:ext>
          </a:extLst>
        </xdr:cNvPr>
        <xdr:cNvSpPr/>
      </xdr:nvSpPr>
      <xdr:spPr>
        <a:xfrm>
          <a:off x="12165105" y="4870076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20</xdr:col>
      <xdr:colOff>338417</xdr:colOff>
      <xdr:row>12</xdr:row>
      <xdr:rowOff>80683</xdr:rowOff>
    </xdr:from>
    <xdr:to>
      <xdr:col>21</xdr:col>
      <xdr:colOff>382524</xdr:colOff>
      <xdr:row>13</xdr:row>
      <xdr:rowOff>203948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A29607D-7AEE-4201-865F-1AF3EC71717E}"/>
            </a:ext>
          </a:extLst>
        </xdr:cNvPr>
        <xdr:cNvSpPr/>
      </xdr:nvSpPr>
      <xdr:spPr>
        <a:xfrm>
          <a:off x="13213976" y="2904565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481853</xdr:colOff>
      <xdr:row>2</xdr:row>
      <xdr:rowOff>168086</xdr:rowOff>
    </xdr:from>
    <xdr:to>
      <xdr:col>40</xdr:col>
      <xdr:colOff>51547</xdr:colOff>
      <xdr:row>25</xdr:row>
      <xdr:rowOff>196325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2969F82-5258-3D9E-90DC-1922D1B58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95559" y="874057"/>
          <a:ext cx="7772400" cy="5440680"/>
        </a:xfrm>
        <a:prstGeom prst="rect">
          <a:avLst/>
        </a:prstGeom>
      </xdr:spPr>
    </xdr:pic>
    <xdr:clientData/>
  </xdr:twoCellAnchor>
  <xdr:twoCellAnchor editAs="oneCell">
    <xdr:from>
      <xdr:col>16</xdr:col>
      <xdr:colOff>515470</xdr:colOff>
      <xdr:row>1</xdr:row>
      <xdr:rowOff>89647</xdr:rowOff>
    </xdr:from>
    <xdr:to>
      <xdr:col>28</xdr:col>
      <xdr:colOff>73958</xdr:colOff>
      <xdr:row>27</xdr:row>
      <xdr:rowOff>189156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4BCD4B5-63D9-DD47-2BA0-0E24846A8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5264" y="560294"/>
          <a:ext cx="7772400" cy="6217920"/>
        </a:xfrm>
        <a:prstGeom prst="rect">
          <a:avLst/>
        </a:prstGeom>
      </xdr:spPr>
    </xdr:pic>
    <xdr:clientData/>
  </xdr:twoCellAnchor>
  <xdr:twoCellAnchor>
    <xdr:from>
      <xdr:col>25</xdr:col>
      <xdr:colOff>302559</xdr:colOff>
      <xdr:row>16</xdr:row>
      <xdr:rowOff>109817</xdr:rowOff>
    </xdr:from>
    <xdr:to>
      <xdr:col>26</xdr:col>
      <xdr:colOff>346665</xdr:colOff>
      <xdr:row>17</xdr:row>
      <xdr:rowOff>233082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54F40F4D-149E-4DEC-B049-D58E80CB869B}"/>
            </a:ext>
          </a:extLst>
        </xdr:cNvPr>
        <xdr:cNvSpPr/>
      </xdr:nvSpPr>
      <xdr:spPr>
        <a:xfrm>
          <a:off x="16102853" y="3874993"/>
          <a:ext cx="64922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22</xdr:col>
      <xdr:colOff>5603</xdr:colOff>
      <xdr:row>14</xdr:row>
      <xdr:rowOff>116541</xdr:rowOff>
    </xdr:from>
    <xdr:to>
      <xdr:col>23</xdr:col>
      <xdr:colOff>49709</xdr:colOff>
      <xdr:row>16</xdr:row>
      <xdr:rowOff>4483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344EEEF1-FF73-42A9-B801-7614F630BD03}"/>
            </a:ext>
          </a:extLst>
        </xdr:cNvPr>
        <xdr:cNvSpPr/>
      </xdr:nvSpPr>
      <xdr:spPr>
        <a:xfrm>
          <a:off x="13990544" y="3411070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136710</xdr:colOff>
      <xdr:row>5</xdr:row>
      <xdr:rowOff>156882</xdr:rowOff>
    </xdr:from>
    <xdr:to>
      <xdr:col>25</xdr:col>
      <xdr:colOff>180816</xdr:colOff>
      <xdr:row>7</xdr:row>
      <xdr:rowOff>44824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7FDEB9BB-5E6B-4E10-B04F-F81234A12763}"/>
            </a:ext>
          </a:extLst>
        </xdr:cNvPr>
        <xdr:cNvSpPr/>
      </xdr:nvSpPr>
      <xdr:spPr>
        <a:xfrm>
          <a:off x="15331886" y="1333500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638736</xdr:colOff>
      <xdr:row>2</xdr:row>
      <xdr:rowOff>100853</xdr:rowOff>
    </xdr:from>
    <xdr:to>
      <xdr:col>34</xdr:col>
      <xdr:colOff>197224</xdr:colOff>
      <xdr:row>29</xdr:row>
      <xdr:rowOff>336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8339625-1B2C-8406-D2D4-C28802447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8677" y="571500"/>
          <a:ext cx="7772400" cy="6217920"/>
        </a:xfrm>
        <a:prstGeom prst="rect">
          <a:avLst/>
        </a:prstGeom>
      </xdr:spPr>
    </xdr:pic>
    <xdr:clientData/>
  </xdr:twoCellAnchor>
  <xdr:twoCellAnchor editAs="oneCell">
    <xdr:from>
      <xdr:col>34</xdr:col>
      <xdr:colOff>560293</xdr:colOff>
      <xdr:row>3</xdr:row>
      <xdr:rowOff>201707</xdr:rowOff>
    </xdr:from>
    <xdr:to>
      <xdr:col>46</xdr:col>
      <xdr:colOff>129987</xdr:colOff>
      <xdr:row>27</xdr:row>
      <xdr:rowOff>1346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2CCEFC9-4A9A-82D5-0547-98FD19166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4146" y="907678"/>
          <a:ext cx="7772400" cy="5440680"/>
        </a:xfrm>
        <a:prstGeom prst="rect">
          <a:avLst/>
        </a:prstGeom>
      </xdr:spPr>
    </xdr:pic>
    <xdr:clientData/>
  </xdr:twoCellAnchor>
  <xdr:twoCellAnchor>
    <xdr:from>
      <xdr:col>29</xdr:col>
      <xdr:colOff>6723</xdr:colOff>
      <xdr:row>22</xdr:row>
      <xdr:rowOff>109816</xdr:rowOff>
    </xdr:from>
    <xdr:to>
      <xdr:col>30</xdr:col>
      <xdr:colOff>50829</xdr:colOff>
      <xdr:row>23</xdr:row>
      <xdr:rowOff>233082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E69F5D7-220D-408E-A545-029749404007}"/>
            </a:ext>
          </a:extLst>
        </xdr:cNvPr>
        <xdr:cNvSpPr/>
      </xdr:nvSpPr>
      <xdr:spPr>
        <a:xfrm>
          <a:off x="18193870" y="5286934"/>
          <a:ext cx="64922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410133</xdr:colOff>
      <xdr:row>19</xdr:row>
      <xdr:rowOff>161364</xdr:rowOff>
    </xdr:from>
    <xdr:to>
      <xdr:col>25</xdr:col>
      <xdr:colOff>454240</xdr:colOff>
      <xdr:row>21</xdr:row>
      <xdr:rowOff>49306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49B90966-4251-46B3-B527-E674B4F9D952}"/>
            </a:ext>
          </a:extLst>
        </xdr:cNvPr>
        <xdr:cNvSpPr/>
      </xdr:nvSpPr>
      <xdr:spPr>
        <a:xfrm>
          <a:off x="15571692" y="4632511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584946</xdr:colOff>
      <xdr:row>13</xdr:row>
      <xdr:rowOff>11206</xdr:rowOff>
    </xdr:from>
    <xdr:to>
      <xdr:col>32</xdr:col>
      <xdr:colOff>23935</xdr:colOff>
      <xdr:row>14</xdr:row>
      <xdr:rowOff>134472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5D4EE3C2-C9DC-473A-9812-35D0EE091CF7}"/>
            </a:ext>
          </a:extLst>
        </xdr:cNvPr>
        <xdr:cNvSpPr/>
      </xdr:nvSpPr>
      <xdr:spPr>
        <a:xfrm>
          <a:off x="19377211" y="3070412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25</xdr:col>
      <xdr:colOff>311522</xdr:colOff>
      <xdr:row>11</xdr:row>
      <xdr:rowOff>73958</xdr:rowOff>
    </xdr:from>
    <xdr:to>
      <xdr:col>26</xdr:col>
      <xdr:colOff>355628</xdr:colOff>
      <xdr:row>12</xdr:row>
      <xdr:rowOff>197224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E25BBD1D-DDB4-4F87-91D6-C3FEC37580B9}"/>
            </a:ext>
          </a:extLst>
        </xdr:cNvPr>
        <xdr:cNvSpPr/>
      </xdr:nvSpPr>
      <xdr:spPr>
        <a:xfrm>
          <a:off x="16078198" y="2662517"/>
          <a:ext cx="649224" cy="358589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BA43"/>
  <sheetViews>
    <sheetView zoomScale="80" zoomScaleNormal="80" workbookViewId="0"/>
  </sheetViews>
  <sheetFormatPr defaultColWidth="8.875" defaultRowHeight="18.75" x14ac:dyDescent="0.4"/>
  <cols>
    <col min="1" max="1" width="10" style="3" customWidth="1"/>
    <col min="2" max="3" width="4.25" style="3" customWidth="1"/>
    <col min="4" max="5" width="5.75" style="3" customWidth="1"/>
    <col min="6" max="6" width="6.25" style="13" customWidth="1"/>
    <col min="7" max="26" width="4.375" style="2" customWidth="1"/>
    <col min="27" max="27" width="4.125" style="3" customWidth="1"/>
    <col min="28" max="28" width="10" style="3" customWidth="1"/>
    <col min="29" max="30" width="4.25" style="3" customWidth="1"/>
    <col min="31" max="33" width="5.75" style="3" customWidth="1"/>
    <col min="34" max="34" width="6.125" style="3" customWidth="1"/>
    <col min="35" max="44" width="4.375" style="4" customWidth="1"/>
    <col min="45" max="45" width="4.125" customWidth="1"/>
    <col min="46" max="46" width="10" style="3" customWidth="1"/>
    <col min="47" max="48" width="4.25" style="3" customWidth="1"/>
    <col min="49" max="52" width="5.75" style="3" customWidth="1"/>
    <col min="53" max="53" width="6.125" style="3" customWidth="1"/>
  </cols>
  <sheetData>
    <row r="1" spans="1:53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 t="s">
        <v>14</v>
      </c>
      <c r="G1" s="43" t="s">
        <v>15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3</v>
      </c>
      <c r="AG1" s="5">
        <v>4</v>
      </c>
      <c r="AH1" s="14" t="s">
        <v>13</v>
      </c>
      <c r="AI1" s="44" t="s">
        <v>15</v>
      </c>
      <c r="AJ1" s="44"/>
      <c r="AK1" s="44"/>
      <c r="AL1" s="44"/>
      <c r="AM1" s="44"/>
      <c r="AN1" s="44"/>
      <c r="AO1" s="44"/>
      <c r="AP1" s="44"/>
      <c r="AQ1" s="44"/>
      <c r="AR1" s="44"/>
      <c r="AT1" s="5" t="s">
        <v>10</v>
      </c>
      <c r="AU1" s="5" t="s">
        <v>9</v>
      </c>
      <c r="AV1" s="5" t="s">
        <v>8</v>
      </c>
      <c r="AW1" s="5">
        <v>2</v>
      </c>
      <c r="AX1" s="5">
        <v>3</v>
      </c>
      <c r="AY1" s="5">
        <v>4</v>
      </c>
      <c r="AZ1" s="5">
        <v>5</v>
      </c>
      <c r="BA1" s="14" t="s">
        <v>13</v>
      </c>
    </row>
    <row r="2" spans="1:53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5"/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7">
        <v>9</v>
      </c>
      <c r="AR2" s="7">
        <v>10</v>
      </c>
      <c r="AT2" s="5"/>
      <c r="AU2" s="5"/>
      <c r="AV2" s="5"/>
      <c r="AW2" s="5"/>
      <c r="AX2" s="5"/>
      <c r="AY2" s="5"/>
      <c r="AZ2" s="5"/>
      <c r="BA2" s="5"/>
    </row>
    <row r="3" spans="1:53" x14ac:dyDescent="0.4">
      <c r="A3" s="3" t="s">
        <v>0</v>
      </c>
      <c r="B3" s="3" t="s">
        <v>1</v>
      </c>
      <c r="C3" s="3">
        <v>1</v>
      </c>
      <c r="D3" s="3">
        <v>2</v>
      </c>
      <c r="E3" s="3">
        <v>2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3">
        <v>1</v>
      </c>
      <c r="AH3" s="12">
        <f>(COUNTIF(AI3:AR3,"○")/10)</f>
        <v>0.9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9" t="s">
        <v>11</v>
      </c>
      <c r="AP3" s="10" t="s">
        <v>12</v>
      </c>
      <c r="AQ3" s="10" t="s">
        <v>12</v>
      </c>
      <c r="AR3" s="10" t="s">
        <v>12</v>
      </c>
      <c r="AT3" s="3" t="s">
        <v>18</v>
      </c>
      <c r="AU3" s="3" t="s">
        <v>1</v>
      </c>
      <c r="AV3" s="3">
        <v>1</v>
      </c>
      <c r="AW3" s="3">
        <v>1</v>
      </c>
      <c r="AX3" s="3">
        <v>1</v>
      </c>
      <c r="AY3" s="3">
        <v>2</v>
      </c>
      <c r="AZ3" s="3">
        <v>2</v>
      </c>
      <c r="BA3" s="12">
        <f>(F3+AH3)/2</f>
        <v>0.7</v>
      </c>
    </row>
    <row r="4" spans="1:53" x14ac:dyDescent="0.4">
      <c r="C4" s="3">
        <v>2</v>
      </c>
      <c r="D4" s="3">
        <v>1</v>
      </c>
      <c r="E4" s="3">
        <v>1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3">
        <v>2</v>
      </c>
      <c r="AH4" s="12">
        <f t="shared" ref="AH4:AH36" si="1">(COUNTIF(AI4:AR4,"○")/10)</f>
        <v>0.7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9" t="s">
        <v>11</v>
      </c>
      <c r="AO4" s="9" t="s">
        <v>11</v>
      </c>
      <c r="AP4" s="10" t="s">
        <v>12</v>
      </c>
      <c r="AQ4" s="10" t="s">
        <v>12</v>
      </c>
      <c r="AR4" s="9" t="s">
        <v>11</v>
      </c>
      <c r="AV4" s="3">
        <v>2</v>
      </c>
      <c r="AW4" s="3">
        <v>2</v>
      </c>
      <c r="AX4" s="3">
        <v>2</v>
      </c>
      <c r="AY4" s="3">
        <v>3</v>
      </c>
      <c r="AZ4" s="3">
        <v>3</v>
      </c>
      <c r="BA4" s="12">
        <f>(F4+AH4)/2</f>
        <v>0.52499999999999991</v>
      </c>
    </row>
    <row r="5" spans="1:53" x14ac:dyDescent="0.4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H5" s="12"/>
      <c r="AI5" s="10"/>
      <c r="AJ5" s="1"/>
      <c r="AK5" s="1"/>
      <c r="AL5" s="1"/>
      <c r="AM5" s="1"/>
      <c r="AN5" s="1"/>
      <c r="AO5" s="1"/>
      <c r="AP5" s="1"/>
      <c r="AQ5" s="1"/>
      <c r="AR5" s="1"/>
      <c r="BA5" s="12"/>
    </row>
    <row r="6" spans="1:53" x14ac:dyDescent="0.4">
      <c r="B6" s="3" t="s">
        <v>2</v>
      </c>
      <c r="C6" s="3">
        <v>1</v>
      </c>
      <c r="D6" s="3">
        <v>2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3">
        <v>2</v>
      </c>
      <c r="AH6" s="12">
        <f t="shared" si="1"/>
        <v>0.7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9" t="s">
        <v>11</v>
      </c>
      <c r="AO6" s="9" t="s">
        <v>11</v>
      </c>
      <c r="AP6" s="10" t="s">
        <v>12</v>
      </c>
      <c r="AQ6" s="9" t="s">
        <v>11</v>
      </c>
      <c r="AR6" s="10" t="s">
        <v>12</v>
      </c>
      <c r="AU6" s="3" t="s">
        <v>2</v>
      </c>
      <c r="AV6" s="3">
        <v>1</v>
      </c>
      <c r="AW6" s="3">
        <v>2</v>
      </c>
      <c r="AX6" s="3">
        <v>3</v>
      </c>
      <c r="AY6" s="3">
        <v>4</v>
      </c>
      <c r="AZ6" s="3">
        <v>5</v>
      </c>
      <c r="BA6" s="12">
        <f t="shared" ref="BA6:BA15" si="3">(F6+AH6)/2</f>
        <v>0.85</v>
      </c>
    </row>
    <row r="7" spans="1:53" x14ac:dyDescent="0.4">
      <c r="C7" s="3">
        <v>2</v>
      </c>
      <c r="D7" s="3">
        <v>1</v>
      </c>
      <c r="E7" s="3">
        <v>1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2</v>
      </c>
      <c r="AG7" s="3">
        <v>2</v>
      </c>
      <c r="AH7" s="12">
        <f t="shared" si="1"/>
        <v>0.9</v>
      </c>
      <c r="AI7" s="10" t="s">
        <v>12</v>
      </c>
      <c r="AJ7" s="10" t="s">
        <v>12</v>
      </c>
      <c r="AK7" s="10" t="s">
        <v>12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V7" s="3">
        <v>2</v>
      </c>
      <c r="AW7" s="3">
        <v>2</v>
      </c>
      <c r="AX7" s="3">
        <v>3</v>
      </c>
      <c r="AY7" s="3">
        <v>4</v>
      </c>
      <c r="AZ7" s="3">
        <v>5</v>
      </c>
      <c r="BA7" s="12">
        <f t="shared" si="3"/>
        <v>0.9</v>
      </c>
    </row>
    <row r="8" spans="1:53" x14ac:dyDescent="0.4">
      <c r="C8" s="3">
        <v>3</v>
      </c>
      <c r="D8" s="3">
        <v>2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3">
        <v>1</v>
      </c>
      <c r="AH8" s="12">
        <f t="shared" si="1"/>
        <v>0.8</v>
      </c>
      <c r="AI8" s="10" t="s">
        <v>12</v>
      </c>
      <c r="AJ8" s="9" t="s">
        <v>11</v>
      </c>
      <c r="AK8" s="10" t="s">
        <v>12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R8" s="10" t="s">
        <v>12</v>
      </c>
      <c r="AV8" s="3">
        <v>3</v>
      </c>
      <c r="AW8" s="3">
        <v>1</v>
      </c>
      <c r="AX8" s="3">
        <v>1</v>
      </c>
      <c r="AY8" s="3">
        <v>1</v>
      </c>
      <c r="AZ8" s="3">
        <v>1</v>
      </c>
      <c r="BA8" s="12">
        <f t="shared" si="3"/>
        <v>0.875</v>
      </c>
    </row>
    <row r="9" spans="1:53" x14ac:dyDescent="0.4">
      <c r="C9" s="3">
        <v>4</v>
      </c>
      <c r="D9" s="3">
        <v>2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3">
        <v>1</v>
      </c>
      <c r="AH9" s="12">
        <f t="shared" si="1"/>
        <v>0.9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9" t="s">
        <v>11</v>
      </c>
      <c r="AO9" s="10" t="s">
        <v>12</v>
      </c>
      <c r="AP9" s="10" t="s">
        <v>12</v>
      </c>
      <c r="AQ9" s="10" t="s">
        <v>12</v>
      </c>
      <c r="AR9" s="10" t="s">
        <v>12</v>
      </c>
      <c r="AV9" s="3">
        <v>4</v>
      </c>
      <c r="AW9" s="3">
        <v>1</v>
      </c>
      <c r="AX9" s="3">
        <v>1</v>
      </c>
      <c r="AY9" s="3">
        <v>2</v>
      </c>
      <c r="AZ9" s="3">
        <v>2</v>
      </c>
      <c r="BA9" s="12">
        <f t="shared" si="3"/>
        <v>0.8</v>
      </c>
    </row>
    <row r="10" spans="1:53" x14ac:dyDescent="0.4">
      <c r="C10" s="3">
        <v>5</v>
      </c>
      <c r="D10" s="3">
        <v>1</v>
      </c>
      <c r="E10" s="3">
        <v>1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3">
        <v>2</v>
      </c>
      <c r="AH10" s="12">
        <f t="shared" si="1"/>
        <v>0.6</v>
      </c>
      <c r="AI10" s="10" t="s">
        <v>12</v>
      </c>
      <c r="AJ10" s="9" t="s">
        <v>11</v>
      </c>
      <c r="AK10" s="10" t="s">
        <v>12</v>
      </c>
      <c r="AL10" s="9" t="s">
        <v>11</v>
      </c>
      <c r="AM10" s="9" t="s">
        <v>11</v>
      </c>
      <c r="AN10" s="10" t="s">
        <v>12</v>
      </c>
      <c r="AO10" s="9" t="s">
        <v>11</v>
      </c>
      <c r="AP10" s="10" t="s">
        <v>12</v>
      </c>
      <c r="AQ10" s="10" t="s">
        <v>12</v>
      </c>
      <c r="AR10" s="10" t="s">
        <v>12</v>
      </c>
      <c r="AV10" s="3">
        <v>5</v>
      </c>
      <c r="AW10" s="3">
        <v>2</v>
      </c>
      <c r="AX10" s="3">
        <v>3</v>
      </c>
      <c r="AY10" s="3">
        <v>4</v>
      </c>
      <c r="AZ10" s="3">
        <v>4</v>
      </c>
      <c r="BA10" s="12">
        <f t="shared" si="3"/>
        <v>0.57499999999999996</v>
      </c>
    </row>
    <row r="11" spans="1:53" x14ac:dyDescent="0.4">
      <c r="C11" s="3">
        <v>6</v>
      </c>
      <c r="D11" s="3">
        <v>1</v>
      </c>
      <c r="E11" s="3">
        <v>1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3">
        <v>1</v>
      </c>
      <c r="AG11" s="3">
        <v>1</v>
      </c>
      <c r="AH11" s="12">
        <f t="shared" si="1"/>
        <v>0.8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9" t="s">
        <v>11</v>
      </c>
      <c r="AN11" s="10" t="s">
        <v>12</v>
      </c>
      <c r="AO11" s="9" t="s">
        <v>11</v>
      </c>
      <c r="AP11" s="10" t="s">
        <v>12</v>
      </c>
      <c r="AQ11" s="10" t="s">
        <v>12</v>
      </c>
      <c r="AR11" s="10" t="s">
        <v>12</v>
      </c>
      <c r="AV11" s="3">
        <v>6</v>
      </c>
      <c r="AW11" s="3">
        <v>2</v>
      </c>
      <c r="AX11" s="3">
        <v>3</v>
      </c>
      <c r="AY11" s="3">
        <v>4</v>
      </c>
      <c r="AZ11" s="3">
        <v>4</v>
      </c>
      <c r="BA11" s="12">
        <f t="shared" si="3"/>
        <v>0.82499999999999996</v>
      </c>
    </row>
    <row r="12" spans="1:53" x14ac:dyDescent="0.4">
      <c r="C12" s="3">
        <v>7</v>
      </c>
      <c r="D12" s="3">
        <v>1</v>
      </c>
      <c r="E12" s="3">
        <v>1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3">
        <v>4</v>
      </c>
      <c r="AH12" s="12">
        <f t="shared" si="1"/>
        <v>0.8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9" t="s">
        <v>11</v>
      </c>
      <c r="AN12" s="9" t="s">
        <v>11</v>
      </c>
      <c r="AO12" s="10" t="s">
        <v>12</v>
      </c>
      <c r="AP12" s="10" t="s">
        <v>12</v>
      </c>
      <c r="AQ12" s="10" t="s">
        <v>12</v>
      </c>
      <c r="AR12" s="10" t="s">
        <v>12</v>
      </c>
      <c r="AV12" s="3">
        <v>7</v>
      </c>
      <c r="AW12" s="3">
        <v>2</v>
      </c>
      <c r="AX12" s="3">
        <v>2</v>
      </c>
      <c r="AY12" s="3">
        <v>3</v>
      </c>
      <c r="AZ12" s="3">
        <v>3</v>
      </c>
      <c r="BA12" s="12">
        <f t="shared" si="3"/>
        <v>0.67500000000000004</v>
      </c>
    </row>
    <row r="13" spans="1:53" x14ac:dyDescent="0.4">
      <c r="C13" s="3">
        <v>8</v>
      </c>
      <c r="D13" s="3">
        <v>1</v>
      </c>
      <c r="E13" s="3">
        <v>1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3">
        <v>4</v>
      </c>
      <c r="AH13" s="12">
        <f t="shared" si="1"/>
        <v>0.9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9" t="s">
        <v>11</v>
      </c>
      <c r="AP13" s="10" t="s">
        <v>12</v>
      </c>
      <c r="AQ13" s="10" t="s">
        <v>12</v>
      </c>
      <c r="AR13" s="10" t="s">
        <v>12</v>
      </c>
      <c r="AV13" s="3">
        <v>8</v>
      </c>
      <c r="AW13" s="3">
        <v>2</v>
      </c>
      <c r="AX13" s="3">
        <v>2</v>
      </c>
      <c r="AY13" s="3">
        <v>3</v>
      </c>
      <c r="AZ13" s="3">
        <v>3</v>
      </c>
      <c r="BA13" s="12">
        <f t="shared" si="3"/>
        <v>0.82499999999999996</v>
      </c>
    </row>
    <row r="14" spans="1:53" x14ac:dyDescent="0.4">
      <c r="C14" s="3">
        <v>9</v>
      </c>
      <c r="D14" s="3">
        <v>1</v>
      </c>
      <c r="E14" s="3">
        <v>1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3">
        <v>2</v>
      </c>
      <c r="AH14" s="12">
        <f t="shared" si="1"/>
        <v>0.8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V14" s="3">
        <v>9</v>
      </c>
      <c r="AW14" s="3">
        <v>2</v>
      </c>
      <c r="AX14" s="3">
        <v>3</v>
      </c>
      <c r="AY14" s="3">
        <v>4</v>
      </c>
      <c r="AZ14" s="3">
        <v>4</v>
      </c>
      <c r="BA14" s="12">
        <f t="shared" si="3"/>
        <v>0.72500000000000009</v>
      </c>
    </row>
    <row r="15" spans="1:53" x14ac:dyDescent="0.4">
      <c r="C15" s="3">
        <v>10</v>
      </c>
      <c r="D15" s="3">
        <v>1</v>
      </c>
      <c r="E15" s="3">
        <v>1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3">
        <v>4</v>
      </c>
      <c r="AH15" s="12">
        <f t="shared" si="1"/>
        <v>0.9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9" t="s">
        <v>11</v>
      </c>
      <c r="AP15" s="10" t="s">
        <v>12</v>
      </c>
      <c r="AQ15" s="10" t="s">
        <v>12</v>
      </c>
      <c r="AR15" s="10" t="s">
        <v>12</v>
      </c>
      <c r="AV15" s="3">
        <v>10</v>
      </c>
      <c r="AW15" s="3">
        <v>2</v>
      </c>
      <c r="AX15" s="3">
        <v>2</v>
      </c>
      <c r="AY15" s="3">
        <v>3</v>
      </c>
      <c r="AZ15" s="3">
        <v>3</v>
      </c>
      <c r="BA15" s="12">
        <f t="shared" si="3"/>
        <v>0.9</v>
      </c>
    </row>
    <row r="16" spans="1:53" x14ac:dyDescent="0.4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H16" s="12"/>
      <c r="AI16" s="10"/>
      <c r="AJ16" s="1"/>
      <c r="AK16" s="1"/>
      <c r="AL16" s="1"/>
      <c r="AM16" s="1"/>
      <c r="AN16" s="1"/>
      <c r="AO16" s="1"/>
      <c r="AP16" s="1"/>
      <c r="AQ16" s="1"/>
      <c r="AR16" s="1"/>
      <c r="BA16" s="12"/>
    </row>
    <row r="17" spans="1:53" x14ac:dyDescent="0.4">
      <c r="B17" s="3" t="s">
        <v>3</v>
      </c>
      <c r="C17" s="3">
        <v>1</v>
      </c>
      <c r="D17" s="3">
        <v>1</v>
      </c>
      <c r="E17" s="3">
        <v>1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3</v>
      </c>
      <c r="AG17" s="3">
        <v>4</v>
      </c>
      <c r="AH17" s="12">
        <f t="shared" si="1"/>
        <v>0.8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9" t="s">
        <v>11</v>
      </c>
      <c r="AN17" s="10" t="s">
        <v>12</v>
      </c>
      <c r="AO17" s="9" t="s">
        <v>11</v>
      </c>
      <c r="AP17" s="10" t="s">
        <v>12</v>
      </c>
      <c r="AQ17" s="10" t="s">
        <v>12</v>
      </c>
      <c r="AR17" s="10" t="s">
        <v>12</v>
      </c>
      <c r="AU17" s="3" t="s">
        <v>3</v>
      </c>
      <c r="AV17" s="3">
        <v>1</v>
      </c>
      <c r="AW17" s="3">
        <v>2</v>
      </c>
      <c r="AX17" s="3">
        <v>2</v>
      </c>
      <c r="AY17" s="3">
        <v>3</v>
      </c>
      <c r="AZ17" s="3">
        <v>3</v>
      </c>
      <c r="BA17" s="12">
        <f t="shared" ref="BA17:BA30" si="5">(F17+AH17)/2</f>
        <v>0.5</v>
      </c>
    </row>
    <row r="18" spans="1:53" x14ac:dyDescent="0.4">
      <c r="C18" s="3">
        <v>2</v>
      </c>
      <c r="D18" s="3">
        <v>1</v>
      </c>
      <c r="E18" s="3">
        <v>1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3">
        <v>3</v>
      </c>
      <c r="AH18" s="12">
        <f t="shared" si="1"/>
        <v>1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V18" s="3">
        <v>2</v>
      </c>
      <c r="AW18" s="3">
        <v>2</v>
      </c>
      <c r="AX18" s="3">
        <v>3</v>
      </c>
      <c r="AY18" s="3">
        <v>4</v>
      </c>
      <c r="AZ18" s="3">
        <v>5</v>
      </c>
      <c r="BA18" s="12">
        <f t="shared" si="5"/>
        <v>0.6</v>
      </c>
    </row>
    <row r="19" spans="1:53" x14ac:dyDescent="0.4">
      <c r="C19" s="3">
        <v>3</v>
      </c>
      <c r="D19" s="3">
        <v>2</v>
      </c>
      <c r="E19" s="3">
        <v>2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3">
        <v>3</v>
      </c>
      <c r="AH19" s="12">
        <f t="shared" si="1"/>
        <v>0.8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10" t="s">
        <v>12</v>
      </c>
      <c r="AR19" s="10" t="s">
        <v>12</v>
      </c>
      <c r="AV19" s="3">
        <v>3</v>
      </c>
      <c r="AW19" s="3">
        <v>2</v>
      </c>
      <c r="AX19" s="3">
        <v>3</v>
      </c>
      <c r="AY19" s="3">
        <v>4</v>
      </c>
      <c r="AZ19" s="3">
        <v>5</v>
      </c>
      <c r="BA19" s="12">
        <f t="shared" si="5"/>
        <v>0.5</v>
      </c>
    </row>
    <row r="20" spans="1:53" x14ac:dyDescent="0.4">
      <c r="C20" s="3">
        <v>4</v>
      </c>
      <c r="D20" s="3">
        <v>2</v>
      </c>
      <c r="E20" s="3">
        <v>2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3">
        <v>3</v>
      </c>
      <c r="AH20" s="12">
        <f t="shared" si="1"/>
        <v>0.9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9" t="s">
        <v>11</v>
      </c>
      <c r="AP20" s="10" t="s">
        <v>12</v>
      </c>
      <c r="AQ20" s="10" t="s">
        <v>12</v>
      </c>
      <c r="AR20" s="10" t="s">
        <v>12</v>
      </c>
      <c r="AV20" s="3">
        <v>4</v>
      </c>
      <c r="AW20" s="3">
        <v>2</v>
      </c>
      <c r="AX20" s="3">
        <v>3</v>
      </c>
      <c r="AY20" s="3">
        <v>4</v>
      </c>
      <c r="AZ20" s="3">
        <v>5</v>
      </c>
      <c r="BA20" s="12">
        <f t="shared" si="5"/>
        <v>0.6</v>
      </c>
    </row>
    <row r="21" spans="1:53" x14ac:dyDescent="0.4">
      <c r="C21" s="3">
        <v>5</v>
      </c>
      <c r="D21" s="3">
        <v>2</v>
      </c>
      <c r="E21" s="3">
        <v>3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3">
        <v>1</v>
      </c>
      <c r="AH21" s="12">
        <f t="shared" si="1"/>
        <v>0.9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9" t="s">
        <v>11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V21" s="3">
        <v>5</v>
      </c>
      <c r="AW21" s="3">
        <v>1</v>
      </c>
      <c r="AX21" s="3">
        <v>1</v>
      </c>
      <c r="AY21" s="3">
        <v>2</v>
      </c>
      <c r="AZ21" s="3">
        <v>2</v>
      </c>
      <c r="BA21" s="12">
        <f t="shared" si="5"/>
        <v>0.57499999999999996</v>
      </c>
    </row>
    <row r="22" spans="1:53" x14ac:dyDescent="0.4">
      <c r="C22" s="3">
        <v>6</v>
      </c>
      <c r="D22" s="3">
        <v>1</v>
      </c>
      <c r="E22" s="3">
        <v>1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3</v>
      </c>
      <c r="AG22" s="3">
        <v>4</v>
      </c>
      <c r="AH22" s="12">
        <f t="shared" si="1"/>
        <v>0.9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V22" s="3">
        <v>6</v>
      </c>
      <c r="AW22" s="3">
        <v>2</v>
      </c>
      <c r="AX22" s="3">
        <v>2</v>
      </c>
      <c r="AY22" s="3">
        <v>3</v>
      </c>
      <c r="AZ22" s="3">
        <v>3</v>
      </c>
      <c r="BA22" s="12">
        <f t="shared" si="5"/>
        <v>0.55000000000000004</v>
      </c>
    </row>
    <row r="23" spans="1:53" x14ac:dyDescent="0.4">
      <c r="C23" s="3">
        <v>7</v>
      </c>
      <c r="D23" s="3">
        <v>2</v>
      </c>
      <c r="E23" s="3">
        <v>2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2</v>
      </c>
      <c r="AF23" s="3">
        <v>3</v>
      </c>
      <c r="AG23" s="3">
        <v>3</v>
      </c>
      <c r="AH23" s="12">
        <f t="shared" si="1"/>
        <v>1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V23" s="3">
        <v>7</v>
      </c>
      <c r="AW23" s="3">
        <v>1</v>
      </c>
      <c r="AX23" s="3">
        <v>1</v>
      </c>
      <c r="AY23" s="3">
        <v>2</v>
      </c>
      <c r="AZ23" s="3">
        <v>2</v>
      </c>
      <c r="BA23" s="12">
        <f t="shared" si="5"/>
        <v>0.625</v>
      </c>
    </row>
    <row r="24" spans="1:53" x14ac:dyDescent="0.4">
      <c r="C24" s="3">
        <v>8</v>
      </c>
      <c r="D24" s="3">
        <v>2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3">
        <v>3</v>
      </c>
      <c r="AH24" s="12">
        <f t="shared" si="1"/>
        <v>1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V24" s="3">
        <v>8</v>
      </c>
      <c r="AW24" s="3">
        <v>1</v>
      </c>
      <c r="AX24" s="3">
        <v>1</v>
      </c>
      <c r="AY24" s="3">
        <v>1</v>
      </c>
      <c r="AZ24" s="3">
        <v>1</v>
      </c>
      <c r="BA24" s="12">
        <f t="shared" si="5"/>
        <v>0.625</v>
      </c>
    </row>
    <row r="25" spans="1:53" x14ac:dyDescent="0.4">
      <c r="C25" s="3">
        <v>9</v>
      </c>
      <c r="D25" s="3">
        <v>1</v>
      </c>
      <c r="E25" s="3">
        <v>1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3">
        <v>3</v>
      </c>
      <c r="AH25" s="12">
        <f t="shared" si="1"/>
        <v>0.9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9" t="s">
        <v>11</v>
      </c>
      <c r="AP25" s="10" t="s">
        <v>12</v>
      </c>
      <c r="AQ25" s="10" t="s">
        <v>12</v>
      </c>
      <c r="AR25" s="10" t="s">
        <v>12</v>
      </c>
      <c r="AV25" s="3">
        <v>9</v>
      </c>
      <c r="AW25" s="3">
        <v>2</v>
      </c>
      <c r="AX25" s="3">
        <v>3</v>
      </c>
      <c r="AY25" s="3">
        <v>4</v>
      </c>
      <c r="AZ25" s="3">
        <v>5</v>
      </c>
      <c r="BA25" s="12">
        <f t="shared" si="5"/>
        <v>0.55000000000000004</v>
      </c>
    </row>
    <row r="26" spans="1:53" x14ac:dyDescent="0.4">
      <c r="C26" s="3">
        <v>10</v>
      </c>
      <c r="D26" s="3">
        <v>2</v>
      </c>
      <c r="E26" s="3">
        <v>2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3">
        <v>2</v>
      </c>
      <c r="AH26" s="12">
        <f t="shared" si="1"/>
        <v>0.9</v>
      </c>
      <c r="AI26" s="10" t="s">
        <v>12</v>
      </c>
      <c r="AJ26" s="10" t="s">
        <v>12</v>
      </c>
      <c r="AK26" s="9" t="s">
        <v>11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V26" s="3">
        <v>10</v>
      </c>
      <c r="AW26" s="3">
        <v>1</v>
      </c>
      <c r="AX26" s="3">
        <v>1</v>
      </c>
      <c r="AY26" s="3">
        <v>2</v>
      </c>
      <c r="AZ26" s="3">
        <v>2</v>
      </c>
      <c r="BA26" s="12">
        <f t="shared" si="5"/>
        <v>0.5</v>
      </c>
    </row>
    <row r="27" spans="1:53" x14ac:dyDescent="0.4">
      <c r="C27" s="3">
        <v>11</v>
      </c>
      <c r="D27" s="3">
        <v>1</v>
      </c>
      <c r="E27" s="3">
        <v>1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3">
        <v>1</v>
      </c>
      <c r="AH27" s="12">
        <f t="shared" si="1"/>
        <v>1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V27" s="3">
        <v>11</v>
      </c>
      <c r="AW27" s="3">
        <v>2</v>
      </c>
      <c r="AX27" s="3">
        <v>3</v>
      </c>
      <c r="AY27" s="3">
        <v>4</v>
      </c>
      <c r="AZ27" s="3">
        <v>5</v>
      </c>
      <c r="BA27" s="12">
        <f t="shared" si="5"/>
        <v>0.52500000000000002</v>
      </c>
    </row>
    <row r="28" spans="1:53" x14ac:dyDescent="0.4">
      <c r="C28" s="3">
        <v>12</v>
      </c>
      <c r="D28" s="3">
        <v>1</v>
      </c>
      <c r="E28" s="3">
        <v>1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2</v>
      </c>
      <c r="AF28" s="3">
        <v>2</v>
      </c>
      <c r="AG28" s="3">
        <v>2</v>
      </c>
      <c r="AH28" s="12">
        <f t="shared" si="1"/>
        <v>1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V28" s="3">
        <v>12</v>
      </c>
      <c r="AW28" s="3">
        <v>2</v>
      </c>
      <c r="AX28" s="3">
        <v>3</v>
      </c>
      <c r="AY28" s="3">
        <v>4</v>
      </c>
      <c r="AZ28" s="3">
        <v>5</v>
      </c>
      <c r="BA28" s="12">
        <f t="shared" si="5"/>
        <v>0.57499999999999996</v>
      </c>
    </row>
    <row r="29" spans="1:53" x14ac:dyDescent="0.4">
      <c r="C29" s="3">
        <v>13</v>
      </c>
      <c r="D29" s="3">
        <v>1</v>
      </c>
      <c r="E29" s="3">
        <v>1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3">
        <v>1</v>
      </c>
      <c r="AH29" s="12">
        <f t="shared" si="1"/>
        <v>0.7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V29" s="3">
        <v>13</v>
      </c>
      <c r="AW29" s="3">
        <v>2</v>
      </c>
      <c r="AX29" s="3">
        <v>3</v>
      </c>
      <c r="AY29" s="3">
        <v>4</v>
      </c>
      <c r="AZ29" s="3">
        <v>4</v>
      </c>
      <c r="BA29" s="12">
        <f t="shared" si="5"/>
        <v>0.39999999999999997</v>
      </c>
    </row>
    <row r="30" spans="1:53" x14ac:dyDescent="0.4">
      <c r="C30" s="3">
        <v>14</v>
      </c>
      <c r="D30" s="3">
        <v>1</v>
      </c>
      <c r="E30" s="3">
        <v>1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3">
        <v>1</v>
      </c>
      <c r="AH30" s="12">
        <f t="shared" si="1"/>
        <v>0.9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9" t="s">
        <v>11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V30" s="3">
        <v>14</v>
      </c>
      <c r="AW30" s="3">
        <v>2</v>
      </c>
      <c r="AX30" s="3">
        <v>3</v>
      </c>
      <c r="AY30" s="3">
        <v>4</v>
      </c>
      <c r="AZ30" s="3">
        <v>4</v>
      </c>
      <c r="BA30" s="12">
        <f t="shared" si="5"/>
        <v>0.5</v>
      </c>
    </row>
    <row r="31" spans="1:53" x14ac:dyDescent="0.4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3">
        <v>1</v>
      </c>
      <c r="AH31" s="12">
        <f t="shared" si="1"/>
        <v>0.9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9" t="s">
        <v>11</v>
      </c>
      <c r="AP31" s="10" t="s">
        <v>12</v>
      </c>
      <c r="AQ31" s="10" t="s">
        <v>12</v>
      </c>
      <c r="AR31" s="10" t="s">
        <v>12</v>
      </c>
      <c r="AU31" s="3" t="s">
        <v>5</v>
      </c>
      <c r="AV31" s="3">
        <v>1</v>
      </c>
      <c r="AW31" s="3">
        <v>1</v>
      </c>
      <c r="AX31" s="3">
        <v>1</v>
      </c>
      <c r="AY31" s="3">
        <v>2</v>
      </c>
      <c r="AZ31" s="3">
        <v>2</v>
      </c>
      <c r="BA31" s="12">
        <f>AH31</f>
        <v>0.9</v>
      </c>
    </row>
    <row r="32" spans="1:53" x14ac:dyDescent="0.4">
      <c r="A32" s="3" t="s">
        <v>19</v>
      </c>
      <c r="C32" s="3">
        <v>1</v>
      </c>
      <c r="D32" s="12">
        <f>AVERAGE(F4,F7,F10:F15,F17,F18,F22,F25,F27,F28,F29,F30)</f>
        <v>0.41875000000000007</v>
      </c>
      <c r="E32" s="12">
        <f>AVERAGE(F27:F30,F25,F22,F17:F18,F10:F15,F7,F4)</f>
        <v>0.41875000000000007</v>
      </c>
      <c r="F32" s="12"/>
      <c r="AD32" s="3">
        <v>2</v>
      </c>
      <c r="AE32" s="3">
        <v>2</v>
      </c>
      <c r="AF32" s="3">
        <v>3</v>
      </c>
      <c r="AG32" s="3">
        <v>3</v>
      </c>
      <c r="AH32" s="12">
        <f t="shared" si="1"/>
        <v>0.8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9" t="s">
        <v>11</v>
      </c>
      <c r="AR32" s="10" t="s">
        <v>12</v>
      </c>
      <c r="AV32" s="3">
        <v>2</v>
      </c>
      <c r="AW32" s="3">
        <v>1</v>
      </c>
      <c r="AX32" s="3">
        <v>1</v>
      </c>
      <c r="AY32" s="3">
        <v>1</v>
      </c>
      <c r="AZ32" s="3">
        <v>1</v>
      </c>
      <c r="BA32" s="12">
        <f t="shared" ref="BA32:BA36" si="7">AH32</f>
        <v>0.8</v>
      </c>
    </row>
    <row r="33" spans="1:53" x14ac:dyDescent="0.4">
      <c r="C33" s="3">
        <v>2</v>
      </c>
      <c r="D33" s="12">
        <f>AVERAGE(F26,F24,F23,F21,F20,F19,F9,F8,F6,F3)</f>
        <v>0.45</v>
      </c>
      <c r="E33" s="12">
        <f>AVERAGE(F26,F23,F20,F19,F6,F3)</f>
        <v>0.39166666666666661</v>
      </c>
      <c r="AC33" s="3" t="s">
        <v>7</v>
      </c>
      <c r="AD33" s="3">
        <v>1</v>
      </c>
      <c r="AE33" s="3">
        <v>2</v>
      </c>
      <c r="AF33" s="3">
        <v>3</v>
      </c>
      <c r="AG33" s="3">
        <v>4</v>
      </c>
      <c r="AH33" s="12">
        <f t="shared" si="1"/>
        <v>1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U33" s="3" t="s">
        <v>7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12">
        <f t="shared" si="7"/>
        <v>1</v>
      </c>
    </row>
    <row r="34" spans="1:53" x14ac:dyDescent="0.4">
      <c r="C34" s="3">
        <v>3</v>
      </c>
      <c r="E34" s="12">
        <f>AVERAGE(F24,F21,F9,F8)</f>
        <v>0.53749999999999998</v>
      </c>
      <c r="AD34" s="3">
        <v>2</v>
      </c>
      <c r="AE34" s="3">
        <v>1</v>
      </c>
      <c r="AF34" s="3">
        <v>1</v>
      </c>
      <c r="AG34" s="3">
        <v>1</v>
      </c>
      <c r="AH34" s="12">
        <f t="shared" si="1"/>
        <v>0.9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9" t="s">
        <v>11</v>
      </c>
      <c r="AP34" s="10" t="s">
        <v>12</v>
      </c>
      <c r="AQ34" s="10" t="s">
        <v>12</v>
      </c>
      <c r="AR34" s="10" t="s">
        <v>12</v>
      </c>
      <c r="AV34" s="3">
        <v>2</v>
      </c>
      <c r="AW34" s="3">
        <v>1</v>
      </c>
      <c r="AX34" s="3">
        <v>1</v>
      </c>
      <c r="AY34" s="3">
        <v>2</v>
      </c>
      <c r="AZ34" s="3">
        <v>2</v>
      </c>
      <c r="BA34" s="12">
        <f t="shared" si="7"/>
        <v>0.9</v>
      </c>
    </row>
    <row r="35" spans="1:53" x14ac:dyDescent="0.4">
      <c r="A35" s="3" t="s">
        <v>20</v>
      </c>
      <c r="D35" s="17">
        <f>_xlfn.STDEV.P(D32:D33)</f>
        <v>1.5624999999999972E-2</v>
      </c>
      <c r="E35" s="18">
        <f>_xlfn.STDEV.P(E32:E34)</f>
        <v>6.3335465363724336E-2</v>
      </c>
      <c r="AD35" s="3">
        <v>3</v>
      </c>
      <c r="AE35" s="3">
        <v>2</v>
      </c>
      <c r="AF35" s="3">
        <v>2</v>
      </c>
      <c r="AG35" s="3">
        <v>2</v>
      </c>
      <c r="AH35" s="12">
        <f t="shared" si="1"/>
        <v>0.8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9" t="s">
        <v>11</v>
      </c>
      <c r="AV35" s="3">
        <v>3</v>
      </c>
      <c r="AW35" s="3">
        <v>2</v>
      </c>
      <c r="AX35" s="3">
        <v>3</v>
      </c>
      <c r="AY35" s="3">
        <v>4</v>
      </c>
      <c r="AZ35" s="3">
        <v>5</v>
      </c>
      <c r="BA35" s="12">
        <f t="shared" si="7"/>
        <v>0.8</v>
      </c>
    </row>
    <row r="36" spans="1:53" x14ac:dyDescent="0.4">
      <c r="AC36" s="3" t="s">
        <v>6</v>
      </c>
      <c r="AD36" s="3">
        <v>1</v>
      </c>
      <c r="AE36" s="3">
        <v>2</v>
      </c>
      <c r="AF36" s="3">
        <v>3</v>
      </c>
      <c r="AG36" s="3">
        <v>4</v>
      </c>
      <c r="AH36" s="12">
        <f t="shared" si="1"/>
        <v>1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U36" s="3" t="s">
        <v>6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12">
        <f t="shared" si="7"/>
        <v>1</v>
      </c>
    </row>
    <row r="37" spans="1:53" x14ac:dyDescent="0.4">
      <c r="AI37" s="15">
        <f>(COUNTIF(AI3:AI36,"○")/32)</f>
        <v>1</v>
      </c>
      <c r="AJ37" s="15">
        <f t="shared" ref="AJ37:AR37" si="8">(COUNTIF(AJ3:AJ36,"○")/32)</f>
        <v>0.9375</v>
      </c>
      <c r="AK37" s="15">
        <f t="shared" si="8"/>
        <v>0.9375</v>
      </c>
      <c r="AL37" s="15">
        <f t="shared" si="8"/>
        <v>0.96875</v>
      </c>
      <c r="AM37" s="15">
        <f t="shared" si="8"/>
        <v>0.59375</v>
      </c>
      <c r="AN37" s="15">
        <f t="shared" si="8"/>
        <v>0.875</v>
      </c>
      <c r="AO37" s="15">
        <f t="shared" si="8"/>
        <v>0.5625</v>
      </c>
      <c r="AP37" s="15">
        <f t="shared" si="8"/>
        <v>1</v>
      </c>
      <c r="AQ37" s="15">
        <f t="shared" si="8"/>
        <v>0.875</v>
      </c>
      <c r="AR37" s="15">
        <f t="shared" si="8"/>
        <v>0.9375</v>
      </c>
      <c r="AW37"/>
      <c r="AX37"/>
      <c r="AY37"/>
      <c r="AZ37"/>
    </row>
    <row r="38" spans="1:53" x14ac:dyDescent="0.4">
      <c r="AB38" s="3" t="s">
        <v>19</v>
      </c>
      <c r="AD38" s="3">
        <v>1</v>
      </c>
      <c r="AE38" s="12">
        <f>AVERAGE(AH34,AH29:AH31,AH27,AH21,AH11,AH9,AH8,AH3)</f>
        <v>0.87000000000000011</v>
      </c>
      <c r="AF38" s="12">
        <f>AVERAGE(AH34,AH29:AH31,AH27,AH21,AH11,AH8,AH9,AH3)</f>
        <v>0.87000000000000011</v>
      </c>
      <c r="AG38" s="12">
        <f>AVERAGE(AH34,AH29:AH31,AH27,AH21,AH11,AH8:AH9,AH3)</f>
        <v>0.87000000000000011</v>
      </c>
      <c r="AT38" s="3" t="s">
        <v>19</v>
      </c>
      <c r="AV38" s="3">
        <v>1</v>
      </c>
      <c r="AW38" s="12">
        <f>AVERAGE(BA36,BA31:BA34,BA26,BA24,BA23,BA21,BA8,BA9,BA3)</f>
        <v>0.77500000000000002</v>
      </c>
      <c r="AX38" s="12">
        <f>AVERAGE(BA36,BA31:BA34,BA26,BA23:BA24,BA21,BA8:BA9,BA3)</f>
        <v>0.77500000000000002</v>
      </c>
      <c r="AY38" s="12">
        <f>AVERAGE(BA36,BA33,BA32,BA24,BA8)</f>
        <v>0.86</v>
      </c>
      <c r="AZ38" s="12">
        <f>AVERAGE(BA36,BA32:BA33,BA24,BA8)</f>
        <v>0.86</v>
      </c>
      <c r="BA38" s="12"/>
    </row>
    <row r="39" spans="1:53" x14ac:dyDescent="0.4">
      <c r="AD39" s="3">
        <v>2</v>
      </c>
      <c r="AE39" s="12">
        <f>AVERAGE(AH35:AH36,AH32:AH33,AH28,AH22:AH26,AH17:AH20,AH12:AH15,AH10,AH7,AH6,AH4)</f>
        <v>0.86818181818181828</v>
      </c>
      <c r="AF39" s="12">
        <f>AVERAGE(AH35,AH28,AH26,AH14,AH10,AH7,AH6,AH4)</f>
        <v>0.8</v>
      </c>
      <c r="AG39" s="12">
        <f>AVERAGE(AH4,AH6:AH7,AH10,AH14,AH26,AH28,AH35)</f>
        <v>0.8</v>
      </c>
      <c r="AH39" s="12"/>
      <c r="AV39" s="3">
        <v>2</v>
      </c>
      <c r="AW39" s="12">
        <f>AVERAGE(BA35,BA27:BA30,BA25,BA22,BA20,BA19,BA18,BA17,BA10:BA15,BA6:BA7,BA4)</f>
        <v>0.64500000000000002</v>
      </c>
      <c r="AX39" s="12">
        <f>AVERAGE(BA22,BA17,BA15,BA13,BA12,BA4)</f>
        <v>0.66249999999999998</v>
      </c>
      <c r="AY39" s="12">
        <f>AVERAGE(BA34,BA31,BA26,BA23,BA21,BA9,BA3)</f>
        <v>0.7142857142857143</v>
      </c>
      <c r="AZ39" s="12">
        <f>AVERAGE(BA34,BA31,BA26,BA23,BA21,BA9,BA3)</f>
        <v>0.7142857142857143</v>
      </c>
    </row>
    <row r="40" spans="1:53" x14ac:dyDescent="0.4">
      <c r="AD40" s="3">
        <v>3</v>
      </c>
      <c r="AF40" s="12">
        <f>AVERAGE(AH12,AH13,AH15,AH17:AH20,AH22:AH25,AH32:AH33,AH36)</f>
        <v>0.90714285714285725</v>
      </c>
      <c r="AG40" s="12">
        <f>AVERAGE(AH32,AH23:AH25,AH18:AH20)</f>
        <v>0.91428571428571426</v>
      </c>
      <c r="AV40" s="3">
        <v>3</v>
      </c>
      <c r="AX40" s="12">
        <f>AVERAGE(BA35,BA27:BA30,BA25,BA18:BA20,BA14,BA10:BA11,BA6:BA7)</f>
        <v>0.63750000000000007</v>
      </c>
      <c r="AY40" s="12">
        <f>AVERAGE(BA22,BA17,BA15,BA13,BA12,BA4)</f>
        <v>0.66249999999999998</v>
      </c>
      <c r="AZ40" s="12">
        <f>AVERAGE(BA22,BA17,BA15,BA12:BA13,BA4)</f>
        <v>0.66249999999999998</v>
      </c>
    </row>
    <row r="41" spans="1:53" x14ac:dyDescent="0.4">
      <c r="AD41" s="3">
        <v>4</v>
      </c>
      <c r="AG41" s="12">
        <f>AVERAGE(AH36,AH33,AH22,AH15,AH13,AH12,AH17)</f>
        <v>0.9</v>
      </c>
      <c r="AV41" s="3">
        <v>4</v>
      </c>
      <c r="AY41" s="12">
        <f>AVERAGE(BA35,BA27:BA30,BA25,BA18:BA20,BA14,BA11,BA10,BA7,BA6)</f>
        <v>0.63750000000000007</v>
      </c>
      <c r="AZ41" s="12">
        <f>AVERAGE(BA30,BA29,BA14,BA11,BA10)</f>
        <v>0.60500000000000009</v>
      </c>
    </row>
    <row r="42" spans="1:53" x14ac:dyDescent="0.4">
      <c r="AB42" s="3" t="s">
        <v>20</v>
      </c>
      <c r="AE42" s="17">
        <f>_xlfn.STDEV.P(AE38:AE39)</f>
        <v>9.0909090909091494E-4</v>
      </c>
      <c r="AF42" s="18">
        <f>_xlfn.STDEV.P(AF38:AF40)</f>
        <v>4.4421195733405125E-2</v>
      </c>
      <c r="AG42" s="17">
        <f>_xlfn.STDEV.P(AG38:AG41)</f>
        <v>4.4035873594891979E-2</v>
      </c>
      <c r="AV42" s="3">
        <v>5</v>
      </c>
      <c r="AZ42" s="12">
        <f>AVERAGE(BA35,BA27:BA28,BA25,BA20,BA19,BA18,BA7,BA6)</f>
        <v>0.65555555555555556</v>
      </c>
    </row>
    <row r="43" spans="1:53" x14ac:dyDescent="0.4">
      <c r="AT43" s="3" t="s">
        <v>20</v>
      </c>
      <c r="AW43" s="17">
        <f>_xlfn.STDEV.P(AW38:AW39)</f>
        <v>6.5000000000000002E-2</v>
      </c>
      <c r="AX43" s="17">
        <f>_xlfn.STDEV.P(AX38:AX40)</f>
        <v>5.9802917060030505E-2</v>
      </c>
      <c r="AY43" s="19">
        <f>_xlfn.STDEV.P(AY38:AY41)</f>
        <v>8.6222082142450432E-2</v>
      </c>
      <c r="AZ43" s="17">
        <f>_xlfn.STDEV.P(AZ38:AZ42)</f>
        <v>8.7417648681964957E-2</v>
      </c>
    </row>
  </sheetData>
  <mergeCells count="2">
    <mergeCell ref="G1:Z1"/>
    <mergeCell ref="AI1:AR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K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2" width="11.375" customWidth="1"/>
    <col min="3" max="4" width="10" style="3" customWidth="1"/>
    <col min="5" max="5" width="3.625" customWidth="1"/>
    <col min="6" max="8" width="10" customWidth="1"/>
    <col min="9" max="9" width="3.625" customWidth="1"/>
    <col min="10" max="10" width="9.125" customWidth="1"/>
    <col min="12" max="12" width="9.125" customWidth="1"/>
  </cols>
  <sheetData>
    <row r="1" spans="1:11" ht="18.75" customHeight="1" x14ac:dyDescent="0.4">
      <c r="A1" s="46" t="s">
        <v>33</v>
      </c>
      <c r="B1" s="46"/>
      <c r="C1" s="46">
        <v>2</v>
      </c>
      <c r="D1" s="46"/>
      <c r="E1" s="22"/>
      <c r="F1" s="57">
        <v>3</v>
      </c>
      <c r="G1" s="57"/>
      <c r="H1" s="57"/>
      <c r="I1" s="22"/>
      <c r="J1" s="46" t="s">
        <v>21</v>
      </c>
      <c r="K1" s="46"/>
    </row>
    <row r="2" spans="1:11" ht="18.75" customHeight="1" x14ac:dyDescent="0.4">
      <c r="A2" s="47" t="s">
        <v>19</v>
      </c>
      <c r="B2" s="47"/>
      <c r="C2" s="27">
        <v>2</v>
      </c>
      <c r="D2" s="27">
        <v>1</v>
      </c>
      <c r="E2" s="27"/>
      <c r="F2" s="27">
        <v>3</v>
      </c>
      <c r="G2" s="27">
        <v>1</v>
      </c>
      <c r="H2" s="27">
        <v>2</v>
      </c>
      <c r="I2" s="27"/>
      <c r="J2" s="22">
        <v>1</v>
      </c>
      <c r="K2" s="22">
        <v>2</v>
      </c>
    </row>
    <row r="3" spans="1:11" ht="18.75" customHeight="1" x14ac:dyDescent="0.4">
      <c r="A3" s="54" t="s">
        <v>23</v>
      </c>
      <c r="B3" s="28" t="s">
        <v>16</v>
      </c>
      <c r="C3" s="41">
        <v>253.8</v>
      </c>
      <c r="D3" s="25">
        <v>346.25</v>
      </c>
      <c r="E3" s="25"/>
      <c r="F3" s="25">
        <v>191.75</v>
      </c>
      <c r="G3" s="25">
        <v>346.25</v>
      </c>
      <c r="H3" s="25">
        <v>295.16666700000002</v>
      </c>
      <c r="I3" s="25"/>
      <c r="J3" s="45">
        <v>-0.188448</v>
      </c>
      <c r="K3" s="51">
        <v>0.54788800000000004</v>
      </c>
    </row>
    <row r="4" spans="1:11" ht="18.75" customHeight="1" x14ac:dyDescent="0.4">
      <c r="A4" s="54"/>
      <c r="B4" s="21" t="s">
        <v>32</v>
      </c>
      <c r="C4" s="42">
        <v>65.511322174109722</v>
      </c>
      <c r="D4" s="22">
        <v>86.712167542969425</v>
      </c>
      <c r="E4" s="22"/>
      <c r="F4" s="22">
        <v>28.194266562547782</v>
      </c>
      <c r="G4" s="22">
        <v>86.712167542969425</v>
      </c>
      <c r="H4" s="22">
        <v>45.984417654244574</v>
      </c>
      <c r="I4" s="22"/>
      <c r="J4" s="46"/>
      <c r="K4" s="52"/>
    </row>
    <row r="5" spans="1:11" ht="18.75" customHeight="1" x14ac:dyDescent="0.4">
      <c r="A5" s="55"/>
      <c r="B5" s="23" t="s">
        <v>35</v>
      </c>
      <c r="C5" s="29">
        <f>C4/C3</f>
        <v>0.25812183677742206</v>
      </c>
      <c r="D5" s="30">
        <f t="shared" ref="D5:H5" si="0">D4/D3</f>
        <v>0.25043225283168064</v>
      </c>
      <c r="E5" s="30"/>
      <c r="F5" s="30">
        <f t="shared" si="0"/>
        <v>0.14703659224275245</v>
      </c>
      <c r="G5" s="31">
        <f t="shared" si="0"/>
        <v>0.25043225283168064</v>
      </c>
      <c r="H5" s="30">
        <f t="shared" si="0"/>
        <v>0.15579136398299531</v>
      </c>
      <c r="I5" s="24"/>
      <c r="J5" s="47"/>
      <c r="K5" s="53"/>
    </row>
    <row r="6" spans="1:11" ht="18.75" customHeight="1" x14ac:dyDescent="0.4">
      <c r="A6" s="56" t="s">
        <v>24</v>
      </c>
      <c r="B6" s="32" t="s">
        <v>16</v>
      </c>
      <c r="C6" s="22">
        <v>1094.2942089999999</v>
      </c>
      <c r="D6" s="22">
        <v>705.32254799999998</v>
      </c>
      <c r="E6" s="22"/>
      <c r="F6" s="22">
        <v>988.09440199999995</v>
      </c>
      <c r="G6" s="22">
        <v>705.32254799999998</v>
      </c>
      <c r="H6" s="22">
        <v>1165.094081</v>
      </c>
      <c r="I6" s="22"/>
      <c r="J6" s="46">
        <v>0.503328</v>
      </c>
      <c r="K6" s="52">
        <v>-4.8842999999999998E-2</v>
      </c>
    </row>
    <row r="7" spans="1:11" ht="18.75" customHeight="1" x14ac:dyDescent="0.4">
      <c r="A7" s="54"/>
      <c r="B7" s="33" t="s">
        <v>17</v>
      </c>
      <c r="C7" s="22">
        <v>134.88681775473836</v>
      </c>
      <c r="D7" s="22">
        <v>88.627474210878873</v>
      </c>
      <c r="E7" s="22"/>
      <c r="F7" s="22">
        <v>72.088101854605668</v>
      </c>
      <c r="G7" s="22">
        <v>88.627474210878873</v>
      </c>
      <c r="H7" s="22">
        <v>120.80618517691882</v>
      </c>
      <c r="I7" s="22"/>
      <c r="J7" s="46"/>
      <c r="K7" s="52"/>
    </row>
    <row r="8" spans="1:11" ht="18.75" customHeight="1" x14ac:dyDescent="0.4">
      <c r="A8" s="55"/>
      <c r="B8" s="23" t="s">
        <v>34</v>
      </c>
      <c r="C8" s="34">
        <f>C7/C6</f>
        <v>0.12326375909272345</v>
      </c>
      <c r="D8" s="34">
        <f t="shared" ref="D8:H8" si="1">D7/D6</f>
        <v>0.12565524023326541</v>
      </c>
      <c r="E8" s="34"/>
      <c r="F8" s="34">
        <f t="shared" si="1"/>
        <v>7.2956694935921385E-2</v>
      </c>
      <c r="G8" s="34">
        <f t="shared" si="1"/>
        <v>0.12565524023326541</v>
      </c>
      <c r="H8" s="34">
        <f t="shared" si="1"/>
        <v>0.10368792284416285</v>
      </c>
      <c r="I8" s="22"/>
      <c r="J8" s="46"/>
      <c r="K8" s="52"/>
    </row>
    <row r="9" spans="1:11" ht="18.75" customHeight="1" x14ac:dyDescent="0.4">
      <c r="A9" s="56" t="s">
        <v>25</v>
      </c>
      <c r="B9" s="32" t="s">
        <v>16</v>
      </c>
      <c r="C9" s="41">
        <v>938.4</v>
      </c>
      <c r="D9" s="25">
        <v>1263</v>
      </c>
      <c r="E9" s="25"/>
      <c r="F9" s="25">
        <v>728.25</v>
      </c>
      <c r="G9" s="25">
        <v>1263</v>
      </c>
      <c r="H9" s="25">
        <v>1078.5</v>
      </c>
      <c r="I9" s="25"/>
      <c r="J9" s="45">
        <v>-0.221611</v>
      </c>
      <c r="K9" s="51">
        <v>0.53761899999999996</v>
      </c>
    </row>
    <row r="10" spans="1:11" ht="18.75" customHeight="1" x14ac:dyDescent="0.4">
      <c r="A10" s="54"/>
      <c r="B10" s="33" t="s">
        <v>17</v>
      </c>
      <c r="C10" s="42">
        <v>278.37592488575586</v>
      </c>
      <c r="D10" s="22">
        <v>269.85724621177025</v>
      </c>
      <c r="E10" s="22"/>
      <c r="F10" s="22">
        <v>151.43838130738192</v>
      </c>
      <c r="G10" s="22">
        <v>269.85724621177025</v>
      </c>
      <c r="H10" s="22">
        <v>258.54109924729568</v>
      </c>
      <c r="I10" s="22"/>
      <c r="J10" s="46"/>
      <c r="K10" s="52"/>
    </row>
    <row r="11" spans="1:11" ht="18.75" customHeight="1" x14ac:dyDescent="0.4">
      <c r="A11" s="55"/>
      <c r="B11" s="35" t="s">
        <v>34</v>
      </c>
      <c r="C11" s="29">
        <f>C10/C9</f>
        <v>0.29664953632326924</v>
      </c>
      <c r="D11" s="30">
        <f t="shared" ref="D11:H11" si="2">D10/D9</f>
        <v>0.21366369454613637</v>
      </c>
      <c r="E11" s="30"/>
      <c r="F11" s="31">
        <f t="shared" si="2"/>
        <v>0.20794834371078877</v>
      </c>
      <c r="G11" s="31">
        <f t="shared" si="2"/>
        <v>0.21366369454613637</v>
      </c>
      <c r="H11" s="31">
        <f t="shared" si="2"/>
        <v>0.23972285512034833</v>
      </c>
      <c r="I11" s="24"/>
      <c r="J11" s="47"/>
      <c r="K11" s="53"/>
    </row>
    <row r="12" spans="1:11" ht="18.75" customHeight="1" x14ac:dyDescent="0.4">
      <c r="A12" s="56" t="s">
        <v>26</v>
      </c>
      <c r="B12" s="32" t="s">
        <v>16</v>
      </c>
      <c r="C12" s="22">
        <v>13.253691</v>
      </c>
      <c r="D12" s="22">
        <v>14.200787</v>
      </c>
      <c r="E12" s="22"/>
      <c r="F12" s="22">
        <v>13.59484</v>
      </c>
      <c r="G12" s="22">
        <v>14.200787</v>
      </c>
      <c r="H12" s="22">
        <v>13.026258</v>
      </c>
      <c r="I12" s="22"/>
      <c r="J12" s="46">
        <v>-0.32667400000000002</v>
      </c>
      <c r="K12" s="52">
        <v>-0.13261100000000001</v>
      </c>
    </row>
    <row r="13" spans="1:11" ht="18.75" customHeight="1" x14ac:dyDescent="0.4">
      <c r="A13" s="54"/>
      <c r="B13" s="33" t="s">
        <v>17</v>
      </c>
      <c r="C13" s="22">
        <v>1.5230019697951807</v>
      </c>
      <c r="D13" s="22">
        <v>1.1531448304527927</v>
      </c>
      <c r="E13" s="22"/>
      <c r="F13" s="22">
        <v>2.1184756312027759</v>
      </c>
      <c r="G13" s="22">
        <v>1.1531448304527927</v>
      </c>
      <c r="H13" s="22">
        <v>1.1520512141393715</v>
      </c>
      <c r="I13" s="22"/>
      <c r="J13" s="46"/>
      <c r="K13" s="52"/>
    </row>
    <row r="14" spans="1:11" ht="18.75" customHeight="1" x14ac:dyDescent="0.4">
      <c r="A14" s="55"/>
      <c r="B14" s="35" t="s">
        <v>34</v>
      </c>
      <c r="C14" s="34">
        <f>C13/C12</f>
        <v>0.11491153443936339</v>
      </c>
      <c r="D14" s="34">
        <f t="shared" ref="D14:H14" si="3">D13/D12</f>
        <v>8.1202881956668513E-2</v>
      </c>
      <c r="E14" s="34"/>
      <c r="F14" s="34">
        <f t="shared" si="3"/>
        <v>0.15582939050424838</v>
      </c>
      <c r="G14" s="34">
        <f t="shared" si="3"/>
        <v>8.1202881956668513E-2</v>
      </c>
      <c r="H14" s="34">
        <f t="shared" si="3"/>
        <v>8.8440687581911204E-2</v>
      </c>
      <c r="I14" s="22"/>
      <c r="J14" s="46"/>
      <c r="K14" s="52"/>
    </row>
    <row r="15" spans="1:11" ht="18.75" customHeight="1" x14ac:dyDescent="0.4">
      <c r="A15" s="54" t="s">
        <v>27</v>
      </c>
      <c r="B15" s="28" t="s">
        <v>16</v>
      </c>
      <c r="C15" s="41">
        <v>268.36387200000001</v>
      </c>
      <c r="D15" s="25">
        <v>165.67266000000001</v>
      </c>
      <c r="E15" s="25"/>
      <c r="F15" s="25">
        <v>235.55205699999999</v>
      </c>
      <c r="G15" s="25">
        <v>165.67266000000001</v>
      </c>
      <c r="H15" s="25">
        <v>290.23841599999997</v>
      </c>
      <c r="I15" s="25"/>
      <c r="J15" s="45">
        <v>0.51528499999999999</v>
      </c>
      <c r="K15" s="51">
        <v>1.5509E-2</v>
      </c>
    </row>
    <row r="16" spans="1:11" ht="18.75" customHeight="1" x14ac:dyDescent="0.4">
      <c r="A16" s="54"/>
      <c r="B16" s="33" t="s">
        <v>17</v>
      </c>
      <c r="C16" s="42">
        <v>43.472856462395015</v>
      </c>
      <c r="D16" s="22">
        <v>30.361587293815848</v>
      </c>
      <c r="E16" s="22"/>
      <c r="F16" s="22">
        <v>37.031237732487419</v>
      </c>
      <c r="G16" s="22">
        <v>30.361587293815848</v>
      </c>
      <c r="H16" s="22">
        <v>33.816063239235881</v>
      </c>
      <c r="I16" s="22"/>
      <c r="J16" s="46"/>
      <c r="K16" s="52"/>
    </row>
    <row r="17" spans="1:11" ht="18.75" customHeight="1" x14ac:dyDescent="0.4">
      <c r="A17" s="54"/>
      <c r="B17" s="33" t="s">
        <v>34</v>
      </c>
      <c r="C17" s="29">
        <f>C16/C15</f>
        <v>0.16199220907945094</v>
      </c>
      <c r="D17" s="30">
        <f t="shared" ref="D17:H17" si="4">D16/D15</f>
        <v>0.18326250869525393</v>
      </c>
      <c r="E17" s="30"/>
      <c r="F17" s="30">
        <f t="shared" si="4"/>
        <v>0.15721041965890123</v>
      </c>
      <c r="G17" s="30">
        <f t="shared" si="4"/>
        <v>0.18326250869525393</v>
      </c>
      <c r="H17" s="30">
        <f t="shared" si="4"/>
        <v>0.11651132784309257</v>
      </c>
      <c r="I17" s="24"/>
      <c r="J17" s="47"/>
      <c r="K17" s="53"/>
    </row>
    <row r="18" spans="1:11" ht="18.75" customHeight="1" x14ac:dyDescent="0.4">
      <c r="A18" s="56" t="s">
        <v>30</v>
      </c>
      <c r="B18" s="32" t="s">
        <v>16</v>
      </c>
      <c r="C18" s="22">
        <v>1190.853378</v>
      </c>
      <c r="D18" s="22">
        <v>1081.2601179999999</v>
      </c>
      <c r="E18" s="22"/>
      <c r="F18" s="22">
        <v>984.72714299999996</v>
      </c>
      <c r="G18" s="22">
        <v>1081.2601179999999</v>
      </c>
      <c r="H18" s="22">
        <v>1328.2708680000001</v>
      </c>
      <c r="I18" s="22"/>
      <c r="J18" s="46">
        <v>0.212811</v>
      </c>
      <c r="K18" s="52">
        <v>0.184026</v>
      </c>
    </row>
    <row r="19" spans="1:11" ht="18.75" customHeight="1" x14ac:dyDescent="0.4">
      <c r="A19" s="54"/>
      <c r="B19" s="33" t="s">
        <v>17</v>
      </c>
      <c r="C19" s="22">
        <v>231.59479120437922</v>
      </c>
      <c r="D19" s="22">
        <v>249.74559085597488</v>
      </c>
      <c r="E19" s="22"/>
      <c r="F19" s="22">
        <v>96.370491526192808</v>
      </c>
      <c r="G19" s="22">
        <v>249.74559085597488</v>
      </c>
      <c r="H19" s="22">
        <v>185.2619838175118</v>
      </c>
      <c r="I19" s="22"/>
      <c r="J19" s="46"/>
      <c r="K19" s="52"/>
    </row>
    <row r="20" spans="1:11" ht="18.75" customHeight="1" x14ac:dyDescent="0.4">
      <c r="A20" s="55"/>
      <c r="B20" s="35" t="s">
        <v>34</v>
      </c>
      <c r="C20" s="34">
        <f>C19/C18</f>
        <v>0.19447800668234677</v>
      </c>
      <c r="D20" s="34">
        <f t="shared" ref="D20:H20" si="5">D19/D18</f>
        <v>0.23097641973323471</v>
      </c>
      <c r="E20" s="34"/>
      <c r="F20" s="34">
        <f t="shared" si="5"/>
        <v>9.7865172308135323E-2</v>
      </c>
      <c r="G20" s="36">
        <f t="shared" si="5"/>
        <v>0.23097641973323471</v>
      </c>
      <c r="H20" s="34">
        <f t="shared" si="5"/>
        <v>0.13947605739216723</v>
      </c>
      <c r="I20" s="22"/>
      <c r="J20" s="46"/>
      <c r="K20" s="52"/>
    </row>
    <row r="21" spans="1:11" ht="18.75" customHeight="1" x14ac:dyDescent="0.4">
      <c r="A21" s="54" t="s">
        <v>31</v>
      </c>
      <c r="B21" s="28" t="s">
        <v>16</v>
      </c>
      <c r="C21" s="41">
        <v>434.99150800000001</v>
      </c>
      <c r="D21" s="25">
        <v>368.09227199999998</v>
      </c>
      <c r="E21" s="25"/>
      <c r="F21" s="25">
        <v>433.22669400000001</v>
      </c>
      <c r="G21" s="25">
        <v>368.09227199999998</v>
      </c>
      <c r="H21" s="25">
        <v>436.16804999999999</v>
      </c>
      <c r="I21" s="25"/>
      <c r="J21" s="45">
        <v>0.42631999999999998</v>
      </c>
      <c r="K21" s="51">
        <v>3.6583999999999998E-2</v>
      </c>
    </row>
    <row r="22" spans="1:11" ht="18.75" customHeight="1" x14ac:dyDescent="0.4">
      <c r="A22" s="54"/>
      <c r="B22" s="33" t="s">
        <v>17</v>
      </c>
      <c r="C22" s="42">
        <v>21.657200003693923</v>
      </c>
      <c r="D22" s="22">
        <v>36.445384316810269</v>
      </c>
      <c r="E22" s="22"/>
      <c r="F22" s="22">
        <v>15.079079448029976</v>
      </c>
      <c r="G22" s="22">
        <v>36.445384316810269</v>
      </c>
      <c r="H22" s="22">
        <v>26.527001828325794</v>
      </c>
      <c r="I22" s="22"/>
      <c r="J22" s="46"/>
      <c r="K22" s="52"/>
    </row>
    <row r="23" spans="1:11" ht="18.75" customHeight="1" x14ac:dyDescent="0.4">
      <c r="A23" s="54"/>
      <c r="B23" s="33" t="s">
        <v>34</v>
      </c>
      <c r="C23" s="29">
        <f>C22/C21</f>
        <v>4.9787638621427807E-2</v>
      </c>
      <c r="D23" s="30">
        <f t="shared" ref="D23:H23" si="6">D22/D21</f>
        <v>9.9011544357579639E-2</v>
      </c>
      <c r="E23" s="30"/>
      <c r="F23" s="30">
        <f t="shared" si="6"/>
        <v>3.4806441193187362E-2</v>
      </c>
      <c r="G23" s="30">
        <f t="shared" si="6"/>
        <v>9.9011544357579639E-2</v>
      </c>
      <c r="H23" s="30">
        <f t="shared" si="6"/>
        <v>6.0818305761565515E-2</v>
      </c>
      <c r="I23" s="24"/>
      <c r="J23" s="47"/>
      <c r="K23" s="53"/>
    </row>
    <row r="24" spans="1:11" ht="18.75" customHeight="1" x14ac:dyDescent="0.4">
      <c r="A24" s="56" t="s">
        <v>28</v>
      </c>
      <c r="B24" s="32" t="s">
        <v>16</v>
      </c>
      <c r="C24" s="22">
        <v>128.13927899999999</v>
      </c>
      <c r="D24" s="22">
        <v>121.58060399999999</v>
      </c>
      <c r="E24" s="22"/>
      <c r="F24" s="22">
        <v>96.286203</v>
      </c>
      <c r="G24" s="22">
        <v>121.58060399999999</v>
      </c>
      <c r="H24" s="22">
        <v>149.374664</v>
      </c>
      <c r="I24" s="22"/>
      <c r="J24" s="46">
        <v>0.17419599999999999</v>
      </c>
      <c r="K24" s="52">
        <v>0.53308299999999997</v>
      </c>
    </row>
    <row r="25" spans="1:11" ht="18.75" customHeight="1" x14ac:dyDescent="0.4">
      <c r="A25" s="54"/>
      <c r="B25" s="33" t="s">
        <v>17</v>
      </c>
      <c r="C25" s="22">
        <v>34.440806872081268</v>
      </c>
      <c r="D25" s="22">
        <v>29.470693324046518</v>
      </c>
      <c r="E25" s="22"/>
      <c r="F25" s="22">
        <v>14.803775126635774</v>
      </c>
      <c r="G25" s="22">
        <v>29.470693324046518</v>
      </c>
      <c r="H25" s="22">
        <v>25.510562851493496</v>
      </c>
      <c r="I25" s="22"/>
      <c r="J25" s="46"/>
      <c r="K25" s="52"/>
    </row>
    <row r="26" spans="1:11" ht="18.75" customHeight="1" x14ac:dyDescent="0.4">
      <c r="A26" s="55"/>
      <c r="B26" s="35" t="s">
        <v>34</v>
      </c>
      <c r="C26" s="34">
        <f>C25/C24</f>
        <v>0.26877634352914748</v>
      </c>
      <c r="D26" s="34">
        <f t="shared" ref="D26:H26" si="7">D25/D24</f>
        <v>0.24239633917303552</v>
      </c>
      <c r="E26" s="34"/>
      <c r="F26" s="34">
        <f t="shared" si="7"/>
        <v>0.15374762598786634</v>
      </c>
      <c r="G26" s="36">
        <f t="shared" si="7"/>
        <v>0.24239633917303552</v>
      </c>
      <c r="H26" s="34">
        <f t="shared" si="7"/>
        <v>0.17078239487449826</v>
      </c>
      <c r="I26" s="22"/>
      <c r="J26" s="46"/>
      <c r="K26" s="52"/>
    </row>
    <row r="27" spans="1:11" ht="18.75" customHeight="1" x14ac:dyDescent="0.4">
      <c r="A27" s="48" t="s">
        <v>29</v>
      </c>
      <c r="B27" s="32" t="s">
        <v>16</v>
      </c>
      <c r="C27" s="41">
        <v>0.96034200000000003</v>
      </c>
      <c r="D27" s="25">
        <v>0.96548100000000003</v>
      </c>
      <c r="E27" s="25"/>
      <c r="F27" s="25">
        <v>0.97439900000000002</v>
      </c>
      <c r="G27" s="25">
        <v>0.96548100000000003</v>
      </c>
      <c r="H27" s="25">
        <v>0.95097100000000001</v>
      </c>
      <c r="I27" s="25"/>
      <c r="J27" s="45">
        <v>-0.18006</v>
      </c>
      <c r="K27" s="51">
        <v>-0.26681700000000003</v>
      </c>
    </row>
    <row r="28" spans="1:11" ht="18.75" customHeight="1" x14ac:dyDescent="0.4">
      <c r="A28" s="49"/>
      <c r="B28" s="33" t="s">
        <v>17</v>
      </c>
      <c r="C28" s="42">
        <v>1.50996688705415E-2</v>
      </c>
      <c r="D28" s="22">
        <v>7.3484692283495344E-3</v>
      </c>
      <c r="E28" s="22"/>
      <c r="F28" s="22">
        <v>7.8102496759066544E-3</v>
      </c>
      <c r="G28" s="22">
        <v>7.3484692283495344E-3</v>
      </c>
      <c r="H28" s="22">
        <v>1.0488088481701515E-2</v>
      </c>
      <c r="I28" s="22"/>
      <c r="J28" s="46"/>
      <c r="K28" s="52"/>
    </row>
    <row r="29" spans="1:11" ht="18.75" customHeight="1" x14ac:dyDescent="0.4">
      <c r="A29" s="50"/>
      <c r="B29" s="35" t="s">
        <v>34</v>
      </c>
      <c r="C29" s="29">
        <f>C28/C27</f>
        <v>1.5723220342900236E-2</v>
      </c>
      <c r="D29" s="30">
        <f>D28/D27</f>
        <v>7.6112002497713931E-3</v>
      </c>
      <c r="E29" s="30"/>
      <c r="F29" s="30">
        <f>F28/F27</f>
        <v>8.015453295730654E-3</v>
      </c>
      <c r="G29" s="30">
        <f>G28/G27</f>
        <v>7.6112002497713931E-3</v>
      </c>
      <c r="H29" s="30">
        <f>H28/H27</f>
        <v>1.1028820523130058E-2</v>
      </c>
      <c r="I29" s="24"/>
      <c r="J29" s="47"/>
      <c r="K29" s="53"/>
    </row>
    <row r="30" spans="1:11" ht="18.75" customHeight="1" x14ac:dyDescent="0.4">
      <c r="A30" s="47" t="s">
        <v>22</v>
      </c>
      <c r="B30" s="47"/>
      <c r="C30" s="37">
        <v>0.45</v>
      </c>
      <c r="D30" s="38">
        <v>0.42</v>
      </c>
      <c r="E30" s="38"/>
      <c r="F30" s="38">
        <v>0.54</v>
      </c>
      <c r="G30" s="38">
        <v>0.42</v>
      </c>
      <c r="H30" s="38">
        <v>0.39</v>
      </c>
      <c r="I30" s="39"/>
      <c r="J30" s="22"/>
      <c r="K30" s="22"/>
    </row>
    <row r="31" spans="1:11" x14ac:dyDescent="0.4">
      <c r="B31" s="3"/>
      <c r="E31" s="3"/>
      <c r="F31" s="3"/>
      <c r="G31" s="3"/>
      <c r="H31" s="3"/>
      <c r="I31" s="3"/>
      <c r="J31" s="3"/>
      <c r="K31" s="3"/>
    </row>
    <row r="32" spans="1:11" x14ac:dyDescent="0.4">
      <c r="B32" s="3"/>
      <c r="C32" s="26"/>
      <c r="E32" s="3"/>
      <c r="F32" s="3"/>
      <c r="G32" s="3"/>
      <c r="H32" s="3"/>
      <c r="I32" s="3"/>
      <c r="J32" s="3"/>
      <c r="K32" s="3"/>
    </row>
    <row r="33" spans="2:11" x14ac:dyDescent="0.4">
      <c r="B33" s="3"/>
      <c r="C33" s="26"/>
      <c r="E33" s="3"/>
      <c r="F33" s="3"/>
      <c r="G33" s="3"/>
      <c r="H33" s="3"/>
      <c r="I33" s="3"/>
      <c r="J33" s="3"/>
      <c r="K33" s="3"/>
    </row>
    <row r="34" spans="2:11" x14ac:dyDescent="0.4">
      <c r="B34" s="3"/>
      <c r="C34" s="26"/>
      <c r="E34" s="3"/>
      <c r="F34" s="3"/>
      <c r="G34" s="3"/>
      <c r="H34" s="3"/>
      <c r="I34" s="3"/>
      <c r="J34" s="3"/>
      <c r="K34" s="3"/>
    </row>
    <row r="35" spans="2:11" x14ac:dyDescent="0.4">
      <c r="B35" s="3"/>
      <c r="C35" s="26"/>
    </row>
    <row r="36" spans="2:11" x14ac:dyDescent="0.4">
      <c r="B36" s="3"/>
      <c r="C36" s="26"/>
    </row>
    <row r="37" spans="2:11" x14ac:dyDescent="0.4">
      <c r="B37" s="3"/>
    </row>
    <row r="38" spans="2:11" x14ac:dyDescent="0.4">
      <c r="B38" s="3"/>
      <c r="C38" s="5"/>
      <c r="D38" s="5"/>
    </row>
  </sheetData>
  <mergeCells count="33">
    <mergeCell ref="K9:K11"/>
    <mergeCell ref="J18:J20"/>
    <mergeCell ref="J24:J26"/>
    <mergeCell ref="A30:B30"/>
    <mergeCell ref="C1:D1"/>
    <mergeCell ref="K6:K8"/>
    <mergeCell ref="K3:K5"/>
    <mergeCell ref="J15:J17"/>
    <mergeCell ref="K15:K17"/>
    <mergeCell ref="J3:J5"/>
    <mergeCell ref="J6:J8"/>
    <mergeCell ref="J9:J11"/>
    <mergeCell ref="J12:J14"/>
    <mergeCell ref="K24:K26"/>
    <mergeCell ref="K21:K23"/>
    <mergeCell ref="K18:K20"/>
    <mergeCell ref="K12:K14"/>
    <mergeCell ref="J21:J23"/>
    <mergeCell ref="J1:K1"/>
    <mergeCell ref="A27:A29"/>
    <mergeCell ref="J27:J29"/>
    <mergeCell ref="K27:K29"/>
    <mergeCell ref="A1:B1"/>
    <mergeCell ref="A2:B2"/>
    <mergeCell ref="A3:A5"/>
    <mergeCell ref="A6:A8"/>
    <mergeCell ref="A24:A26"/>
    <mergeCell ref="F1:H1"/>
    <mergeCell ref="A9:A11"/>
    <mergeCell ref="A12:A14"/>
    <mergeCell ref="A15:A17"/>
    <mergeCell ref="A18:A20"/>
    <mergeCell ref="A21:A23"/>
  </mergeCells>
  <phoneticPr fontId="2"/>
  <conditionalFormatting sqref="C32:C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36">
      <colorScale>
        <cfvo type="min"/>
        <cfvo type="max"/>
        <color rgb="FFFFEF9C"/>
        <color rgb="FF63BE7B"/>
      </colorScale>
    </cfRule>
  </conditionalFormatting>
  <conditionalFormatting sqref="E9 I9">
    <cfRule type="colorScale" priority="30">
      <colorScale>
        <cfvo type="min"/>
        <cfvo type="max"/>
        <color rgb="FFFFEF9C"/>
        <color rgb="FF63BE7B"/>
      </colorScale>
    </cfRule>
  </conditionalFormatting>
  <conditionalFormatting sqref="E12 I12">
    <cfRule type="colorScale" priority="31">
      <colorScale>
        <cfvo type="min"/>
        <cfvo type="max"/>
        <color rgb="FFFFEF9C"/>
        <color rgb="FF63BE7B"/>
      </colorScale>
    </cfRule>
  </conditionalFormatting>
  <conditionalFormatting sqref="E15 I15">
    <cfRule type="colorScale" priority="32">
      <colorScale>
        <cfvo type="min"/>
        <cfvo type="max"/>
        <color rgb="FFFFEF9C"/>
        <color rgb="FF63BE7B"/>
      </colorScale>
    </cfRule>
  </conditionalFormatting>
  <conditionalFormatting sqref="E3:H3">
    <cfRule type="colorScale" priority="96">
      <colorScale>
        <cfvo type="min"/>
        <cfvo type="max"/>
        <color rgb="FFFFEF9C"/>
        <color rgb="FF63BE7B"/>
      </colorScale>
    </cfRule>
  </conditionalFormatting>
  <conditionalFormatting sqref="E6:H6">
    <cfRule type="colorScale" priority="98">
      <colorScale>
        <cfvo type="min"/>
        <cfvo type="max"/>
        <color rgb="FFFFEF9C"/>
        <color rgb="FF63BE7B"/>
      </colorScale>
    </cfRule>
  </conditionalFormatting>
  <conditionalFormatting sqref="E9:H9">
    <cfRule type="colorScale" priority="100">
      <colorScale>
        <cfvo type="min"/>
        <cfvo type="max"/>
        <color rgb="FFFFEF9C"/>
        <color rgb="FF63BE7B"/>
      </colorScale>
    </cfRule>
  </conditionalFormatting>
  <conditionalFormatting sqref="E12:H12">
    <cfRule type="colorScale" priority="102">
      <colorScale>
        <cfvo type="min"/>
        <cfvo type="max"/>
        <color rgb="FFFFEF9C"/>
        <color rgb="FF63BE7B"/>
      </colorScale>
    </cfRule>
  </conditionalFormatting>
  <conditionalFormatting sqref="E15:H15">
    <cfRule type="colorScale" priority="104">
      <colorScale>
        <cfvo type="min"/>
        <cfvo type="max"/>
        <color rgb="FFFFEF9C"/>
        <color rgb="FF63BE7B"/>
      </colorScale>
    </cfRule>
  </conditionalFormatting>
  <conditionalFormatting sqref="E18:H18">
    <cfRule type="colorScale" priority="106">
      <colorScale>
        <cfvo type="min"/>
        <cfvo type="max"/>
        <color rgb="FFFFEF9C"/>
        <color rgb="FF63BE7B"/>
      </colorScale>
    </cfRule>
  </conditionalFormatting>
  <conditionalFormatting sqref="E21:H21">
    <cfRule type="colorScale" priority="108">
      <colorScale>
        <cfvo type="min"/>
        <cfvo type="max"/>
        <color rgb="FFFFEF9C"/>
        <color rgb="FF63BE7B"/>
      </colorScale>
    </cfRule>
  </conditionalFormatting>
  <conditionalFormatting sqref="E24:H24">
    <cfRule type="colorScale" priority="110">
      <colorScale>
        <cfvo type="min"/>
        <cfvo type="max"/>
        <color rgb="FFFFEF9C"/>
        <color rgb="FF63BE7B"/>
      </colorScale>
    </cfRule>
  </conditionalFormatting>
  <conditionalFormatting sqref="E27:H27">
    <cfRule type="colorScale" priority="112">
      <colorScale>
        <cfvo type="min"/>
        <cfvo type="max"/>
        <color rgb="FFFFEF9C"/>
        <color rgb="FF63BE7B"/>
      </colorScale>
    </cfRule>
  </conditionalFormatting>
  <conditionalFormatting sqref="E30:H30">
    <cfRule type="colorScale" priority="94">
      <colorScale>
        <cfvo type="min"/>
        <cfvo type="max"/>
        <color rgb="FFFFEF9C"/>
        <color rgb="FF63BE7B"/>
      </colorScale>
    </cfRule>
  </conditionalFormatting>
  <conditionalFormatting sqref="F3:H3">
    <cfRule type="colorScale" priority="114">
      <colorScale>
        <cfvo type="min"/>
        <cfvo type="max"/>
        <color rgb="FFFFEF9C"/>
        <color rgb="FF63BE7B"/>
      </colorScale>
    </cfRule>
  </conditionalFormatting>
  <conditionalFormatting sqref="F30:H30">
    <cfRule type="colorScale" priority="93">
      <colorScale>
        <cfvo type="min"/>
        <cfvo type="max"/>
        <color rgb="FFFFEF9C"/>
        <color rgb="FF63BE7B"/>
      </colorScale>
    </cfRule>
  </conditionalFormatting>
  <conditionalFormatting sqref="I3 E3">
    <cfRule type="colorScale" priority="28">
      <colorScale>
        <cfvo type="min"/>
        <cfvo type="max"/>
        <color rgb="FFFFEF9C"/>
        <color rgb="FF63BE7B"/>
      </colorScale>
    </cfRule>
  </conditionalFormatting>
  <conditionalFormatting sqref="I18 E18">
    <cfRule type="colorScale" priority="33">
      <colorScale>
        <cfvo type="min"/>
        <cfvo type="max"/>
        <color rgb="FFFFEF9C"/>
        <color rgb="FF63BE7B"/>
      </colorScale>
    </cfRule>
  </conditionalFormatting>
  <conditionalFormatting sqref="I21 E21">
    <cfRule type="colorScale" priority="34">
      <colorScale>
        <cfvo type="min"/>
        <cfvo type="max"/>
        <color rgb="FFFFEF9C"/>
        <color rgb="FF63BE7B"/>
      </colorScale>
    </cfRule>
  </conditionalFormatting>
  <conditionalFormatting sqref="I24 E24">
    <cfRule type="colorScale" priority="35">
      <colorScale>
        <cfvo type="min"/>
        <cfvo type="max"/>
        <color rgb="FFFFEF9C"/>
        <color rgb="FF63BE7B"/>
      </colorScale>
    </cfRule>
  </conditionalFormatting>
  <conditionalFormatting sqref="I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J3:J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66FA-4007-4A84-A8DE-37564E7ACA23}">
  <dimension ref="A1:Z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2" width="11.375" customWidth="1"/>
    <col min="3" max="3" width="10" customWidth="1"/>
    <col min="4" max="4" width="10" style="3" customWidth="1"/>
    <col min="5" max="5" width="3.625" customWidth="1"/>
    <col min="6" max="8" width="10" customWidth="1"/>
    <col min="9" max="9" width="3.625" customWidth="1"/>
    <col min="10" max="13" width="10" customWidth="1"/>
    <col min="14" max="14" width="3.625" customWidth="1"/>
    <col min="15" max="15" width="9.125" customWidth="1"/>
    <col min="17" max="17" width="9.125" customWidth="1"/>
  </cols>
  <sheetData>
    <row r="1" spans="1:26" ht="18.75" customHeight="1" x14ac:dyDescent="0.4">
      <c r="A1" s="46" t="s">
        <v>33</v>
      </c>
      <c r="B1" s="46"/>
      <c r="C1" s="46">
        <v>2</v>
      </c>
      <c r="D1" s="46"/>
      <c r="E1" s="22"/>
      <c r="F1" s="57">
        <v>3</v>
      </c>
      <c r="G1" s="57"/>
      <c r="H1" s="57"/>
      <c r="I1" s="22"/>
      <c r="J1" s="46">
        <v>4</v>
      </c>
      <c r="K1" s="46"/>
      <c r="L1" s="46"/>
      <c r="M1" s="46"/>
      <c r="N1" s="22"/>
      <c r="O1" s="46" t="s">
        <v>21</v>
      </c>
      <c r="P1" s="46"/>
    </row>
    <row r="2" spans="1:26" ht="18.75" customHeight="1" x14ac:dyDescent="0.4">
      <c r="A2" s="47" t="s">
        <v>19</v>
      </c>
      <c r="B2" s="47"/>
      <c r="C2" s="27">
        <v>1</v>
      </c>
      <c r="D2" s="27">
        <v>2</v>
      </c>
      <c r="E2" s="27"/>
      <c r="F2" s="27">
        <v>3</v>
      </c>
      <c r="G2" s="27">
        <v>1</v>
      </c>
      <c r="H2" s="27">
        <v>2</v>
      </c>
      <c r="I2" s="27"/>
      <c r="J2" s="27">
        <v>3</v>
      </c>
      <c r="K2" s="27">
        <v>4</v>
      </c>
      <c r="L2" s="27">
        <v>1</v>
      </c>
      <c r="M2" s="27">
        <v>2</v>
      </c>
      <c r="N2" s="27"/>
      <c r="O2" s="22">
        <v>1</v>
      </c>
      <c r="P2" s="22">
        <v>2</v>
      </c>
    </row>
    <row r="3" spans="1:26" ht="18.75" customHeight="1" x14ac:dyDescent="0.4">
      <c r="A3" s="54" t="s">
        <v>23</v>
      </c>
      <c r="B3" s="33" t="s">
        <v>16</v>
      </c>
      <c r="C3" s="41">
        <v>128.30000000000001</v>
      </c>
      <c r="D3" s="25">
        <v>140.81818200000001</v>
      </c>
      <c r="E3" s="25"/>
      <c r="F3" s="25">
        <v>123.714286</v>
      </c>
      <c r="G3" s="25">
        <v>128.30000000000001</v>
      </c>
      <c r="H3" s="25">
        <v>170.75</v>
      </c>
      <c r="I3" s="25"/>
      <c r="J3" s="25">
        <v>122</v>
      </c>
      <c r="K3" s="25">
        <v>125.42857100000001</v>
      </c>
      <c r="L3" s="25">
        <v>128.30000000000001</v>
      </c>
      <c r="M3" s="25">
        <v>170.75</v>
      </c>
      <c r="N3" s="25"/>
      <c r="O3" s="45">
        <v>0.19814899999999999</v>
      </c>
      <c r="P3" s="51">
        <v>0.554253</v>
      </c>
      <c r="R3" s="20"/>
      <c r="S3" s="20"/>
      <c r="T3" s="20"/>
      <c r="U3" s="20"/>
      <c r="V3" s="20"/>
      <c r="W3" s="20"/>
      <c r="X3" s="20"/>
      <c r="Y3" s="20"/>
      <c r="Z3" s="20"/>
    </row>
    <row r="4" spans="1:26" ht="18.75" customHeight="1" x14ac:dyDescent="0.4">
      <c r="A4" s="54"/>
      <c r="B4" s="33" t="s">
        <v>17</v>
      </c>
      <c r="C4" s="42">
        <v>28.975276823526642</v>
      </c>
      <c r="D4" s="22">
        <v>29.77636705509925</v>
      </c>
      <c r="E4" s="22"/>
      <c r="F4" s="22">
        <v>19.632894564989648</v>
      </c>
      <c r="G4" s="22">
        <v>28.975276823526642</v>
      </c>
      <c r="H4" s="22">
        <v>18.304956405301816</v>
      </c>
      <c r="I4" s="22"/>
      <c r="J4" s="22">
        <v>18.165902124584949</v>
      </c>
      <c r="K4" s="22">
        <v>22.322314261742665</v>
      </c>
      <c r="L4" s="22">
        <v>28.975276823526642</v>
      </c>
      <c r="M4" s="22">
        <v>18.304956405301816</v>
      </c>
      <c r="N4" s="22"/>
      <c r="O4" s="46"/>
      <c r="P4" s="52"/>
      <c r="R4" s="20"/>
      <c r="S4" s="20"/>
      <c r="T4" s="20"/>
      <c r="U4" s="20"/>
      <c r="V4" s="20"/>
      <c r="W4" s="20"/>
      <c r="X4" s="20"/>
      <c r="Y4" s="20"/>
      <c r="Z4" s="20"/>
    </row>
    <row r="5" spans="1:26" ht="18.75" customHeight="1" x14ac:dyDescent="0.4">
      <c r="A5" s="55"/>
      <c r="B5" s="35" t="s">
        <v>37</v>
      </c>
      <c r="C5" s="29">
        <f>C4/C3</f>
        <v>0.22584003759568697</v>
      </c>
      <c r="D5" s="30">
        <f t="shared" ref="D5:M5" si="0">D4/D3</f>
        <v>0.21145257403691839</v>
      </c>
      <c r="E5" s="30"/>
      <c r="F5" s="30">
        <f t="shared" si="0"/>
        <v>0.15869545223734022</v>
      </c>
      <c r="G5" s="31">
        <f t="shared" si="0"/>
        <v>0.22584003759568697</v>
      </c>
      <c r="H5" s="30">
        <f t="shared" si="0"/>
        <v>0.1072032585962039</v>
      </c>
      <c r="I5" s="30"/>
      <c r="J5" s="30">
        <f t="shared" si="0"/>
        <v>0.14890083708676188</v>
      </c>
      <c r="K5" s="30">
        <f t="shared" si="0"/>
        <v>0.1779683375468151</v>
      </c>
      <c r="L5" s="30">
        <f t="shared" si="0"/>
        <v>0.22584003759568697</v>
      </c>
      <c r="M5" s="30">
        <f t="shared" si="0"/>
        <v>0.1072032585962039</v>
      </c>
      <c r="N5" s="24"/>
      <c r="O5" s="47"/>
      <c r="P5" s="53"/>
    </row>
    <row r="6" spans="1:26" ht="18.75" customHeight="1" x14ac:dyDescent="0.4">
      <c r="A6" s="56" t="s">
        <v>24</v>
      </c>
      <c r="B6" s="40" t="s">
        <v>16</v>
      </c>
      <c r="C6" s="22">
        <v>1366.710169</v>
      </c>
      <c r="D6" s="22">
        <v>1089.1624409999999</v>
      </c>
      <c r="E6" s="22"/>
      <c r="F6" s="22">
        <v>1102.016901</v>
      </c>
      <c r="G6" s="22">
        <v>1366.710169</v>
      </c>
      <c r="H6" s="22">
        <v>1066.667138</v>
      </c>
      <c r="I6" s="22"/>
      <c r="J6" s="22">
        <v>1243.835259</v>
      </c>
      <c r="K6" s="22">
        <v>960.19854199999997</v>
      </c>
      <c r="L6" s="22">
        <v>1366.710169</v>
      </c>
      <c r="M6" s="22">
        <v>1066.667138</v>
      </c>
      <c r="N6" s="22"/>
      <c r="O6" s="46">
        <v>0.38675100000000001</v>
      </c>
      <c r="P6" s="52">
        <v>-0.30294199999999999</v>
      </c>
    </row>
    <row r="7" spans="1:26" ht="18.75" customHeight="1" x14ac:dyDescent="0.4">
      <c r="A7" s="54"/>
      <c r="B7" s="33" t="s">
        <v>17</v>
      </c>
      <c r="C7" s="22">
        <v>143.57499805328223</v>
      </c>
      <c r="D7" s="22">
        <v>173.54413924128929</v>
      </c>
      <c r="E7" s="22"/>
      <c r="F7" s="22">
        <v>188.04967717866467</v>
      </c>
      <c r="G7" s="22">
        <v>143.57499805328223</v>
      </c>
      <c r="H7" s="22">
        <v>154.17636012048021</v>
      </c>
      <c r="I7" s="22"/>
      <c r="J7" s="22">
        <v>137.68491709334035</v>
      </c>
      <c r="K7" s="22">
        <v>103.60001727316458</v>
      </c>
      <c r="L7" s="22">
        <v>143.57499805328223</v>
      </c>
      <c r="M7" s="22">
        <v>154.17636012048021</v>
      </c>
      <c r="N7" s="22"/>
      <c r="O7" s="46"/>
      <c r="P7" s="52"/>
    </row>
    <row r="8" spans="1:26" ht="18.75" customHeight="1" x14ac:dyDescent="0.4">
      <c r="A8" s="55"/>
      <c r="B8" s="35" t="s">
        <v>34</v>
      </c>
      <c r="C8" s="34">
        <f>C7/C6</f>
        <v>0.10505153273157671</v>
      </c>
      <c r="D8" s="34">
        <f t="shared" ref="D8:M8" si="1">D7/D6</f>
        <v>0.15933724181854092</v>
      </c>
      <c r="E8" s="34"/>
      <c r="F8" s="34">
        <f t="shared" si="1"/>
        <v>0.17064137311144983</v>
      </c>
      <c r="G8" s="34">
        <f t="shared" si="1"/>
        <v>0.10505153273157671</v>
      </c>
      <c r="H8" s="34">
        <f t="shared" si="1"/>
        <v>0.14454027374421674</v>
      </c>
      <c r="I8" s="34"/>
      <c r="J8" s="34">
        <f t="shared" si="1"/>
        <v>0.11069385282101925</v>
      </c>
      <c r="K8" s="34">
        <f t="shared" si="1"/>
        <v>0.10789437053026121</v>
      </c>
      <c r="L8" s="34">
        <f t="shared" si="1"/>
        <v>0.10505153273157671</v>
      </c>
      <c r="M8" s="34">
        <f t="shared" si="1"/>
        <v>0.14454027374421674</v>
      </c>
      <c r="N8" s="22"/>
      <c r="O8" s="46"/>
      <c r="P8" s="52"/>
    </row>
    <row r="9" spans="1:26" ht="18.75" customHeight="1" x14ac:dyDescent="0.4">
      <c r="A9" s="56" t="s">
        <v>25</v>
      </c>
      <c r="B9" s="40" t="s">
        <v>16</v>
      </c>
      <c r="C9" s="41">
        <v>463.1</v>
      </c>
      <c r="D9" s="25">
        <v>539.63636399999996</v>
      </c>
      <c r="E9" s="25"/>
      <c r="F9" s="25">
        <v>497.57142900000002</v>
      </c>
      <c r="G9" s="25">
        <v>463.1</v>
      </c>
      <c r="H9" s="25">
        <v>613.25</v>
      </c>
      <c r="I9" s="25"/>
      <c r="J9" s="25">
        <v>512</v>
      </c>
      <c r="K9" s="25">
        <v>483.14285699999999</v>
      </c>
      <c r="L9" s="25">
        <v>463.1</v>
      </c>
      <c r="M9" s="25">
        <v>613.25</v>
      </c>
      <c r="N9" s="25"/>
      <c r="O9" s="45">
        <v>0.173847</v>
      </c>
      <c r="P9" s="51">
        <v>0.57918999999999998</v>
      </c>
    </row>
    <row r="10" spans="1:26" ht="18.75" customHeight="1" x14ac:dyDescent="0.4">
      <c r="A10" s="54"/>
      <c r="B10" s="33" t="s">
        <v>17</v>
      </c>
      <c r="C10" s="42">
        <v>96.395539315883283</v>
      </c>
      <c r="D10" s="22">
        <v>94.563934256142289</v>
      </c>
      <c r="E10" s="22"/>
      <c r="F10" s="22">
        <v>88.64250958202841</v>
      </c>
      <c r="G10" s="22">
        <v>96.395539315883283</v>
      </c>
      <c r="H10" s="22">
        <v>50.024993753123049</v>
      </c>
      <c r="I10" s="22"/>
      <c r="J10" s="22">
        <v>89.442719099991592</v>
      </c>
      <c r="K10" s="22">
        <v>92.405679067901445</v>
      </c>
      <c r="L10" s="22">
        <v>96.395539315883283</v>
      </c>
      <c r="M10" s="22">
        <v>50.024993753123049</v>
      </c>
      <c r="N10" s="22"/>
      <c r="O10" s="46"/>
      <c r="P10" s="52"/>
    </row>
    <row r="11" spans="1:26" ht="18.75" customHeight="1" x14ac:dyDescent="0.4">
      <c r="A11" s="55"/>
      <c r="B11" s="35" t="s">
        <v>34</v>
      </c>
      <c r="C11" s="29">
        <f>C10/C9</f>
        <v>0.20815275170780237</v>
      </c>
      <c r="D11" s="30">
        <f t="shared" ref="D11:M11" si="2">D10/D9</f>
        <v>0.17523640096304238</v>
      </c>
      <c r="E11" s="30"/>
      <c r="F11" s="30">
        <f t="shared" si="2"/>
        <v>0.17815032056840308</v>
      </c>
      <c r="G11" s="31">
        <f t="shared" si="2"/>
        <v>0.20815275170780237</v>
      </c>
      <c r="H11" s="30">
        <f t="shared" si="2"/>
        <v>8.1573573180795833E-2</v>
      </c>
      <c r="I11" s="30"/>
      <c r="J11" s="30">
        <f t="shared" si="2"/>
        <v>0.17469281074217108</v>
      </c>
      <c r="K11" s="30">
        <f t="shared" si="2"/>
        <v>0.19125953686178879</v>
      </c>
      <c r="L11" s="30">
        <f t="shared" si="2"/>
        <v>0.20815275170780237</v>
      </c>
      <c r="M11" s="30">
        <f t="shared" si="2"/>
        <v>8.1573573180795833E-2</v>
      </c>
      <c r="N11" s="24"/>
      <c r="O11" s="47"/>
      <c r="P11" s="53"/>
    </row>
    <row r="12" spans="1:26" ht="18.75" customHeight="1" x14ac:dyDescent="0.4">
      <c r="A12" s="56" t="s">
        <v>26</v>
      </c>
      <c r="B12" s="40" t="s">
        <v>16</v>
      </c>
      <c r="C12" s="22">
        <v>11.677288000000001</v>
      </c>
      <c r="D12" s="22">
        <v>13.091585</v>
      </c>
      <c r="E12" s="22"/>
      <c r="F12" s="22">
        <v>13.477240999999999</v>
      </c>
      <c r="G12" s="22">
        <v>11.677288000000001</v>
      </c>
      <c r="H12" s="22">
        <v>12.416684999999999</v>
      </c>
      <c r="I12" s="22"/>
      <c r="J12" s="22">
        <v>14.109659000000001</v>
      </c>
      <c r="K12" s="22">
        <v>12.844823999999999</v>
      </c>
      <c r="L12" s="22">
        <v>11.677288000000001</v>
      </c>
      <c r="M12" s="22">
        <v>12.416684999999999</v>
      </c>
      <c r="N12" s="22"/>
      <c r="O12" s="46">
        <v>-0.25663200000000003</v>
      </c>
      <c r="P12" s="52">
        <v>0.23480300000000001</v>
      </c>
    </row>
    <row r="13" spans="1:26" ht="18.75" customHeight="1" x14ac:dyDescent="0.4">
      <c r="A13" s="54"/>
      <c r="B13" s="33" t="s">
        <v>17</v>
      </c>
      <c r="C13" s="22">
        <v>1.1684275758471296</v>
      </c>
      <c r="D13" s="22">
        <v>1.0887028979478286</v>
      </c>
      <c r="E13" s="22"/>
      <c r="F13" s="22">
        <v>1.1250608872412196</v>
      </c>
      <c r="G13" s="22">
        <v>1.1684275758471296</v>
      </c>
      <c r="H13" s="22">
        <v>0.62217280557735732</v>
      </c>
      <c r="I13" s="22"/>
      <c r="J13" s="22">
        <v>0.28630054138963829</v>
      </c>
      <c r="K13" s="22">
        <v>1.3142659548204085</v>
      </c>
      <c r="L13" s="22">
        <v>1.1684275758471296</v>
      </c>
      <c r="M13" s="22">
        <v>0.62217280557735732</v>
      </c>
      <c r="N13" s="22"/>
      <c r="O13" s="46"/>
      <c r="P13" s="52"/>
    </row>
    <row r="14" spans="1:26" ht="18.75" customHeight="1" x14ac:dyDescent="0.4">
      <c r="A14" s="55"/>
      <c r="B14" s="35" t="s">
        <v>34</v>
      </c>
      <c r="C14" s="34">
        <f>C13/C12</f>
        <v>0.10005984059373457</v>
      </c>
      <c r="D14" s="34">
        <f t="shared" ref="D14:M14" si="3">D13/D12</f>
        <v>8.3160510965465881E-2</v>
      </c>
      <c r="E14" s="34"/>
      <c r="F14" s="34">
        <f t="shared" si="3"/>
        <v>8.3478576011308217E-2</v>
      </c>
      <c r="G14" s="34">
        <f t="shared" si="3"/>
        <v>0.10005984059373457</v>
      </c>
      <c r="H14" s="34">
        <f t="shared" si="3"/>
        <v>5.0107802974574726E-2</v>
      </c>
      <c r="I14" s="34"/>
      <c r="J14" s="34">
        <f t="shared" si="3"/>
        <v>2.0291102810467514E-2</v>
      </c>
      <c r="K14" s="34">
        <f t="shared" si="3"/>
        <v>0.10231872035151347</v>
      </c>
      <c r="L14" s="34">
        <f t="shared" si="3"/>
        <v>0.10005984059373457</v>
      </c>
      <c r="M14" s="34">
        <f t="shared" si="3"/>
        <v>5.0107802974574726E-2</v>
      </c>
      <c r="N14" s="22"/>
      <c r="O14" s="46"/>
      <c r="P14" s="52"/>
    </row>
    <row r="15" spans="1:26" ht="18.75" customHeight="1" x14ac:dyDescent="0.4">
      <c r="A15" s="54" t="s">
        <v>27</v>
      </c>
      <c r="B15" s="33" t="s">
        <v>16</v>
      </c>
      <c r="C15" s="41">
        <v>378.75748499999997</v>
      </c>
      <c r="D15" s="25">
        <v>265.230729</v>
      </c>
      <c r="E15" s="25"/>
      <c r="F15" s="25">
        <v>261.733789</v>
      </c>
      <c r="G15" s="25">
        <v>378.75748499999997</v>
      </c>
      <c r="H15" s="25">
        <v>271.35037599999998</v>
      </c>
      <c r="I15" s="25"/>
      <c r="J15" s="25">
        <v>283.28275100000002</v>
      </c>
      <c r="K15" s="25">
        <v>240.18482700000001</v>
      </c>
      <c r="L15" s="25">
        <v>378.75748499999997</v>
      </c>
      <c r="M15" s="25">
        <v>271.35037599999998</v>
      </c>
      <c r="N15" s="25"/>
      <c r="O15" s="45">
        <v>0.423954</v>
      </c>
      <c r="P15" s="51">
        <v>-0.33226099999999997</v>
      </c>
    </row>
    <row r="16" spans="1:26" ht="18.75" customHeight="1" x14ac:dyDescent="0.4">
      <c r="A16" s="54"/>
      <c r="B16" s="33" t="s">
        <v>36</v>
      </c>
      <c r="C16" s="42">
        <v>59.875043390380938</v>
      </c>
      <c r="D16" s="22">
        <v>44.937308119200907</v>
      </c>
      <c r="E16" s="22"/>
      <c r="F16" s="22">
        <v>41.173804876401697</v>
      </c>
      <c r="G16" s="22">
        <v>59.875043390380938</v>
      </c>
      <c r="H16" s="22">
        <v>53.314599041913468</v>
      </c>
      <c r="I16" s="22"/>
      <c r="J16" s="22">
        <v>32.485510231486288</v>
      </c>
      <c r="K16" s="22">
        <v>39.17016236882354</v>
      </c>
      <c r="L16" s="22">
        <v>59.875043390380938</v>
      </c>
      <c r="M16" s="22">
        <v>53.314599041913468</v>
      </c>
      <c r="N16" s="22"/>
      <c r="O16" s="46"/>
      <c r="P16" s="52"/>
    </row>
    <row r="17" spans="1:16" ht="18.75" customHeight="1" x14ac:dyDescent="0.4">
      <c r="A17" s="54"/>
      <c r="B17" s="33" t="s">
        <v>34</v>
      </c>
      <c r="C17" s="29">
        <f>C16/C15</f>
        <v>0.15808279905116843</v>
      </c>
      <c r="D17" s="30">
        <f t="shared" ref="D17:M17" si="4">D16/D15</f>
        <v>0.16942723148493441</v>
      </c>
      <c r="E17" s="30"/>
      <c r="F17" s="30">
        <f t="shared" si="4"/>
        <v>0.15731176717271952</v>
      </c>
      <c r="G17" s="30">
        <f t="shared" si="4"/>
        <v>0.15808279905116843</v>
      </c>
      <c r="H17" s="30">
        <f t="shared" si="4"/>
        <v>0.19647881026674335</v>
      </c>
      <c r="I17" s="30"/>
      <c r="J17" s="30">
        <f t="shared" si="4"/>
        <v>0.11467521448733137</v>
      </c>
      <c r="K17" s="30">
        <f t="shared" si="4"/>
        <v>0.16308341729189887</v>
      </c>
      <c r="L17" s="30">
        <f t="shared" si="4"/>
        <v>0.15808279905116843</v>
      </c>
      <c r="M17" s="30">
        <f t="shared" si="4"/>
        <v>0.19647881026674335</v>
      </c>
      <c r="N17" s="24"/>
      <c r="O17" s="47"/>
      <c r="P17" s="53"/>
    </row>
    <row r="18" spans="1:16" ht="18.75" customHeight="1" x14ac:dyDescent="0.4">
      <c r="A18" s="56" t="s">
        <v>30</v>
      </c>
      <c r="B18" s="40" t="s">
        <v>16</v>
      </c>
      <c r="C18" s="22">
        <v>1403.525261</v>
      </c>
      <c r="D18" s="22">
        <v>1094.616162</v>
      </c>
      <c r="E18" s="22"/>
      <c r="F18" s="22">
        <v>1043.927291</v>
      </c>
      <c r="G18" s="22">
        <v>1403.525261</v>
      </c>
      <c r="H18" s="22">
        <v>1183.321686</v>
      </c>
      <c r="I18" s="22"/>
      <c r="J18" s="22">
        <v>1088.6568130000001</v>
      </c>
      <c r="K18" s="22">
        <v>999.19776999999999</v>
      </c>
      <c r="L18" s="22">
        <v>1403.525261</v>
      </c>
      <c r="M18" s="22">
        <v>1183.321686</v>
      </c>
      <c r="N18" s="22"/>
      <c r="O18" s="46">
        <v>0.415715</v>
      </c>
      <c r="P18" s="52">
        <v>-1.6017E-2</v>
      </c>
    </row>
    <row r="19" spans="1:16" ht="18.75" customHeight="1" x14ac:dyDescent="0.4">
      <c r="A19" s="54"/>
      <c r="B19" s="33" t="s">
        <v>17</v>
      </c>
      <c r="C19" s="22">
        <v>136.08673893881064</v>
      </c>
      <c r="D19" s="22">
        <v>188.79859251858846</v>
      </c>
      <c r="E19" s="22"/>
      <c r="F19" s="22">
        <v>192.96260099822453</v>
      </c>
      <c r="G19" s="22">
        <v>136.08673893881064</v>
      </c>
      <c r="H19" s="22">
        <v>153.79639008117195</v>
      </c>
      <c r="I19" s="22"/>
      <c r="J19" s="22">
        <v>231.16891650695601</v>
      </c>
      <c r="K19" s="22">
        <v>150.22467662471436</v>
      </c>
      <c r="L19" s="22">
        <v>136.08673893881064</v>
      </c>
      <c r="M19" s="22">
        <v>153.79639008117195</v>
      </c>
      <c r="N19" s="22"/>
      <c r="O19" s="46"/>
      <c r="P19" s="52"/>
    </row>
    <row r="20" spans="1:16" ht="18.75" customHeight="1" x14ac:dyDescent="0.4">
      <c r="A20" s="55"/>
      <c r="B20" s="35" t="s">
        <v>34</v>
      </c>
      <c r="C20" s="34">
        <f>C19/C18</f>
        <v>9.696066235519693E-2</v>
      </c>
      <c r="D20" s="34">
        <f t="shared" ref="D20:M20" si="5">D19/D18</f>
        <v>0.17247926631526245</v>
      </c>
      <c r="E20" s="34"/>
      <c r="F20" s="34">
        <f t="shared" si="5"/>
        <v>0.184842950904542</v>
      </c>
      <c r="G20" s="34">
        <f t="shared" si="5"/>
        <v>9.696066235519693E-2</v>
      </c>
      <c r="H20" s="34">
        <f t="shared" si="5"/>
        <v>0.12997005962178568</v>
      </c>
      <c r="I20" s="34"/>
      <c r="J20" s="34">
        <f t="shared" si="5"/>
        <v>0.21234324145726538</v>
      </c>
      <c r="K20" s="34">
        <f t="shared" si="5"/>
        <v>0.15034528812520706</v>
      </c>
      <c r="L20" s="34">
        <f t="shared" si="5"/>
        <v>9.696066235519693E-2</v>
      </c>
      <c r="M20" s="34">
        <f t="shared" si="5"/>
        <v>0.12997005962178568</v>
      </c>
      <c r="N20" s="22"/>
      <c r="O20" s="46"/>
      <c r="P20" s="52"/>
    </row>
    <row r="21" spans="1:16" ht="18.75" customHeight="1" x14ac:dyDescent="0.4">
      <c r="A21" s="54" t="s">
        <v>31</v>
      </c>
      <c r="B21" s="33" t="s">
        <v>16</v>
      </c>
      <c r="C21" s="41">
        <v>546.92753400000004</v>
      </c>
      <c r="D21" s="25">
        <v>477.85879199999999</v>
      </c>
      <c r="E21" s="25"/>
      <c r="F21" s="25">
        <v>461.823306</v>
      </c>
      <c r="G21" s="25">
        <v>546.92753400000004</v>
      </c>
      <c r="H21" s="25">
        <v>505.92089199999998</v>
      </c>
      <c r="I21" s="25"/>
      <c r="J21" s="25">
        <v>491.34676300000001</v>
      </c>
      <c r="K21" s="25">
        <v>432.29984899999999</v>
      </c>
      <c r="L21" s="25">
        <v>546.92753400000004</v>
      </c>
      <c r="M21" s="25">
        <v>505.92089199999998</v>
      </c>
      <c r="N21" s="25"/>
      <c r="O21" s="45">
        <v>0.425207</v>
      </c>
      <c r="P21" s="51">
        <v>-3.3320000000000002E-2</v>
      </c>
    </row>
    <row r="22" spans="1:16" ht="18.75" customHeight="1" x14ac:dyDescent="0.4">
      <c r="A22" s="54"/>
      <c r="B22" s="33" t="s">
        <v>17</v>
      </c>
      <c r="C22" s="42">
        <v>40.105464839595115</v>
      </c>
      <c r="D22" s="22">
        <v>46.097422715375316</v>
      </c>
      <c r="E22" s="22"/>
      <c r="F22" s="22">
        <v>46.034183450996501</v>
      </c>
      <c r="G22" s="22">
        <v>40.105464839595115</v>
      </c>
      <c r="H22" s="22">
        <v>32.017303868377176</v>
      </c>
      <c r="I22" s="22"/>
      <c r="J22" s="22">
        <v>19.390982079306866</v>
      </c>
      <c r="K22" s="22">
        <v>46.70823336415112</v>
      </c>
      <c r="L22" s="22">
        <v>40.105464839595115</v>
      </c>
      <c r="M22" s="22">
        <v>32.017303868377176</v>
      </c>
      <c r="N22" s="22"/>
      <c r="O22" s="46"/>
      <c r="P22" s="52"/>
    </row>
    <row r="23" spans="1:16" ht="18.75" customHeight="1" x14ac:dyDescent="0.4">
      <c r="A23" s="54"/>
      <c r="B23" s="33" t="s">
        <v>34</v>
      </c>
      <c r="C23" s="29">
        <f>C22/C21</f>
        <v>7.3328663024661525E-2</v>
      </c>
      <c r="D23" s="30">
        <f t="shared" ref="D23:M23" si="6">D22/D21</f>
        <v>9.6466620447521911E-2</v>
      </c>
      <c r="E23" s="30"/>
      <c r="F23" s="30">
        <f t="shared" si="6"/>
        <v>9.967921248867527E-2</v>
      </c>
      <c r="G23" s="30">
        <f t="shared" si="6"/>
        <v>7.3328663024661525E-2</v>
      </c>
      <c r="H23" s="30">
        <f t="shared" si="6"/>
        <v>6.3285198090568623E-2</v>
      </c>
      <c r="I23" s="30"/>
      <c r="J23" s="30">
        <f t="shared" si="6"/>
        <v>3.9464963523748432E-2</v>
      </c>
      <c r="K23" s="30">
        <f t="shared" si="6"/>
        <v>0.10804591644479414</v>
      </c>
      <c r="L23" s="30">
        <f t="shared" si="6"/>
        <v>7.3328663024661525E-2</v>
      </c>
      <c r="M23" s="30">
        <f t="shared" si="6"/>
        <v>6.3285198090568623E-2</v>
      </c>
      <c r="N23" s="24"/>
      <c r="O23" s="47"/>
      <c r="P23" s="53"/>
    </row>
    <row r="24" spans="1:16" ht="18.75" customHeight="1" x14ac:dyDescent="0.4">
      <c r="A24" s="56" t="s">
        <v>28</v>
      </c>
      <c r="B24" s="40" t="s">
        <v>16</v>
      </c>
      <c r="C24" s="22">
        <v>80.787188999999998</v>
      </c>
      <c r="D24" s="22">
        <v>74.792547999999996</v>
      </c>
      <c r="E24" s="22"/>
      <c r="F24" s="22">
        <v>68.290167999999994</v>
      </c>
      <c r="G24" s="22">
        <v>80.787188999999998</v>
      </c>
      <c r="H24" s="22">
        <v>86.171711999999999</v>
      </c>
      <c r="I24" s="22"/>
      <c r="J24" s="22">
        <v>72.520286999999996</v>
      </c>
      <c r="K24" s="22">
        <v>64.060050000000004</v>
      </c>
      <c r="L24" s="22">
        <v>80.787188999999998</v>
      </c>
      <c r="M24" s="22">
        <v>86.171711999999999</v>
      </c>
      <c r="N24" s="22"/>
      <c r="O24" s="46">
        <v>0.424012</v>
      </c>
      <c r="P24" s="52">
        <v>0.291018</v>
      </c>
    </row>
    <row r="25" spans="1:16" ht="18.75" customHeight="1" x14ac:dyDescent="0.4">
      <c r="A25" s="54"/>
      <c r="B25" s="33" t="s">
        <v>17</v>
      </c>
      <c r="C25" s="22">
        <v>16.609346495271872</v>
      </c>
      <c r="D25" s="22">
        <v>15.056250363221249</v>
      </c>
      <c r="E25" s="22"/>
      <c r="F25" s="22">
        <v>14.347422172641329</v>
      </c>
      <c r="G25" s="22">
        <v>16.609346495271872</v>
      </c>
      <c r="H25" s="22">
        <v>8.076926890841591</v>
      </c>
      <c r="I25" s="22"/>
      <c r="J25" s="22">
        <v>13.663313580533822</v>
      </c>
      <c r="K25" s="22">
        <v>14.750137524782607</v>
      </c>
      <c r="L25" s="22">
        <v>16.609346495271872</v>
      </c>
      <c r="M25" s="22">
        <v>8.076926890841591</v>
      </c>
      <c r="N25" s="22"/>
      <c r="O25" s="46"/>
      <c r="P25" s="52"/>
    </row>
    <row r="26" spans="1:16" ht="18.75" customHeight="1" x14ac:dyDescent="0.4">
      <c r="A26" s="55"/>
      <c r="B26" s="35" t="s">
        <v>34</v>
      </c>
      <c r="C26" s="34">
        <f>C25/C24</f>
        <v>0.20559381630758156</v>
      </c>
      <c r="D26" s="34">
        <f t="shared" ref="D26:M26" si="7">D25/D24</f>
        <v>0.20130682488877435</v>
      </c>
      <c r="E26" s="34"/>
      <c r="F26" s="36">
        <f t="shared" si="7"/>
        <v>0.21009499014032781</v>
      </c>
      <c r="G26" s="36">
        <f t="shared" si="7"/>
        <v>0.20559381630758156</v>
      </c>
      <c r="H26" s="34">
        <f t="shared" si="7"/>
        <v>9.3730607218777212E-2</v>
      </c>
      <c r="I26" s="34"/>
      <c r="J26" s="34">
        <f t="shared" si="7"/>
        <v>0.18840677754810628</v>
      </c>
      <c r="K26" s="34">
        <f t="shared" si="7"/>
        <v>0.23025485501154941</v>
      </c>
      <c r="L26" s="34">
        <f t="shared" si="7"/>
        <v>0.20559381630758156</v>
      </c>
      <c r="M26" s="34">
        <f t="shared" si="7"/>
        <v>9.3730607218777212E-2</v>
      </c>
      <c r="N26" s="22"/>
      <c r="O26" s="46"/>
      <c r="P26" s="52"/>
    </row>
    <row r="27" spans="1:16" x14ac:dyDescent="0.4">
      <c r="A27" s="48" t="s">
        <v>29</v>
      </c>
      <c r="B27" s="40" t="s">
        <v>16</v>
      </c>
      <c r="C27" s="41">
        <v>0.97616899999999995</v>
      </c>
      <c r="D27" s="25">
        <v>0.96556699999999995</v>
      </c>
      <c r="E27" s="25"/>
      <c r="F27" s="25">
        <v>0.96577500000000005</v>
      </c>
      <c r="G27" s="25">
        <v>0.97616899999999995</v>
      </c>
      <c r="H27" s="25">
        <v>0.96520300000000003</v>
      </c>
      <c r="I27" s="25"/>
      <c r="J27" s="25">
        <v>0.95388799999999996</v>
      </c>
      <c r="K27" s="25">
        <v>0.977661</v>
      </c>
      <c r="L27" s="25">
        <v>0.97616899999999995</v>
      </c>
      <c r="M27" s="25">
        <v>0.96520300000000003</v>
      </c>
      <c r="N27" s="25"/>
      <c r="O27" s="45">
        <v>-4.3986999999999998E-2</v>
      </c>
      <c r="P27" s="51">
        <v>-0.118243</v>
      </c>
    </row>
    <row r="28" spans="1:16" x14ac:dyDescent="0.4">
      <c r="A28" s="49"/>
      <c r="B28" s="33" t="s">
        <v>17</v>
      </c>
      <c r="C28" s="42">
        <v>7.3484692283495344E-3</v>
      </c>
      <c r="D28" s="22">
        <v>1.5459624833740308E-2</v>
      </c>
      <c r="E28" s="22"/>
      <c r="F28" s="22">
        <v>1.6186414056238645E-2</v>
      </c>
      <c r="G28" s="22">
        <v>7.3484692283495344E-3</v>
      </c>
      <c r="H28" s="22">
        <v>1.5132745950421557E-2</v>
      </c>
      <c r="I28" s="22"/>
      <c r="J28" s="22">
        <v>1.0392304845413263E-2</v>
      </c>
      <c r="K28" s="22">
        <v>1.1445523142259597E-2</v>
      </c>
      <c r="L28" s="22">
        <v>7.3484692283495344E-3</v>
      </c>
      <c r="M28" s="22">
        <v>1.5132745950421557E-2</v>
      </c>
      <c r="N28" s="22"/>
      <c r="O28" s="46"/>
      <c r="P28" s="52"/>
    </row>
    <row r="29" spans="1:16" x14ac:dyDescent="0.4">
      <c r="A29" s="50"/>
      <c r="B29" s="35" t="s">
        <v>34</v>
      </c>
      <c r="C29" s="29">
        <f>C28/C27</f>
        <v>7.5278657981861083E-3</v>
      </c>
      <c r="D29" s="30">
        <f t="shared" ref="D29:M29" si="8">D28/D27</f>
        <v>1.6010929157417673E-2</v>
      </c>
      <c r="E29" s="30"/>
      <c r="F29" s="30">
        <f t="shared" si="8"/>
        <v>1.676002594417814E-2</v>
      </c>
      <c r="G29" s="30">
        <f t="shared" si="8"/>
        <v>7.5278657981861083E-3</v>
      </c>
      <c r="H29" s="30">
        <f t="shared" si="8"/>
        <v>1.5678303890913681E-2</v>
      </c>
      <c r="I29" s="30"/>
      <c r="J29" s="30">
        <f t="shared" si="8"/>
        <v>1.0894680345505199E-2</v>
      </c>
      <c r="K29" s="30">
        <f t="shared" si="8"/>
        <v>1.1707046862112325E-2</v>
      </c>
      <c r="L29" s="30">
        <f t="shared" si="8"/>
        <v>7.5278657981861083E-3</v>
      </c>
      <c r="M29" s="30">
        <f t="shared" si="8"/>
        <v>1.5678303890913681E-2</v>
      </c>
      <c r="N29" s="24"/>
      <c r="O29" s="47"/>
      <c r="P29" s="53"/>
    </row>
    <row r="30" spans="1:16" x14ac:dyDescent="0.4">
      <c r="A30" s="47" t="s">
        <v>22</v>
      </c>
      <c r="B30" s="47"/>
      <c r="C30" s="37">
        <v>0.87</v>
      </c>
      <c r="D30" s="38">
        <v>0.87</v>
      </c>
      <c r="E30" s="38"/>
      <c r="F30" s="38">
        <v>0.91</v>
      </c>
      <c r="G30" s="38">
        <v>0.87</v>
      </c>
      <c r="H30" s="38">
        <v>0.8</v>
      </c>
      <c r="I30" s="38"/>
      <c r="J30" s="38">
        <v>0.91</v>
      </c>
      <c r="K30" s="38">
        <v>0.9</v>
      </c>
      <c r="L30" s="38">
        <v>0.87</v>
      </c>
      <c r="M30" s="38">
        <v>0.8</v>
      </c>
      <c r="N30" s="39"/>
      <c r="O30" s="22"/>
      <c r="P30" s="22"/>
    </row>
    <row r="31" spans="1:16" x14ac:dyDescent="0.4">
      <c r="B31" s="3"/>
      <c r="C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4">
      <c r="B32" s="3"/>
      <c r="C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x14ac:dyDescent="0.4">
      <c r="B33" s="3"/>
      <c r="C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x14ac:dyDescent="0.4">
      <c r="B34" s="3"/>
      <c r="C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x14ac:dyDescent="0.4">
      <c r="B35" s="3"/>
      <c r="C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x14ac:dyDescent="0.4">
      <c r="B36" s="3"/>
      <c r="C36" s="3"/>
    </row>
    <row r="37" spans="2:16" x14ac:dyDescent="0.4">
      <c r="B37" s="3"/>
      <c r="C37" s="3"/>
    </row>
    <row r="38" spans="2:16" x14ac:dyDescent="0.4">
      <c r="B38" s="3"/>
      <c r="C38" s="3"/>
      <c r="D38" s="5"/>
    </row>
  </sheetData>
  <mergeCells count="34">
    <mergeCell ref="A1:B1"/>
    <mergeCell ref="C1:D1"/>
    <mergeCell ref="F1:H1"/>
    <mergeCell ref="O1:P1"/>
    <mergeCell ref="A2:B2"/>
    <mergeCell ref="A3:A5"/>
    <mergeCell ref="O3:O5"/>
    <mergeCell ref="P3:P5"/>
    <mergeCell ref="A6:A8"/>
    <mergeCell ref="O6:O8"/>
    <mergeCell ref="P6:P8"/>
    <mergeCell ref="P18:P20"/>
    <mergeCell ref="A9:A11"/>
    <mergeCell ref="O9:O11"/>
    <mergeCell ref="P9:P11"/>
    <mergeCell ref="A12:A14"/>
    <mergeCell ref="O12:O14"/>
    <mergeCell ref="P12:P14"/>
    <mergeCell ref="A27:A29"/>
    <mergeCell ref="O27:O29"/>
    <mergeCell ref="P27:P29"/>
    <mergeCell ref="A30:B30"/>
    <mergeCell ref="J1:M1"/>
    <mergeCell ref="A21:A23"/>
    <mergeCell ref="O21:O23"/>
    <mergeCell ref="P21:P23"/>
    <mergeCell ref="A24:A26"/>
    <mergeCell ref="O24:O26"/>
    <mergeCell ref="P24:P26"/>
    <mergeCell ref="A15:A17"/>
    <mergeCell ref="O15:O17"/>
    <mergeCell ref="P15:P17"/>
    <mergeCell ref="A18:A20"/>
    <mergeCell ref="O18:O20"/>
  </mergeCells>
  <phoneticPr fontId="2"/>
  <conditionalFormatting sqref="E3 I3">
    <cfRule type="colorScale" priority="46">
      <colorScale>
        <cfvo type="min"/>
        <cfvo type="max"/>
        <color rgb="FFFFEF9C"/>
        <color rgb="FF63BE7B"/>
      </colorScale>
    </cfRule>
  </conditionalFormatting>
  <conditionalFormatting sqref="E3">
    <cfRule type="colorScale" priority="48">
      <colorScale>
        <cfvo type="min"/>
        <cfvo type="max"/>
        <color rgb="FFFFEF9C"/>
        <color rgb="FF63BE7B"/>
      </colorScale>
    </cfRule>
  </conditionalFormatting>
  <conditionalFormatting sqref="E6 I6">
    <cfRule type="colorScale" priority="49">
      <colorScale>
        <cfvo type="min"/>
        <cfvo type="max"/>
        <color rgb="FFFFEF9C"/>
        <color rgb="FF63BE7B"/>
      </colorScale>
    </cfRule>
  </conditionalFormatting>
  <conditionalFormatting sqref="E6">
    <cfRule type="colorScale" priority="41">
      <colorScale>
        <cfvo type="min"/>
        <cfvo type="max"/>
        <color rgb="FFFFEF9C"/>
        <color rgb="FF63BE7B"/>
      </colorScale>
    </cfRule>
    <cfRule type="colorScale" priority="51">
      <colorScale>
        <cfvo type="min"/>
        <cfvo type="max"/>
        <color rgb="FFFFEF9C"/>
        <color rgb="FF63BE7B"/>
      </colorScale>
    </cfRule>
  </conditionalFormatting>
  <conditionalFormatting sqref="E9">
    <cfRule type="colorScale" priority="56">
      <colorScale>
        <cfvo type="min"/>
        <cfvo type="max"/>
        <color rgb="FFFFEF9C"/>
        <color rgb="FF63BE7B"/>
      </colorScale>
    </cfRule>
  </conditionalFormatting>
  <conditionalFormatting sqref="E12 I12">
    <cfRule type="colorScale" priority="59">
      <colorScale>
        <cfvo type="min"/>
        <cfvo type="max"/>
        <color rgb="FFFFEF9C"/>
        <color rgb="FF63BE7B"/>
      </colorScale>
    </cfRule>
  </conditionalFormatting>
  <conditionalFormatting sqref="E12 N12">
    <cfRule type="colorScale" priority="36">
      <colorScale>
        <cfvo type="min"/>
        <cfvo type="max"/>
        <color rgb="FFFFEF9C"/>
        <color rgb="FF63BE7B"/>
      </colorScale>
    </cfRule>
  </conditionalFormatting>
  <conditionalFormatting sqref="E12">
    <cfRule type="colorScale" priority="61">
      <colorScale>
        <cfvo type="min"/>
        <cfvo type="max"/>
        <color rgb="FFFFEF9C"/>
        <color rgb="FF63BE7B"/>
      </colorScale>
    </cfRule>
  </conditionalFormatting>
  <conditionalFormatting sqref="E15 N15">
    <cfRule type="colorScale" priority="37">
      <colorScale>
        <cfvo type="min"/>
        <cfvo type="max"/>
        <color rgb="FFFFEF9C"/>
        <color rgb="FF63BE7B"/>
      </colorScale>
    </cfRule>
  </conditionalFormatting>
  <conditionalFormatting sqref="E18 I18">
    <cfRule type="colorScale" priority="69">
      <colorScale>
        <cfvo type="min"/>
        <cfvo type="max"/>
        <color rgb="FFFFEF9C"/>
        <color rgb="FF63BE7B"/>
      </colorScale>
    </cfRule>
  </conditionalFormatting>
  <conditionalFormatting sqref="E18 N18">
    <cfRule type="colorScale" priority="38">
      <colorScale>
        <cfvo type="min"/>
        <cfvo type="max"/>
        <color rgb="FFFFEF9C"/>
        <color rgb="FF63BE7B"/>
      </colorScale>
    </cfRule>
  </conditionalFormatting>
  <conditionalFormatting sqref="E21 I21">
    <cfRule type="colorScale" priority="74">
      <colorScale>
        <cfvo type="min"/>
        <cfvo type="max"/>
        <color rgb="FFFFEF9C"/>
        <color rgb="FF63BE7B"/>
      </colorScale>
    </cfRule>
  </conditionalFormatting>
  <conditionalFormatting sqref="E21 N21">
    <cfRule type="colorScale" priority="39">
      <colorScale>
        <cfvo type="min"/>
        <cfvo type="max"/>
        <color rgb="FFFFEF9C"/>
        <color rgb="FF63BE7B"/>
      </colorScale>
    </cfRule>
  </conditionalFormatting>
  <conditionalFormatting sqref="E21">
    <cfRule type="colorScale" priority="76">
      <colorScale>
        <cfvo type="min"/>
        <cfvo type="max"/>
        <color rgb="FFFFEF9C"/>
        <color rgb="FF63BE7B"/>
      </colorScale>
    </cfRule>
  </conditionalFormatting>
  <conditionalFormatting sqref="E24 N24">
    <cfRule type="colorScale" priority="40">
      <colorScale>
        <cfvo type="min"/>
        <cfvo type="max"/>
        <color rgb="FFFFEF9C"/>
        <color rgb="FF63BE7B"/>
      </colorScale>
    </cfRule>
  </conditionalFormatting>
  <conditionalFormatting sqref="E24">
    <cfRule type="colorScale" priority="81">
      <colorScale>
        <cfvo type="min"/>
        <cfvo type="max"/>
        <color rgb="FFFFEF9C"/>
        <color rgb="FF63BE7B"/>
      </colorScale>
    </cfRule>
  </conditionalFormatting>
  <conditionalFormatting sqref="E27 I27">
    <cfRule type="colorScale" priority="82">
      <colorScale>
        <cfvo type="min"/>
        <cfvo type="max"/>
        <color rgb="FFFFEF9C"/>
        <color rgb="FF63BE7B"/>
      </colorScale>
    </cfRule>
  </conditionalFormatting>
  <conditionalFormatting sqref="E3:I3">
    <cfRule type="colorScale" priority="135">
      <colorScale>
        <cfvo type="min"/>
        <cfvo type="max"/>
        <color rgb="FFFFEF9C"/>
        <color rgb="FF63BE7B"/>
      </colorScale>
    </cfRule>
  </conditionalFormatting>
  <conditionalFormatting sqref="E6:I6">
    <cfRule type="colorScale" priority="137">
      <colorScale>
        <cfvo type="min"/>
        <cfvo type="max"/>
        <color rgb="FFFFEF9C"/>
        <color rgb="FF63BE7B"/>
      </colorScale>
    </cfRule>
  </conditionalFormatting>
  <conditionalFormatting sqref="E9:I9">
    <cfRule type="colorScale" priority="139">
      <colorScale>
        <cfvo type="min"/>
        <cfvo type="max"/>
        <color rgb="FFFFEF9C"/>
        <color rgb="FF63BE7B"/>
      </colorScale>
    </cfRule>
  </conditionalFormatting>
  <conditionalFormatting sqref="E12:I12">
    <cfRule type="colorScale" priority="141">
      <colorScale>
        <cfvo type="min"/>
        <cfvo type="max"/>
        <color rgb="FFFFEF9C"/>
        <color rgb="FF63BE7B"/>
      </colorScale>
    </cfRule>
  </conditionalFormatting>
  <conditionalFormatting sqref="E15:I15">
    <cfRule type="colorScale" priority="143">
      <colorScale>
        <cfvo type="min"/>
        <cfvo type="max"/>
        <color rgb="FFFFEF9C"/>
        <color rgb="FF63BE7B"/>
      </colorScale>
    </cfRule>
  </conditionalFormatting>
  <conditionalFormatting sqref="E18:I18">
    <cfRule type="colorScale" priority="145">
      <colorScale>
        <cfvo type="min"/>
        <cfvo type="max"/>
        <color rgb="FFFFEF9C"/>
        <color rgb="FF63BE7B"/>
      </colorScale>
    </cfRule>
  </conditionalFormatting>
  <conditionalFormatting sqref="E21:I21">
    <cfRule type="colorScale" priority="147">
      <colorScale>
        <cfvo type="min"/>
        <cfvo type="max"/>
        <color rgb="FFFFEF9C"/>
        <color rgb="FF63BE7B"/>
      </colorScale>
    </cfRule>
  </conditionalFormatting>
  <conditionalFormatting sqref="E24:I24">
    <cfRule type="colorScale" priority="149">
      <colorScale>
        <cfvo type="min"/>
        <cfvo type="max"/>
        <color rgb="FFFFEF9C"/>
        <color rgb="FF63BE7B"/>
      </colorScale>
    </cfRule>
  </conditionalFormatting>
  <conditionalFormatting sqref="E27:I27">
    <cfRule type="colorScale" priority="151">
      <colorScale>
        <cfvo type="min"/>
        <cfvo type="max"/>
        <color rgb="FFFFEF9C"/>
        <color rgb="FF63BE7B"/>
      </colorScale>
    </cfRule>
  </conditionalFormatting>
  <conditionalFormatting sqref="E30:I30">
    <cfRule type="colorScale" priority="122">
      <colorScale>
        <cfvo type="min"/>
        <cfvo type="max"/>
        <color rgb="FFFFEF9C"/>
        <color rgb="FF63BE7B"/>
      </colorScale>
    </cfRule>
  </conditionalFormatting>
  <conditionalFormatting sqref="F30:I30">
    <cfRule type="colorScale" priority="121">
      <colorScale>
        <cfvo type="min"/>
        <cfvo type="max"/>
        <color rgb="FFFFEF9C"/>
        <color rgb="FF63BE7B"/>
      </colorScale>
    </cfRule>
  </conditionalFormatting>
  <conditionalFormatting sqref="I9 E9">
    <cfRule type="colorScale" priority="54">
      <colorScale>
        <cfvo type="min"/>
        <cfvo type="max"/>
        <color rgb="FFFFEF9C"/>
        <color rgb="FF63BE7B"/>
      </colorScale>
    </cfRule>
  </conditionalFormatting>
  <conditionalFormatting sqref="I15 E15">
    <cfRule type="colorScale" priority="66">
      <colorScale>
        <cfvo type="min"/>
        <cfvo type="max"/>
        <color rgb="FFFFEF9C"/>
        <color rgb="FF63BE7B"/>
      </colorScale>
    </cfRule>
    <cfRule type="colorScale" priority="64">
      <colorScale>
        <cfvo type="min"/>
        <cfvo type="max"/>
        <color rgb="FFFFEF9C"/>
        <color rgb="FF63BE7B"/>
      </colorScale>
    </cfRule>
  </conditionalFormatting>
  <conditionalFormatting sqref="I18">
    <cfRule type="colorScale" priority="71">
      <colorScale>
        <cfvo type="min"/>
        <cfvo type="max"/>
        <color rgb="FFFFEF9C"/>
        <color rgb="FF63BE7B"/>
      </colorScale>
    </cfRule>
  </conditionalFormatting>
  <conditionalFormatting sqref="I24 E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I27">
    <cfRule type="colorScale" priority="84">
      <colorScale>
        <cfvo type="min"/>
        <cfvo type="max"/>
        <color rgb="FFFFEF9C"/>
        <color rgb="FF63BE7B"/>
      </colorScale>
    </cfRule>
  </conditionalFormatting>
  <conditionalFormatting sqref="N3 E3">
    <cfRule type="colorScale" priority="34">
      <colorScale>
        <cfvo type="min"/>
        <cfvo type="max"/>
        <color rgb="FFFFEF9C"/>
        <color rgb="FF63BE7B"/>
      </colorScale>
    </cfRule>
  </conditionalFormatting>
  <conditionalFormatting sqref="N9 E9">
    <cfRule type="colorScale" priority="35">
      <colorScale>
        <cfvo type="min"/>
        <cfvo type="max"/>
        <color rgb="FFFFEF9C"/>
        <color rgb="FF63BE7B"/>
      </colorScale>
    </cfRule>
  </conditionalFormatting>
  <conditionalFormatting sqref="N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O3:O2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EF5C-F3E1-4A78-9556-E0BCACEDD567}">
  <dimension ref="A1:AF38"/>
  <sheetViews>
    <sheetView zoomScale="85" zoomScaleNormal="85" workbookViewId="0">
      <pane xSplit="2" topLeftCell="C1" activePane="topRight" state="frozen"/>
      <selection pane="topRight" activeCell="W30" sqref="W30"/>
    </sheetView>
  </sheetViews>
  <sheetFormatPr defaultRowHeight="18.75" x14ac:dyDescent="0.4"/>
  <cols>
    <col min="1" max="1" width="24.375" style="3" customWidth="1"/>
    <col min="2" max="2" width="11.375" customWidth="1"/>
    <col min="3" max="3" width="10" customWidth="1"/>
    <col min="4" max="4" width="10" style="3" customWidth="1"/>
    <col min="5" max="5" width="3.625" customWidth="1"/>
    <col min="6" max="8" width="10" customWidth="1"/>
    <col min="9" max="9" width="3.625" customWidth="1"/>
    <col min="10" max="13" width="10" customWidth="1"/>
    <col min="14" max="14" width="3.625" customWidth="1"/>
    <col min="15" max="19" width="10" customWidth="1"/>
    <col min="20" max="20" width="3.625" customWidth="1"/>
    <col min="21" max="21" width="9.125" customWidth="1"/>
    <col min="23" max="23" width="9.125" customWidth="1"/>
  </cols>
  <sheetData>
    <row r="1" spans="1:32" ht="18.75" customHeight="1" x14ac:dyDescent="0.4">
      <c r="A1" s="46" t="s">
        <v>33</v>
      </c>
      <c r="B1" s="46"/>
      <c r="C1" s="46">
        <v>2</v>
      </c>
      <c r="D1" s="46"/>
      <c r="E1" s="22"/>
      <c r="F1" s="46">
        <v>3</v>
      </c>
      <c r="G1" s="46"/>
      <c r="H1" s="46"/>
      <c r="I1" s="22"/>
      <c r="J1" s="57">
        <v>4</v>
      </c>
      <c r="K1" s="57"/>
      <c r="L1" s="57"/>
      <c r="M1" s="57"/>
      <c r="N1" s="22"/>
      <c r="O1" s="46">
        <v>5</v>
      </c>
      <c r="P1" s="46"/>
      <c r="Q1" s="46"/>
      <c r="R1" s="46"/>
      <c r="S1" s="46"/>
      <c r="T1" s="22"/>
      <c r="U1" s="46" t="s">
        <v>21</v>
      </c>
      <c r="V1" s="46"/>
    </row>
    <row r="2" spans="1:32" ht="18.75" customHeight="1" x14ac:dyDescent="0.4">
      <c r="A2" s="47" t="s">
        <v>19</v>
      </c>
      <c r="B2" s="47"/>
      <c r="C2" s="27">
        <v>1</v>
      </c>
      <c r="D2" s="27">
        <v>2</v>
      </c>
      <c r="E2" s="27"/>
      <c r="F2" s="27">
        <v>1</v>
      </c>
      <c r="G2" s="27">
        <v>2</v>
      </c>
      <c r="H2" s="27">
        <v>3</v>
      </c>
      <c r="I2" s="27"/>
      <c r="J2" s="27">
        <v>1</v>
      </c>
      <c r="K2" s="27">
        <v>2</v>
      </c>
      <c r="L2" s="27">
        <v>3</v>
      </c>
      <c r="M2" s="27">
        <v>4</v>
      </c>
      <c r="N2" s="27"/>
      <c r="O2" s="27">
        <v>1</v>
      </c>
      <c r="P2" s="27">
        <v>2</v>
      </c>
      <c r="Q2" s="27">
        <v>3</v>
      </c>
      <c r="R2" s="27">
        <v>5</v>
      </c>
      <c r="S2" s="27">
        <v>4</v>
      </c>
      <c r="T2" s="27"/>
      <c r="U2" s="22">
        <v>1</v>
      </c>
      <c r="V2" s="22">
        <v>2</v>
      </c>
    </row>
    <row r="3" spans="1:32" ht="18.75" customHeight="1" x14ac:dyDescent="0.4">
      <c r="A3" s="54" t="s">
        <v>23</v>
      </c>
      <c r="B3" s="28" t="s">
        <v>16</v>
      </c>
      <c r="C3" s="41">
        <v>149.41666699999999</v>
      </c>
      <c r="D3" s="25">
        <v>240.92500000000001</v>
      </c>
      <c r="E3" s="25"/>
      <c r="F3" s="25">
        <v>149.41666699999999</v>
      </c>
      <c r="G3" s="25">
        <v>220.66666699999999</v>
      </c>
      <c r="H3" s="25">
        <v>249.60714300000001</v>
      </c>
      <c r="I3" s="25"/>
      <c r="J3" s="25">
        <v>127.4</v>
      </c>
      <c r="K3" s="25">
        <v>165.14285699999999</v>
      </c>
      <c r="L3" s="25">
        <v>220.66666699999999</v>
      </c>
      <c r="M3" s="25">
        <v>249.60714300000001</v>
      </c>
      <c r="N3" s="25"/>
      <c r="O3" s="25">
        <v>127.4</v>
      </c>
      <c r="P3" s="25">
        <v>165.14285699999999</v>
      </c>
      <c r="Q3" s="25">
        <v>220.66666699999999</v>
      </c>
      <c r="R3" s="25">
        <v>221.5</v>
      </c>
      <c r="S3" s="25">
        <v>300.2</v>
      </c>
      <c r="T3" s="25"/>
      <c r="U3" s="45">
        <v>-0.33963700000000002</v>
      </c>
      <c r="V3" s="51">
        <v>0.42593500000000001</v>
      </c>
      <c r="X3" s="20"/>
      <c r="Y3" s="20"/>
      <c r="Z3" s="20"/>
      <c r="AA3" s="20"/>
      <c r="AB3" s="20"/>
      <c r="AC3" s="20"/>
      <c r="AD3" s="20"/>
      <c r="AE3" s="20"/>
      <c r="AF3" s="20"/>
    </row>
    <row r="4" spans="1:32" ht="18.75" customHeight="1" x14ac:dyDescent="0.4">
      <c r="A4" s="54"/>
      <c r="B4" s="33" t="s">
        <v>17</v>
      </c>
      <c r="C4" s="42">
        <v>36.747191198784158</v>
      </c>
      <c r="D4" s="22">
        <v>50.274581579561655</v>
      </c>
      <c r="E4" s="22"/>
      <c r="F4" s="22">
        <v>36.747191198784158</v>
      </c>
      <c r="G4" s="22">
        <v>42.828339531202936</v>
      </c>
      <c r="H4" s="22">
        <v>52.134507459071671</v>
      </c>
      <c r="I4" s="22"/>
      <c r="J4" s="22">
        <v>16.887125273414657</v>
      </c>
      <c r="K4" s="22">
        <v>39.913149762954063</v>
      </c>
      <c r="L4" s="22">
        <v>42.828339531202936</v>
      </c>
      <c r="M4" s="22">
        <v>52.134507459071671</v>
      </c>
      <c r="N4" s="22"/>
      <c r="O4" s="22">
        <v>16.887125273414657</v>
      </c>
      <c r="P4" s="22">
        <v>39.913149762954063</v>
      </c>
      <c r="Q4" s="22">
        <v>42.828339531202936</v>
      </c>
      <c r="R4" s="22">
        <v>27.5</v>
      </c>
      <c r="S4" s="22">
        <v>48.41435737464662</v>
      </c>
      <c r="T4" s="22"/>
      <c r="U4" s="46"/>
      <c r="V4" s="52"/>
      <c r="X4" s="20"/>
      <c r="Y4" s="20"/>
      <c r="Z4" s="20"/>
      <c r="AA4" s="20"/>
      <c r="AB4" s="20"/>
      <c r="AC4" s="20"/>
      <c r="AD4" s="20"/>
      <c r="AE4" s="20"/>
      <c r="AF4" s="20"/>
    </row>
    <row r="5" spans="1:32" ht="18.75" customHeight="1" x14ac:dyDescent="0.4">
      <c r="A5" s="55"/>
      <c r="B5" s="23" t="s">
        <v>37</v>
      </c>
      <c r="C5" s="29">
        <f>C4/C3</f>
        <v>0.24593769849506922</v>
      </c>
      <c r="D5" s="30">
        <f t="shared" ref="D5:S5" si="0">D4/D3</f>
        <v>0.20867316210256989</v>
      </c>
      <c r="E5" s="30"/>
      <c r="F5" s="30">
        <f t="shared" si="0"/>
        <v>0.24593769849506922</v>
      </c>
      <c r="G5" s="30">
        <f t="shared" si="0"/>
        <v>0.19408613051287416</v>
      </c>
      <c r="H5" s="30">
        <f t="shared" si="0"/>
        <v>0.20886624810681667</v>
      </c>
      <c r="I5" s="30"/>
      <c r="J5" s="30">
        <f t="shared" si="0"/>
        <v>0.13255200371597062</v>
      </c>
      <c r="K5" s="31">
        <f t="shared" si="0"/>
        <v>0.24168862334114799</v>
      </c>
      <c r="L5" s="30">
        <f t="shared" si="0"/>
        <v>0.19408613051287416</v>
      </c>
      <c r="M5" s="31">
        <f t="shared" si="0"/>
        <v>0.20886624810681667</v>
      </c>
      <c r="N5" s="30"/>
      <c r="O5" s="30">
        <f t="shared" si="0"/>
        <v>0.13255200371597062</v>
      </c>
      <c r="P5" s="30">
        <f t="shared" si="0"/>
        <v>0.24168862334114799</v>
      </c>
      <c r="Q5" s="30">
        <f t="shared" si="0"/>
        <v>0.19408613051287416</v>
      </c>
      <c r="R5" s="30">
        <f t="shared" si="0"/>
        <v>0.12415349887133183</v>
      </c>
      <c r="S5" s="30">
        <f t="shared" si="0"/>
        <v>0.16127367546517862</v>
      </c>
      <c r="T5" s="24"/>
      <c r="U5" s="47"/>
      <c r="V5" s="53"/>
    </row>
    <row r="6" spans="1:32" ht="18.75" customHeight="1" x14ac:dyDescent="0.4">
      <c r="A6" s="56" t="s">
        <v>24</v>
      </c>
      <c r="B6" s="32" t="s">
        <v>16</v>
      </c>
      <c r="C6" s="22">
        <v>1221.8595760000001</v>
      </c>
      <c r="D6" s="22">
        <v>937.91098799999997</v>
      </c>
      <c r="E6" s="22"/>
      <c r="F6" s="22">
        <v>1221.8595760000001</v>
      </c>
      <c r="G6" s="22">
        <v>803.04398600000002</v>
      </c>
      <c r="H6" s="22">
        <v>995.71113300000002</v>
      </c>
      <c r="I6" s="22"/>
      <c r="J6" s="22">
        <v>1076.885839</v>
      </c>
      <c r="K6" s="22">
        <v>1325.412245</v>
      </c>
      <c r="L6" s="22">
        <v>803.04398600000002</v>
      </c>
      <c r="M6" s="22">
        <v>995.71113300000002</v>
      </c>
      <c r="N6" s="22"/>
      <c r="O6" s="22">
        <v>1076.885839</v>
      </c>
      <c r="P6" s="22">
        <v>1325.412245</v>
      </c>
      <c r="Q6" s="22">
        <v>803.04398600000002</v>
      </c>
      <c r="R6" s="22">
        <v>1013.585278</v>
      </c>
      <c r="S6" s="22">
        <v>963.53767200000004</v>
      </c>
      <c r="T6" s="22"/>
      <c r="U6" s="46">
        <v>0.461256</v>
      </c>
      <c r="V6" s="52">
        <v>0.161083</v>
      </c>
    </row>
    <row r="7" spans="1:32" ht="18.75" customHeight="1" x14ac:dyDescent="0.4">
      <c r="A7" s="54"/>
      <c r="B7" s="33" t="s">
        <v>17</v>
      </c>
      <c r="C7" s="22">
        <v>178.48809161958116</v>
      </c>
      <c r="D7" s="22">
        <v>126.46529050296765</v>
      </c>
      <c r="E7" s="22"/>
      <c r="F7" s="22">
        <v>178.48809161958116</v>
      </c>
      <c r="G7" s="22">
        <v>98.075325699178791</v>
      </c>
      <c r="H7" s="22">
        <v>87.651158520580893</v>
      </c>
      <c r="I7" s="22"/>
      <c r="J7" s="22">
        <v>136.66551612605133</v>
      </c>
      <c r="K7" s="22">
        <v>126.21352681071866</v>
      </c>
      <c r="L7" s="22">
        <v>98.075325699178791</v>
      </c>
      <c r="M7" s="22">
        <v>87.651158520580893</v>
      </c>
      <c r="N7" s="22"/>
      <c r="O7" s="22">
        <v>136.66551612605133</v>
      </c>
      <c r="P7" s="22">
        <v>126.21352681071866</v>
      </c>
      <c r="Q7" s="22">
        <v>98.075325699178791</v>
      </c>
      <c r="R7" s="22">
        <v>95.700951045431097</v>
      </c>
      <c r="S7" s="22">
        <v>68.108429918769971</v>
      </c>
      <c r="T7" s="22"/>
      <c r="U7" s="46"/>
      <c r="V7" s="52"/>
    </row>
    <row r="8" spans="1:32" ht="18.75" customHeight="1" x14ac:dyDescent="0.4">
      <c r="A8" s="55"/>
      <c r="B8" s="23" t="s">
        <v>34</v>
      </c>
      <c r="C8" s="34">
        <f>C7/C6</f>
        <v>0.14607905452105827</v>
      </c>
      <c r="D8" s="34">
        <f t="shared" ref="D8:S8" si="1">D7/D6</f>
        <v>0.13483719896772087</v>
      </c>
      <c r="E8" s="34"/>
      <c r="F8" s="34">
        <f t="shared" si="1"/>
        <v>0.14607905452105827</v>
      </c>
      <c r="G8" s="34">
        <f t="shared" si="1"/>
        <v>0.122129456678577</v>
      </c>
      <c r="H8" s="34">
        <f t="shared" si="1"/>
        <v>8.802870191527816E-2</v>
      </c>
      <c r="I8" s="34"/>
      <c r="J8" s="34">
        <f t="shared" si="1"/>
        <v>0.12690808178233581</v>
      </c>
      <c r="K8" s="34">
        <f t="shared" si="1"/>
        <v>9.5225864471109256E-2</v>
      </c>
      <c r="L8" s="34">
        <f t="shared" si="1"/>
        <v>0.122129456678577</v>
      </c>
      <c r="M8" s="34">
        <f t="shared" si="1"/>
        <v>8.802870191527816E-2</v>
      </c>
      <c r="N8" s="34"/>
      <c r="O8" s="34">
        <f t="shared" si="1"/>
        <v>0.12690808178233581</v>
      </c>
      <c r="P8" s="34">
        <f t="shared" si="1"/>
        <v>9.5225864471109256E-2</v>
      </c>
      <c r="Q8" s="34">
        <f t="shared" si="1"/>
        <v>0.122129456678577</v>
      </c>
      <c r="R8" s="34">
        <f t="shared" si="1"/>
        <v>9.4418252832428273E-2</v>
      </c>
      <c r="S8" s="34">
        <f t="shared" si="1"/>
        <v>7.0685798695756613E-2</v>
      </c>
      <c r="T8" s="22"/>
      <c r="U8" s="46"/>
      <c r="V8" s="52"/>
    </row>
    <row r="9" spans="1:32" ht="18.75" customHeight="1" x14ac:dyDescent="0.4">
      <c r="A9" s="56" t="s">
        <v>25</v>
      </c>
      <c r="B9" s="32" t="s">
        <v>16</v>
      </c>
      <c r="C9" s="41">
        <v>580.54166699999996</v>
      </c>
      <c r="D9" s="25">
        <v>876.25</v>
      </c>
      <c r="E9" s="25"/>
      <c r="F9" s="25">
        <v>580.54166699999996</v>
      </c>
      <c r="G9" s="25">
        <v>823.58333300000004</v>
      </c>
      <c r="H9" s="25">
        <v>898.82142899999997</v>
      </c>
      <c r="I9" s="25"/>
      <c r="J9" s="25">
        <v>509.3</v>
      </c>
      <c r="K9" s="25">
        <v>631.42857100000003</v>
      </c>
      <c r="L9" s="25">
        <v>823.58333300000004</v>
      </c>
      <c r="M9" s="25">
        <v>898.82142899999997</v>
      </c>
      <c r="N9" s="25"/>
      <c r="O9" s="25">
        <v>509.3</v>
      </c>
      <c r="P9" s="25">
        <v>631.42857100000003</v>
      </c>
      <c r="Q9" s="25">
        <v>823.58333300000004</v>
      </c>
      <c r="R9" s="25">
        <v>816.72222199999999</v>
      </c>
      <c r="S9" s="25">
        <v>1046.5999999999999</v>
      </c>
      <c r="T9" s="25"/>
      <c r="U9" s="45">
        <v>-0.36423</v>
      </c>
      <c r="V9" s="51">
        <v>0.41688399999999998</v>
      </c>
    </row>
    <row r="10" spans="1:32" ht="18.75" customHeight="1" x14ac:dyDescent="0.4">
      <c r="A10" s="54"/>
      <c r="B10" s="33" t="s">
        <v>17</v>
      </c>
      <c r="C10" s="42">
        <v>148.58735697225387</v>
      </c>
      <c r="D10" s="22">
        <v>163.53596900376382</v>
      </c>
      <c r="E10" s="22"/>
      <c r="F10" s="22">
        <v>148.58735697225387</v>
      </c>
      <c r="G10" s="22">
        <v>155.83658641987768</v>
      </c>
      <c r="H10" s="22">
        <v>167.08721894866764</v>
      </c>
      <c r="I10" s="22"/>
      <c r="J10" s="22">
        <v>81.519629537921716</v>
      </c>
      <c r="K10" s="22">
        <v>169.69345611425328</v>
      </c>
      <c r="L10" s="22">
        <v>155.83658641987768</v>
      </c>
      <c r="M10" s="22">
        <v>167.08721894866764</v>
      </c>
      <c r="N10" s="22"/>
      <c r="O10" s="22">
        <v>81.519629537921716</v>
      </c>
      <c r="P10" s="22">
        <v>169.69345611425328</v>
      </c>
      <c r="Q10" s="22">
        <v>155.83658641987768</v>
      </c>
      <c r="R10" s="22">
        <v>137.07071876954612</v>
      </c>
      <c r="S10" s="22">
        <v>103.40901798199226</v>
      </c>
      <c r="T10" s="22"/>
      <c r="U10" s="46"/>
      <c r="V10" s="52"/>
    </row>
    <row r="11" spans="1:32" ht="18.75" customHeight="1" x14ac:dyDescent="0.4">
      <c r="A11" s="55"/>
      <c r="B11" s="35" t="s">
        <v>34</v>
      </c>
      <c r="C11" s="29">
        <f>C10/C9</f>
        <v>0.25594606798869768</v>
      </c>
      <c r="D11" s="30">
        <f t="shared" ref="D11:S11" si="2">D10/D9</f>
        <v>0.18663163367048655</v>
      </c>
      <c r="E11" s="30"/>
      <c r="F11" s="30">
        <f t="shared" si="2"/>
        <v>0.25594606798869768</v>
      </c>
      <c r="G11" s="30">
        <f t="shared" si="2"/>
        <v>0.1892177514717599</v>
      </c>
      <c r="H11" s="30">
        <f t="shared" si="2"/>
        <v>0.18589590051781871</v>
      </c>
      <c r="I11" s="30"/>
      <c r="J11" s="30">
        <f t="shared" si="2"/>
        <v>0.16006210394251269</v>
      </c>
      <c r="K11" s="31">
        <f t="shared" si="2"/>
        <v>0.26874529267104269</v>
      </c>
      <c r="L11" s="30">
        <f t="shared" si="2"/>
        <v>0.1892177514717599</v>
      </c>
      <c r="M11" s="30">
        <f t="shared" si="2"/>
        <v>0.18589590051781871</v>
      </c>
      <c r="N11" s="30"/>
      <c r="O11" s="30">
        <f t="shared" si="2"/>
        <v>0.16006210394251269</v>
      </c>
      <c r="P11" s="30">
        <f t="shared" si="2"/>
        <v>0.26874529267104269</v>
      </c>
      <c r="Q11" s="30">
        <f t="shared" si="2"/>
        <v>0.1892177514717599</v>
      </c>
      <c r="R11" s="30">
        <f t="shared" si="2"/>
        <v>0.16783027947235912</v>
      </c>
      <c r="S11" s="30">
        <f t="shared" si="2"/>
        <v>9.8804718117707122E-2</v>
      </c>
      <c r="T11" s="24"/>
      <c r="U11" s="47"/>
      <c r="V11" s="53"/>
    </row>
    <row r="12" spans="1:32" ht="18.75" customHeight="1" x14ac:dyDescent="0.4">
      <c r="A12" s="56" t="s">
        <v>26</v>
      </c>
      <c r="B12" s="32" t="s">
        <v>16</v>
      </c>
      <c r="C12" s="22">
        <v>12.571349</v>
      </c>
      <c r="D12" s="22">
        <v>13.446584</v>
      </c>
      <c r="E12" s="22"/>
      <c r="F12" s="22">
        <v>12.571349</v>
      </c>
      <c r="G12" s="22">
        <v>13.940250000000001</v>
      </c>
      <c r="H12" s="22">
        <v>13.235013</v>
      </c>
      <c r="I12" s="22"/>
      <c r="J12" s="22">
        <v>13.159886999999999</v>
      </c>
      <c r="K12" s="22">
        <v>12.150964999999999</v>
      </c>
      <c r="L12" s="22">
        <v>13.940250000000001</v>
      </c>
      <c r="M12" s="22">
        <v>13.235013</v>
      </c>
      <c r="N12" s="22"/>
      <c r="O12" s="22">
        <v>13.159886999999999</v>
      </c>
      <c r="P12" s="22">
        <v>12.150964999999999</v>
      </c>
      <c r="Q12" s="22">
        <v>13.940250000000001</v>
      </c>
      <c r="R12" s="22">
        <v>13.646381999999999</v>
      </c>
      <c r="S12" s="22">
        <v>12.494548</v>
      </c>
      <c r="T12" s="22"/>
      <c r="U12" s="46">
        <v>-0.28797299999999998</v>
      </c>
      <c r="V12" s="52">
        <v>-0.17630399999999999</v>
      </c>
    </row>
    <row r="13" spans="1:32" ht="18.75" customHeight="1" x14ac:dyDescent="0.4">
      <c r="A13" s="54"/>
      <c r="B13" s="33" t="s">
        <v>17</v>
      </c>
      <c r="C13" s="22">
        <v>1.290913242630968</v>
      </c>
      <c r="D13" s="22">
        <v>0.88016134884463093</v>
      </c>
      <c r="E13" s="22"/>
      <c r="F13" s="22">
        <v>1.290913242630968</v>
      </c>
      <c r="G13" s="22">
        <v>0.74025401045857231</v>
      </c>
      <c r="H13" s="22">
        <v>0.87222990088622854</v>
      </c>
      <c r="I13" s="22"/>
      <c r="J13" s="22">
        <v>1.5020745653928103</v>
      </c>
      <c r="K13" s="22">
        <v>1.0277144545057251</v>
      </c>
      <c r="L13" s="22">
        <v>0.74025401045857231</v>
      </c>
      <c r="M13" s="22">
        <v>0.87222990088622854</v>
      </c>
      <c r="N13" s="22"/>
      <c r="O13" s="22">
        <v>1.5020745653928103</v>
      </c>
      <c r="P13" s="22">
        <v>1.0277144545057251</v>
      </c>
      <c r="Q13" s="22">
        <v>0.74025401045857231</v>
      </c>
      <c r="R13" s="22">
        <v>0.80977712983264716</v>
      </c>
      <c r="S13" s="22">
        <v>0.30815255961941967</v>
      </c>
      <c r="T13" s="22"/>
      <c r="U13" s="46"/>
      <c r="V13" s="52"/>
    </row>
    <row r="14" spans="1:32" ht="18.75" customHeight="1" x14ac:dyDescent="0.4">
      <c r="A14" s="55"/>
      <c r="B14" s="35" t="s">
        <v>34</v>
      </c>
      <c r="C14" s="34">
        <f>C13/C12</f>
        <v>0.10268693062542199</v>
      </c>
      <c r="D14" s="34">
        <f t="shared" ref="D14:S14" si="3">D13/D12</f>
        <v>6.5456129887310477E-2</v>
      </c>
      <c r="E14" s="34"/>
      <c r="F14" s="34">
        <f t="shared" si="3"/>
        <v>0.10268693062542199</v>
      </c>
      <c r="G14" s="34">
        <f t="shared" si="3"/>
        <v>5.310191786076808E-2</v>
      </c>
      <c r="H14" s="34">
        <f t="shared" si="3"/>
        <v>6.5903214517902514E-2</v>
      </c>
      <c r="I14" s="34"/>
      <c r="J14" s="34">
        <f t="shared" si="3"/>
        <v>0.11414038474591844</v>
      </c>
      <c r="K14" s="34">
        <f t="shared" si="3"/>
        <v>8.4578834232978628E-2</v>
      </c>
      <c r="L14" s="34">
        <f t="shared" si="3"/>
        <v>5.310191786076808E-2</v>
      </c>
      <c r="M14" s="34">
        <f t="shared" si="3"/>
        <v>6.5903214517902514E-2</v>
      </c>
      <c r="N14" s="34"/>
      <c r="O14" s="34">
        <f t="shared" si="3"/>
        <v>0.11414038474591844</v>
      </c>
      <c r="P14" s="34">
        <f t="shared" si="3"/>
        <v>8.4578834232978628E-2</v>
      </c>
      <c r="Q14" s="34">
        <f t="shared" si="3"/>
        <v>5.310191786076808E-2</v>
      </c>
      <c r="R14" s="34">
        <f t="shared" si="3"/>
        <v>5.9340060232276011E-2</v>
      </c>
      <c r="S14" s="34">
        <f t="shared" si="3"/>
        <v>2.4662961766957852E-2</v>
      </c>
      <c r="T14" s="22"/>
      <c r="U14" s="46"/>
      <c r="V14" s="52"/>
    </row>
    <row r="15" spans="1:32" ht="18.75" customHeight="1" x14ac:dyDescent="0.4">
      <c r="A15" s="54" t="s">
        <v>27</v>
      </c>
      <c r="B15" s="28" t="s">
        <v>16</v>
      </c>
      <c r="C15" s="41">
        <v>315.77373299999999</v>
      </c>
      <c r="D15" s="25">
        <v>229.13487799999999</v>
      </c>
      <c r="E15" s="25"/>
      <c r="F15" s="25">
        <v>315.77373299999999</v>
      </c>
      <c r="G15" s="25">
        <v>188.32451699999999</v>
      </c>
      <c r="H15" s="25">
        <v>246.625033</v>
      </c>
      <c r="I15" s="25"/>
      <c r="J15" s="25">
        <v>262.59242799999998</v>
      </c>
      <c r="K15" s="25">
        <v>353.76038</v>
      </c>
      <c r="L15" s="25">
        <v>188.32451699999999</v>
      </c>
      <c r="M15" s="25">
        <v>246.625033</v>
      </c>
      <c r="N15" s="25"/>
      <c r="O15" s="25">
        <v>262.59242799999998</v>
      </c>
      <c r="P15" s="25">
        <v>353.76038</v>
      </c>
      <c r="Q15" s="25">
        <v>188.32451699999999</v>
      </c>
      <c r="R15" s="25">
        <v>241.48659599999999</v>
      </c>
      <c r="S15" s="25">
        <v>255.87422000000001</v>
      </c>
      <c r="T15" s="25"/>
      <c r="U15" s="45">
        <v>0.47454000000000002</v>
      </c>
      <c r="V15" s="51">
        <v>0.22032199999999999</v>
      </c>
    </row>
    <row r="16" spans="1:32" ht="18.75" customHeight="1" x14ac:dyDescent="0.4">
      <c r="A16" s="54"/>
      <c r="B16" s="33" t="s">
        <v>17</v>
      </c>
      <c r="C16" s="42">
        <v>57.171905172033583</v>
      </c>
      <c r="D16" s="22">
        <v>36.380027391413549</v>
      </c>
      <c r="E16" s="22"/>
      <c r="F16" s="22">
        <v>57.171905172033583</v>
      </c>
      <c r="G16" s="22">
        <v>27.229973999253104</v>
      </c>
      <c r="H16" s="22">
        <v>23.474492028582855</v>
      </c>
      <c r="I16" s="22"/>
      <c r="J16" s="22">
        <v>25.416755988914083</v>
      </c>
      <c r="K16" s="22">
        <v>39.005758062111802</v>
      </c>
      <c r="L16" s="22">
        <v>27.229973999253104</v>
      </c>
      <c r="M16" s="22">
        <v>23.474492028582855</v>
      </c>
      <c r="N16" s="22"/>
      <c r="O16" s="22">
        <v>25.416755988914083</v>
      </c>
      <c r="P16" s="22">
        <v>39.005758062111802</v>
      </c>
      <c r="Q16" s="22">
        <v>27.229973999253104</v>
      </c>
      <c r="R16" s="22">
        <v>24.006940121556514</v>
      </c>
      <c r="S16" s="22">
        <v>21.723481534965799</v>
      </c>
      <c r="T16" s="22"/>
      <c r="U16" s="46"/>
      <c r="V16" s="52"/>
    </row>
    <row r="17" spans="1:22" ht="18.75" customHeight="1" x14ac:dyDescent="0.4">
      <c r="A17" s="54"/>
      <c r="B17" s="33" t="s">
        <v>34</v>
      </c>
      <c r="C17" s="29">
        <f>C16/C15</f>
        <v>0.18105339107491117</v>
      </c>
      <c r="D17" s="30">
        <f t="shared" ref="D17:S17" si="4">D16/D15</f>
        <v>0.15877123425711537</v>
      </c>
      <c r="E17" s="30"/>
      <c r="F17" s="30">
        <f t="shared" si="4"/>
        <v>0.18105339107491117</v>
      </c>
      <c r="G17" s="30">
        <f t="shared" si="4"/>
        <v>0.14459070137561061</v>
      </c>
      <c r="H17" s="30">
        <f t="shared" si="4"/>
        <v>9.5182925038201027E-2</v>
      </c>
      <c r="I17" s="30"/>
      <c r="J17" s="30">
        <f t="shared" si="4"/>
        <v>9.6791656113229915E-2</v>
      </c>
      <c r="K17" s="30">
        <f t="shared" si="4"/>
        <v>0.11026039168691475</v>
      </c>
      <c r="L17" s="30">
        <f t="shared" si="4"/>
        <v>0.14459070137561061</v>
      </c>
      <c r="M17" s="30">
        <f t="shared" si="4"/>
        <v>9.5182925038201027E-2</v>
      </c>
      <c r="N17" s="30"/>
      <c r="O17" s="30">
        <f t="shared" si="4"/>
        <v>9.6791656113229915E-2</v>
      </c>
      <c r="P17" s="30">
        <f t="shared" si="4"/>
        <v>0.11026039168691475</v>
      </c>
      <c r="Q17" s="30">
        <f t="shared" si="4"/>
        <v>0.14459070137561061</v>
      </c>
      <c r="R17" s="30">
        <f t="shared" si="4"/>
        <v>9.9413137288814638E-2</v>
      </c>
      <c r="S17" s="30">
        <f t="shared" si="4"/>
        <v>8.4899063043419529E-2</v>
      </c>
      <c r="T17" s="24"/>
      <c r="U17" s="47"/>
      <c r="V17" s="53"/>
    </row>
    <row r="18" spans="1:22" ht="18.75" customHeight="1" x14ac:dyDescent="0.4">
      <c r="A18" s="56" t="s">
        <v>30</v>
      </c>
      <c r="B18" s="32" t="s">
        <v>16</v>
      </c>
      <c r="C18" s="22">
        <v>1189.48963</v>
      </c>
      <c r="D18" s="22">
        <v>1139.574038</v>
      </c>
      <c r="E18" s="22"/>
      <c r="F18" s="22">
        <v>1189.48963</v>
      </c>
      <c r="G18" s="22">
        <v>1042.8074019999999</v>
      </c>
      <c r="H18" s="22">
        <v>1181.0454540000001</v>
      </c>
      <c r="I18" s="22"/>
      <c r="J18" s="22">
        <v>1017.842254</v>
      </c>
      <c r="K18" s="22">
        <v>1312.0948980000001</v>
      </c>
      <c r="L18" s="22">
        <v>1042.8074019999999</v>
      </c>
      <c r="M18" s="22">
        <v>1181.0454540000001</v>
      </c>
      <c r="N18" s="22"/>
      <c r="O18" s="22">
        <v>1017.842254</v>
      </c>
      <c r="P18" s="22">
        <v>1312.0948980000001</v>
      </c>
      <c r="Q18" s="22">
        <v>1042.8074019999999</v>
      </c>
      <c r="R18" s="22">
        <v>1173.3781120000001</v>
      </c>
      <c r="S18" s="22">
        <v>1194.846669</v>
      </c>
      <c r="T18" s="22"/>
      <c r="U18" s="46">
        <v>0.21635299999999999</v>
      </c>
      <c r="V18" s="52">
        <v>0.36393399999999998</v>
      </c>
    </row>
    <row r="19" spans="1:22" ht="18.75" customHeight="1" x14ac:dyDescent="0.4">
      <c r="A19" s="54"/>
      <c r="B19" s="33" t="s">
        <v>17</v>
      </c>
      <c r="C19" s="22">
        <v>186.47632295280815</v>
      </c>
      <c r="D19" s="22">
        <v>187.86547308113856</v>
      </c>
      <c r="E19" s="22"/>
      <c r="F19" s="22">
        <v>186.47632295280815</v>
      </c>
      <c r="G19" s="22">
        <v>143.2456791180802</v>
      </c>
      <c r="H19" s="22">
        <v>193.69239562512513</v>
      </c>
      <c r="I19" s="22"/>
      <c r="J19" s="22">
        <v>127.44224664529419</v>
      </c>
      <c r="K19" s="22">
        <v>104.0857275998972</v>
      </c>
      <c r="L19" s="22">
        <v>143.2456791180802</v>
      </c>
      <c r="M19" s="22">
        <v>193.69239562512513</v>
      </c>
      <c r="N19" s="22"/>
      <c r="O19" s="22">
        <v>127.44224664529419</v>
      </c>
      <c r="P19" s="22">
        <v>104.0857275998972</v>
      </c>
      <c r="Q19" s="22">
        <v>143.2456791180802</v>
      </c>
      <c r="R19" s="22">
        <v>163.04365360847382</v>
      </c>
      <c r="S19" s="22">
        <v>261.5197644557673</v>
      </c>
      <c r="T19" s="22"/>
      <c r="U19" s="46"/>
      <c r="V19" s="52"/>
    </row>
    <row r="20" spans="1:22" ht="18.75" customHeight="1" x14ac:dyDescent="0.4">
      <c r="A20" s="55"/>
      <c r="B20" s="35" t="s">
        <v>34</v>
      </c>
      <c r="C20" s="34">
        <f>C19/C18</f>
        <v>0.15677002829592399</v>
      </c>
      <c r="D20" s="34">
        <f t="shared" ref="D20:S20" si="5">D19/D18</f>
        <v>0.16485587317419964</v>
      </c>
      <c r="E20" s="34"/>
      <c r="F20" s="34">
        <f t="shared" si="5"/>
        <v>0.15677002829592399</v>
      </c>
      <c r="G20" s="34">
        <f t="shared" si="5"/>
        <v>0.13736542226622997</v>
      </c>
      <c r="H20" s="34">
        <f t="shared" si="5"/>
        <v>0.16400079689492214</v>
      </c>
      <c r="I20" s="34"/>
      <c r="J20" s="34">
        <f t="shared" si="5"/>
        <v>0.12520824925911769</v>
      </c>
      <c r="K20" s="34">
        <f t="shared" si="5"/>
        <v>7.9327895991786107E-2</v>
      </c>
      <c r="L20" s="34">
        <f t="shared" si="5"/>
        <v>0.13736542226622997</v>
      </c>
      <c r="M20" s="34">
        <f t="shared" si="5"/>
        <v>0.16400079689492214</v>
      </c>
      <c r="N20" s="34"/>
      <c r="O20" s="34">
        <f t="shared" si="5"/>
        <v>0.12520824925911769</v>
      </c>
      <c r="P20" s="34">
        <f t="shared" si="5"/>
        <v>7.9327895991786107E-2</v>
      </c>
      <c r="Q20" s="34">
        <f t="shared" si="5"/>
        <v>0.13736542226622997</v>
      </c>
      <c r="R20" s="34">
        <f t="shared" si="5"/>
        <v>0.13895235639820236</v>
      </c>
      <c r="S20" s="34">
        <f t="shared" si="5"/>
        <v>0.21887307488134888</v>
      </c>
      <c r="T20" s="22"/>
      <c r="U20" s="46"/>
      <c r="V20" s="52"/>
    </row>
    <row r="21" spans="1:22" ht="18.75" customHeight="1" x14ac:dyDescent="0.4">
      <c r="A21" s="54" t="s">
        <v>31</v>
      </c>
      <c r="B21" s="28" t="s">
        <v>16</v>
      </c>
      <c r="C21" s="41">
        <v>486.53745800000002</v>
      </c>
      <c r="D21" s="25">
        <v>438.255111</v>
      </c>
      <c r="E21" s="25"/>
      <c r="F21" s="25">
        <v>486.53745800000002</v>
      </c>
      <c r="G21" s="25">
        <v>389.96527200000003</v>
      </c>
      <c r="H21" s="25">
        <v>458.95075700000001</v>
      </c>
      <c r="I21" s="25"/>
      <c r="J21" s="25">
        <v>466.35075399999999</v>
      </c>
      <c r="K21" s="25">
        <v>500.95653199999998</v>
      </c>
      <c r="L21" s="25">
        <v>389.96527200000003</v>
      </c>
      <c r="M21" s="25">
        <v>458.95075700000001</v>
      </c>
      <c r="N21" s="25"/>
      <c r="O21" s="25">
        <v>466.35075399999999</v>
      </c>
      <c r="P21" s="25">
        <v>500.95653199999998</v>
      </c>
      <c r="Q21" s="25">
        <v>389.96527200000003</v>
      </c>
      <c r="R21" s="25">
        <v>463.345597</v>
      </c>
      <c r="S21" s="25">
        <v>451.04004400000002</v>
      </c>
      <c r="T21" s="25"/>
      <c r="U21" s="45">
        <v>0.400617</v>
      </c>
      <c r="V21" s="51">
        <v>0.17532900000000001</v>
      </c>
    </row>
    <row r="22" spans="1:22" ht="18.75" customHeight="1" x14ac:dyDescent="0.4">
      <c r="A22" s="54"/>
      <c r="B22" s="33" t="s">
        <v>17</v>
      </c>
      <c r="C22" s="42">
        <v>44.926858314375821</v>
      </c>
      <c r="D22" s="22">
        <v>43.402427858358337</v>
      </c>
      <c r="E22" s="22"/>
      <c r="F22" s="22">
        <v>44.926858314375821</v>
      </c>
      <c r="G22" s="22">
        <v>37.814419881838724</v>
      </c>
      <c r="H22" s="22">
        <v>25.801318861639611</v>
      </c>
      <c r="I22" s="22"/>
      <c r="J22" s="22">
        <v>32.200190403163766</v>
      </c>
      <c r="K22" s="22">
        <v>49.265195016360181</v>
      </c>
      <c r="L22" s="22">
        <v>37.814419881838724</v>
      </c>
      <c r="M22" s="22">
        <v>25.801318861639611</v>
      </c>
      <c r="N22" s="22"/>
      <c r="O22" s="22">
        <v>32.200190403163766</v>
      </c>
      <c r="P22" s="22">
        <v>49.265195016360181</v>
      </c>
      <c r="Q22" s="22">
        <v>37.814419881838724</v>
      </c>
      <c r="R22" s="22">
        <v>25.588617664891551</v>
      </c>
      <c r="S22" s="22">
        <v>27.061307581120317</v>
      </c>
      <c r="T22" s="22"/>
      <c r="U22" s="46"/>
      <c r="V22" s="52"/>
    </row>
    <row r="23" spans="1:22" ht="18.75" customHeight="1" x14ac:dyDescent="0.4">
      <c r="A23" s="54"/>
      <c r="B23" s="33" t="s">
        <v>34</v>
      </c>
      <c r="C23" s="29">
        <f>C22/C21</f>
        <v>9.2339978301066022E-2</v>
      </c>
      <c r="D23" s="30">
        <f t="shared" ref="D23:S23" si="6">D22/D21</f>
        <v>9.9034618807579258E-2</v>
      </c>
      <c r="E23" s="30"/>
      <c r="F23" s="30">
        <f t="shared" si="6"/>
        <v>9.2339978301066022E-2</v>
      </c>
      <c r="G23" s="30">
        <f t="shared" si="6"/>
        <v>9.6968685667575855E-2</v>
      </c>
      <c r="H23" s="30">
        <f t="shared" si="6"/>
        <v>5.6218054917903992E-2</v>
      </c>
      <c r="I23" s="30"/>
      <c r="J23" s="30">
        <f t="shared" si="6"/>
        <v>6.9047149869438759E-2</v>
      </c>
      <c r="K23" s="30">
        <f t="shared" si="6"/>
        <v>9.8342255004991497E-2</v>
      </c>
      <c r="L23" s="30">
        <f t="shared" si="6"/>
        <v>9.6968685667575855E-2</v>
      </c>
      <c r="M23" s="30">
        <f t="shared" si="6"/>
        <v>5.6218054917903992E-2</v>
      </c>
      <c r="N23" s="30"/>
      <c r="O23" s="30">
        <f t="shared" si="6"/>
        <v>6.9047149869438759E-2</v>
      </c>
      <c r="P23" s="30">
        <f t="shared" si="6"/>
        <v>9.8342255004991497E-2</v>
      </c>
      <c r="Q23" s="30">
        <f t="shared" si="6"/>
        <v>9.6968685667575855E-2</v>
      </c>
      <c r="R23" s="30">
        <f t="shared" si="6"/>
        <v>5.5225770635501582E-2</v>
      </c>
      <c r="S23" s="30">
        <f t="shared" si="6"/>
        <v>5.9997572147098131E-2</v>
      </c>
      <c r="T23" s="24"/>
      <c r="U23" s="47"/>
      <c r="V23" s="53"/>
    </row>
    <row r="24" spans="1:22" ht="18.75" customHeight="1" x14ac:dyDescent="0.4">
      <c r="A24" s="56" t="s">
        <v>28</v>
      </c>
      <c r="B24" s="32" t="s">
        <v>16</v>
      </c>
      <c r="C24" s="22">
        <v>86.521984000000003</v>
      </c>
      <c r="D24" s="22">
        <v>100.91786399999999</v>
      </c>
      <c r="E24" s="22"/>
      <c r="F24" s="22">
        <v>86.521984000000003</v>
      </c>
      <c r="G24" s="22">
        <v>84.346024</v>
      </c>
      <c r="H24" s="22">
        <v>108.020082</v>
      </c>
      <c r="I24" s="22"/>
      <c r="J24" s="22">
        <v>68.896193999999994</v>
      </c>
      <c r="K24" s="22">
        <v>99.111834999999999</v>
      </c>
      <c r="L24" s="22">
        <v>84.346024</v>
      </c>
      <c r="M24" s="22">
        <v>108.020082</v>
      </c>
      <c r="N24" s="22"/>
      <c r="O24" s="22">
        <v>68.896193999999994</v>
      </c>
      <c r="P24" s="22">
        <v>99.111834999999999</v>
      </c>
      <c r="Q24" s="22">
        <v>84.346024</v>
      </c>
      <c r="R24" s="22">
        <v>99.736735999999993</v>
      </c>
      <c r="S24" s="22">
        <v>122.930104</v>
      </c>
      <c r="T24" s="22"/>
      <c r="U24" s="46">
        <v>-8.9659000000000003E-2</v>
      </c>
      <c r="V24" s="52">
        <v>0.55726699999999996</v>
      </c>
    </row>
    <row r="25" spans="1:22" ht="18.75" customHeight="1" x14ac:dyDescent="0.4">
      <c r="A25" s="54"/>
      <c r="B25" s="33" t="s">
        <v>17</v>
      </c>
      <c r="C25" s="22">
        <v>23.270908942282421</v>
      </c>
      <c r="D25" s="22">
        <v>20.277999901370944</v>
      </c>
      <c r="E25" s="22"/>
      <c r="F25" s="22">
        <v>23.270908942282421</v>
      </c>
      <c r="G25" s="22">
        <v>15.123147721291359</v>
      </c>
      <c r="H25" s="22">
        <v>18.219313516156419</v>
      </c>
      <c r="I25" s="22"/>
      <c r="J25" s="22">
        <v>12.179227684873947</v>
      </c>
      <c r="K25" s="22">
        <v>21.215874787526438</v>
      </c>
      <c r="L25" s="22">
        <v>15.123147721291359</v>
      </c>
      <c r="M25" s="22">
        <v>18.219313516156419</v>
      </c>
      <c r="N25" s="22"/>
      <c r="O25" s="22">
        <v>12.179227684873947</v>
      </c>
      <c r="P25" s="22">
        <v>21.215874787526438</v>
      </c>
      <c r="Q25" s="22">
        <v>15.123147721291359</v>
      </c>
      <c r="R25" s="22">
        <v>13.898165742284123</v>
      </c>
      <c r="S25" s="22">
        <v>16.131675052517018</v>
      </c>
      <c r="T25" s="22"/>
      <c r="U25" s="46"/>
      <c r="V25" s="52"/>
    </row>
    <row r="26" spans="1:22" ht="18.75" customHeight="1" x14ac:dyDescent="0.4">
      <c r="A26" s="55"/>
      <c r="B26" s="35" t="s">
        <v>34</v>
      </c>
      <c r="C26" s="34">
        <f>C25/C24</f>
        <v>0.26895949291087012</v>
      </c>
      <c r="D26" s="34">
        <f t="shared" ref="D26:S26" si="7">D25/D24</f>
        <v>0.20093568271887863</v>
      </c>
      <c r="E26" s="34"/>
      <c r="F26" s="34">
        <f t="shared" si="7"/>
        <v>0.26895949291087012</v>
      </c>
      <c r="G26" s="34">
        <f t="shared" si="7"/>
        <v>0.1792988810153204</v>
      </c>
      <c r="H26" s="34">
        <f t="shared" si="7"/>
        <v>0.16866598486896556</v>
      </c>
      <c r="I26" s="34"/>
      <c r="J26" s="34">
        <f t="shared" si="7"/>
        <v>0.17677649486521632</v>
      </c>
      <c r="K26" s="36">
        <f t="shared" si="7"/>
        <v>0.21405995346092058</v>
      </c>
      <c r="L26" s="34">
        <f t="shared" si="7"/>
        <v>0.1792988810153204</v>
      </c>
      <c r="M26" s="34">
        <f t="shared" si="7"/>
        <v>0.16866598486896556</v>
      </c>
      <c r="N26" s="34"/>
      <c r="O26" s="34">
        <f t="shared" si="7"/>
        <v>0.17677649486521632</v>
      </c>
      <c r="P26" s="34">
        <f t="shared" si="7"/>
        <v>0.21405995346092058</v>
      </c>
      <c r="Q26" s="34">
        <f t="shared" si="7"/>
        <v>0.1792988810153204</v>
      </c>
      <c r="R26" s="34">
        <f t="shared" si="7"/>
        <v>0.13934851188918118</v>
      </c>
      <c r="S26" s="34">
        <f t="shared" si="7"/>
        <v>0.1312264004309068</v>
      </c>
      <c r="T26" s="22"/>
      <c r="U26" s="46"/>
      <c r="V26" s="52"/>
    </row>
    <row r="27" spans="1:22" x14ac:dyDescent="0.4">
      <c r="A27" s="48" t="s">
        <v>29</v>
      </c>
      <c r="B27" s="32" t="s">
        <v>16</v>
      </c>
      <c r="C27" s="41">
        <v>0.97012900000000002</v>
      </c>
      <c r="D27" s="25">
        <v>0.96546299999999996</v>
      </c>
      <c r="E27" s="25"/>
      <c r="F27" s="25">
        <v>0.97012900000000002</v>
      </c>
      <c r="G27" s="25">
        <v>0.97253699999999998</v>
      </c>
      <c r="H27" s="25">
        <v>0.96243100000000004</v>
      </c>
      <c r="I27" s="25"/>
      <c r="J27" s="25">
        <v>0.96938000000000002</v>
      </c>
      <c r="K27" s="25">
        <v>0.97066399999999997</v>
      </c>
      <c r="L27" s="25">
        <v>0.97253699999999998</v>
      </c>
      <c r="M27" s="25">
        <v>0.96243100000000004</v>
      </c>
      <c r="N27" s="25"/>
      <c r="O27" s="25">
        <v>0.96938000000000002</v>
      </c>
      <c r="P27" s="25">
        <v>0.97066399999999997</v>
      </c>
      <c r="Q27" s="25">
        <v>0.97253699999999998</v>
      </c>
      <c r="R27" s="25">
        <v>0.95925499999999997</v>
      </c>
      <c r="S27" s="25">
        <v>0.96814999999999996</v>
      </c>
      <c r="T27" s="25"/>
      <c r="U27" s="45">
        <v>0.12556899999999999</v>
      </c>
      <c r="V27" s="51">
        <v>-0.25589000000000001</v>
      </c>
    </row>
    <row r="28" spans="1:22" x14ac:dyDescent="0.4">
      <c r="A28" s="49"/>
      <c r="B28" s="33" t="s">
        <v>17</v>
      </c>
      <c r="C28" s="42">
        <v>1.1090536506409418E-2</v>
      </c>
      <c r="D28" s="22">
        <v>0.01</v>
      </c>
      <c r="E28" s="22"/>
      <c r="F28" s="22">
        <v>1.1090536506409418E-2</v>
      </c>
      <c r="G28" s="22">
        <v>4.2426406871192849E-3</v>
      </c>
      <c r="H28" s="22">
        <v>1.0295630140987E-2</v>
      </c>
      <c r="I28" s="22"/>
      <c r="J28" s="22">
        <v>1.2529964086141668E-2</v>
      </c>
      <c r="K28" s="22">
        <v>1.0999999999999999E-2</v>
      </c>
      <c r="L28" s="22">
        <v>4.2426406871192849E-3</v>
      </c>
      <c r="M28" s="22">
        <v>1.0295630140987E-2</v>
      </c>
      <c r="N28" s="22"/>
      <c r="O28" s="22">
        <v>1.2529964086141668E-2</v>
      </c>
      <c r="P28" s="22">
        <v>1.0999999999999999E-2</v>
      </c>
      <c r="Q28" s="22">
        <v>4.2426406871192849E-3</v>
      </c>
      <c r="R28" s="22">
        <v>1.0999999999999999E-2</v>
      </c>
      <c r="S28" s="22">
        <v>6.2449979983983982E-3</v>
      </c>
      <c r="T28" s="22"/>
      <c r="U28" s="46"/>
      <c r="V28" s="52"/>
    </row>
    <row r="29" spans="1:22" x14ac:dyDescent="0.4">
      <c r="A29" s="50"/>
      <c r="B29" s="35" t="s">
        <v>34</v>
      </c>
      <c r="C29" s="29">
        <f>C28/C27</f>
        <v>1.1432022448982988E-2</v>
      </c>
      <c r="D29" s="30">
        <f t="shared" ref="D29:S29" si="8">D28/D27</f>
        <v>1.0357724739321963E-2</v>
      </c>
      <c r="E29" s="30"/>
      <c r="F29" s="30">
        <f t="shared" si="8"/>
        <v>1.1432022448982988E-2</v>
      </c>
      <c r="G29" s="30">
        <f t="shared" si="8"/>
        <v>4.3624465569117527E-3</v>
      </c>
      <c r="H29" s="30">
        <f t="shared" si="8"/>
        <v>1.0697525475579029E-2</v>
      </c>
      <c r="I29" s="30"/>
      <c r="J29" s="30">
        <f t="shared" si="8"/>
        <v>1.2925750568550689E-2</v>
      </c>
      <c r="K29" s="30">
        <f t="shared" si="8"/>
        <v>1.1332448715518448E-2</v>
      </c>
      <c r="L29" s="30">
        <f t="shared" si="8"/>
        <v>4.3624465569117527E-3</v>
      </c>
      <c r="M29" s="30">
        <f t="shared" si="8"/>
        <v>1.0697525475579029E-2</v>
      </c>
      <c r="N29" s="30"/>
      <c r="O29" s="30">
        <f t="shared" si="8"/>
        <v>1.2925750568550689E-2</v>
      </c>
      <c r="P29" s="30">
        <f t="shared" si="8"/>
        <v>1.1332448715518448E-2</v>
      </c>
      <c r="Q29" s="30">
        <f t="shared" si="8"/>
        <v>4.3624465569117527E-3</v>
      </c>
      <c r="R29" s="30">
        <f t="shared" si="8"/>
        <v>1.1467232383464251E-2</v>
      </c>
      <c r="S29" s="30">
        <f t="shared" si="8"/>
        <v>6.4504446608463547E-3</v>
      </c>
      <c r="T29" s="24"/>
      <c r="U29" s="47"/>
      <c r="V29" s="53"/>
    </row>
    <row r="30" spans="1:22" x14ac:dyDescent="0.4">
      <c r="A30" s="47" t="s">
        <v>22</v>
      </c>
      <c r="B30" s="47"/>
      <c r="C30" s="37">
        <v>0.78</v>
      </c>
      <c r="D30" s="38">
        <v>0.65</v>
      </c>
      <c r="E30" s="38"/>
      <c r="F30" s="38">
        <v>0.78</v>
      </c>
      <c r="G30" s="38">
        <v>0.66</v>
      </c>
      <c r="H30" s="38">
        <v>0.64</v>
      </c>
      <c r="I30" s="38"/>
      <c r="J30" s="38">
        <v>0.86</v>
      </c>
      <c r="K30" s="38">
        <v>0.71</v>
      </c>
      <c r="L30" s="38">
        <v>0.66</v>
      </c>
      <c r="M30" s="38">
        <v>0.64</v>
      </c>
      <c r="N30" s="38"/>
      <c r="O30" s="38">
        <v>0.87</v>
      </c>
      <c r="P30" s="38">
        <v>0.71</v>
      </c>
      <c r="Q30" s="38">
        <v>0.66</v>
      </c>
      <c r="R30" s="38">
        <v>0.66</v>
      </c>
      <c r="S30" s="38">
        <v>0.61</v>
      </c>
      <c r="T30" s="39"/>
      <c r="U30" s="22"/>
      <c r="V30" s="22"/>
    </row>
    <row r="31" spans="1:22" x14ac:dyDescent="0.4">
      <c r="B31" s="3"/>
      <c r="C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4">
      <c r="B32" s="3"/>
      <c r="C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2:22" x14ac:dyDescent="0.4">
      <c r="B33" s="3"/>
      <c r="C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2:22" x14ac:dyDescent="0.4">
      <c r="B34" s="3"/>
      <c r="C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2:22" x14ac:dyDescent="0.4">
      <c r="B35" s="3"/>
      <c r="C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2:22" x14ac:dyDescent="0.4">
      <c r="B36" s="3"/>
      <c r="C36" s="3"/>
    </row>
    <row r="37" spans="2:22" x14ac:dyDescent="0.4">
      <c r="B37" s="3"/>
      <c r="C37" s="3"/>
    </row>
    <row r="38" spans="2:22" x14ac:dyDescent="0.4">
      <c r="B38" s="3"/>
      <c r="C38" s="3"/>
    </row>
  </sheetData>
  <mergeCells count="35">
    <mergeCell ref="A1:B1"/>
    <mergeCell ref="C1:D1"/>
    <mergeCell ref="F1:H1"/>
    <mergeCell ref="J1:M1"/>
    <mergeCell ref="U1:V1"/>
    <mergeCell ref="A2:B2"/>
    <mergeCell ref="A3:A5"/>
    <mergeCell ref="U3:U5"/>
    <mergeCell ref="V3:V5"/>
    <mergeCell ref="A6:A8"/>
    <mergeCell ref="U6:U8"/>
    <mergeCell ref="V6:V8"/>
    <mergeCell ref="V18:V20"/>
    <mergeCell ref="A9:A11"/>
    <mergeCell ref="U9:U11"/>
    <mergeCell ref="V9:V11"/>
    <mergeCell ref="A12:A14"/>
    <mergeCell ref="U12:U14"/>
    <mergeCell ref="V12:V14"/>
    <mergeCell ref="A27:A29"/>
    <mergeCell ref="U27:U29"/>
    <mergeCell ref="V27:V29"/>
    <mergeCell ref="A30:B30"/>
    <mergeCell ref="O1:S1"/>
    <mergeCell ref="A21:A23"/>
    <mergeCell ref="U21:U23"/>
    <mergeCell ref="V21:V23"/>
    <mergeCell ref="A24:A26"/>
    <mergeCell ref="U24:U26"/>
    <mergeCell ref="V24:V26"/>
    <mergeCell ref="A15:A17"/>
    <mergeCell ref="U15:U17"/>
    <mergeCell ref="V15:V17"/>
    <mergeCell ref="A18:A20"/>
    <mergeCell ref="U18:U20"/>
  </mergeCells>
  <phoneticPr fontId="2"/>
  <conditionalFormatting sqref="E3 I3">
    <cfRule type="colorScale" priority="33">
      <colorScale>
        <cfvo type="min"/>
        <cfvo type="max"/>
        <color rgb="FFFFEF9C"/>
        <color rgb="FF63BE7B"/>
      </colorScale>
    </cfRule>
  </conditionalFormatting>
  <conditionalFormatting sqref="E3">
    <cfRule type="colorScale" priority="34">
      <colorScale>
        <cfvo type="min"/>
        <cfvo type="max"/>
        <color rgb="FFFFEF9C"/>
        <color rgb="FF63BE7B"/>
      </colorScale>
    </cfRule>
  </conditionalFormatting>
  <conditionalFormatting sqref="E6 I6">
    <cfRule type="colorScale" priority="35">
      <colorScale>
        <cfvo type="min"/>
        <cfvo type="max"/>
        <color rgb="FFFFEF9C"/>
        <color rgb="FF63BE7B"/>
      </colorScale>
    </cfRule>
  </conditionalFormatting>
  <conditionalFormatting sqref="E6">
    <cfRule type="colorScale" priority="32">
      <colorScale>
        <cfvo type="min"/>
        <cfvo type="max"/>
        <color rgb="FFFFEF9C"/>
        <color rgb="FF63BE7B"/>
      </colorScale>
    </cfRule>
  </conditionalFormatting>
  <conditionalFormatting sqref="E9 I9">
    <cfRule type="colorScale" priority="17">
      <colorScale>
        <cfvo type="min"/>
        <cfvo type="max"/>
        <color rgb="FFFFEF9C"/>
        <color rgb="FF63BE7B"/>
      </colorScale>
    </cfRule>
  </conditionalFormatting>
  <conditionalFormatting sqref="E9 T9">
    <cfRule type="colorScale" priority="26">
      <colorScale>
        <cfvo type="min"/>
        <cfvo type="max"/>
        <color rgb="FFFFEF9C"/>
        <color rgb="FF63BE7B"/>
      </colorScale>
    </cfRule>
  </conditionalFormatting>
  <conditionalFormatting sqref="E12 T12">
    <cfRule type="colorScale" priority="27">
      <colorScale>
        <cfvo type="min"/>
        <cfvo type="max"/>
        <color rgb="FFFFEF9C"/>
        <color rgb="FF63BE7B"/>
      </colorScale>
    </cfRule>
  </conditionalFormatting>
  <conditionalFormatting sqref="E15 T15">
    <cfRule type="colorScale" priority="28">
      <colorScale>
        <cfvo type="min"/>
        <cfvo type="max"/>
        <color rgb="FFFFEF9C"/>
        <color rgb="FF63BE7B"/>
      </colorScale>
    </cfRule>
  </conditionalFormatting>
  <conditionalFormatting sqref="E18 I18">
    <cfRule type="colorScale" priority="43">
      <colorScale>
        <cfvo type="min"/>
        <cfvo type="max"/>
        <color rgb="FFFFEF9C"/>
        <color rgb="FF63BE7B"/>
      </colorScale>
    </cfRule>
  </conditionalFormatting>
  <conditionalFormatting sqref="E18 T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E21 I21">
    <cfRule type="colorScale" priority="46">
      <colorScale>
        <cfvo type="min"/>
        <cfvo type="max"/>
        <color rgb="FFFFEF9C"/>
        <color rgb="FF63BE7B"/>
      </colorScale>
    </cfRule>
    <cfRule type="colorScale" priority="45">
      <colorScale>
        <cfvo type="min"/>
        <cfvo type="max"/>
        <color rgb="FFFFEF9C"/>
        <color rgb="FF63BE7B"/>
      </colorScale>
    </cfRule>
    <cfRule type="colorScale" priority="13">
      <colorScale>
        <cfvo type="min"/>
        <cfvo type="max"/>
        <color rgb="FFFFEF9C"/>
        <color rgb="FF63BE7B"/>
      </colorScale>
    </cfRule>
  </conditionalFormatting>
  <conditionalFormatting sqref="E21 T21">
    <cfRule type="colorScale" priority="30">
      <colorScale>
        <cfvo type="min"/>
        <cfvo type="max"/>
        <color rgb="FFFFEF9C"/>
        <color rgb="FF63BE7B"/>
      </colorScale>
    </cfRule>
  </conditionalFormatting>
  <conditionalFormatting sqref="E24 I24">
    <cfRule type="colorScale" priority="47">
      <colorScale>
        <cfvo type="min"/>
        <cfvo type="max"/>
        <color rgb="FFFFEF9C"/>
        <color rgb="FF63BE7B"/>
      </colorScale>
    </cfRule>
  </conditionalFormatting>
  <conditionalFormatting sqref="E24 T24">
    <cfRule type="colorScale" priority="31">
      <colorScale>
        <cfvo type="min"/>
        <cfvo type="max"/>
        <color rgb="FFFFEF9C"/>
        <color rgb="FF63BE7B"/>
      </colorScale>
    </cfRule>
  </conditionalFormatting>
  <conditionalFormatting sqref="I3 E3">
    <cfRule type="colorScale" priority="19">
      <colorScale>
        <cfvo type="min"/>
        <cfvo type="max"/>
        <color rgb="FFFFEF9C"/>
        <color rgb="FF63BE7B"/>
      </colorScale>
    </cfRule>
  </conditionalFormatting>
  <conditionalFormatting sqref="I6 E6">
    <cfRule type="colorScale" priority="18">
      <colorScale>
        <cfvo type="min"/>
        <cfvo type="max"/>
        <color rgb="FFFFEF9C"/>
        <color rgb="FF63BE7B"/>
      </colorScale>
    </cfRule>
  </conditionalFormatting>
  <conditionalFormatting sqref="I9 E9">
    <cfRule type="colorScale" priority="37">
      <colorScale>
        <cfvo type="min"/>
        <cfvo type="max"/>
        <color rgb="FFFFEF9C"/>
        <color rgb="FF63BE7B"/>
      </colorScale>
    </cfRule>
  </conditionalFormatting>
  <conditionalFormatting sqref="I9">
    <cfRule type="colorScale" priority="38">
      <colorScale>
        <cfvo type="min"/>
        <cfvo type="max"/>
        <color rgb="FFFFEF9C"/>
        <color rgb="FF63BE7B"/>
      </colorScale>
    </cfRule>
  </conditionalFormatting>
  <conditionalFormatting sqref="I12 E12">
    <cfRule type="colorScale" priority="16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max"/>
        <color rgb="FFFFEF9C"/>
        <color rgb="FF63BE7B"/>
      </colorScale>
    </cfRule>
  </conditionalFormatting>
  <conditionalFormatting sqref="I15 E15">
    <cfRule type="colorScale" priority="15">
      <colorScale>
        <cfvo type="min"/>
        <cfvo type="max"/>
        <color rgb="FFFFEF9C"/>
        <color rgb="FF63BE7B"/>
      </colorScale>
    </cfRule>
    <cfRule type="colorScale" priority="41">
      <colorScale>
        <cfvo type="min"/>
        <cfvo type="max"/>
        <color rgb="FFFFEF9C"/>
        <color rgb="FF63BE7B"/>
      </colorScale>
    </cfRule>
    <cfRule type="colorScale" priority="42">
      <colorScale>
        <cfvo type="min"/>
        <cfvo type="max"/>
        <color rgb="FFFFEF9C"/>
        <color rgb="FF63BE7B"/>
      </colorScale>
    </cfRule>
  </conditionalFormatting>
  <conditionalFormatting sqref="I18 E18">
    <cfRule type="colorScale" priority="14">
      <colorScale>
        <cfvo type="min"/>
        <cfvo type="max"/>
        <color rgb="FFFFEF9C"/>
        <color rgb="FF63BE7B"/>
      </colorScale>
    </cfRule>
  </conditionalFormatting>
  <conditionalFormatting sqref="I24 E24">
    <cfRule type="colorScale" priority="12">
      <colorScale>
        <cfvo type="min"/>
        <cfvo type="max"/>
        <color rgb="FFFFEF9C"/>
        <color rgb="FF63BE7B"/>
      </colorScale>
    </cfRule>
  </conditionalFormatting>
  <conditionalFormatting sqref="I27 E27">
    <cfRule type="colorScale" priority="11">
      <colorScale>
        <cfvo type="min"/>
        <cfvo type="max"/>
        <color rgb="FFFFEF9C"/>
        <color rgb="FF63BE7B"/>
      </colorScale>
    </cfRule>
    <cfRule type="colorScale" priority="49">
      <colorScale>
        <cfvo type="min"/>
        <cfvo type="max"/>
        <color rgb="FFFFEF9C"/>
        <color rgb="FF63BE7B"/>
      </colorScale>
    </cfRule>
  </conditionalFormatting>
  <conditionalFormatting sqref="I27">
    <cfRule type="colorScale" priority="50">
      <colorScale>
        <cfvo type="min"/>
        <cfvo type="max"/>
        <color rgb="FFFFEF9C"/>
        <color rgb="FF63BE7B"/>
      </colorScale>
    </cfRule>
  </conditionalFormatting>
  <conditionalFormatting sqref="I30 E30">
    <cfRule type="colorScale" priority="20">
      <colorScale>
        <cfvo type="min"/>
        <cfvo type="max"/>
        <color rgb="FFFFEF9C"/>
        <color rgb="FF63BE7B"/>
      </colorScale>
    </cfRule>
  </conditionalFormatting>
  <conditionalFormatting sqref="I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J3:M3">
    <cfRule type="colorScale" priority="9">
      <colorScale>
        <cfvo type="min"/>
        <cfvo type="max"/>
        <color rgb="FFFFEF9C"/>
        <color rgb="FF63BE7B"/>
      </colorScale>
    </cfRule>
  </conditionalFormatting>
  <conditionalFormatting sqref="J6:M6">
    <cfRule type="colorScale" priority="8">
      <colorScale>
        <cfvo type="min"/>
        <cfvo type="max"/>
        <color rgb="FFFFEF9C"/>
        <color rgb="FF63BE7B"/>
      </colorScale>
    </cfRule>
  </conditionalFormatting>
  <conditionalFormatting sqref="J9:M9">
    <cfRule type="colorScale" priority="7">
      <colorScale>
        <cfvo type="min"/>
        <cfvo type="max"/>
        <color rgb="FFFFEF9C"/>
        <color rgb="FF63BE7B"/>
      </colorScale>
    </cfRule>
  </conditionalFormatting>
  <conditionalFormatting sqref="J12:M12">
    <cfRule type="colorScale" priority="6">
      <colorScale>
        <cfvo type="min"/>
        <cfvo type="max"/>
        <color rgb="FFFFEF9C"/>
        <color rgb="FF63BE7B"/>
      </colorScale>
    </cfRule>
  </conditionalFormatting>
  <conditionalFormatting sqref="J15:M15">
    <cfRule type="colorScale" priority="5">
      <colorScale>
        <cfvo type="min"/>
        <cfvo type="max"/>
        <color rgb="FFFFEF9C"/>
        <color rgb="FF63BE7B"/>
      </colorScale>
    </cfRule>
  </conditionalFormatting>
  <conditionalFormatting sqref="J18:M18">
    <cfRule type="colorScale" priority="4">
      <colorScale>
        <cfvo type="min"/>
        <cfvo type="max"/>
        <color rgb="FFFFEF9C"/>
        <color rgb="FF63BE7B"/>
      </colorScale>
    </cfRule>
  </conditionalFormatting>
  <conditionalFormatting sqref="J21:M21">
    <cfRule type="colorScale" priority="3">
      <colorScale>
        <cfvo type="min"/>
        <cfvo type="max"/>
        <color rgb="FFFFEF9C"/>
        <color rgb="FF63BE7B"/>
      </colorScale>
    </cfRule>
  </conditionalFormatting>
  <conditionalFormatting sqref="J24:M24">
    <cfRule type="colorScale" priority="2">
      <colorScale>
        <cfvo type="min"/>
        <cfvo type="max"/>
        <color rgb="FFFFEF9C"/>
        <color rgb="FF63BE7B"/>
      </colorScale>
    </cfRule>
  </conditionalFormatting>
  <conditionalFormatting sqref="J27:M27">
    <cfRule type="colorScale" priority="1">
      <colorScale>
        <cfvo type="min"/>
        <cfvo type="max"/>
        <color rgb="FFFFEF9C"/>
        <color rgb="FF63BE7B"/>
      </colorScale>
    </cfRule>
  </conditionalFormatting>
  <conditionalFormatting sqref="J30:M30">
    <cfRule type="colorScale" priority="10">
      <colorScale>
        <cfvo type="min"/>
        <cfvo type="max"/>
        <color rgb="FFFFEF9C"/>
        <color rgb="FF63BE7B"/>
      </colorScale>
    </cfRule>
  </conditionalFormatting>
  <conditionalFormatting sqref="T3 E3">
    <cfRule type="colorScale" priority="25">
      <colorScale>
        <cfvo type="min"/>
        <cfvo type="max"/>
        <color rgb="FFFFEF9C"/>
        <color rgb="FF63BE7B"/>
      </colorScale>
    </cfRule>
  </conditionalFormatting>
  <conditionalFormatting sqref="T30">
    <cfRule type="colorScale" priority="24">
      <colorScale>
        <cfvo type="min"/>
        <cfvo type="max"/>
        <color rgb="FFFFEF9C"/>
        <color rgb="FF63BE7B"/>
      </colorScale>
    </cfRule>
  </conditionalFormatting>
  <conditionalFormatting sqref="U3:U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AX40"/>
  <sheetViews>
    <sheetView tabSelected="1" zoomScale="80" zoomScaleNormal="80" workbookViewId="0">
      <selection activeCell="AC9" sqref="AC9"/>
    </sheetView>
  </sheetViews>
  <sheetFormatPr defaultColWidth="8.875" defaultRowHeight="18.75" x14ac:dyDescent="0.4"/>
  <cols>
    <col min="1" max="1" width="10" style="3" customWidth="1"/>
    <col min="2" max="6" width="4.25" style="3" customWidth="1"/>
    <col min="7" max="7" width="6.25" style="13" customWidth="1"/>
    <col min="8" max="27" width="4.375" style="2" customWidth="1"/>
    <col min="28" max="28" width="4.125" style="3" customWidth="1"/>
    <col min="29" max="29" width="10" style="3" customWidth="1"/>
    <col min="30" max="32" width="4.25" style="3" customWidth="1"/>
    <col min="33" max="33" width="6.125" style="3" customWidth="1"/>
    <col min="34" max="43" width="4.375" style="4" customWidth="1"/>
    <col min="45" max="45" width="10" style="3" customWidth="1"/>
    <col min="46" max="49" width="4.25" style="3" customWidth="1"/>
    <col min="50" max="50" width="6.125" style="3" customWidth="1"/>
  </cols>
  <sheetData>
    <row r="1" spans="1:50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5</v>
      </c>
      <c r="G1" s="5" t="s">
        <v>14</v>
      </c>
      <c r="H1" s="43" t="s">
        <v>15</v>
      </c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5"/>
      <c r="AC1" s="5" t="s">
        <v>10</v>
      </c>
      <c r="AD1" s="5" t="s">
        <v>9</v>
      </c>
      <c r="AE1" s="5" t="s">
        <v>8</v>
      </c>
      <c r="AF1" s="5">
        <v>3</v>
      </c>
      <c r="AG1" s="14" t="s">
        <v>13</v>
      </c>
      <c r="AH1" s="44" t="s">
        <v>15</v>
      </c>
      <c r="AI1" s="44"/>
      <c r="AJ1" s="44"/>
      <c r="AK1" s="44"/>
      <c r="AL1" s="44"/>
      <c r="AM1" s="44"/>
      <c r="AN1" s="44"/>
      <c r="AO1" s="44"/>
      <c r="AP1" s="44"/>
      <c r="AQ1" s="44"/>
      <c r="AS1" s="5" t="s">
        <v>10</v>
      </c>
      <c r="AT1" s="5" t="s">
        <v>9</v>
      </c>
      <c r="AU1" s="5" t="s">
        <v>8</v>
      </c>
      <c r="AV1" s="5">
        <v>2</v>
      </c>
      <c r="AW1" s="5">
        <v>4</v>
      </c>
      <c r="AX1" s="14" t="s">
        <v>13</v>
      </c>
    </row>
    <row r="2" spans="1:50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7">
        <v>1</v>
      </c>
      <c r="AI2" s="7">
        <v>2</v>
      </c>
      <c r="AJ2" s="7">
        <v>3</v>
      </c>
      <c r="AK2" s="7">
        <v>4</v>
      </c>
      <c r="AL2" s="7">
        <v>5</v>
      </c>
      <c r="AM2" s="7">
        <v>6</v>
      </c>
      <c r="AN2" s="7">
        <v>7</v>
      </c>
      <c r="AO2" s="7">
        <v>8</v>
      </c>
      <c r="AP2" s="7">
        <v>9</v>
      </c>
      <c r="AQ2" s="7">
        <v>10</v>
      </c>
      <c r="AS2" s="5"/>
      <c r="AT2" s="5"/>
      <c r="AU2" s="5"/>
      <c r="AV2" s="5"/>
      <c r="AW2" s="5"/>
      <c r="AX2" s="5"/>
    </row>
    <row r="3" spans="1:50" x14ac:dyDescent="0.4">
      <c r="A3" s="3" t="s">
        <v>0</v>
      </c>
      <c r="B3" s="3" t="s">
        <v>1</v>
      </c>
      <c r="C3" s="3">
        <v>1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G3" s="12">
        <f>(COUNTIF(AH3:AQ3,"○")/10)</f>
        <v>0.8</v>
      </c>
      <c r="AH3" s="10" t="s">
        <v>12</v>
      </c>
      <c r="AI3" s="9" t="s">
        <v>11</v>
      </c>
      <c r="AJ3" s="10" t="s">
        <v>12</v>
      </c>
      <c r="AK3" s="9" t="s">
        <v>11</v>
      </c>
      <c r="AL3" s="10" t="s">
        <v>12</v>
      </c>
      <c r="AM3" s="10" t="s">
        <v>12</v>
      </c>
      <c r="AN3" s="10" t="s">
        <v>12</v>
      </c>
      <c r="AO3" s="10" t="s">
        <v>12</v>
      </c>
      <c r="AP3" s="10" t="s">
        <v>12</v>
      </c>
      <c r="AQ3" s="10" t="s">
        <v>12</v>
      </c>
      <c r="AS3" s="3" t="s">
        <v>18</v>
      </c>
      <c r="AT3" s="3" t="s">
        <v>1</v>
      </c>
      <c r="AU3" s="3">
        <v>1</v>
      </c>
      <c r="AV3"/>
      <c r="AW3"/>
      <c r="AX3" s="12">
        <f>(G3+AG3)/2</f>
        <v>0.65</v>
      </c>
    </row>
    <row r="4" spans="1:50" x14ac:dyDescent="0.4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G4" s="12">
        <f t="shared" ref="AG4:AG37" si="1">(COUNTIF(AH4:AQ4,"○")/10)</f>
        <v>0</v>
      </c>
      <c r="AH4" s="10"/>
      <c r="AI4" s="10"/>
      <c r="AJ4" s="10"/>
      <c r="AK4" s="10"/>
      <c r="AL4" s="10"/>
      <c r="AM4" s="9"/>
      <c r="AN4" s="9"/>
      <c r="AO4" s="10"/>
      <c r="AP4" s="10"/>
      <c r="AQ4" s="9"/>
      <c r="AU4" s="3">
        <v>2</v>
      </c>
      <c r="AV4"/>
      <c r="AW4"/>
      <c r="AX4" s="12">
        <f>(G4+AG4)/2</f>
        <v>0</v>
      </c>
    </row>
    <row r="5" spans="1:50" x14ac:dyDescent="0.4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G5" s="12"/>
      <c r="AH5" s="10"/>
      <c r="AI5" s="1"/>
      <c r="AJ5" s="1"/>
      <c r="AK5" s="1"/>
      <c r="AL5" s="1"/>
      <c r="AM5" s="1"/>
      <c r="AN5" s="1"/>
      <c r="AO5" s="1"/>
      <c r="AP5" s="1"/>
      <c r="AQ5" s="1"/>
      <c r="AX5" s="12"/>
    </row>
    <row r="6" spans="1:50" x14ac:dyDescent="0.4">
      <c r="B6" s="3" t="s">
        <v>2</v>
      </c>
      <c r="C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G6" s="12">
        <f t="shared" si="1"/>
        <v>0.9</v>
      </c>
      <c r="AH6" s="10" t="s">
        <v>12</v>
      </c>
      <c r="AI6" s="10" t="s">
        <v>12</v>
      </c>
      <c r="AJ6" s="10" t="s">
        <v>12</v>
      </c>
      <c r="AK6" s="10" t="s">
        <v>12</v>
      </c>
      <c r="AL6" s="10" t="s">
        <v>12</v>
      </c>
      <c r="AM6" s="9" t="s">
        <v>11</v>
      </c>
      <c r="AN6" s="10" t="s">
        <v>12</v>
      </c>
      <c r="AO6" s="10" t="s">
        <v>12</v>
      </c>
      <c r="AP6" s="10" t="s">
        <v>12</v>
      </c>
      <c r="AQ6" s="10" t="s">
        <v>12</v>
      </c>
      <c r="AT6" s="3" t="s">
        <v>2</v>
      </c>
      <c r="AU6" s="3">
        <v>1</v>
      </c>
      <c r="AV6"/>
      <c r="AW6"/>
      <c r="AX6" s="12">
        <f t="shared" ref="AX6:AX15" si="3">(G6+AG6)/2</f>
        <v>0.9</v>
      </c>
    </row>
    <row r="7" spans="1:50" x14ac:dyDescent="0.4">
      <c r="C7" s="3">
        <v>2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G7" s="12">
        <f t="shared" si="1"/>
        <v>0.8</v>
      </c>
      <c r="AH7" s="10" t="s">
        <v>12</v>
      </c>
      <c r="AI7" s="9" t="s">
        <v>11</v>
      </c>
      <c r="AJ7" s="10" t="s">
        <v>12</v>
      </c>
      <c r="AK7" s="9" t="s">
        <v>11</v>
      </c>
      <c r="AL7" s="10" t="s">
        <v>12</v>
      </c>
      <c r="AM7" s="10" t="s">
        <v>12</v>
      </c>
      <c r="AN7" s="10" t="s">
        <v>12</v>
      </c>
      <c r="AO7" s="10" t="s">
        <v>12</v>
      </c>
      <c r="AP7" s="10" t="s">
        <v>12</v>
      </c>
      <c r="AQ7" s="10" t="s">
        <v>12</v>
      </c>
      <c r="AU7" s="3">
        <v>2</v>
      </c>
      <c r="AV7"/>
      <c r="AW7"/>
      <c r="AX7" s="12">
        <f t="shared" si="3"/>
        <v>0.8</v>
      </c>
    </row>
    <row r="8" spans="1:50" x14ac:dyDescent="0.4">
      <c r="C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G8" s="12">
        <f t="shared" si="1"/>
        <v>0.7</v>
      </c>
      <c r="AH8" s="10" t="s">
        <v>12</v>
      </c>
      <c r="AI8" s="9" t="s">
        <v>11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U8" s="3">
        <v>3</v>
      </c>
      <c r="AV8"/>
      <c r="AW8"/>
      <c r="AX8" s="12">
        <f t="shared" si="3"/>
        <v>0.8</v>
      </c>
    </row>
    <row r="9" spans="1:50" x14ac:dyDescent="0.4">
      <c r="C9" s="3">
        <v>4</v>
      </c>
      <c r="G9" s="12">
        <f t="shared" si="0"/>
        <v>0.75</v>
      </c>
      <c r="H9" s="10" t="s">
        <v>12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9" t="s">
        <v>11</v>
      </c>
      <c r="Q9" s="10" t="s">
        <v>12</v>
      </c>
      <c r="R9" s="9" t="s">
        <v>11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9" t="s">
        <v>11</v>
      </c>
      <c r="Y9" s="10" t="s">
        <v>12</v>
      </c>
      <c r="Z9" s="10" t="s">
        <v>12</v>
      </c>
      <c r="AA9" s="10" t="s">
        <v>12</v>
      </c>
      <c r="AE9" s="3">
        <v>4</v>
      </c>
      <c r="AG9" s="12">
        <f t="shared" si="1"/>
        <v>0</v>
      </c>
      <c r="AH9" s="10"/>
      <c r="AI9" s="10"/>
      <c r="AJ9" s="10"/>
      <c r="AK9" s="10"/>
      <c r="AL9" s="10"/>
      <c r="AM9" s="9"/>
      <c r="AN9" s="10"/>
      <c r="AO9" s="10"/>
      <c r="AP9" s="10"/>
      <c r="AQ9" s="10"/>
      <c r="AU9" s="3">
        <v>4</v>
      </c>
      <c r="AV9"/>
      <c r="AW9"/>
      <c r="AX9" s="12">
        <f t="shared" si="3"/>
        <v>0.375</v>
      </c>
    </row>
    <row r="10" spans="1:50" x14ac:dyDescent="0.4">
      <c r="C10" s="3">
        <v>5</v>
      </c>
      <c r="G10" s="12">
        <f t="shared" si="0"/>
        <v>0.65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10" t="s">
        <v>12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10" t="s">
        <v>12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A10" s="9" t="s">
        <v>11</v>
      </c>
      <c r="AE10" s="3">
        <v>5</v>
      </c>
      <c r="AG10" s="12">
        <f t="shared" si="1"/>
        <v>0</v>
      </c>
      <c r="AH10" s="10"/>
      <c r="AI10" s="9"/>
      <c r="AJ10" s="10"/>
      <c r="AK10" s="9"/>
      <c r="AL10" s="9"/>
      <c r="AM10" s="10"/>
      <c r="AN10" s="9"/>
      <c r="AO10" s="10"/>
      <c r="AP10" s="10"/>
      <c r="AQ10" s="10"/>
      <c r="AU10" s="3">
        <v>5</v>
      </c>
      <c r="AV10"/>
      <c r="AW10"/>
      <c r="AX10" s="12">
        <f t="shared" si="3"/>
        <v>0.32500000000000001</v>
      </c>
    </row>
    <row r="11" spans="1:50" x14ac:dyDescent="0.4">
      <c r="C11" s="3">
        <v>6</v>
      </c>
      <c r="G11" s="12">
        <f t="shared" si="0"/>
        <v>0.95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9" t="s">
        <v>11</v>
      </c>
      <c r="Y11" s="10" t="s">
        <v>12</v>
      </c>
      <c r="Z11" s="10" t="s">
        <v>12</v>
      </c>
      <c r="AA11" s="10" t="s">
        <v>12</v>
      </c>
      <c r="AE11" s="3">
        <v>6</v>
      </c>
      <c r="AG11" s="12">
        <f t="shared" si="1"/>
        <v>0</v>
      </c>
      <c r="AH11" s="10"/>
      <c r="AI11" s="10"/>
      <c r="AJ11" s="10"/>
      <c r="AK11" s="10"/>
      <c r="AL11" s="9"/>
      <c r="AM11" s="10"/>
      <c r="AN11" s="9"/>
      <c r="AO11" s="10"/>
      <c r="AP11" s="10"/>
      <c r="AQ11" s="10"/>
      <c r="AU11" s="3">
        <v>6</v>
      </c>
      <c r="AV11"/>
      <c r="AW11"/>
      <c r="AX11" s="12">
        <f t="shared" si="3"/>
        <v>0.47499999999999998</v>
      </c>
    </row>
    <row r="12" spans="1:50" x14ac:dyDescent="0.4">
      <c r="C12" s="3">
        <v>7</v>
      </c>
      <c r="G12" s="12">
        <f t="shared" si="0"/>
        <v>0.55000000000000004</v>
      </c>
      <c r="H12" s="10" t="s">
        <v>12</v>
      </c>
      <c r="I12" s="10" t="s">
        <v>12</v>
      </c>
      <c r="J12" s="9" t="s">
        <v>11</v>
      </c>
      <c r="K12" s="9" t="s">
        <v>11</v>
      </c>
      <c r="L12" s="10" t="s">
        <v>12</v>
      </c>
      <c r="M12" s="10" t="s">
        <v>12</v>
      </c>
      <c r="N12" s="9" t="s">
        <v>11</v>
      </c>
      <c r="O12" s="10" t="s">
        <v>12</v>
      </c>
      <c r="P12" s="10" t="s">
        <v>12</v>
      </c>
      <c r="Q12" s="9" t="s">
        <v>11</v>
      </c>
      <c r="R12" s="10" t="s">
        <v>12</v>
      </c>
      <c r="S12" s="9" t="s">
        <v>11</v>
      </c>
      <c r="T12" s="10" t="s">
        <v>12</v>
      </c>
      <c r="U12" s="9" t="s">
        <v>11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9" t="s">
        <v>11</v>
      </c>
      <c r="AE12" s="3">
        <v>7</v>
      </c>
      <c r="AG12" s="12">
        <f t="shared" si="1"/>
        <v>0</v>
      </c>
      <c r="AH12" s="10"/>
      <c r="AI12" s="10"/>
      <c r="AJ12" s="10"/>
      <c r="AK12" s="10"/>
      <c r="AL12" s="9"/>
      <c r="AM12" s="9"/>
      <c r="AN12" s="10"/>
      <c r="AO12" s="10"/>
      <c r="AP12" s="10"/>
      <c r="AQ12" s="10"/>
      <c r="AU12" s="3">
        <v>7</v>
      </c>
      <c r="AV12"/>
      <c r="AW12"/>
      <c r="AX12" s="12">
        <f t="shared" si="3"/>
        <v>0.27500000000000002</v>
      </c>
    </row>
    <row r="13" spans="1:50" x14ac:dyDescent="0.4">
      <c r="C13" s="3">
        <v>8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G13" s="12">
        <f t="shared" si="1"/>
        <v>0.9</v>
      </c>
      <c r="AH13" s="10" t="s">
        <v>12</v>
      </c>
      <c r="AI13" s="9" t="s">
        <v>11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U13" s="3">
        <v>8</v>
      </c>
      <c r="AV13"/>
      <c r="AW13"/>
      <c r="AX13" s="12">
        <f t="shared" si="3"/>
        <v>0.82499999999999996</v>
      </c>
    </row>
    <row r="14" spans="1:50" x14ac:dyDescent="0.4">
      <c r="C14" s="3">
        <v>9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G14" s="12">
        <f t="shared" si="1"/>
        <v>0.9</v>
      </c>
      <c r="AH14" s="10" t="s">
        <v>12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10" t="s">
        <v>12</v>
      </c>
      <c r="AP14" s="10" t="s">
        <v>12</v>
      </c>
      <c r="AQ14" s="10" t="s">
        <v>12</v>
      </c>
      <c r="AU14" s="3">
        <v>9</v>
      </c>
      <c r="AV14"/>
      <c r="AW14"/>
      <c r="AX14" s="12">
        <f t="shared" si="3"/>
        <v>0.8</v>
      </c>
    </row>
    <row r="15" spans="1:50" x14ac:dyDescent="0.4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G15" s="12">
        <f t="shared" si="1"/>
        <v>0</v>
      </c>
      <c r="AH15" s="10"/>
      <c r="AI15" s="10"/>
      <c r="AJ15" s="10"/>
      <c r="AK15" s="10"/>
      <c r="AL15" s="10"/>
      <c r="AM15" s="10"/>
      <c r="AN15" s="9"/>
      <c r="AO15" s="10"/>
      <c r="AP15" s="10"/>
      <c r="AQ15" s="10"/>
      <c r="AU15" s="3">
        <v>10</v>
      </c>
      <c r="AV15"/>
      <c r="AW15"/>
      <c r="AX15" s="12">
        <f t="shared" si="3"/>
        <v>0</v>
      </c>
    </row>
    <row r="16" spans="1:50" x14ac:dyDescent="0.4">
      <c r="G16" s="12"/>
      <c r="H16" s="16">
        <f>(COUNTIF(H6:H15,"○"))/10</f>
        <v>0.7</v>
      </c>
      <c r="I16" s="16">
        <f t="shared" ref="I16:AA16" si="4">(COUNTIF(I6:I15,"○"))/10</f>
        <v>0.9</v>
      </c>
      <c r="J16" s="16">
        <f t="shared" si="4"/>
        <v>0.6</v>
      </c>
      <c r="K16" s="16">
        <f t="shared" si="4"/>
        <v>0.4</v>
      </c>
      <c r="L16" s="16">
        <f t="shared" si="4"/>
        <v>0.8</v>
      </c>
      <c r="M16" s="16">
        <f t="shared" si="4"/>
        <v>0.6</v>
      </c>
      <c r="N16" s="16">
        <f t="shared" si="4"/>
        <v>0.7</v>
      </c>
      <c r="O16" s="16">
        <f t="shared" si="4"/>
        <v>0.8</v>
      </c>
      <c r="P16" s="16">
        <f t="shared" si="4"/>
        <v>0.8</v>
      </c>
      <c r="Q16" s="16">
        <f t="shared" si="4"/>
        <v>0.7</v>
      </c>
      <c r="R16" s="16">
        <f t="shared" si="4"/>
        <v>0.8</v>
      </c>
      <c r="S16" s="16">
        <f t="shared" si="4"/>
        <v>0.8</v>
      </c>
      <c r="T16" s="16">
        <f t="shared" si="4"/>
        <v>0.9</v>
      </c>
      <c r="U16" s="16">
        <f t="shared" si="4"/>
        <v>0.6</v>
      </c>
      <c r="V16" s="16">
        <f t="shared" si="4"/>
        <v>0.9</v>
      </c>
      <c r="W16" s="16">
        <f t="shared" si="4"/>
        <v>0.6</v>
      </c>
      <c r="X16" s="16">
        <f t="shared" si="4"/>
        <v>0.7</v>
      </c>
      <c r="Y16" s="16">
        <f t="shared" si="4"/>
        <v>0.6</v>
      </c>
      <c r="Z16" s="16">
        <f t="shared" si="4"/>
        <v>0.5</v>
      </c>
      <c r="AA16" s="16">
        <f t="shared" si="4"/>
        <v>0.5</v>
      </c>
      <c r="AG16" s="12"/>
      <c r="AH16" s="10"/>
      <c r="AI16" s="1"/>
      <c r="AJ16" s="1"/>
      <c r="AK16" s="1"/>
      <c r="AL16" s="1"/>
      <c r="AM16" s="1"/>
      <c r="AN16" s="1"/>
      <c r="AO16" s="1"/>
      <c r="AP16" s="1"/>
      <c r="AQ16" s="1"/>
      <c r="AX16" s="12"/>
    </row>
    <row r="17" spans="2:50" x14ac:dyDescent="0.4">
      <c r="B17" s="3" t="s">
        <v>3</v>
      </c>
      <c r="C17" s="3">
        <v>1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G17" s="12">
        <f t="shared" si="1"/>
        <v>1</v>
      </c>
      <c r="AH17" s="10" t="s">
        <v>12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T17" s="3" t="s">
        <v>3</v>
      </c>
      <c r="AU17" s="3">
        <v>1</v>
      </c>
      <c r="AV17"/>
      <c r="AW17"/>
      <c r="AX17" s="12">
        <f t="shared" ref="AX17:AX30" si="5">(G17+AG17)/2</f>
        <v>0.92500000000000004</v>
      </c>
    </row>
    <row r="18" spans="2:50" x14ac:dyDescent="0.4">
      <c r="C18" s="3">
        <v>2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G18" s="12">
        <f t="shared" si="1"/>
        <v>0.8</v>
      </c>
      <c r="AH18" s="10" t="s">
        <v>12</v>
      </c>
      <c r="AI18" s="10" t="s">
        <v>12</v>
      </c>
      <c r="AJ18" s="10" t="s">
        <v>12</v>
      </c>
      <c r="AK18" s="9" t="s">
        <v>11</v>
      </c>
      <c r="AL18" s="10" t="s">
        <v>12</v>
      </c>
      <c r="AM18" s="10" t="s">
        <v>12</v>
      </c>
      <c r="AN18" s="10" t="s">
        <v>12</v>
      </c>
      <c r="AO18" s="9" t="s">
        <v>11</v>
      </c>
      <c r="AP18" s="10" t="s">
        <v>12</v>
      </c>
      <c r="AQ18" s="10" t="s">
        <v>12</v>
      </c>
      <c r="AU18" s="3">
        <v>2</v>
      </c>
      <c r="AV18"/>
      <c r="AW18"/>
      <c r="AX18" s="12">
        <f t="shared" si="5"/>
        <v>0.77500000000000002</v>
      </c>
    </row>
    <row r="19" spans="2:50" x14ac:dyDescent="0.4">
      <c r="C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G19" s="12">
        <f t="shared" si="1"/>
        <v>0.8</v>
      </c>
      <c r="AH19" s="10" t="s">
        <v>12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10" t="s">
        <v>12</v>
      </c>
      <c r="AN19" s="10" t="s">
        <v>12</v>
      </c>
      <c r="AO19" s="9" t="s">
        <v>11</v>
      </c>
      <c r="AP19" s="10" t="s">
        <v>12</v>
      </c>
      <c r="AQ19" s="10" t="s">
        <v>12</v>
      </c>
      <c r="AU19" s="3">
        <v>3</v>
      </c>
      <c r="AV19"/>
      <c r="AW19"/>
      <c r="AX19" s="12">
        <f t="shared" si="5"/>
        <v>0.85000000000000009</v>
      </c>
    </row>
    <row r="20" spans="2:50" x14ac:dyDescent="0.4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G20" s="12">
        <f t="shared" si="1"/>
        <v>0</v>
      </c>
      <c r="AH20" s="10"/>
      <c r="AI20" s="10"/>
      <c r="AJ20" s="10"/>
      <c r="AK20" s="10"/>
      <c r="AL20" s="10"/>
      <c r="AM20" s="10"/>
      <c r="AN20" s="9"/>
      <c r="AO20" s="10"/>
      <c r="AP20" s="10"/>
      <c r="AQ20" s="10"/>
      <c r="AU20" s="3">
        <v>4</v>
      </c>
      <c r="AV20"/>
      <c r="AW20"/>
      <c r="AX20" s="12">
        <f t="shared" si="5"/>
        <v>0</v>
      </c>
    </row>
    <row r="21" spans="2:50" x14ac:dyDescent="0.4">
      <c r="C21" s="3">
        <v>5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G21" s="12">
        <f t="shared" si="1"/>
        <v>1</v>
      </c>
      <c r="AH21" s="10" t="s">
        <v>12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U21" s="3">
        <v>5</v>
      </c>
      <c r="AV21"/>
      <c r="AW21"/>
      <c r="AX21" s="12">
        <f t="shared" si="5"/>
        <v>0.95</v>
      </c>
    </row>
    <row r="22" spans="2:50" x14ac:dyDescent="0.4">
      <c r="C22" s="3">
        <v>6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G22" s="12">
        <f t="shared" si="1"/>
        <v>0.8</v>
      </c>
      <c r="AH22" s="10" t="s">
        <v>12</v>
      </c>
      <c r="AI22" s="9" t="s">
        <v>11</v>
      </c>
      <c r="AJ22" s="10" t="s">
        <v>12</v>
      </c>
      <c r="AK22" s="9" t="s">
        <v>11</v>
      </c>
      <c r="AL22" s="10" t="s">
        <v>12</v>
      </c>
      <c r="AM22" s="10" t="s">
        <v>12</v>
      </c>
      <c r="AN22" s="10" t="s">
        <v>12</v>
      </c>
      <c r="AO22" s="10" t="s">
        <v>12</v>
      </c>
      <c r="AP22" s="10" t="s">
        <v>12</v>
      </c>
      <c r="AQ22" s="10" t="s">
        <v>12</v>
      </c>
      <c r="AU22" s="3">
        <v>6</v>
      </c>
      <c r="AV22"/>
      <c r="AW22"/>
      <c r="AX22" s="12">
        <f t="shared" si="5"/>
        <v>0.85000000000000009</v>
      </c>
    </row>
    <row r="23" spans="2:50" x14ac:dyDescent="0.4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G23" s="12">
        <f t="shared" si="1"/>
        <v>0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U23" s="3">
        <v>7</v>
      </c>
      <c r="AV23"/>
      <c r="AW23"/>
      <c r="AX23" s="12">
        <f t="shared" si="5"/>
        <v>0</v>
      </c>
    </row>
    <row r="24" spans="2:50" x14ac:dyDescent="0.4">
      <c r="C24" s="3">
        <v>8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G24" s="12">
        <f t="shared" si="1"/>
        <v>0.9</v>
      </c>
      <c r="AH24" s="10" t="s">
        <v>12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9" t="s">
        <v>11</v>
      </c>
      <c r="AP24" s="10" t="s">
        <v>12</v>
      </c>
      <c r="AQ24" s="10" t="s">
        <v>12</v>
      </c>
      <c r="AU24" s="3">
        <v>8</v>
      </c>
      <c r="AV24"/>
      <c r="AW24"/>
      <c r="AX24" s="12">
        <f t="shared" si="5"/>
        <v>0.92500000000000004</v>
      </c>
    </row>
    <row r="25" spans="2:50" x14ac:dyDescent="0.4">
      <c r="C25" s="3">
        <v>9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G25" s="12">
        <f t="shared" si="1"/>
        <v>0.8</v>
      </c>
      <c r="AH25" s="10" t="s">
        <v>12</v>
      </c>
      <c r="AI25" s="10" t="s">
        <v>12</v>
      </c>
      <c r="AJ25" s="9" t="s">
        <v>11</v>
      </c>
      <c r="AK25" s="9" t="s">
        <v>11</v>
      </c>
      <c r="AL25" s="10" t="s">
        <v>12</v>
      </c>
      <c r="AM25" s="10" t="s">
        <v>12</v>
      </c>
      <c r="AN25" s="10" t="s">
        <v>12</v>
      </c>
      <c r="AO25" s="10" t="s">
        <v>12</v>
      </c>
      <c r="AP25" s="10" t="s">
        <v>12</v>
      </c>
      <c r="AQ25" s="10" t="s">
        <v>12</v>
      </c>
      <c r="AU25" s="3">
        <v>9</v>
      </c>
      <c r="AV25"/>
      <c r="AW25"/>
      <c r="AX25" s="12">
        <f t="shared" si="5"/>
        <v>0.625</v>
      </c>
    </row>
    <row r="26" spans="2:50" x14ac:dyDescent="0.4">
      <c r="C26" s="3">
        <v>10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G26" s="12">
        <f t="shared" si="1"/>
        <v>0.9</v>
      </c>
      <c r="AH26" s="10" t="s">
        <v>12</v>
      </c>
      <c r="AI26" s="10" t="s">
        <v>12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9" t="s">
        <v>11</v>
      </c>
      <c r="AP26" s="10" t="s">
        <v>12</v>
      </c>
      <c r="AQ26" s="10" t="s">
        <v>12</v>
      </c>
      <c r="AU26" s="3">
        <v>10</v>
      </c>
      <c r="AV26"/>
      <c r="AW26"/>
      <c r="AX26" s="12">
        <f t="shared" si="5"/>
        <v>0.67500000000000004</v>
      </c>
    </row>
    <row r="27" spans="2:50" x14ac:dyDescent="0.4">
      <c r="C27" s="3">
        <v>11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G27" s="12">
        <f t="shared" si="1"/>
        <v>0.6</v>
      </c>
      <c r="AH27" s="10" t="s">
        <v>12</v>
      </c>
      <c r="AI27" s="9" t="s">
        <v>11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10" t="s">
        <v>12</v>
      </c>
      <c r="AU27" s="3">
        <v>11</v>
      </c>
      <c r="AV27"/>
      <c r="AW27"/>
      <c r="AX27" s="12">
        <f t="shared" si="5"/>
        <v>0.72499999999999998</v>
      </c>
    </row>
    <row r="28" spans="2:50" x14ac:dyDescent="0.4">
      <c r="C28" s="3">
        <v>12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G28" s="12">
        <f t="shared" si="1"/>
        <v>0.9</v>
      </c>
      <c r="AH28" s="10" t="s">
        <v>12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9" t="s">
        <v>11</v>
      </c>
      <c r="AP28" s="10" t="s">
        <v>12</v>
      </c>
      <c r="AQ28" s="10" t="s">
        <v>12</v>
      </c>
      <c r="AU28" s="3">
        <v>12</v>
      </c>
      <c r="AV28"/>
      <c r="AW28"/>
      <c r="AX28" s="12">
        <f t="shared" si="5"/>
        <v>0.8</v>
      </c>
    </row>
    <row r="29" spans="2:50" x14ac:dyDescent="0.4">
      <c r="C29" s="3">
        <v>13</v>
      </c>
      <c r="G29" s="12">
        <f t="shared" si="0"/>
        <v>0.6</v>
      </c>
      <c r="H29" s="10" t="s">
        <v>12</v>
      </c>
      <c r="I29" s="10" t="s">
        <v>12</v>
      </c>
      <c r="J29" s="9" t="s">
        <v>11</v>
      </c>
      <c r="K29" s="9" t="s">
        <v>11</v>
      </c>
      <c r="L29" s="9" t="s">
        <v>11</v>
      </c>
      <c r="M29" s="10" t="s">
        <v>12</v>
      </c>
      <c r="N29" s="10" t="s">
        <v>12</v>
      </c>
      <c r="O29" s="9" t="s">
        <v>11</v>
      </c>
      <c r="P29" s="9" t="s">
        <v>11</v>
      </c>
      <c r="Q29" s="10" t="s">
        <v>12</v>
      </c>
      <c r="R29" s="9" t="s">
        <v>11</v>
      </c>
      <c r="S29" s="10" t="s">
        <v>12</v>
      </c>
      <c r="T29" s="10" t="s">
        <v>12</v>
      </c>
      <c r="U29" s="10" t="s">
        <v>12</v>
      </c>
      <c r="V29" s="10" t="s">
        <v>12</v>
      </c>
      <c r="W29" s="10" t="s">
        <v>12</v>
      </c>
      <c r="X29" s="10" t="s">
        <v>12</v>
      </c>
      <c r="Y29" s="9" t="s">
        <v>11</v>
      </c>
      <c r="Z29" s="9" t="s">
        <v>11</v>
      </c>
      <c r="AA29" s="10" t="s">
        <v>12</v>
      </c>
      <c r="AE29" s="3">
        <v>13</v>
      </c>
      <c r="AG29" s="12">
        <f t="shared" si="1"/>
        <v>0</v>
      </c>
      <c r="AH29" s="10"/>
      <c r="AI29" s="10"/>
      <c r="AJ29" s="10"/>
      <c r="AK29" s="10"/>
      <c r="AL29" s="9"/>
      <c r="AM29" s="10"/>
      <c r="AN29" s="9"/>
      <c r="AO29" s="10"/>
      <c r="AP29" s="9"/>
      <c r="AQ29" s="10"/>
      <c r="AU29" s="3">
        <v>13</v>
      </c>
      <c r="AV29"/>
      <c r="AW29"/>
      <c r="AX29" s="12">
        <f t="shared" si="5"/>
        <v>0.3</v>
      </c>
    </row>
    <row r="30" spans="2:50" x14ac:dyDescent="0.4">
      <c r="C30" s="3">
        <v>14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G30" s="12">
        <f t="shared" si="1"/>
        <v>0.9</v>
      </c>
      <c r="AH30" s="10" t="s">
        <v>12</v>
      </c>
      <c r="AI30" s="9" t="s">
        <v>11</v>
      </c>
      <c r="AJ30" s="10" t="s">
        <v>12</v>
      </c>
      <c r="AK30" s="10" t="s">
        <v>12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U30" s="3">
        <v>14</v>
      </c>
      <c r="AV30"/>
      <c r="AW30"/>
      <c r="AX30" s="12">
        <f t="shared" si="5"/>
        <v>0.85000000000000009</v>
      </c>
    </row>
    <row r="31" spans="2:50" x14ac:dyDescent="0.4">
      <c r="G31" s="5"/>
      <c r="H31" s="15">
        <f>(COUNTIF(H17:H30,"○"))/14</f>
        <v>0.6428571428571429</v>
      </c>
      <c r="I31" s="15">
        <f t="shared" ref="I31:AA31" si="6">(COUNTIF(I17:I30,"○"))/14</f>
        <v>0.7857142857142857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0.8571428571428571</v>
      </c>
      <c r="N31" s="15">
        <f t="shared" si="6"/>
        <v>0.7142857142857143</v>
      </c>
      <c r="O31" s="15">
        <f t="shared" si="6"/>
        <v>0.5</v>
      </c>
      <c r="P31" s="15">
        <f t="shared" si="6"/>
        <v>0.7857142857142857</v>
      </c>
      <c r="Q31" s="15">
        <f t="shared" si="6"/>
        <v>0.7857142857142857</v>
      </c>
      <c r="R31" s="15">
        <f t="shared" si="6"/>
        <v>0.42857142857142855</v>
      </c>
      <c r="S31" s="15">
        <f>(COUNTIF(S17:S30,"○"))/14</f>
        <v>0.5714285714285714</v>
      </c>
      <c r="T31" s="15">
        <f t="shared" si="6"/>
        <v>0.6428571428571429</v>
      </c>
      <c r="U31" s="15">
        <f t="shared" si="6"/>
        <v>0.7142857142857143</v>
      </c>
      <c r="V31" s="15">
        <f t="shared" si="6"/>
        <v>0.7857142857142857</v>
      </c>
      <c r="W31" s="15">
        <f t="shared" si="6"/>
        <v>0.7857142857142857</v>
      </c>
      <c r="X31" s="15">
        <f t="shared" si="6"/>
        <v>0.8571428571428571</v>
      </c>
      <c r="Y31" s="15">
        <f t="shared" si="6"/>
        <v>0.5</v>
      </c>
      <c r="Z31" s="15">
        <f t="shared" si="6"/>
        <v>0.5</v>
      </c>
      <c r="AA31" s="15">
        <f t="shared" si="6"/>
        <v>0.6428571428571429</v>
      </c>
      <c r="AD31" s="3" t="s">
        <v>5</v>
      </c>
      <c r="AE31" s="3">
        <v>1</v>
      </c>
      <c r="AG31" s="12">
        <f t="shared" si="1"/>
        <v>1</v>
      </c>
      <c r="AH31" s="10" t="s">
        <v>12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T31" s="3" t="s">
        <v>5</v>
      </c>
      <c r="AU31" s="3">
        <v>1</v>
      </c>
      <c r="AV31"/>
      <c r="AW31"/>
      <c r="AX31" s="12">
        <f>AG31</f>
        <v>1</v>
      </c>
    </row>
    <row r="32" spans="2:50" x14ac:dyDescent="0.4">
      <c r="G32" s="12"/>
      <c r="AE32" s="3">
        <v>2</v>
      </c>
      <c r="AG32" s="12">
        <f t="shared" si="1"/>
        <v>0.8</v>
      </c>
      <c r="AH32" s="10" t="s">
        <v>12</v>
      </c>
      <c r="AI32" s="9" t="s">
        <v>11</v>
      </c>
      <c r="AJ32" s="10" t="s">
        <v>12</v>
      </c>
      <c r="AK32" s="9" t="s">
        <v>11</v>
      </c>
      <c r="AL32" s="10" t="s">
        <v>12</v>
      </c>
      <c r="AM32" s="10" t="s">
        <v>12</v>
      </c>
      <c r="AN32" s="10" t="s">
        <v>12</v>
      </c>
      <c r="AO32" s="10" t="s">
        <v>12</v>
      </c>
      <c r="AP32" s="10" t="s">
        <v>12</v>
      </c>
      <c r="AQ32" s="10" t="s">
        <v>12</v>
      </c>
      <c r="AU32" s="3">
        <v>2</v>
      </c>
      <c r="AV32"/>
      <c r="AW32"/>
      <c r="AX32" s="12">
        <f t="shared" ref="AX32:AX37" si="7">AG32</f>
        <v>0.8</v>
      </c>
    </row>
    <row r="33" spans="30:50" x14ac:dyDescent="0.4">
      <c r="AD33" s="3" t="s">
        <v>7</v>
      </c>
      <c r="AE33" s="3">
        <v>1</v>
      </c>
      <c r="AG33" s="12">
        <f t="shared" si="1"/>
        <v>0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T33" s="3" t="s">
        <v>7</v>
      </c>
      <c r="AU33" s="3">
        <v>1</v>
      </c>
      <c r="AV33"/>
      <c r="AW33"/>
      <c r="AX33" s="12">
        <f t="shared" si="7"/>
        <v>0</v>
      </c>
    </row>
    <row r="34" spans="30:50" x14ac:dyDescent="0.4">
      <c r="AE34" s="3">
        <v>2</v>
      </c>
      <c r="AG34" s="12">
        <f t="shared" si="1"/>
        <v>0</v>
      </c>
      <c r="AH34" s="10"/>
      <c r="AI34" s="10"/>
      <c r="AJ34" s="10"/>
      <c r="AK34" s="10"/>
      <c r="AL34" s="10"/>
      <c r="AM34" s="10"/>
      <c r="AN34" s="9"/>
      <c r="AO34" s="10"/>
      <c r="AP34" s="10"/>
      <c r="AQ34" s="10"/>
      <c r="AU34" s="3">
        <v>2</v>
      </c>
      <c r="AV34"/>
      <c r="AW34"/>
      <c r="AX34" s="12">
        <f t="shared" si="7"/>
        <v>0</v>
      </c>
    </row>
    <row r="35" spans="30:50" x14ac:dyDescent="0.4">
      <c r="AE35" s="3">
        <v>3</v>
      </c>
      <c r="AG35" s="12">
        <f>(COUNTIF(AH35:AQ35,"○")/10)</f>
        <v>0</v>
      </c>
      <c r="AH35" s="10"/>
      <c r="AI35" s="10"/>
      <c r="AJ35" s="10"/>
      <c r="AK35" s="10"/>
      <c r="AL35" s="10"/>
      <c r="AM35" s="10"/>
      <c r="AN35" s="10"/>
      <c r="AO35" s="10"/>
      <c r="AP35" s="9"/>
      <c r="AQ35" s="9"/>
      <c r="AU35" s="3">
        <v>3</v>
      </c>
      <c r="AV35"/>
      <c r="AW35"/>
      <c r="AX35" s="12">
        <f t="shared" si="7"/>
        <v>0</v>
      </c>
    </row>
    <row r="36" spans="30:50" x14ac:dyDescent="0.4">
      <c r="AE36" s="3">
        <v>4</v>
      </c>
      <c r="AG36" s="12">
        <f>(COUNTIF(AH36:AQ36,"○")/10)</f>
        <v>0.8</v>
      </c>
      <c r="AH36" s="10" t="s">
        <v>12</v>
      </c>
      <c r="AI36" s="9" t="s">
        <v>11</v>
      </c>
      <c r="AJ36" s="10" t="s">
        <v>12</v>
      </c>
      <c r="AK36" s="9" t="s">
        <v>11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U36" s="3">
        <v>4</v>
      </c>
      <c r="AV36"/>
      <c r="AW36"/>
      <c r="AX36" s="12">
        <f t="shared" si="7"/>
        <v>0.8</v>
      </c>
    </row>
    <row r="37" spans="30:50" x14ac:dyDescent="0.4">
      <c r="AD37" s="3" t="s">
        <v>6</v>
      </c>
      <c r="AE37" s="3">
        <v>1</v>
      </c>
      <c r="AG37" s="12">
        <f t="shared" si="1"/>
        <v>0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T37" s="3" t="s">
        <v>6</v>
      </c>
      <c r="AU37" s="3">
        <v>1</v>
      </c>
      <c r="AV37"/>
      <c r="AW37"/>
      <c r="AX37" s="12">
        <f t="shared" si="7"/>
        <v>0</v>
      </c>
    </row>
    <row r="38" spans="30:50" x14ac:dyDescent="0.4">
      <c r="AH38" s="15">
        <f>(COUNTIF(AH3:AH37,"○")/32)</f>
        <v>0.625</v>
      </c>
      <c r="AI38" s="15">
        <f t="shared" ref="AI38:AQ38" si="8">(COUNTIF(AI3:AI37,"○")/32)</f>
        <v>0.34375</v>
      </c>
      <c r="AJ38" s="15">
        <f t="shared" si="8"/>
        <v>0.59375</v>
      </c>
      <c r="AK38" s="15">
        <f t="shared" si="8"/>
        <v>0.3125</v>
      </c>
      <c r="AL38" s="15">
        <f t="shared" si="8"/>
        <v>0.625</v>
      </c>
      <c r="AM38" s="15">
        <f t="shared" si="8"/>
        <v>0.5</v>
      </c>
      <c r="AN38" s="15">
        <f t="shared" si="8"/>
        <v>0.625</v>
      </c>
      <c r="AO38" s="15">
        <f t="shared" si="8"/>
        <v>0.4375</v>
      </c>
      <c r="AP38" s="15">
        <f t="shared" si="8"/>
        <v>0.625</v>
      </c>
      <c r="AQ38" s="15">
        <f t="shared" si="8"/>
        <v>0.625</v>
      </c>
      <c r="AV38"/>
      <c r="AW38"/>
    </row>
    <row r="39" spans="30:50" x14ac:dyDescent="0.4">
      <c r="AV39"/>
      <c r="AW39"/>
      <c r="AX39" s="12"/>
    </row>
    <row r="40" spans="30:50" x14ac:dyDescent="0.4">
      <c r="AG40" s="12"/>
    </row>
  </sheetData>
  <mergeCells count="2">
    <mergeCell ref="H1:AA1"/>
    <mergeCell ref="AH1:AQ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1st-Scores</vt:lpstr>
      <vt:lpstr>1st-E-Data</vt:lpstr>
      <vt:lpstr>1st-J-Data</vt:lpstr>
      <vt:lpstr>1st-All-Data</vt:lpstr>
      <vt:lpstr>2nd-Scores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dcterms:created xsi:type="dcterms:W3CDTF">2024-11-12T07:03:12Z</dcterms:created>
  <dcterms:modified xsi:type="dcterms:W3CDTF">2024-12-12T12:38:18Z</dcterms:modified>
</cp:coreProperties>
</file>