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activeX/activeX37.xml" ContentType="application/vnd.ms-office.activeX+xml"/>
  <Override PartName="/xl/activeX/activeX38.xml" ContentType="application/vnd.ms-office.activeX+xml"/>
  <Override PartName="/xl/activeX/activeX39.xml" ContentType="application/vnd.ms-office.activeX+xml"/>
  <Override PartName="/xl/activeX/activeX40.xml" ContentType="application/vnd.ms-office.activeX+xml"/>
  <Override PartName="/xl/activeX/activeX41.xml" ContentType="application/vnd.ms-office.activeX+xml"/>
  <Override PartName="/xl/activeX/activeX42.xml" ContentType="application/vnd.ms-office.activeX+xml"/>
  <Override PartName="/xl/activeX/activeX43.xml" ContentType="application/vnd.ms-office.activeX+xml"/>
  <Override PartName="/xl/activeX/activeX44.xml" ContentType="application/vnd.ms-office.activeX+xml"/>
  <Override PartName="/xl/activeX/activeX45.xml" ContentType="application/vnd.ms-office.activeX+xml"/>
  <Override PartName="/xl/activeX/activeX46.xml" ContentType="application/vnd.ms-office.activeX+xml"/>
  <Override PartName="/xl/activeX/activeX47.xml" ContentType="application/vnd.ms-office.activeX+xml"/>
  <Override PartName="/xl/activeX/activeX48.xml" ContentType="application/vnd.ms-office.activeX+xml"/>
  <Override PartName="/xl/activeX/activeX49.xml" ContentType="application/vnd.ms-office.activeX+xml"/>
  <Override PartName="/xl/activeX/activeX50.xml" ContentType="application/vnd.ms-office.activeX+xml"/>
  <Override PartName="/xl/activeX/activeX51.xml" ContentType="application/vnd.ms-office.activeX+xml"/>
  <Override PartName="/xl/activeX/activeX52.xml" ContentType="application/vnd.ms-office.activeX+xml"/>
  <Override PartName="/xl/activeX/activeX53.xml" ContentType="application/vnd.ms-office.activeX+xml"/>
  <Override PartName="/xl/activeX/activeX54.xml" ContentType="application/vnd.ms-office.activeX+xml"/>
  <Override PartName="/xl/activeX/activeX55.xml" ContentType="application/vnd.ms-office.activeX+xml"/>
  <Override PartName="/xl/activeX/activeX56.xml" ContentType="application/vnd.ms-office.activeX+xml"/>
  <Override PartName="/xl/activeX/activeX57.xml" ContentType="application/vnd.ms-office.activeX+xml"/>
  <Override PartName="/xl/activeX/activeX58.xml" ContentType="application/vnd.ms-office.activeX+xml"/>
  <Override PartName="/xl/activeX/activeX59.xml" ContentType="application/vnd.ms-office.activeX+xml"/>
  <Override PartName="/xl/activeX/activeX60.xml" ContentType="application/vnd.ms-office.activeX+xml"/>
  <Override PartName="/xl/activeX/activeX61.xml" ContentType="application/vnd.ms-office.activeX+xml"/>
  <Override PartName="/xl/activeX/activeX62.xml" ContentType="application/vnd.ms-office.activeX+xml"/>
  <Override PartName="/xl/activeX/activeX63.xml" ContentType="application/vnd.ms-office.activeX+xml"/>
  <Override PartName="/xl/activeX/activeX64.xml" ContentType="application/vnd.ms-office.activeX+xml"/>
  <Override PartName="/xl/activeX/activeX65.xml" ContentType="application/vnd.ms-office.activeX+xml"/>
  <Override PartName="/xl/activeX/activeX66.xml" ContentType="application/vnd.ms-office.activeX+xml"/>
  <Override PartName="/xl/activeX/activeX67.xml" ContentType="application/vnd.ms-office.activeX+xml"/>
  <Override PartName="/xl/activeX/activeX68.xml" ContentType="application/vnd.ms-office.activeX+xml"/>
  <Override PartName="/xl/activeX/activeX69.xml" ContentType="application/vnd.ms-office.activeX+xml"/>
  <Override PartName="/xl/activeX/activeX70.xml" ContentType="application/vnd.ms-office.activeX+xml"/>
  <Override PartName="/xl/activeX/activeX71.xml" ContentType="application/vnd.ms-office.activeX+xml"/>
  <Override PartName="/xl/activeX/activeX72.xml" ContentType="application/vnd.ms-office.activeX+xml"/>
  <Override PartName="/xl/activeX/activeX73.xml" ContentType="application/vnd.ms-office.activeX+xml"/>
  <Override PartName="/xl/activeX/activeX74.xml" ContentType="application/vnd.ms-office.activeX+xml"/>
  <Override PartName="/xl/activeX/activeX75.xml" ContentType="application/vnd.ms-office.activeX+xml"/>
  <Override PartName="/xl/activeX/activeX76.xml" ContentType="application/vnd.ms-office.activeX+xml"/>
  <Override PartName="/xl/activeX/activeX77.xml" ContentType="application/vnd.ms-office.activeX+xml"/>
  <Override PartName="/xl/activeX/activeX78.xml" ContentType="application/vnd.ms-office.activeX+xml"/>
  <Override PartName="/xl/activeX/activeX79.xml" ContentType="application/vnd.ms-office.activeX+xml"/>
  <Override PartName="/xl/activeX/activeX80.xml" ContentType="application/vnd.ms-office.activeX+xml"/>
  <Override PartName="/xl/activeX/activeX81.xml" ContentType="application/vnd.ms-office.activeX+xml"/>
  <Override PartName="/xl/activeX/activeX82.xml" ContentType="application/vnd.ms-office.activeX+xml"/>
  <Override PartName="/xl/activeX/activeX83.xml" ContentType="application/vnd.ms-office.activeX+xml"/>
  <Override PartName="/xl/activeX/activeX84.xml" ContentType="application/vnd.ms-office.activeX+xml"/>
  <Override PartName="/xl/activeX/activeX85.xml" ContentType="application/vnd.ms-office.activeX+xml"/>
  <Override PartName="/xl/activeX/activeX86.xml" ContentType="application/vnd.ms-office.activeX+xml"/>
  <Override PartName="/xl/activeX/activeX87.xml" ContentType="application/vnd.ms-office.activeX+xml"/>
  <Override PartName="/xl/activeX/activeX88.xml" ContentType="application/vnd.ms-office.activeX+xml"/>
  <Override PartName="/xl/activeX/activeX89.xml" ContentType="application/vnd.ms-office.activeX+xml"/>
  <Override PartName="/xl/activeX/activeX90.xml" ContentType="application/vnd.ms-office.activeX+xml"/>
  <Override PartName="/xl/activeX/activeX91.xml" ContentType="application/vnd.ms-office.activeX+xml"/>
  <Override PartName="/xl/activeX/activeX92.xml" ContentType="application/vnd.ms-office.activeX+xml"/>
  <Override PartName="/xl/activeX/activeX93.xml" ContentType="application/vnd.ms-office.activeX+xml"/>
  <Override PartName="/xl/activeX/activeX94.xml" ContentType="application/vnd.ms-office.activeX+xml"/>
  <Override PartName="/xl/activeX/activeX95.xml" ContentType="application/vnd.ms-office.activeX+xml"/>
  <Override PartName="/xl/activeX/activeX96.xml" ContentType="application/vnd.ms-office.activeX+xml"/>
  <Override PartName="/xl/activeX/activeX97.xml" ContentType="application/vnd.ms-office.activeX+xml"/>
  <Override PartName="/xl/activeX/activeX98.xml" ContentType="application/vnd.ms-office.activeX+xml"/>
  <Override PartName="/xl/activeX/activeX99.xml" ContentType="application/vnd.ms-office.activeX+xml"/>
  <Override PartName="/xl/activeX/activeX100.xml" ContentType="application/vnd.ms-office.activeX+xml"/>
  <Override PartName="/xl/activeX/activeX101.xml" ContentType="application/vnd.ms-office.activeX+xml"/>
  <Override PartName="/xl/activeX/activeX102.xml" ContentType="application/vnd.ms-office.activeX+xml"/>
  <Override PartName="/xl/activeX/activeX103.xml" ContentType="application/vnd.ms-office.activeX+xml"/>
  <Override PartName="/xl/activeX/activeX104.xml" ContentType="application/vnd.ms-office.activeX+xml"/>
  <Override PartName="/xl/activeX/activeX105.xml" ContentType="application/vnd.ms-office.activeX+xml"/>
  <Override PartName="/xl/activeX/activeX106.xml" ContentType="application/vnd.ms-office.activeX+xml"/>
  <Override PartName="/xl/activeX/activeX107.xml" ContentType="application/vnd.ms-office.activeX+xml"/>
  <Override PartName="/xl/activeX/activeX108.xml" ContentType="application/vnd.ms-office.activeX+xml"/>
  <Override PartName="/xl/activeX/activeX109.xml" ContentType="application/vnd.ms-office.activeX+xml"/>
  <Override PartName="/xl/activeX/activeX110.xml" ContentType="application/vnd.ms-office.activeX+xml"/>
  <Override PartName="/xl/activeX/activeX111.xml" ContentType="application/vnd.ms-office.activeX+xml"/>
  <Override PartName="/xl/activeX/activeX112.xml" ContentType="application/vnd.ms-office.activeX+xml"/>
  <Override PartName="/xl/activeX/activeX113.xml" ContentType="application/vnd.ms-office.activeX+xml"/>
  <Override PartName="/xl/activeX/activeX114.xml" ContentType="application/vnd.ms-office.activeX+xml"/>
  <Override PartName="/xl/activeX/activeX115.xml" ContentType="application/vnd.ms-office.activeX+xml"/>
  <Override PartName="/xl/activeX/activeX116.xml" ContentType="application/vnd.ms-office.activeX+xml"/>
  <Override PartName="/xl/activeX/activeX117.xml" ContentType="application/vnd.ms-office.activeX+xml"/>
  <Override PartName="/xl/activeX/activeX118.xml" ContentType="application/vnd.ms-office.activeX+xml"/>
  <Override PartName="/xl/activeX/activeX119.xml" ContentType="application/vnd.ms-office.activeX+xml"/>
  <Override PartName="/xl/activeX/activeX120.xml" ContentType="application/vnd.ms-office.activeX+xml"/>
  <Override PartName="/xl/activeX/activeX121.xml" ContentType="application/vnd.ms-office.activeX+xml"/>
  <Override PartName="/xl/activeX/activeX122.xml" ContentType="application/vnd.ms-office.activeX+xml"/>
  <Override PartName="/xl/activeX/activeX123.xml" ContentType="application/vnd.ms-office.activeX+xml"/>
  <Override PartName="/xl/activeX/activeX124.xml" ContentType="application/vnd.ms-office.activeX+xml"/>
  <Override PartName="/xl/activeX/activeX125.xml" ContentType="application/vnd.ms-office.activeX+xml"/>
  <Override PartName="/xl/activeX/activeX126.xml" ContentType="application/vnd.ms-office.activeX+xml"/>
  <Override PartName="/xl/activeX/activeX127.xml" ContentType="application/vnd.ms-office.activeX+xml"/>
  <Override PartName="/xl/activeX/activeX128.xml" ContentType="application/vnd.ms-office.activeX+xml"/>
  <Override PartName="/xl/activeX/activeX129.xml" ContentType="application/vnd.ms-office.activeX+xml"/>
  <Override PartName="/xl/activeX/activeX130.xml" ContentType="application/vnd.ms-office.activeX+xml"/>
  <Override PartName="/xl/activeX/activeX131.xml" ContentType="application/vnd.ms-office.activeX+xml"/>
  <Override PartName="/xl/activeX/activeX132.xml" ContentType="application/vnd.ms-office.activeX+xml"/>
  <Override PartName="/xl/activeX/activeX133.xml" ContentType="application/vnd.ms-office.activeX+xml"/>
  <Override PartName="/xl/activeX/activeX134.xml" ContentType="application/vnd.ms-office.activeX+xml"/>
  <Override PartName="/xl/activeX/activeX135.xml" ContentType="application/vnd.ms-office.activeX+xml"/>
  <Override PartName="/xl/activeX/activeX136.xml" ContentType="application/vnd.ms-office.activeX+xml"/>
  <Override PartName="/xl/activeX/activeX137.xml" ContentType="application/vnd.ms-office.activeX+xml"/>
  <Override PartName="/xl/activeX/activeX138.xml" ContentType="application/vnd.ms-office.activeX+xml"/>
  <Override PartName="/xl/activeX/activeX139.xml" ContentType="application/vnd.ms-office.activeX+xml"/>
  <Override PartName="/xl/activeX/activeX140.xml" ContentType="application/vnd.ms-office.activeX+xml"/>
  <Override PartName="/xl/activeX/activeX141.xml" ContentType="application/vnd.ms-office.activeX+xml"/>
  <Override PartName="/xl/activeX/activeX142.xml" ContentType="application/vnd.ms-office.activeX+xml"/>
  <Override PartName="/xl/activeX/activeX143.xml" ContentType="application/vnd.ms-office.activeX+xml"/>
  <Override PartName="/xl/activeX/activeX144.xml" ContentType="application/vnd.ms-office.activeX+xml"/>
  <Override PartName="/xl/activeX/activeX145.xml" ContentType="application/vnd.ms-office.activeX+xml"/>
  <Override PartName="/xl/activeX/activeX146.xml" ContentType="application/vnd.ms-office.activeX+xml"/>
  <Override PartName="/xl/activeX/activeX147.xml" ContentType="application/vnd.ms-office.activeX+xml"/>
  <Override PartName="/xl/activeX/activeX148.xml" ContentType="application/vnd.ms-office.activeX+xml"/>
  <Override PartName="/xl/activeX/activeX149.xml" ContentType="application/vnd.ms-office.activeX+xml"/>
  <Override PartName="/xl/activeX/activeX150.xml" ContentType="application/vnd.ms-office.activeX+xml"/>
  <Override PartName="/xl/activeX/activeX151.xml" ContentType="application/vnd.ms-office.activeX+xml"/>
  <Override PartName="/xl/activeX/activeX152.xml" ContentType="application/vnd.ms-office.activeX+xml"/>
  <Override PartName="/xl/activeX/activeX153.xml" ContentType="application/vnd.ms-office.activeX+xml"/>
  <Override PartName="/xl/activeX/activeX154.xml" ContentType="application/vnd.ms-office.activeX+xml"/>
  <Override PartName="/xl/activeX/activeX155.xml" ContentType="application/vnd.ms-office.activeX+xml"/>
  <Override PartName="/xl/activeX/activeX156.xml" ContentType="application/vnd.ms-office.activeX+xml"/>
  <Override PartName="/xl/activeX/activeX157.xml" ContentType="application/vnd.ms-office.activeX+xml"/>
  <Override PartName="/xl/activeX/activeX158.xml" ContentType="application/vnd.ms-office.activeX+xml"/>
  <Override PartName="/xl/activeX/activeX159.xml" ContentType="application/vnd.ms-office.activeX+xml"/>
  <Override PartName="/xl/activeX/activeX160.xml" ContentType="application/vnd.ms-office.activeX+xml"/>
  <Override PartName="/xl/activeX/activeX161.xml" ContentType="application/vnd.ms-office.activeX+xml"/>
  <Override PartName="/xl/activeX/activeX162.xml" ContentType="application/vnd.ms-office.activeX+xml"/>
  <Override PartName="/xl/activeX/activeX163.xml" ContentType="application/vnd.ms-office.activeX+xml"/>
  <Override PartName="/xl/activeX/activeX164.xml" ContentType="application/vnd.ms-office.activeX+xml"/>
  <Override PartName="/xl/activeX/activeX165.xml" ContentType="application/vnd.ms-office.activeX+xml"/>
  <Override PartName="/xl/activeX/activeX166.xml" ContentType="application/vnd.ms-office.activeX+xml"/>
  <Override PartName="/xl/activeX/activeX167.xml" ContentType="application/vnd.ms-office.activeX+xml"/>
  <Override PartName="/xl/activeX/activeX168.xml" ContentType="application/vnd.ms-office.activeX+xml"/>
  <Override PartName="/xl/activeX/activeX169.xml" ContentType="application/vnd.ms-office.activeX+xml"/>
  <Override PartName="/xl/activeX/activeX170.xml" ContentType="application/vnd.ms-office.activeX+xml"/>
  <Override PartName="/xl/activeX/activeX171.xml" ContentType="application/vnd.ms-office.activeX+xml"/>
  <Override PartName="/xl/activeX/activeX172.xml" ContentType="application/vnd.ms-office.activeX+xml"/>
  <Override PartName="/xl/activeX/activeX173.xml" ContentType="application/vnd.ms-office.activeX+xml"/>
  <Override PartName="/xl/activeX/activeX174.xml" ContentType="application/vnd.ms-office.activeX+xml"/>
  <Override PartName="/xl/activeX/activeX175.xml" ContentType="application/vnd.ms-office.activeX+xml"/>
  <Override PartName="/xl/activeX/activeX176.xml" ContentType="application/vnd.ms-office.activeX+xml"/>
  <Override PartName="/xl/activeX/activeX177.xml" ContentType="application/vnd.ms-office.activeX+xml"/>
  <Override PartName="/xl/activeX/activeX178.xml" ContentType="application/vnd.ms-office.activeX+xml"/>
  <Override PartName="/xl/activeX/activeX179.xml" ContentType="application/vnd.ms-office.activeX+xml"/>
  <Override PartName="/xl/activeX/activeX180.xml" ContentType="application/vnd.ms-office.activeX+xml"/>
  <Override PartName="/xl/activeX/activeX181.xml" ContentType="application/vnd.ms-office.activeX+xml"/>
  <Override PartName="/xl/activeX/activeX182.xml" ContentType="application/vnd.ms-office.activeX+xml"/>
  <Override PartName="/xl/activeX/activeX183.xml" ContentType="application/vnd.ms-office.activeX+xml"/>
  <Override PartName="/xl/activeX/activeX184.xml" ContentType="application/vnd.ms-office.activeX+xml"/>
  <Override PartName="/xl/activeX/activeX185.xml" ContentType="application/vnd.ms-office.activeX+xml"/>
  <Override PartName="/xl/activeX/activeX186.xml" ContentType="application/vnd.ms-office.activeX+xml"/>
  <Override PartName="/xl/activeX/activeX187.xml" ContentType="application/vnd.ms-office.activeX+xml"/>
  <Override PartName="/xl/activeX/activeX188.xml" ContentType="application/vnd.ms-office.activeX+xml"/>
  <Override PartName="/xl/activeX/activeX189.xml" ContentType="application/vnd.ms-office.activeX+xml"/>
  <Override PartName="/xl/activeX/activeX190.xml" ContentType="application/vnd.ms-office.activeX+xml"/>
  <Override PartName="/xl/activeX/activeX191.xml" ContentType="application/vnd.ms-office.activeX+xml"/>
  <Override PartName="/xl/activeX/activeX192.xml" ContentType="application/vnd.ms-office.activeX+xml"/>
  <Override PartName="/xl/activeX/activeX193.xml" ContentType="application/vnd.ms-office.activeX+xml"/>
  <Override PartName="/xl/activeX/activeX194.xml" ContentType="application/vnd.ms-office.activeX+xml"/>
  <Override PartName="/xl/activeX/activeX195.xml" ContentType="application/vnd.ms-office.activeX+xml"/>
  <Override PartName="/xl/activeX/activeX196.xml" ContentType="application/vnd.ms-office.activeX+xml"/>
  <Override PartName="/xl/activeX/activeX197.xml" ContentType="application/vnd.ms-office.activeX+xml"/>
  <Override PartName="/xl/activeX/activeX198.xml" ContentType="application/vnd.ms-office.activeX+xml"/>
  <Override PartName="/xl/activeX/activeX199.xml" ContentType="application/vnd.ms-office.activeX+xml"/>
  <Override PartName="/xl/activeX/activeX200.xml" ContentType="application/vnd.ms-office.activeX+xml"/>
  <Override PartName="/xl/activeX/activeX201.xml" ContentType="application/vnd.ms-office.activeX+xml"/>
  <Override PartName="/xl/activeX/activeX202.xml" ContentType="application/vnd.ms-office.activeX+xml"/>
  <Override PartName="/xl/activeX/activeX203.xml" ContentType="application/vnd.ms-office.activeX+xml"/>
  <Override PartName="/xl/activeX/activeX204.xml" ContentType="application/vnd.ms-office.activeX+xml"/>
  <Override PartName="/xl/activeX/activeX205.xml" ContentType="application/vnd.ms-office.activeX+xml"/>
  <Override PartName="/xl/activeX/activeX206.xml" ContentType="application/vnd.ms-office.activeX+xml"/>
  <Override PartName="/xl/activeX/activeX207.xml" ContentType="application/vnd.ms-office.activeX+xml"/>
  <Override PartName="/xl/activeX/activeX208.xml" ContentType="application/vnd.ms-office.activeX+xml"/>
  <Override PartName="/xl/activeX/activeX209.xml" ContentType="application/vnd.ms-office.activeX+xml"/>
  <Override PartName="/xl/activeX/activeX210.xml" ContentType="application/vnd.ms-office.activeX+xml"/>
  <Override PartName="/xl/activeX/activeX211.xml" ContentType="application/vnd.ms-office.activeX+xml"/>
  <Override PartName="/xl/activeX/activeX212.xml" ContentType="application/vnd.ms-office.activeX+xml"/>
  <Override PartName="/xl/activeX/activeX213.xml" ContentType="application/vnd.ms-office.activeX+xml"/>
  <Override PartName="/xl/activeX/activeX214.xml" ContentType="application/vnd.ms-office.activeX+xml"/>
  <Override PartName="/xl/activeX/activeX215.xml" ContentType="application/vnd.ms-office.activeX+xml"/>
  <Override PartName="/xl/activeX/activeX216.xml" ContentType="application/vnd.ms-office.activeX+xml"/>
  <Override PartName="/xl/activeX/activeX217.xml" ContentType="application/vnd.ms-office.activeX+xml"/>
  <Override PartName="/xl/activeX/activeX218.xml" ContentType="application/vnd.ms-office.activeX+xml"/>
  <Override PartName="/xl/activeX/activeX219.xml" ContentType="application/vnd.ms-office.activeX+xml"/>
  <Override PartName="/xl/activeX/activeX220.xml" ContentType="application/vnd.ms-office.activeX+xml"/>
  <Override PartName="/xl/activeX/activeX221.xml" ContentType="application/vnd.ms-office.activeX+xml"/>
  <Override PartName="/xl/activeX/activeX222.xml" ContentType="application/vnd.ms-office.activeX+xml"/>
  <Override PartName="/xl/activeX/activeX223.xml" ContentType="application/vnd.ms-office.activeX+xml"/>
  <Override PartName="/xl/activeX/activeX224.xml" ContentType="application/vnd.ms-office.activeX+xml"/>
  <Override PartName="/xl/activeX/activeX225.xml" ContentType="application/vnd.ms-office.activeX+xml"/>
  <Override PartName="/xl/activeX/activeX226.xml" ContentType="application/vnd.ms-office.activeX+xml"/>
  <Override PartName="/xl/activeX/activeX227.xml" ContentType="application/vnd.ms-office.activeX+xml"/>
  <Override PartName="/xl/activeX/activeX228.xml" ContentType="application/vnd.ms-office.activeX+xml"/>
  <Override PartName="/xl/activeX/activeX229.xml" ContentType="application/vnd.ms-office.activeX+xml"/>
  <Override PartName="/xl/activeX/activeX230.xml" ContentType="application/vnd.ms-office.activeX+xml"/>
  <Override PartName="/xl/activeX/activeX231.xml" ContentType="application/vnd.ms-office.activeX+xml"/>
  <Override PartName="/xl/activeX/activeX232.xml" ContentType="application/vnd.ms-office.activeX+xml"/>
  <Override PartName="/xl/activeX/activeX233.xml" ContentType="application/vnd.ms-office.activeX+xml"/>
  <Override PartName="/xl/activeX/activeX234.xml" ContentType="application/vnd.ms-office.activeX+xml"/>
  <Override PartName="/xl/activeX/activeX235.xml" ContentType="application/vnd.ms-office.activeX+xml"/>
  <Override PartName="/xl/activeX/activeX236.xml" ContentType="application/vnd.ms-office.activeX+xml"/>
  <Override PartName="/xl/activeX/activeX237.xml" ContentType="application/vnd.ms-office.activeX+xml"/>
  <Override PartName="/xl/activeX/activeX238.xml" ContentType="application/vnd.ms-office.activeX+xml"/>
  <Override PartName="/xl/activeX/activeX239.xml" ContentType="application/vnd.ms-office.activeX+xml"/>
  <Override PartName="/xl/activeX/activeX240.xml" ContentType="application/vnd.ms-office.activeX+xml"/>
  <Override PartName="/xl/activeX/activeX241.xml" ContentType="application/vnd.ms-office.activeX+xml"/>
  <Override PartName="/xl/activeX/activeX242.xml" ContentType="application/vnd.ms-office.activeX+xml"/>
  <Override PartName="/xl/activeX/activeX243.xml" ContentType="application/vnd.ms-office.activeX+xml"/>
  <Override PartName="/xl/activeX/activeX244.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printerSettings/printerSettings2.bin" ContentType="application/vnd.openxmlformats-officedocument.spreadsheetml.printerSettings"/>
  <Override PartName="/xl/drawings/drawing4.xml" ContentType="application/vnd.openxmlformats-officedocument.drawing+xml"/>
  <Override PartName="/xl/ctrlProps/ctrlProp26.xml" ContentType="application/vnd.ms-excel.controlproperties+xml"/>
  <Override PartName="/xl/printerSettings/printerSettings3.bin" ContentType="application/vnd.openxmlformats-officedocument.spreadsheetml.printerSettings"/>
  <Override PartName="/xl/drawings/drawing5.xml" ContentType="application/vnd.openxmlformats-officedocument.drawing+xml"/>
  <Override PartName="/xl/ctrlProps/ctrlProp2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pivotTables/pivotTable1.xml" ContentType="application/vnd.openxmlformats-officedocument.spreadsheetml.pivotTable+xml"/>
  <Override PartName="/xl/printerSettings/printerSettings4.bin" ContentType="application/vnd.openxmlformats-officedocument.spreadsheetml.printerSettings"/>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8.xml" ContentType="application/vnd.openxmlformats-officedocument.drawing+xml"/>
  <Override PartName="/xl/ctrlProps/ctrlProp30.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5.bin" ContentType="application/vnd.openxmlformats-officedocument.spreadsheetml.printerSettings"/>
  <Override PartName="/xl/drawings/drawing10.xml" ContentType="application/vnd.openxmlformats-officedocument.drawing+xml"/>
  <Override PartName="/xl/ctrlProps/ctrlProp32.xml" ContentType="application/vnd.ms-excel.controlproperties+xml"/>
  <Override PartName="/xl/drawings/drawing11.xml" ContentType="application/vnd.openxmlformats-officedocument.drawing+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drawings/drawing13.xml" ContentType="application/vnd.openxmlformats-officedocument.drawing+xml"/>
  <Override PartName="/xl/ctrlProps/ctrlProp35.xml" ContentType="application/vnd.ms-excel.controlproperties+xml"/>
  <Override PartName="/xl/drawings/drawing14.xml" ContentType="application/vnd.openxmlformats-officedocument.drawing+xml"/>
  <Override PartName="/xl/ctrlProps/ctrlProp36.xml" ContentType="application/vnd.ms-excel.controlproperties+xml"/>
  <Override PartName="/xl/drawings/drawing15.xml" ContentType="application/vnd.openxmlformats-officedocument.drawing+xml"/>
  <Override PartName="/xl/ctrlProps/ctrlProp37.xml" ContentType="application/vnd.ms-excel.controlproperties+xml"/>
  <Override PartName="/xl/drawings/drawing16.xml" ContentType="application/vnd.openxmlformats-officedocument.drawing+xml"/>
  <Override PartName="/xl/ctrlProps/ctrlProp38.xml" ContentType="application/vnd.ms-excel.controlproperties+xml"/>
  <Override PartName="/xl/drawings/drawing17.xml" ContentType="application/vnd.openxmlformats-officedocument.drawing+xml"/>
  <Override PartName="/xl/ctrlProps/ctrlProp39.xml" ContentType="application/vnd.ms-excel.controlproperties+xml"/>
  <Override PartName="/xl/drawings/drawing18.xml" ContentType="application/vnd.openxmlformats-officedocument.drawing+xml"/>
  <Override PartName="/xl/ctrlProps/ctrlProp40.xml" ContentType="application/vnd.ms-excel.controlproperties+xml"/>
  <Override PartName="/xl/drawings/drawing19.xml" ContentType="application/vnd.openxmlformats-officedocument.drawing+xml"/>
  <Override PartName="/xl/ctrlProps/ctrlProp41.xml" ContentType="application/vnd.ms-excel.controlproperties+xml"/>
  <Override PartName="/xl/drawings/drawing20.xml" ContentType="application/vnd.openxmlformats-officedocument.drawing+xml"/>
  <Override PartName="/xl/ctrlProps/ctrlProp42.xml" ContentType="application/vnd.ms-excel.controlproperties+xml"/>
  <Override PartName="/xl/drawings/drawing21.xml" ContentType="application/vnd.openxmlformats-officedocument.drawing+xml"/>
  <Override PartName="/xl/ctrlProps/ctrlProp43.xml" ContentType="application/vnd.ms-excel.controlproperties+xml"/>
  <Override PartName="/xl/drawings/drawing22.xml" ContentType="application/vnd.openxmlformats-officedocument.drawing+xml"/>
  <Override PartName="/xl/ctrlProps/ctrlProp44.xml" ContentType="application/vnd.ms-excel.controlproperties+xml"/>
  <Override PartName="/xl/drawings/drawing23.xml" ContentType="application/vnd.openxmlformats-officedocument.drawing+xml"/>
  <Override PartName="/xl/ctrlProps/ctrlProp45.xml" ContentType="application/vnd.ms-excel.controlproperties+xml"/>
  <Override PartName="/xl/drawings/drawing24.xml" ContentType="application/vnd.openxmlformats-officedocument.drawing+xml"/>
  <Override PartName="/xl/ctrlProps/ctrlProp46.xml" ContentType="application/vnd.ms-excel.controlproperties+xml"/>
  <Override PartName="/xl/drawings/drawing25.xml" ContentType="application/vnd.openxmlformats-officedocument.drawing+xml"/>
  <Override PartName="/xl/ctrlProps/ctrlProp47.xml" ContentType="application/vnd.ms-excel.controlproperties+xml"/>
  <Override PartName="/xl/drawings/drawing26.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hidePivotFieldList="1"/>
  <mc:AlternateContent xmlns:mc="http://schemas.openxmlformats.org/markup-compatibility/2006">
    <mc:Choice Requires="x15">
      <x15ac:absPath xmlns:x15ac="http://schemas.microsoft.com/office/spreadsheetml/2010/11/ac" url="E:\Desktop\Desktop\Desktop\Fiverrr\dinningre\dunningre-attachments1\"/>
    </mc:Choice>
  </mc:AlternateContent>
  <xr:revisionPtr revIDLastSave="0" documentId="13_ncr:1_{4B62F899-5469-4F50-AC6C-72006ED3D474}" xr6:coauthVersionLast="45" xr6:coauthVersionMax="45" xr10:uidLastSave="{00000000-0000-0000-0000-000000000000}"/>
  <bookViews>
    <workbookView xWindow="-120" yWindow="-120" windowWidth="20730" windowHeight="11310" tabRatio="909" firstSheet="1" activeTab="1" xr2:uid="{00000000-000D-0000-FFFF-FFFF00000000}"/>
  </bookViews>
  <sheets>
    <sheet name="FORM-(Hidden)" sheetId="17" state="hidden" r:id="rId1"/>
    <sheet name="HOME | Ctr+H" sheetId="18" r:id="rId2"/>
    <sheet name="Instructions" sheetId="31" state="hidden" r:id="rId3"/>
    <sheet name="Employee Info" sheetId="32" state="hidden" r:id="rId4"/>
    <sheet name="Schedule" sheetId="33" state="hidden" r:id="rId5"/>
    <sheet name="DAILY MEAT PREP &amp; PAR SHEET" sheetId="1" state="hidden" r:id="rId6"/>
    <sheet name="TRANSFER LOG" sheetId="15" state="hidden" r:id="rId7"/>
    <sheet name="INVENTORY USAGE" sheetId="5" state="hidden" r:id="rId8"/>
    <sheet name="CHARTS" sheetId="13" state="hidden" r:id="rId9"/>
    <sheet name="TRUCK ORDER" sheetId="3" state="hidden" r:id="rId10"/>
    <sheet name="OPEN PURCHASES" sheetId="4" state="hidden" r:id="rId11"/>
    <sheet name="INVENTORY WEEK 1" sheetId="7" state="hidden" r:id="rId12"/>
    <sheet name="INVENTORY WEEK 2" sheetId="9" state="hidden" r:id="rId13"/>
    <sheet name="INVENTORY WEEK 3" sheetId="10" state="hidden" r:id="rId14"/>
    <sheet name="INVENTORY WEEK 4" sheetId="11" state="hidden" r:id="rId15"/>
    <sheet name="INVENTORY WEEK 5" sheetId="12" state="hidden" r:id="rId16"/>
    <sheet name="Sheet1" sheetId="14" state="hidden" r:id="rId17"/>
    <sheet name="|||||||||||||||||||||||||||||||" sheetId="19" state="hidden" r:id="rId18"/>
    <sheet name="Register Log" sheetId="20" state="hidden" r:id="rId19"/>
    <sheet name="AM Deposit" sheetId="21" state="hidden" r:id="rId20"/>
    <sheet name="AM Drive Thru" sheetId="22" state="hidden" r:id="rId21"/>
    <sheet name="PM Drive Thru" sheetId="23" state="hidden" r:id="rId22"/>
    <sheet name="PM Deposit" sheetId="24" state="hidden" r:id="rId23"/>
    <sheet name="Tips Counter" sheetId="25" state="hidden" r:id="rId24"/>
    <sheet name="Count Cards" sheetId="26" state="hidden" r:id="rId25"/>
    <sheet name="||||||||||||||||||||||||||" sheetId="27" state="hidden" r:id="rId26"/>
    <sheet name="Whiteboard" sheetId="28" state="hidden" r:id="rId27"/>
    <sheet name="Data" sheetId="29" state="hidden" r:id="rId28"/>
    <sheet name="Lists" sheetId="30" state="hidden" r:id="rId29"/>
    <sheet name="DATA-(Hidden)" sheetId="16" state="hidden" r:id="rId30"/>
  </sheets>
  <functionGroups builtInGroupCount="19"/>
  <definedNames>
    <definedName name="DataStart">'DATA-(Hidden)'!$A$1</definedName>
    <definedName name="DateSearch" comment="To search the combo box">OFFSET('DATA-(Hidden)'!$A$2,0,0,'FORM-(Hidden)'!$V$5,1)</definedName>
    <definedName name="Day_of_the_Month">Lists!$D$2:$D$32</definedName>
    <definedName name="DaysofWeek" localSheetId="28">Lists!$A$2:$A$8</definedName>
    <definedName name="FOM">'DAILY MEAT PREP &amp; PAR SHEET'!$C$354</definedName>
    <definedName name="Months" localSheetId="28">Lists!$G$2:$G$13</definedName>
    <definedName name="Months">'DAILY MEAT PREP &amp; PAR SHEET'!$D$355:$D$366</definedName>
    <definedName name="_xlnm.Print_Area" localSheetId="8">CHARTS!$A$1:$R$47</definedName>
    <definedName name="_xlnm.Print_Area" localSheetId="3">'Employee Info'!$A$3:$AG$45</definedName>
    <definedName name="_xlnm.Print_Area" localSheetId="7">'INVENTORY USAGE'!$A$1:$AU$78</definedName>
    <definedName name="_xlnm.Print_Area" localSheetId="4">Schedule!$A$1:$R$50</definedName>
    <definedName name="_xlnm.Print_Area" localSheetId="9">'TRUCK ORDER'!$A$20:$R$31</definedName>
    <definedName name="Year" localSheetId="28">Lists!$I$2:$I$17</definedName>
    <definedName name="Z_4BC99172_F1F4_46C6_A7DC_9B4317C62AC2_.wvu.PrintArea" localSheetId="18" hidden="1">'Register Log'!$A$1:$K$28</definedName>
    <definedName name="Z_81B9ECB1_95D8_4B42_A94C_3D5E286FC2F4_.wvu.PrintArea" localSheetId="18" hidden="1">'Register Log'!$A$1:$K$28</definedName>
    <definedName name="Z_D781A322_7688_46F9_9A1C_4584588B8B5E_.wvu.PrintArea" localSheetId="18" hidden="1">'Register Log'!$A$1:$K$28</definedName>
  </definedNames>
  <calcPr calcId="181029"/>
  <pivotCaches>
    <pivotCache cacheId="7" r:id="rId31"/>
  </pivotCaches>
</workbook>
</file>

<file path=xl/calcChain.xml><?xml version="1.0" encoding="utf-8"?>
<calcChain xmlns="http://schemas.openxmlformats.org/spreadsheetml/2006/main">
  <c r="E3" i="33" l="1"/>
  <c r="G3" i="33"/>
  <c r="I3" i="33"/>
  <c r="K3" i="33"/>
  <c r="M3" i="33"/>
  <c r="O3" i="33"/>
  <c r="Q3" i="33"/>
  <c r="T4" i="33"/>
  <c r="A6" i="33"/>
  <c r="B6" i="33"/>
  <c r="C6" i="33"/>
  <c r="S6" i="33"/>
  <c r="T6" i="33"/>
  <c r="B7" i="33"/>
  <c r="C7" i="33"/>
  <c r="S7" i="33"/>
  <c r="T7" i="33"/>
  <c r="B8" i="33"/>
  <c r="C8" i="33"/>
  <c r="S8" i="33"/>
  <c r="T8" i="33"/>
  <c r="A9" i="33"/>
  <c r="B9" i="33"/>
  <c r="C9" i="33"/>
  <c r="S9" i="33"/>
  <c r="T9" i="33" s="1"/>
  <c r="A10" i="33"/>
  <c r="B10" i="33"/>
  <c r="C10" i="33"/>
  <c r="S10" i="33"/>
  <c r="T10" i="33" s="1"/>
  <c r="A11" i="33"/>
  <c r="B11" i="33"/>
  <c r="C11" i="33"/>
  <c r="S11" i="33"/>
  <c r="T11" i="33"/>
  <c r="A12" i="33"/>
  <c r="B12" i="33"/>
  <c r="C12" i="33"/>
  <c r="S12" i="33"/>
  <c r="T12" i="33"/>
  <c r="A13" i="33"/>
  <c r="B13" i="33"/>
  <c r="C13" i="33"/>
  <c r="S13" i="33"/>
  <c r="T13" i="33" s="1"/>
  <c r="A14" i="33"/>
  <c r="B14" i="33"/>
  <c r="C14" i="33"/>
  <c r="S14" i="33"/>
  <c r="T14" i="33" s="1"/>
  <c r="A15" i="33"/>
  <c r="B15" i="33"/>
  <c r="C15" i="33"/>
  <c r="S15" i="33"/>
  <c r="T15" i="33" s="1"/>
  <c r="A16" i="33"/>
  <c r="B16" i="33"/>
  <c r="C16" i="33"/>
  <c r="S16" i="33"/>
  <c r="T16" i="33"/>
  <c r="A17" i="33"/>
  <c r="B17" i="33"/>
  <c r="C17" i="33"/>
  <c r="S17" i="33"/>
  <c r="T17" i="33" s="1"/>
  <c r="A18" i="33"/>
  <c r="B18" i="33"/>
  <c r="C18" i="33"/>
  <c r="S18" i="33"/>
  <c r="T18" i="33" s="1"/>
  <c r="A19" i="33"/>
  <c r="B19" i="33"/>
  <c r="C19" i="33"/>
  <c r="S19" i="33"/>
  <c r="T19" i="33" s="1"/>
  <c r="A20" i="33"/>
  <c r="B20" i="33"/>
  <c r="C20" i="33"/>
  <c r="S20" i="33"/>
  <c r="T20" i="33"/>
  <c r="A21" i="33"/>
  <c r="B21" i="33"/>
  <c r="C21" i="33"/>
  <c r="S21" i="33"/>
  <c r="T21" i="33" s="1"/>
  <c r="A22" i="33"/>
  <c r="B22" i="33"/>
  <c r="C22" i="33"/>
  <c r="S22" i="33"/>
  <c r="T22" i="33" s="1"/>
  <c r="A23" i="33"/>
  <c r="B23" i="33"/>
  <c r="C23" i="33"/>
  <c r="S23" i="33"/>
  <c r="T23" i="33" s="1"/>
  <c r="A24" i="33"/>
  <c r="B24" i="33"/>
  <c r="C24" i="33"/>
  <c r="S24" i="33"/>
  <c r="T24" i="33"/>
  <c r="A25" i="33"/>
  <c r="B25" i="33"/>
  <c r="C25" i="33"/>
  <c r="S25" i="33"/>
  <c r="T25" i="33" s="1"/>
  <c r="A26" i="33"/>
  <c r="B26" i="33"/>
  <c r="C26" i="33"/>
  <c r="S26" i="33"/>
  <c r="T26" i="33" s="1"/>
  <c r="A27" i="33"/>
  <c r="B27" i="33"/>
  <c r="C27" i="33"/>
  <c r="S27" i="33"/>
  <c r="T27" i="33" s="1"/>
  <c r="A28" i="33"/>
  <c r="B28" i="33"/>
  <c r="C28" i="33"/>
  <c r="S28" i="33"/>
  <c r="T28" i="33"/>
  <c r="A29" i="33"/>
  <c r="B29" i="33"/>
  <c r="C29" i="33"/>
  <c r="S29" i="33"/>
  <c r="T29" i="33" s="1"/>
  <c r="A30" i="33"/>
  <c r="B30" i="33"/>
  <c r="C30" i="33"/>
  <c r="S30" i="33"/>
  <c r="T30" i="33" s="1"/>
  <c r="A31" i="33"/>
  <c r="B31" i="33"/>
  <c r="C31" i="33"/>
  <c r="S31" i="33"/>
  <c r="T31" i="33" s="1"/>
  <c r="A32" i="33"/>
  <c r="B32" i="33"/>
  <c r="C32" i="33"/>
  <c r="S32" i="33"/>
  <c r="T32" i="33"/>
  <c r="A33" i="33"/>
  <c r="B33" i="33"/>
  <c r="C33" i="33"/>
  <c r="S33" i="33"/>
  <c r="T33" i="33" s="1"/>
  <c r="A34" i="33"/>
  <c r="B34" i="33"/>
  <c r="C34" i="33"/>
  <c r="S34" i="33"/>
  <c r="T34" i="33" s="1"/>
  <c r="A35" i="33"/>
  <c r="B35" i="33"/>
  <c r="C35" i="33"/>
  <c r="S35" i="33"/>
  <c r="T35" i="33" s="1"/>
  <c r="A36" i="33"/>
  <c r="B36" i="33"/>
  <c r="C36" i="33"/>
  <c r="S36" i="33"/>
  <c r="A37" i="33"/>
  <c r="B37" i="33"/>
  <c r="C37" i="33"/>
  <c r="S37" i="33"/>
  <c r="T37" i="33"/>
  <c r="A38" i="33"/>
  <c r="B38" i="33"/>
  <c r="C38" i="33"/>
  <c r="S38" i="33"/>
  <c r="T38" i="33" s="1"/>
  <c r="A39" i="33"/>
  <c r="B39" i="33"/>
  <c r="C39" i="33"/>
  <c r="S39" i="33"/>
  <c r="T39" i="33" s="1"/>
  <c r="A40" i="33"/>
  <c r="B40" i="33"/>
  <c r="C40" i="33"/>
  <c r="S40" i="33"/>
  <c r="T40" i="33"/>
  <c r="A41" i="33"/>
  <c r="B41" i="33"/>
  <c r="C41" i="33"/>
  <c r="S41" i="33"/>
  <c r="T41" i="33"/>
  <c r="A42" i="33"/>
  <c r="B42" i="33"/>
  <c r="C42" i="33"/>
  <c r="S42" i="33"/>
  <c r="T42" i="33" s="1"/>
  <c r="A43" i="33"/>
  <c r="B43" i="33"/>
  <c r="C43" i="33"/>
  <c r="S43" i="33"/>
  <c r="T43" i="33" s="1"/>
  <c r="A44" i="33"/>
  <c r="B44" i="33"/>
  <c r="C44" i="33"/>
  <c r="S44" i="33"/>
  <c r="T44" i="33"/>
  <c r="A45" i="33"/>
  <c r="B45" i="33"/>
  <c r="C45" i="33"/>
  <c r="S45" i="33"/>
  <c r="T45" i="33"/>
  <c r="A46" i="33"/>
  <c r="B46" i="33"/>
  <c r="C46" i="33"/>
  <c r="T46" i="33"/>
  <c r="B47" i="33"/>
  <c r="B48" i="33"/>
  <c r="C48" i="33"/>
  <c r="T48" i="33"/>
  <c r="B49" i="33"/>
  <c r="C49" i="33"/>
  <c r="T49" i="33"/>
  <c r="B50" i="33"/>
  <c r="C50" i="33"/>
  <c r="T50" i="33"/>
  <c r="E51" i="33"/>
  <c r="G51" i="33"/>
  <c r="I51" i="33"/>
  <c r="K51" i="33"/>
  <c r="M51" i="33"/>
  <c r="O51" i="33"/>
  <c r="Q51" i="33"/>
  <c r="S51" i="33"/>
  <c r="E53" i="33"/>
  <c r="G53" i="33"/>
  <c r="I53" i="33"/>
  <c r="K53" i="33"/>
  <c r="M53" i="33"/>
  <c r="O53" i="33"/>
  <c r="Q53" i="33"/>
  <c r="T4" i="32"/>
  <c r="S6" i="32"/>
  <c r="T6" i="32" s="1"/>
  <c r="S7" i="32"/>
  <c r="T7" i="32"/>
  <c r="S8" i="32"/>
  <c r="T8" i="32" s="1"/>
  <c r="S9" i="32"/>
  <c r="T9" i="32"/>
  <c r="S35" i="32"/>
  <c r="T35" i="32" s="1"/>
  <c r="S36" i="32"/>
  <c r="T36" i="32"/>
  <c r="S37" i="32"/>
  <c r="T37" i="32" s="1"/>
  <c r="S38" i="32"/>
  <c r="T38" i="32" s="1"/>
  <c r="S39" i="32"/>
  <c r="T39" i="32" s="1"/>
  <c r="S40" i="32"/>
  <c r="T40" i="32"/>
  <c r="S41" i="32"/>
  <c r="T41" i="32" s="1"/>
  <c r="S42" i="32"/>
  <c r="T42" i="32" s="1"/>
  <c r="S43" i="32"/>
  <c r="T43" i="32" s="1"/>
  <c r="S44" i="32"/>
  <c r="T44" i="32" s="1"/>
  <c r="S45" i="32"/>
  <c r="T45" i="32" s="1"/>
  <c r="S46" i="32"/>
  <c r="T46" i="32" s="1"/>
  <c r="S48" i="32"/>
  <c r="T48" i="32" s="1"/>
  <c r="S49" i="32"/>
  <c r="T49" i="32" s="1"/>
  <c r="S50" i="32"/>
  <c r="T50" i="32" s="1"/>
  <c r="E52" i="32"/>
  <c r="G52" i="32"/>
  <c r="I52" i="32"/>
  <c r="K52" i="32"/>
  <c r="M52" i="32"/>
  <c r="O52" i="32"/>
  <c r="Q52" i="32"/>
  <c r="T52" i="32" l="1"/>
  <c r="U52" i="32" s="1"/>
  <c r="T53" i="33"/>
  <c r="U53" i="33" s="1"/>
  <c r="E3" i="29" l="1"/>
  <c r="C4" i="29" s="1"/>
  <c r="C7" i="29"/>
  <c r="J17" i="28" s="1"/>
  <c r="B11" i="29"/>
  <c r="B7" i="28"/>
  <c r="D7" i="28"/>
  <c r="F7" i="28"/>
  <c r="H7" i="28"/>
  <c r="J7" i="28"/>
  <c r="L7" i="28"/>
  <c r="N7" i="28"/>
  <c r="J9" i="28"/>
  <c r="B13" i="28"/>
  <c r="D13" i="28"/>
  <c r="F13" i="28"/>
  <c r="H13" i="28"/>
  <c r="J13" i="28"/>
  <c r="L13" i="28"/>
  <c r="N13" i="28"/>
  <c r="B15" i="28"/>
  <c r="D15" i="28"/>
  <c r="F15" i="28"/>
  <c r="H15" i="28"/>
  <c r="J15" i="28"/>
  <c r="L15" i="28"/>
  <c r="N15" i="28"/>
  <c r="B21" i="28"/>
  <c r="D21" i="28"/>
  <c r="F21" i="28"/>
  <c r="H21" i="28"/>
  <c r="J21" i="28"/>
  <c r="L21" i="28"/>
  <c r="N21" i="28"/>
  <c r="B23" i="28"/>
  <c r="D23" i="28"/>
  <c r="F23" i="28"/>
  <c r="H23" i="28"/>
  <c r="J23" i="28"/>
  <c r="L23" i="28"/>
  <c r="N23" i="28"/>
  <c r="B29" i="28"/>
  <c r="D29" i="28"/>
  <c r="F29" i="28"/>
  <c r="H29" i="28"/>
  <c r="J29" i="28"/>
  <c r="L29" i="28"/>
  <c r="N29" i="28"/>
  <c r="B31" i="28"/>
  <c r="D31" i="28"/>
  <c r="F31" i="28"/>
  <c r="H31" i="28"/>
  <c r="J31" i="28"/>
  <c r="L31" i="28"/>
  <c r="N31" i="28"/>
  <c r="B37" i="28"/>
  <c r="D37" i="28"/>
  <c r="F37" i="28"/>
  <c r="H37" i="28"/>
  <c r="J37" i="28"/>
  <c r="L37" i="28"/>
  <c r="N37" i="28"/>
  <c r="B39" i="28"/>
  <c r="D39" i="28"/>
  <c r="F39" i="28"/>
  <c r="H39" i="28"/>
  <c r="J39" i="28"/>
  <c r="L39" i="28"/>
  <c r="N39" i="28"/>
  <c r="J41" i="28"/>
  <c r="B45" i="28"/>
  <c r="D45" i="28"/>
  <c r="F45" i="28"/>
  <c r="H45" i="28"/>
  <c r="J45" i="28"/>
  <c r="L45" i="28"/>
  <c r="N45" i="28"/>
  <c r="B47" i="28"/>
  <c r="D47" i="28"/>
  <c r="M49" i="28"/>
  <c r="M52" i="28"/>
  <c r="B53" i="28"/>
  <c r="D53" i="28"/>
  <c r="D9" i="28" l="1"/>
  <c r="D41" i="28"/>
  <c r="D49" i="28"/>
  <c r="D17" i="28"/>
  <c r="D25" i="28"/>
  <c r="D33" i="28"/>
  <c r="J33" i="28"/>
  <c r="C10" i="29"/>
  <c r="C6" i="29"/>
  <c r="J25" i="28"/>
  <c r="C9" i="29"/>
  <c r="C5" i="29"/>
  <c r="C8" i="29"/>
  <c r="Q6" i="25"/>
  <c r="B3" i="25" s="1"/>
  <c r="C23" i="25"/>
  <c r="D23" i="25"/>
  <c r="E17" i="25" s="1"/>
  <c r="F17" i="25" s="1"/>
  <c r="K5" i="24"/>
  <c r="L5" i="24"/>
  <c r="Q5" i="24"/>
  <c r="R5" i="24"/>
  <c r="V5" i="24" s="1"/>
  <c r="S5" i="24"/>
  <c r="U5" i="24"/>
  <c r="K6" i="24"/>
  <c r="L6" i="24"/>
  <c r="Q6" i="24"/>
  <c r="R6" i="24"/>
  <c r="V6" i="24" s="1"/>
  <c r="S6" i="24"/>
  <c r="U6" i="24"/>
  <c r="W6" i="24" s="1"/>
  <c r="K7" i="24"/>
  <c r="L7" i="24"/>
  <c r="Q7" i="24"/>
  <c r="R7" i="24"/>
  <c r="V7" i="24" s="1"/>
  <c r="S7" i="24"/>
  <c r="U7" i="24"/>
  <c r="K8" i="24"/>
  <c r="L8" i="24"/>
  <c r="Q8" i="24"/>
  <c r="R8" i="24"/>
  <c r="V8" i="24" s="1"/>
  <c r="S8" i="24"/>
  <c r="U8" i="24"/>
  <c r="W8" i="24" s="1"/>
  <c r="K9" i="24"/>
  <c r="L9" i="24"/>
  <c r="Q9" i="24"/>
  <c r="R9" i="24"/>
  <c r="V9" i="24" s="1"/>
  <c r="S9" i="24"/>
  <c r="U9" i="24"/>
  <c r="K10" i="24"/>
  <c r="L10" i="24"/>
  <c r="Q10" i="24"/>
  <c r="R10" i="24"/>
  <c r="V10" i="24" s="1"/>
  <c r="S10" i="24"/>
  <c r="U10" i="24"/>
  <c r="W10" i="24" s="1"/>
  <c r="K11" i="24"/>
  <c r="L11" i="24"/>
  <c r="Q11" i="24"/>
  <c r="R11" i="24"/>
  <c r="V11" i="24" s="1"/>
  <c r="S11" i="24"/>
  <c r="U11" i="24"/>
  <c r="K12" i="24"/>
  <c r="L12" i="24"/>
  <c r="Q12" i="24"/>
  <c r="R12" i="24"/>
  <c r="V12" i="24" s="1"/>
  <c r="S12" i="24"/>
  <c r="U12" i="24"/>
  <c r="W12" i="24" s="1"/>
  <c r="K13" i="24"/>
  <c r="L13" i="24"/>
  <c r="Q13" i="24"/>
  <c r="R13" i="24"/>
  <c r="V13" i="24" s="1"/>
  <c r="S13" i="24"/>
  <c r="U13" i="24"/>
  <c r="K14" i="24"/>
  <c r="L14" i="24"/>
  <c r="Q14" i="24"/>
  <c r="R14" i="24"/>
  <c r="V14" i="24" s="1"/>
  <c r="S14" i="24"/>
  <c r="U14" i="24"/>
  <c r="W14" i="24" s="1"/>
  <c r="K15" i="24"/>
  <c r="L15" i="24"/>
  <c r="Q15" i="24"/>
  <c r="R15" i="24"/>
  <c r="V15" i="24" s="1"/>
  <c r="S15" i="24"/>
  <c r="U15" i="24"/>
  <c r="K16" i="24"/>
  <c r="L16" i="24"/>
  <c r="Q16" i="24"/>
  <c r="R16" i="24"/>
  <c r="V16" i="24" s="1"/>
  <c r="S16" i="24"/>
  <c r="U16" i="24"/>
  <c r="W16" i="24" s="1"/>
  <c r="K17" i="24"/>
  <c r="L17" i="24"/>
  <c r="Q17" i="24"/>
  <c r="R17" i="24"/>
  <c r="V17" i="24" s="1"/>
  <c r="S17" i="24"/>
  <c r="U17" i="24"/>
  <c r="K18" i="24"/>
  <c r="L18" i="24"/>
  <c r="Q18" i="24"/>
  <c r="R18" i="24"/>
  <c r="V18" i="24" s="1"/>
  <c r="S18" i="24"/>
  <c r="U18" i="24"/>
  <c r="W18" i="24" s="1"/>
  <c r="K19" i="24"/>
  <c r="L19" i="24"/>
  <c r="Q19" i="24"/>
  <c r="R19" i="24"/>
  <c r="V19" i="24" s="1"/>
  <c r="S19" i="24"/>
  <c r="U19" i="24"/>
  <c r="K20" i="24"/>
  <c r="L20" i="24"/>
  <c r="Q20" i="24"/>
  <c r="R20" i="24"/>
  <c r="V20" i="24" s="1"/>
  <c r="S20" i="24"/>
  <c r="U20" i="24"/>
  <c r="W20" i="24" s="1"/>
  <c r="K21" i="24"/>
  <c r="L21" i="24"/>
  <c r="Q21" i="24"/>
  <c r="R21" i="24"/>
  <c r="V21" i="24" s="1"/>
  <c r="S21" i="24"/>
  <c r="U21" i="24"/>
  <c r="K22" i="24"/>
  <c r="L22" i="24"/>
  <c r="Q22" i="24"/>
  <c r="R22" i="24"/>
  <c r="V22" i="24" s="1"/>
  <c r="S22" i="24"/>
  <c r="U22" i="24"/>
  <c r="W22" i="24" s="1"/>
  <c r="K23" i="24"/>
  <c r="L23" i="24"/>
  <c r="Q23" i="24"/>
  <c r="R23" i="24"/>
  <c r="V23" i="24" s="1"/>
  <c r="S23" i="24"/>
  <c r="U23" i="24"/>
  <c r="K24" i="24"/>
  <c r="L24" i="24"/>
  <c r="Q24" i="24"/>
  <c r="R24" i="24"/>
  <c r="V24" i="24" s="1"/>
  <c r="S24" i="24"/>
  <c r="U24" i="24"/>
  <c r="W24" i="24" s="1"/>
  <c r="K25" i="24"/>
  <c r="L25" i="24"/>
  <c r="Q25" i="24"/>
  <c r="R25" i="24"/>
  <c r="V25" i="24" s="1"/>
  <c r="S25" i="24"/>
  <c r="U25" i="24"/>
  <c r="K26" i="24"/>
  <c r="L26" i="24"/>
  <c r="Q26" i="24"/>
  <c r="R26" i="24"/>
  <c r="V26" i="24" s="1"/>
  <c r="S26" i="24"/>
  <c r="U26" i="24"/>
  <c r="W26" i="24" s="1"/>
  <c r="K27" i="24"/>
  <c r="L27" i="24"/>
  <c r="Q27" i="24"/>
  <c r="R27" i="24"/>
  <c r="V27" i="24" s="1"/>
  <c r="S27" i="24"/>
  <c r="U27" i="24"/>
  <c r="K28" i="24"/>
  <c r="L28" i="24"/>
  <c r="Q28" i="24"/>
  <c r="R28" i="24"/>
  <c r="V28" i="24" s="1"/>
  <c r="S28" i="24"/>
  <c r="U28" i="24"/>
  <c r="W28" i="24" s="1"/>
  <c r="K29" i="24"/>
  <c r="L29" i="24"/>
  <c r="Q29" i="24"/>
  <c r="R29" i="24"/>
  <c r="V29" i="24" s="1"/>
  <c r="S29" i="24"/>
  <c r="U29" i="24"/>
  <c r="K30" i="24"/>
  <c r="L30" i="24"/>
  <c r="Q30" i="24"/>
  <c r="R30" i="24"/>
  <c r="V30" i="24" s="1"/>
  <c r="S30" i="24"/>
  <c r="U30" i="24"/>
  <c r="W30" i="24" s="1"/>
  <c r="K31" i="24"/>
  <c r="L31" i="24"/>
  <c r="Q31" i="24"/>
  <c r="R31" i="24"/>
  <c r="V31" i="24" s="1"/>
  <c r="S31" i="24"/>
  <c r="U31" i="24"/>
  <c r="K32" i="24"/>
  <c r="L32" i="24"/>
  <c r="Q32" i="24"/>
  <c r="R32" i="24"/>
  <c r="V32" i="24" s="1"/>
  <c r="S32" i="24"/>
  <c r="U32" i="24"/>
  <c r="W32" i="24" s="1"/>
  <c r="K33" i="24"/>
  <c r="L33" i="24"/>
  <c r="Q33" i="24"/>
  <c r="R33" i="24"/>
  <c r="V33" i="24" s="1"/>
  <c r="S33" i="24"/>
  <c r="U33" i="24"/>
  <c r="K34" i="24"/>
  <c r="L34" i="24"/>
  <c r="Q34" i="24"/>
  <c r="R34" i="24"/>
  <c r="V34" i="24" s="1"/>
  <c r="S34" i="24"/>
  <c r="U34" i="24"/>
  <c r="W34" i="24" s="1"/>
  <c r="K35" i="24"/>
  <c r="L35" i="24"/>
  <c r="Q35" i="24"/>
  <c r="R35" i="24"/>
  <c r="V35" i="24" s="1"/>
  <c r="S35" i="24"/>
  <c r="U35" i="24"/>
  <c r="C36" i="24"/>
  <c r="D36" i="24"/>
  <c r="G36" i="24"/>
  <c r="H36" i="24"/>
  <c r="I36" i="24"/>
  <c r="J36" i="24"/>
  <c r="N36" i="24"/>
  <c r="O36" i="24"/>
  <c r="P36" i="24"/>
  <c r="Q36" i="24"/>
  <c r="R36" i="24"/>
  <c r="S36" i="24"/>
  <c r="K5" i="23"/>
  <c r="P5" i="23"/>
  <c r="Q5" i="23"/>
  <c r="U5" i="23" s="1"/>
  <c r="R5" i="23"/>
  <c r="T5" i="23"/>
  <c r="K6" i="23"/>
  <c r="P6" i="23"/>
  <c r="Q6" i="23"/>
  <c r="R6" i="23"/>
  <c r="T6" i="23"/>
  <c r="U6" i="23"/>
  <c r="K7" i="23"/>
  <c r="P7" i="23"/>
  <c r="Q7" i="23"/>
  <c r="R7" i="23"/>
  <c r="T7" i="23"/>
  <c r="U7" i="23"/>
  <c r="V7" i="23" s="1"/>
  <c r="K8" i="23"/>
  <c r="P8" i="23"/>
  <c r="Q8" i="23"/>
  <c r="U8" i="23" s="1"/>
  <c r="V8" i="23" s="1"/>
  <c r="R8" i="23"/>
  <c r="T8" i="23"/>
  <c r="K9" i="23"/>
  <c r="P9" i="23"/>
  <c r="Q9" i="23"/>
  <c r="U9" i="23" s="1"/>
  <c r="R9" i="23"/>
  <c r="T9" i="23"/>
  <c r="V9" i="23" s="1"/>
  <c r="K10" i="23"/>
  <c r="P10" i="23"/>
  <c r="Q10" i="23"/>
  <c r="R10" i="23"/>
  <c r="T10" i="23"/>
  <c r="U10" i="23"/>
  <c r="K11" i="23"/>
  <c r="P11" i="23"/>
  <c r="Q11" i="23"/>
  <c r="R11" i="23"/>
  <c r="T11" i="23"/>
  <c r="U11" i="23"/>
  <c r="V11" i="23" s="1"/>
  <c r="K12" i="23"/>
  <c r="P12" i="23"/>
  <c r="Q12" i="23"/>
  <c r="U12" i="23" s="1"/>
  <c r="V12" i="23" s="1"/>
  <c r="R12" i="23"/>
  <c r="T12" i="23"/>
  <c r="K13" i="23"/>
  <c r="P13" i="23"/>
  <c r="Q13" i="23"/>
  <c r="U13" i="23" s="1"/>
  <c r="R13" i="23"/>
  <c r="T13" i="23"/>
  <c r="V13" i="23" s="1"/>
  <c r="K14" i="23"/>
  <c r="P14" i="23"/>
  <c r="Q14" i="23"/>
  <c r="R14" i="23"/>
  <c r="T14" i="23"/>
  <c r="U14" i="23"/>
  <c r="K15" i="23"/>
  <c r="P15" i="23"/>
  <c r="Q15" i="23"/>
  <c r="R15" i="23"/>
  <c r="T15" i="23"/>
  <c r="U15" i="23"/>
  <c r="V15" i="23" s="1"/>
  <c r="K16" i="23"/>
  <c r="P16" i="23"/>
  <c r="Q16" i="23"/>
  <c r="U16" i="23" s="1"/>
  <c r="V16" i="23" s="1"/>
  <c r="R16" i="23"/>
  <c r="T16" i="23"/>
  <c r="K17" i="23"/>
  <c r="P17" i="23"/>
  <c r="Q17" i="23"/>
  <c r="U17" i="23" s="1"/>
  <c r="R17" i="23"/>
  <c r="T17" i="23"/>
  <c r="V17" i="23" s="1"/>
  <c r="K18" i="23"/>
  <c r="P18" i="23"/>
  <c r="Q18" i="23"/>
  <c r="R18" i="23"/>
  <c r="T18" i="23"/>
  <c r="U18" i="23"/>
  <c r="K19" i="23"/>
  <c r="P19" i="23"/>
  <c r="Q19" i="23"/>
  <c r="R19" i="23"/>
  <c r="T19" i="23"/>
  <c r="U19" i="23"/>
  <c r="V19" i="23" s="1"/>
  <c r="K20" i="23"/>
  <c r="P20" i="23"/>
  <c r="Q20" i="23"/>
  <c r="U20" i="23" s="1"/>
  <c r="V20" i="23" s="1"/>
  <c r="R20" i="23"/>
  <c r="T20" i="23"/>
  <c r="K21" i="23"/>
  <c r="P21" i="23"/>
  <c r="Q21" i="23"/>
  <c r="U21" i="23" s="1"/>
  <c r="R21" i="23"/>
  <c r="T21" i="23"/>
  <c r="V21" i="23" s="1"/>
  <c r="K22" i="23"/>
  <c r="P22" i="23"/>
  <c r="Q22" i="23"/>
  <c r="R22" i="23"/>
  <c r="T22" i="23"/>
  <c r="U22" i="23"/>
  <c r="K23" i="23"/>
  <c r="P23" i="23"/>
  <c r="Q23" i="23"/>
  <c r="R23" i="23"/>
  <c r="T23" i="23"/>
  <c r="U23" i="23"/>
  <c r="V23" i="23" s="1"/>
  <c r="K24" i="23"/>
  <c r="P24" i="23"/>
  <c r="Q24" i="23"/>
  <c r="U24" i="23" s="1"/>
  <c r="V24" i="23" s="1"/>
  <c r="R24" i="23"/>
  <c r="T24" i="23"/>
  <c r="K25" i="23"/>
  <c r="P25" i="23"/>
  <c r="Q25" i="23"/>
  <c r="U25" i="23" s="1"/>
  <c r="R25" i="23"/>
  <c r="T25" i="23"/>
  <c r="V25" i="23" s="1"/>
  <c r="K26" i="23"/>
  <c r="P26" i="23"/>
  <c r="Q26" i="23"/>
  <c r="R26" i="23"/>
  <c r="T26" i="23"/>
  <c r="V26" i="23" s="1"/>
  <c r="U26" i="23"/>
  <c r="K27" i="23"/>
  <c r="P27" i="23"/>
  <c r="Q27" i="23"/>
  <c r="R27" i="23"/>
  <c r="T27" i="23"/>
  <c r="U27" i="23"/>
  <c r="V27" i="23" s="1"/>
  <c r="K28" i="23"/>
  <c r="P28" i="23"/>
  <c r="Q28" i="23"/>
  <c r="U28" i="23" s="1"/>
  <c r="V28" i="23" s="1"/>
  <c r="R28" i="23"/>
  <c r="T28" i="23"/>
  <c r="K29" i="23"/>
  <c r="P29" i="23"/>
  <c r="Q29" i="23"/>
  <c r="U29" i="23" s="1"/>
  <c r="R29" i="23"/>
  <c r="T29" i="23"/>
  <c r="V29" i="23" s="1"/>
  <c r="K30" i="23"/>
  <c r="P30" i="23"/>
  <c r="Q30" i="23"/>
  <c r="R30" i="23"/>
  <c r="T30" i="23"/>
  <c r="V30" i="23" s="1"/>
  <c r="U30" i="23"/>
  <c r="K31" i="23"/>
  <c r="P31" i="23"/>
  <c r="Q31" i="23"/>
  <c r="R31" i="23"/>
  <c r="T31" i="23"/>
  <c r="U31" i="23"/>
  <c r="V31" i="23" s="1"/>
  <c r="K32" i="23"/>
  <c r="P32" i="23"/>
  <c r="Q32" i="23"/>
  <c r="U32" i="23" s="1"/>
  <c r="V32" i="23" s="1"/>
  <c r="R32" i="23"/>
  <c r="T32" i="23"/>
  <c r="K33" i="23"/>
  <c r="P33" i="23"/>
  <c r="Q33" i="23"/>
  <c r="U33" i="23" s="1"/>
  <c r="R33" i="23"/>
  <c r="T33" i="23"/>
  <c r="V33" i="23" s="1"/>
  <c r="K34" i="23"/>
  <c r="P34" i="23"/>
  <c r="Q34" i="23"/>
  <c r="R34" i="23"/>
  <c r="T34" i="23"/>
  <c r="V34" i="23" s="1"/>
  <c r="U34" i="23"/>
  <c r="K35" i="23"/>
  <c r="P35" i="23"/>
  <c r="Q35" i="23"/>
  <c r="R35" i="23"/>
  <c r="T35" i="23"/>
  <c r="U35" i="23"/>
  <c r="V35" i="23" s="1"/>
  <c r="C36" i="23"/>
  <c r="D36" i="23"/>
  <c r="G36" i="23"/>
  <c r="H36" i="23"/>
  <c r="I36" i="23"/>
  <c r="J36" i="23"/>
  <c r="K36" i="23"/>
  <c r="M36" i="23"/>
  <c r="N36" i="23"/>
  <c r="O36" i="23"/>
  <c r="P36" i="23"/>
  <c r="K5" i="22"/>
  <c r="P5" i="22"/>
  <c r="Q5" i="22"/>
  <c r="S5" i="22"/>
  <c r="U5" i="22" s="1"/>
  <c r="T5" i="22"/>
  <c r="K6" i="22"/>
  <c r="P6" i="22"/>
  <c r="Q6" i="22"/>
  <c r="S6" i="22"/>
  <c r="T6" i="22"/>
  <c r="U6" i="22" s="1"/>
  <c r="K7" i="22"/>
  <c r="P7" i="22"/>
  <c r="Q7" i="22"/>
  <c r="S7" i="22"/>
  <c r="U7" i="22" s="1"/>
  <c r="T7" i="22"/>
  <c r="K8" i="22"/>
  <c r="P8" i="22"/>
  <c r="Q8" i="22"/>
  <c r="S8" i="22"/>
  <c r="T8" i="22"/>
  <c r="U8" i="22" s="1"/>
  <c r="K9" i="22"/>
  <c r="P9" i="22"/>
  <c r="Q9" i="22"/>
  <c r="S9" i="22"/>
  <c r="U9" i="22" s="1"/>
  <c r="T9" i="22"/>
  <c r="K10" i="22"/>
  <c r="P10" i="22"/>
  <c r="Q10" i="22"/>
  <c r="S10" i="22"/>
  <c r="T10" i="22"/>
  <c r="U10" i="22"/>
  <c r="K11" i="22"/>
  <c r="P11" i="22"/>
  <c r="Q11" i="22"/>
  <c r="S11" i="22"/>
  <c r="U11" i="22" s="1"/>
  <c r="T11" i="22"/>
  <c r="K12" i="22"/>
  <c r="P12" i="22"/>
  <c r="Q12" i="22"/>
  <c r="S12" i="22"/>
  <c r="T12" i="22"/>
  <c r="U12" i="22" s="1"/>
  <c r="K13" i="22"/>
  <c r="P13" i="22"/>
  <c r="Q13" i="22"/>
  <c r="S13" i="22"/>
  <c r="U13" i="22" s="1"/>
  <c r="T13" i="22"/>
  <c r="K14" i="22"/>
  <c r="P14" i="22"/>
  <c r="Q14" i="22"/>
  <c r="S14" i="22"/>
  <c r="T14" i="22"/>
  <c r="U14" i="22" s="1"/>
  <c r="K15" i="22"/>
  <c r="P15" i="22"/>
  <c r="Q15" i="22"/>
  <c r="S15" i="22"/>
  <c r="U15" i="22" s="1"/>
  <c r="T15" i="22"/>
  <c r="K16" i="22"/>
  <c r="P16" i="22"/>
  <c r="Q16" i="22"/>
  <c r="S16" i="22"/>
  <c r="T16" i="22"/>
  <c r="U16" i="22" s="1"/>
  <c r="K17" i="22"/>
  <c r="P17" i="22"/>
  <c r="Q17" i="22"/>
  <c r="S17" i="22"/>
  <c r="U17" i="22" s="1"/>
  <c r="T17" i="22"/>
  <c r="K18" i="22"/>
  <c r="P18" i="22"/>
  <c r="Q18" i="22"/>
  <c r="S18" i="22"/>
  <c r="T18" i="22"/>
  <c r="U18" i="22"/>
  <c r="K19" i="22"/>
  <c r="P19" i="22"/>
  <c r="Q19" i="22"/>
  <c r="S19" i="22"/>
  <c r="U19" i="22" s="1"/>
  <c r="T19" i="22"/>
  <c r="K20" i="22"/>
  <c r="P20" i="22"/>
  <c r="Q20" i="22"/>
  <c r="S20" i="22"/>
  <c r="T20" i="22"/>
  <c r="U20" i="22" s="1"/>
  <c r="K21" i="22"/>
  <c r="P21" i="22"/>
  <c r="Q21" i="22"/>
  <c r="S21" i="22"/>
  <c r="U21" i="22" s="1"/>
  <c r="T21" i="22"/>
  <c r="K22" i="22"/>
  <c r="P22" i="22"/>
  <c r="Q22" i="22"/>
  <c r="S22" i="22"/>
  <c r="T22" i="22"/>
  <c r="U22" i="22" s="1"/>
  <c r="K23" i="22"/>
  <c r="P23" i="22"/>
  <c r="Q23" i="22"/>
  <c r="S23" i="22"/>
  <c r="U23" i="22" s="1"/>
  <c r="T23" i="22"/>
  <c r="K24" i="22"/>
  <c r="P24" i="22"/>
  <c r="Q24" i="22"/>
  <c r="S24" i="22"/>
  <c r="T24" i="22"/>
  <c r="U24" i="22" s="1"/>
  <c r="K25" i="22"/>
  <c r="P25" i="22"/>
  <c r="Q25" i="22"/>
  <c r="S25" i="22"/>
  <c r="U25" i="22" s="1"/>
  <c r="T25" i="22"/>
  <c r="K26" i="22"/>
  <c r="P26" i="22"/>
  <c r="Q26" i="22"/>
  <c r="S26" i="22"/>
  <c r="T26" i="22"/>
  <c r="U26" i="22"/>
  <c r="K27" i="22"/>
  <c r="P27" i="22"/>
  <c r="Q27" i="22"/>
  <c r="S27" i="22"/>
  <c r="U27" i="22" s="1"/>
  <c r="T27" i="22"/>
  <c r="K28" i="22"/>
  <c r="P28" i="22"/>
  <c r="Q28" i="22"/>
  <c r="S28" i="22"/>
  <c r="T28" i="22"/>
  <c r="U28" i="22" s="1"/>
  <c r="K29" i="22"/>
  <c r="P29" i="22"/>
  <c r="Q29" i="22"/>
  <c r="S29" i="22"/>
  <c r="U29" i="22" s="1"/>
  <c r="T29" i="22"/>
  <c r="K30" i="22"/>
  <c r="P30" i="22"/>
  <c r="Q30" i="22"/>
  <c r="S30" i="22"/>
  <c r="T30" i="22"/>
  <c r="U30" i="22" s="1"/>
  <c r="K31" i="22"/>
  <c r="P31" i="22"/>
  <c r="Q31" i="22"/>
  <c r="S31" i="22"/>
  <c r="U31" i="22" s="1"/>
  <c r="T31" i="22"/>
  <c r="K32" i="22"/>
  <c r="P32" i="22"/>
  <c r="Q32" i="22"/>
  <c r="S32" i="22"/>
  <c r="T32" i="22"/>
  <c r="U32" i="22" s="1"/>
  <c r="K33" i="22"/>
  <c r="P33" i="22"/>
  <c r="Q33" i="22"/>
  <c r="S33" i="22"/>
  <c r="U33" i="22" s="1"/>
  <c r="T33" i="22"/>
  <c r="K34" i="22"/>
  <c r="P34" i="22"/>
  <c r="Q34" i="22"/>
  <c r="S34" i="22"/>
  <c r="T34" i="22"/>
  <c r="U34" i="22"/>
  <c r="K35" i="22"/>
  <c r="P35" i="22"/>
  <c r="Q35" i="22"/>
  <c r="S35" i="22"/>
  <c r="U35" i="22" s="1"/>
  <c r="T35" i="22"/>
  <c r="C36" i="22"/>
  <c r="D36" i="22"/>
  <c r="G36" i="22"/>
  <c r="H36" i="22"/>
  <c r="I36" i="22"/>
  <c r="J36" i="22"/>
  <c r="M36" i="22"/>
  <c r="N36" i="22"/>
  <c r="O36" i="22"/>
  <c r="T36" i="22"/>
  <c r="K5" i="21"/>
  <c r="P5" i="21"/>
  <c r="Q5" i="21"/>
  <c r="S5" i="21"/>
  <c r="T5" i="21"/>
  <c r="U5" i="21"/>
  <c r="K6" i="21"/>
  <c r="P6" i="21"/>
  <c r="Q6" i="21"/>
  <c r="S6" i="21"/>
  <c r="U6" i="21" s="1"/>
  <c r="T6" i="21"/>
  <c r="K7" i="21"/>
  <c r="P7" i="21"/>
  <c r="Q7" i="21"/>
  <c r="S7" i="21"/>
  <c r="T7" i="21"/>
  <c r="U7" i="21"/>
  <c r="K8" i="21"/>
  <c r="P8" i="21"/>
  <c r="Q8" i="21"/>
  <c r="S8" i="21"/>
  <c r="U8" i="21" s="1"/>
  <c r="T8" i="21"/>
  <c r="K9" i="21"/>
  <c r="P9" i="21"/>
  <c r="Q9" i="21"/>
  <c r="S9" i="21"/>
  <c r="T9" i="21"/>
  <c r="U9" i="21"/>
  <c r="K10" i="21"/>
  <c r="P10" i="21"/>
  <c r="Q10" i="21"/>
  <c r="S10" i="21"/>
  <c r="U10" i="21" s="1"/>
  <c r="T10" i="21"/>
  <c r="K11" i="21"/>
  <c r="P11" i="21"/>
  <c r="Q11" i="21"/>
  <c r="Q36" i="21" s="1"/>
  <c r="S11" i="21"/>
  <c r="T11" i="21"/>
  <c r="U11" i="21"/>
  <c r="K12" i="21"/>
  <c r="P12" i="21"/>
  <c r="Q12" i="21"/>
  <c r="S12" i="21"/>
  <c r="T12" i="21"/>
  <c r="K13" i="21"/>
  <c r="P13" i="21"/>
  <c r="Q13" i="21"/>
  <c r="S13" i="21"/>
  <c r="T13" i="21"/>
  <c r="U13" i="21"/>
  <c r="K14" i="21"/>
  <c r="P14" i="21"/>
  <c r="Q14" i="21"/>
  <c r="S14" i="21"/>
  <c r="U14" i="21" s="1"/>
  <c r="T14" i="21"/>
  <c r="K15" i="21"/>
  <c r="P15" i="21"/>
  <c r="Q15" i="21"/>
  <c r="S15" i="21"/>
  <c r="T15" i="21"/>
  <c r="U15" i="21"/>
  <c r="K16" i="21"/>
  <c r="P16" i="21"/>
  <c r="Q16" i="21"/>
  <c r="S16" i="21"/>
  <c r="U16" i="21" s="1"/>
  <c r="T16" i="21"/>
  <c r="K17" i="21"/>
  <c r="P17" i="21"/>
  <c r="Q17" i="21"/>
  <c r="S17" i="21"/>
  <c r="T17" i="21"/>
  <c r="U17" i="21"/>
  <c r="K18" i="21"/>
  <c r="P18" i="21"/>
  <c r="Q18" i="21"/>
  <c r="S18" i="21"/>
  <c r="U18" i="21" s="1"/>
  <c r="T18" i="21"/>
  <c r="K19" i="21"/>
  <c r="P19" i="21"/>
  <c r="Q19" i="21"/>
  <c r="S19" i="21"/>
  <c r="T19" i="21"/>
  <c r="U19" i="21"/>
  <c r="K20" i="21"/>
  <c r="P20" i="21"/>
  <c r="Q20" i="21"/>
  <c r="S20" i="21"/>
  <c r="T20" i="21"/>
  <c r="K21" i="21"/>
  <c r="P21" i="21"/>
  <c r="Q21" i="21"/>
  <c r="S21" i="21"/>
  <c r="T21" i="21"/>
  <c r="U21" i="21"/>
  <c r="K22" i="21"/>
  <c r="P22" i="21"/>
  <c r="Q22" i="21"/>
  <c r="S22" i="21"/>
  <c r="U22" i="21" s="1"/>
  <c r="T22" i="21"/>
  <c r="K23" i="21"/>
  <c r="P23" i="21"/>
  <c r="Q23" i="21"/>
  <c r="S23" i="21"/>
  <c r="T23" i="21"/>
  <c r="U23" i="21"/>
  <c r="K24" i="21"/>
  <c r="P24" i="21"/>
  <c r="Q24" i="21"/>
  <c r="S24" i="21"/>
  <c r="U24" i="21" s="1"/>
  <c r="T24" i="21"/>
  <c r="K25" i="21"/>
  <c r="P25" i="21"/>
  <c r="Q25" i="21"/>
  <c r="S25" i="21"/>
  <c r="T25" i="21"/>
  <c r="U25" i="21"/>
  <c r="K26" i="21"/>
  <c r="P26" i="21"/>
  <c r="Q26" i="21"/>
  <c r="S26" i="21"/>
  <c r="U26" i="21" s="1"/>
  <c r="T26" i="21"/>
  <c r="K27" i="21"/>
  <c r="P27" i="21"/>
  <c r="Q27" i="21"/>
  <c r="S27" i="21"/>
  <c r="T27" i="21"/>
  <c r="U27" i="21"/>
  <c r="K28" i="21"/>
  <c r="P28" i="21"/>
  <c r="Q28" i="21"/>
  <c r="S28" i="21"/>
  <c r="T28" i="21"/>
  <c r="K29" i="21"/>
  <c r="P29" i="21"/>
  <c r="Q29" i="21"/>
  <c r="S29" i="21"/>
  <c r="T29" i="21"/>
  <c r="U29" i="21"/>
  <c r="K30" i="21"/>
  <c r="P30" i="21"/>
  <c r="Q30" i="21"/>
  <c r="S30" i="21"/>
  <c r="U30" i="21" s="1"/>
  <c r="T30" i="21"/>
  <c r="K31" i="21"/>
  <c r="P31" i="21"/>
  <c r="Q31" i="21"/>
  <c r="S31" i="21"/>
  <c r="T31" i="21"/>
  <c r="U31" i="21"/>
  <c r="K32" i="21"/>
  <c r="P32" i="21"/>
  <c r="Q32" i="21"/>
  <c r="S32" i="21"/>
  <c r="U32" i="21" s="1"/>
  <c r="T32" i="21"/>
  <c r="K33" i="21"/>
  <c r="P33" i="21"/>
  <c r="Q33" i="21"/>
  <c r="S33" i="21"/>
  <c r="T33" i="21"/>
  <c r="U33" i="21"/>
  <c r="K34" i="21"/>
  <c r="P34" i="21"/>
  <c r="Q34" i="21"/>
  <c r="S34" i="21"/>
  <c r="U34" i="21" s="1"/>
  <c r="T34" i="21"/>
  <c r="K35" i="21"/>
  <c r="P35" i="21"/>
  <c r="Q35" i="21"/>
  <c r="S35" i="21"/>
  <c r="T35" i="21"/>
  <c r="U35" i="21"/>
  <c r="C36" i="21"/>
  <c r="D36" i="21"/>
  <c r="G36" i="21"/>
  <c r="H36" i="21"/>
  <c r="I36" i="21"/>
  <c r="J36" i="21"/>
  <c r="M36" i="21"/>
  <c r="N36" i="21"/>
  <c r="O36" i="21"/>
  <c r="K5" i="20"/>
  <c r="L5" i="20"/>
  <c r="K6" i="20"/>
  <c r="L6" i="20"/>
  <c r="K8" i="20"/>
  <c r="L8" i="20"/>
  <c r="K9" i="20"/>
  <c r="L9" i="20"/>
  <c r="K11" i="20"/>
  <c r="L11" i="20"/>
  <c r="K12" i="20"/>
  <c r="L12" i="20"/>
  <c r="K17" i="20"/>
  <c r="L17" i="20"/>
  <c r="K18" i="20"/>
  <c r="L18" i="20"/>
  <c r="K19" i="20"/>
  <c r="L19" i="20"/>
  <c r="K20" i="20"/>
  <c r="L20" i="20"/>
  <c r="K30" i="20"/>
  <c r="K31" i="20"/>
  <c r="F33" i="28" l="1"/>
  <c r="F9" i="28"/>
  <c r="F41" i="28"/>
  <c r="F17" i="28"/>
  <c r="F25" i="28"/>
  <c r="B17" i="28"/>
  <c r="B25" i="28"/>
  <c r="B33" i="28"/>
  <c r="B9" i="28"/>
  <c r="B41" i="28"/>
  <c r="B49" i="28"/>
  <c r="N33" i="28"/>
  <c r="N9" i="28"/>
  <c r="N41" i="28"/>
  <c r="N17" i="28"/>
  <c r="N25" i="28"/>
  <c r="L9" i="28"/>
  <c r="L41" i="28"/>
  <c r="L17" i="28"/>
  <c r="L25" i="28"/>
  <c r="L33" i="28"/>
  <c r="H25" i="28"/>
  <c r="H33" i="28"/>
  <c r="H9" i="28"/>
  <c r="H41" i="28"/>
  <c r="H17" i="28"/>
  <c r="V5" i="23"/>
  <c r="T36" i="23"/>
  <c r="V36" i="24"/>
  <c r="U28" i="21"/>
  <c r="U36" i="21" s="1"/>
  <c r="U20" i="21"/>
  <c r="U12" i="21"/>
  <c r="K36" i="21"/>
  <c r="S36" i="22"/>
  <c r="U36" i="22"/>
  <c r="R36" i="23"/>
  <c r="E19" i="25"/>
  <c r="F19" i="25" s="1"/>
  <c r="E8" i="25"/>
  <c r="F8" i="25" s="1"/>
  <c r="E10" i="25"/>
  <c r="F10" i="25" s="1"/>
  <c r="E12" i="25"/>
  <c r="F12" i="25" s="1"/>
  <c r="E14" i="25"/>
  <c r="F14" i="25" s="1"/>
  <c r="E16" i="25"/>
  <c r="F16" i="25" s="1"/>
  <c r="E18" i="25"/>
  <c r="F18" i="25" s="1"/>
  <c r="E20" i="25"/>
  <c r="F20" i="25" s="1"/>
  <c r="E22" i="25"/>
  <c r="F22" i="25" s="1"/>
  <c r="E9" i="25"/>
  <c r="F9" i="25" s="1"/>
  <c r="E13" i="25"/>
  <c r="F13" i="25" s="1"/>
  <c r="E5" i="25"/>
  <c r="E7" i="25"/>
  <c r="F7" i="25" s="1"/>
  <c r="E11" i="25"/>
  <c r="F11" i="25" s="1"/>
  <c r="E15" i="25"/>
  <c r="F15" i="25" s="1"/>
  <c r="S36" i="21"/>
  <c r="P36" i="21"/>
  <c r="Q36" i="22"/>
  <c r="U36" i="23"/>
  <c r="W35" i="24"/>
  <c r="W33" i="24"/>
  <c r="W31" i="24"/>
  <c r="W29" i="24"/>
  <c r="W27" i="24"/>
  <c r="W25" i="24"/>
  <c r="W23" i="24"/>
  <c r="W21" i="24"/>
  <c r="W19" i="24"/>
  <c r="W17" i="24"/>
  <c r="W15" i="24"/>
  <c r="W13" i="24"/>
  <c r="W11" i="24"/>
  <c r="W9" i="24"/>
  <c r="W7" i="24"/>
  <c r="U36" i="24"/>
  <c r="W5" i="24"/>
  <c r="L36" i="24"/>
  <c r="E6" i="25"/>
  <c r="F6" i="25" s="1"/>
  <c r="T36" i="21"/>
  <c r="K36" i="22"/>
  <c r="P36" i="22"/>
  <c r="Q36" i="23"/>
  <c r="V22" i="23"/>
  <c r="V18" i="23"/>
  <c r="V14" i="23"/>
  <c r="V10" i="23"/>
  <c r="V6" i="23"/>
  <c r="K36" i="24"/>
  <c r="E21" i="25"/>
  <c r="F21" i="25" s="1"/>
  <c r="E2" i="25"/>
  <c r="W36" i="24" l="1"/>
  <c r="E23" i="25"/>
  <c r="F5" i="25"/>
  <c r="F23" i="25" s="1"/>
  <c r="V36" i="23"/>
  <c r="H136" i="12"/>
  <c r="I136" i="12"/>
  <c r="J136" i="12"/>
  <c r="H137" i="12"/>
  <c r="I137" i="12"/>
  <c r="J137" i="12"/>
  <c r="H138" i="12"/>
  <c r="I138" i="12"/>
  <c r="J138" i="12"/>
  <c r="H139" i="12"/>
  <c r="I139" i="12"/>
  <c r="J139" i="12"/>
  <c r="H140" i="12"/>
  <c r="I140" i="12"/>
  <c r="J140" i="12"/>
  <c r="H141" i="12"/>
  <c r="I141" i="12"/>
  <c r="J141" i="12"/>
  <c r="H142" i="12"/>
  <c r="I142" i="12"/>
  <c r="J142" i="12"/>
  <c r="H143" i="12"/>
  <c r="I143" i="12"/>
  <c r="J143" i="12"/>
  <c r="H135" i="12"/>
  <c r="H136" i="11"/>
  <c r="I136" i="11"/>
  <c r="J136" i="11"/>
  <c r="H137" i="11"/>
  <c r="I137" i="11"/>
  <c r="J137" i="11"/>
  <c r="H138" i="11"/>
  <c r="I138" i="11"/>
  <c r="J138" i="11"/>
  <c r="H139" i="11"/>
  <c r="I139" i="11"/>
  <c r="J139" i="11"/>
  <c r="H140" i="11"/>
  <c r="I140" i="11"/>
  <c r="J140" i="11"/>
  <c r="H141" i="11"/>
  <c r="I141" i="11"/>
  <c r="J141" i="11"/>
  <c r="H142" i="11"/>
  <c r="I142" i="11"/>
  <c r="J142" i="11"/>
  <c r="H143" i="11"/>
  <c r="I143" i="11"/>
  <c r="J143" i="11"/>
  <c r="H135" i="11"/>
  <c r="H134" i="11"/>
  <c r="H131" i="11"/>
  <c r="H137" i="10"/>
  <c r="H136" i="10"/>
  <c r="I136" i="10"/>
  <c r="J136" i="10"/>
  <c r="I137" i="10"/>
  <c r="J137" i="10"/>
  <c r="H138" i="10"/>
  <c r="I138" i="10"/>
  <c r="J138" i="10"/>
  <c r="H139" i="10"/>
  <c r="I139" i="10"/>
  <c r="J139" i="10"/>
  <c r="H140" i="10"/>
  <c r="I140" i="10"/>
  <c r="J140" i="10"/>
  <c r="H141" i="10"/>
  <c r="I141" i="10"/>
  <c r="J141" i="10"/>
  <c r="H142" i="10"/>
  <c r="I142" i="10"/>
  <c r="J142" i="10"/>
  <c r="H143" i="10"/>
  <c r="I143" i="10"/>
  <c r="J143" i="10"/>
  <c r="H135" i="10"/>
  <c r="H134" i="10"/>
  <c r="H132" i="10"/>
  <c r="I141" i="9"/>
  <c r="H136" i="9"/>
  <c r="I136" i="9"/>
  <c r="J136" i="9"/>
  <c r="H137" i="9"/>
  <c r="I137" i="9"/>
  <c r="J137" i="9"/>
  <c r="H138" i="9"/>
  <c r="I138" i="9"/>
  <c r="J138" i="9"/>
  <c r="H139" i="9"/>
  <c r="I139" i="9"/>
  <c r="J139" i="9"/>
  <c r="H140" i="9"/>
  <c r="I140" i="9"/>
  <c r="J140" i="9"/>
  <c r="H141" i="9"/>
  <c r="J141" i="9"/>
  <c r="H142" i="9"/>
  <c r="I142" i="9"/>
  <c r="J142" i="9"/>
  <c r="H143" i="9"/>
  <c r="I143" i="9"/>
  <c r="J143" i="9"/>
  <c r="H135" i="9"/>
  <c r="H134" i="9"/>
  <c r="K94" i="7"/>
  <c r="K91" i="7"/>
  <c r="J95" i="7"/>
  <c r="J94" i="7"/>
  <c r="J93" i="7"/>
  <c r="J91" i="7"/>
  <c r="J88" i="7"/>
  <c r="J83" i="7"/>
  <c r="I136" i="7"/>
  <c r="I137" i="7"/>
  <c r="I138" i="7"/>
  <c r="I139" i="7"/>
  <c r="I140" i="7"/>
  <c r="I141" i="7"/>
  <c r="I142" i="7"/>
  <c r="I143" i="7"/>
  <c r="I135" i="7"/>
  <c r="I134" i="7"/>
  <c r="I133" i="7"/>
  <c r="I132" i="7"/>
  <c r="I131" i="7"/>
  <c r="I127" i="7"/>
  <c r="I126" i="7"/>
  <c r="I123" i="7"/>
  <c r="I120" i="7"/>
  <c r="I107" i="7"/>
  <c r="I100" i="7"/>
  <c r="I98" i="7"/>
  <c r="H143" i="7"/>
  <c r="H136" i="7"/>
  <c r="H137" i="7"/>
  <c r="H138" i="7"/>
  <c r="H139" i="7"/>
  <c r="H140" i="7"/>
  <c r="H141" i="7"/>
  <c r="H142" i="7"/>
  <c r="H135" i="7"/>
  <c r="H134" i="7"/>
  <c r="H133" i="7"/>
  <c r="H132" i="7"/>
  <c r="H131" i="7"/>
  <c r="H129" i="7"/>
  <c r="H125" i="7"/>
  <c r="H126" i="7"/>
  <c r="H124" i="7"/>
  <c r="H115" i="7"/>
  <c r="Z14" i="1" l="1"/>
  <c r="X13" i="1" l="1"/>
  <c r="D161" i="14" l="1"/>
  <c r="C161" i="14"/>
  <c r="B161" i="14"/>
  <c r="A161" i="14"/>
  <c r="D160" i="14"/>
  <c r="C160" i="14"/>
  <c r="B160" i="14"/>
  <c r="A160" i="14"/>
  <c r="D159" i="14"/>
  <c r="C159" i="14"/>
  <c r="B159" i="14"/>
  <c r="A159" i="14"/>
  <c r="D158" i="14"/>
  <c r="C158" i="14"/>
  <c r="B158" i="14"/>
  <c r="A158" i="14"/>
  <c r="D157" i="14"/>
  <c r="C157" i="14"/>
  <c r="B157" i="14"/>
  <c r="A157" i="14"/>
  <c r="D156" i="14"/>
  <c r="C156" i="14"/>
  <c r="B156" i="14"/>
  <c r="A156" i="14"/>
  <c r="D155" i="14"/>
  <c r="C155" i="14"/>
  <c r="B155" i="14"/>
  <c r="A155" i="14"/>
  <c r="D154" i="14"/>
  <c r="C154" i="14"/>
  <c r="B154" i="14"/>
  <c r="A154" i="14"/>
  <c r="D153" i="14"/>
  <c r="C153" i="14"/>
  <c r="B153" i="14"/>
  <c r="A153" i="14"/>
  <c r="D152" i="14"/>
  <c r="C152" i="14"/>
  <c r="B152" i="14"/>
  <c r="A152" i="14"/>
  <c r="D151" i="14"/>
  <c r="C151" i="14"/>
  <c r="B151" i="14"/>
  <c r="A151" i="14"/>
  <c r="D150" i="14"/>
  <c r="C150" i="14"/>
  <c r="B150" i="14"/>
  <c r="A150" i="14"/>
  <c r="D149" i="14"/>
  <c r="C149" i="14"/>
  <c r="B149" i="14"/>
  <c r="A149" i="14"/>
  <c r="D148" i="14"/>
  <c r="C148" i="14"/>
  <c r="B148" i="14"/>
  <c r="A148" i="14"/>
  <c r="D145" i="14"/>
  <c r="C145" i="14"/>
  <c r="B145" i="14"/>
  <c r="A145" i="14"/>
  <c r="D144" i="14"/>
  <c r="C144" i="14"/>
  <c r="B144" i="14"/>
  <c r="A144" i="14"/>
  <c r="D143" i="14"/>
  <c r="C143" i="14"/>
  <c r="B143" i="14"/>
  <c r="A143" i="14"/>
  <c r="D142" i="14"/>
  <c r="C142" i="14"/>
  <c r="B142" i="14"/>
  <c r="A142" i="14"/>
  <c r="D141" i="14"/>
  <c r="C141" i="14"/>
  <c r="B141" i="14"/>
  <c r="A141" i="14"/>
  <c r="D138" i="14"/>
  <c r="C138" i="14"/>
  <c r="B138" i="14"/>
  <c r="A138" i="14"/>
  <c r="D137" i="14"/>
  <c r="C137" i="14"/>
  <c r="B137" i="14"/>
  <c r="A137" i="14"/>
  <c r="D136" i="14"/>
  <c r="C136" i="14"/>
  <c r="B136" i="14"/>
  <c r="A136" i="14"/>
  <c r="D135" i="14"/>
  <c r="C135" i="14"/>
  <c r="B135" i="14"/>
  <c r="A135" i="14"/>
  <c r="D134" i="14"/>
  <c r="C134" i="14"/>
  <c r="B134" i="14"/>
  <c r="A134" i="14"/>
  <c r="D133" i="14"/>
  <c r="C133" i="14"/>
  <c r="B133" i="14"/>
  <c r="A133" i="14"/>
  <c r="D132" i="14"/>
  <c r="C132" i="14"/>
  <c r="B132" i="14"/>
  <c r="A132" i="14"/>
  <c r="D131" i="14"/>
  <c r="C131" i="14"/>
  <c r="B131" i="14"/>
  <c r="A131" i="14"/>
  <c r="D130" i="14"/>
  <c r="C130" i="14"/>
  <c r="B130" i="14"/>
  <c r="A130" i="14"/>
  <c r="D129" i="14"/>
  <c r="C129" i="14"/>
  <c r="B129" i="14"/>
  <c r="A129" i="14"/>
  <c r="D128" i="14"/>
  <c r="C128" i="14"/>
  <c r="B128" i="14"/>
  <c r="A128" i="14"/>
  <c r="D127" i="14"/>
  <c r="C127" i="14"/>
  <c r="B127" i="14"/>
  <c r="A127" i="14"/>
  <c r="D126" i="14"/>
  <c r="C126" i="14"/>
  <c r="B126" i="14"/>
  <c r="A126" i="14"/>
  <c r="D125" i="14"/>
  <c r="C125" i="14"/>
  <c r="B125" i="14"/>
  <c r="A125" i="14"/>
  <c r="D124" i="14"/>
  <c r="C124" i="14"/>
  <c r="B124" i="14"/>
  <c r="A124" i="14"/>
  <c r="D123" i="14"/>
  <c r="C123" i="14"/>
  <c r="B123" i="14"/>
  <c r="A123" i="14"/>
  <c r="D122" i="14"/>
  <c r="C122" i="14"/>
  <c r="B122" i="14"/>
  <c r="A122" i="14"/>
  <c r="D121" i="14"/>
  <c r="C121" i="14"/>
  <c r="B121" i="14"/>
  <c r="A121" i="14"/>
  <c r="D120" i="14"/>
  <c r="C120" i="14"/>
  <c r="B120" i="14"/>
  <c r="A120" i="14"/>
  <c r="D119" i="14"/>
  <c r="C119" i="14"/>
  <c r="B119" i="14"/>
  <c r="A119" i="14"/>
  <c r="D118" i="14"/>
  <c r="C118" i="14"/>
  <c r="B118" i="14"/>
  <c r="A118" i="14"/>
  <c r="D117" i="14"/>
  <c r="C117" i="14"/>
  <c r="B117" i="14"/>
  <c r="A117" i="14"/>
  <c r="D116" i="14"/>
  <c r="C116" i="14"/>
  <c r="B116" i="14"/>
  <c r="A116" i="14"/>
  <c r="D115" i="14"/>
  <c r="C115" i="14"/>
  <c r="B115" i="14"/>
  <c r="A115" i="14"/>
  <c r="D114" i="14"/>
  <c r="C114" i="14"/>
  <c r="B114" i="14"/>
  <c r="A114" i="14"/>
  <c r="D113" i="14"/>
  <c r="C113" i="14"/>
  <c r="B113" i="14"/>
  <c r="A113" i="14"/>
  <c r="D112" i="14"/>
  <c r="C112" i="14"/>
  <c r="B112" i="14"/>
  <c r="A112" i="14"/>
  <c r="D111" i="14"/>
  <c r="C111" i="14"/>
  <c r="B111" i="14"/>
  <c r="A111" i="14"/>
  <c r="D110" i="14"/>
  <c r="C110" i="14"/>
  <c r="B110" i="14"/>
  <c r="A110" i="14"/>
  <c r="D109" i="14"/>
  <c r="C109" i="14"/>
  <c r="B109" i="14"/>
  <c r="A109" i="14"/>
  <c r="D108" i="14"/>
  <c r="C108" i="14"/>
  <c r="B108" i="14"/>
  <c r="A108" i="14"/>
  <c r="D107" i="14"/>
  <c r="C107" i="14"/>
  <c r="B107" i="14"/>
  <c r="A107" i="14"/>
  <c r="D106" i="14"/>
  <c r="C106" i="14"/>
  <c r="B106" i="14"/>
  <c r="A106" i="14"/>
  <c r="D105" i="14"/>
  <c r="C105" i="14"/>
  <c r="B105" i="14"/>
  <c r="A105" i="14"/>
  <c r="D104" i="14"/>
  <c r="C104" i="14"/>
  <c r="B104" i="14"/>
  <c r="A104" i="14"/>
  <c r="D103" i="14"/>
  <c r="C103" i="14"/>
  <c r="B103" i="14"/>
  <c r="A103" i="14"/>
  <c r="D102" i="14"/>
  <c r="C102" i="14"/>
  <c r="B102" i="14"/>
  <c r="A102" i="14"/>
  <c r="D101" i="14"/>
  <c r="C101" i="14"/>
  <c r="B101" i="14"/>
  <c r="A101" i="14"/>
  <c r="D100" i="14"/>
  <c r="C100" i="14"/>
  <c r="B100" i="14"/>
  <c r="A100" i="14"/>
  <c r="D99" i="14"/>
  <c r="C99" i="14"/>
  <c r="B99" i="14"/>
  <c r="A99" i="14"/>
  <c r="D98" i="14"/>
  <c r="C98" i="14"/>
  <c r="B98" i="14"/>
  <c r="A98" i="14"/>
  <c r="D97" i="14"/>
  <c r="C97" i="14"/>
  <c r="B97" i="14"/>
  <c r="A97" i="14"/>
  <c r="D96" i="14"/>
  <c r="C96" i="14"/>
  <c r="B96" i="14"/>
  <c r="A96" i="14"/>
  <c r="D95" i="14"/>
  <c r="C95" i="14"/>
  <c r="B95" i="14"/>
  <c r="A95" i="14"/>
  <c r="D94" i="14"/>
  <c r="C94" i="14"/>
  <c r="B94" i="14"/>
  <c r="A94" i="14"/>
  <c r="D93" i="14"/>
  <c r="C93" i="14"/>
  <c r="B93" i="14"/>
  <c r="A93" i="14"/>
  <c r="C90" i="14"/>
  <c r="D90" i="14" s="1"/>
  <c r="E90" i="14" s="1"/>
  <c r="F90" i="14" s="1"/>
  <c r="G90" i="14" s="1"/>
  <c r="B90" i="14"/>
  <c r="A90" i="14"/>
  <c r="C89" i="14"/>
  <c r="D89" i="14" s="1"/>
  <c r="E89" i="14" s="1"/>
  <c r="F89" i="14" s="1"/>
  <c r="G89" i="14" s="1"/>
  <c r="B89" i="14"/>
  <c r="A89" i="14"/>
  <c r="C88" i="14"/>
  <c r="D88" i="14" s="1"/>
  <c r="E88" i="14" s="1"/>
  <c r="F88" i="14" s="1"/>
  <c r="G88" i="14" s="1"/>
  <c r="B88" i="14"/>
  <c r="A88" i="14"/>
  <c r="C87" i="14"/>
  <c r="D87" i="14" s="1"/>
  <c r="E87" i="14" s="1"/>
  <c r="F87" i="14" s="1"/>
  <c r="G87" i="14" s="1"/>
  <c r="B87" i="14"/>
  <c r="A87" i="14"/>
  <c r="C86" i="14"/>
  <c r="D86" i="14" s="1"/>
  <c r="E86" i="14" s="1"/>
  <c r="F86" i="14" s="1"/>
  <c r="G86" i="14" s="1"/>
  <c r="B86" i="14"/>
  <c r="A86" i="14"/>
  <c r="C85" i="14"/>
  <c r="D85" i="14" s="1"/>
  <c r="E85" i="14" s="1"/>
  <c r="F85" i="14" s="1"/>
  <c r="G85" i="14" s="1"/>
  <c r="B85" i="14"/>
  <c r="A85" i="14"/>
  <c r="C84" i="14"/>
  <c r="D84" i="14" s="1"/>
  <c r="E84" i="14" s="1"/>
  <c r="F84" i="14" s="1"/>
  <c r="G84" i="14" s="1"/>
  <c r="B84" i="14"/>
  <c r="A84" i="14"/>
  <c r="C83" i="14"/>
  <c r="D83" i="14" s="1"/>
  <c r="E83" i="14" s="1"/>
  <c r="F83" i="14" s="1"/>
  <c r="G83" i="14" s="1"/>
  <c r="B83" i="14"/>
  <c r="A83" i="14"/>
  <c r="C82" i="14"/>
  <c r="D82" i="14" s="1"/>
  <c r="E82" i="14" s="1"/>
  <c r="F82" i="14" s="1"/>
  <c r="G82" i="14" s="1"/>
  <c r="B82" i="14"/>
  <c r="A82" i="14"/>
  <c r="C81" i="14"/>
  <c r="D81" i="14" s="1"/>
  <c r="E81" i="14" s="1"/>
  <c r="F81" i="14" s="1"/>
  <c r="G81" i="14" s="1"/>
  <c r="B81" i="14"/>
  <c r="A81" i="14"/>
  <c r="C80" i="14"/>
  <c r="D80" i="14" s="1"/>
  <c r="E80" i="14" s="1"/>
  <c r="F80" i="14" s="1"/>
  <c r="G80" i="14" s="1"/>
  <c r="B80" i="14"/>
  <c r="A80" i="14"/>
  <c r="C79" i="14"/>
  <c r="D79" i="14" s="1"/>
  <c r="E79" i="14" s="1"/>
  <c r="F79" i="14" s="1"/>
  <c r="G79" i="14" s="1"/>
  <c r="B79" i="14"/>
  <c r="A79" i="14"/>
  <c r="C78" i="14"/>
  <c r="D78" i="14" s="1"/>
  <c r="E78" i="14" s="1"/>
  <c r="F78" i="14" s="1"/>
  <c r="G78" i="14" s="1"/>
  <c r="B78" i="14"/>
  <c r="A78" i="14"/>
  <c r="C77" i="14"/>
  <c r="D77" i="14" s="1"/>
  <c r="E77" i="14" s="1"/>
  <c r="F77" i="14" s="1"/>
  <c r="G77" i="14" s="1"/>
  <c r="B77" i="14"/>
  <c r="A77" i="14"/>
  <c r="C76" i="14"/>
  <c r="D76" i="14" s="1"/>
  <c r="E76" i="14" s="1"/>
  <c r="F76" i="14" s="1"/>
  <c r="G76" i="14" s="1"/>
  <c r="B76" i="14"/>
  <c r="A76" i="14"/>
  <c r="C75" i="14"/>
  <c r="D75" i="14" s="1"/>
  <c r="E75" i="14" s="1"/>
  <c r="F75" i="14" s="1"/>
  <c r="G75" i="14" s="1"/>
  <c r="B75" i="14"/>
  <c r="A75" i="14"/>
  <c r="C74" i="14"/>
  <c r="D74" i="14" s="1"/>
  <c r="E74" i="14" s="1"/>
  <c r="F74" i="14" s="1"/>
  <c r="G74" i="14" s="1"/>
  <c r="B74" i="14"/>
  <c r="A74" i="14"/>
  <c r="C73" i="14"/>
  <c r="D73" i="14" s="1"/>
  <c r="E73" i="14" s="1"/>
  <c r="F73" i="14" s="1"/>
  <c r="G73" i="14" s="1"/>
  <c r="B73" i="14"/>
  <c r="A73" i="14"/>
  <c r="C72" i="14"/>
  <c r="D72" i="14" s="1"/>
  <c r="E72" i="14" s="1"/>
  <c r="F72" i="14" s="1"/>
  <c r="G72" i="14" s="1"/>
  <c r="B72" i="14"/>
  <c r="A72" i="14"/>
  <c r="C71" i="14"/>
  <c r="D71" i="14" s="1"/>
  <c r="E71" i="14" s="1"/>
  <c r="F71" i="14" s="1"/>
  <c r="G71" i="14" s="1"/>
  <c r="B71" i="14"/>
  <c r="A71" i="14"/>
  <c r="C70" i="14"/>
  <c r="D70" i="14" s="1"/>
  <c r="E70" i="14" s="1"/>
  <c r="F70" i="14" s="1"/>
  <c r="G70" i="14" s="1"/>
  <c r="B70" i="14"/>
  <c r="A70" i="14"/>
  <c r="C69" i="14"/>
  <c r="D69" i="14" s="1"/>
  <c r="E69" i="14" s="1"/>
  <c r="F69" i="14" s="1"/>
  <c r="G69" i="14" s="1"/>
  <c r="B69" i="14"/>
  <c r="A69" i="14"/>
  <c r="C68" i="14"/>
  <c r="D68" i="14" s="1"/>
  <c r="E68" i="14" s="1"/>
  <c r="F68" i="14" s="1"/>
  <c r="G68" i="14" s="1"/>
  <c r="B68" i="14"/>
  <c r="A68" i="14"/>
  <c r="C67" i="14"/>
  <c r="D67" i="14" s="1"/>
  <c r="E67" i="14" s="1"/>
  <c r="F67" i="14" s="1"/>
  <c r="G67" i="14" s="1"/>
  <c r="B67" i="14"/>
  <c r="A67" i="14"/>
  <c r="C66" i="14"/>
  <c r="D66" i="14" s="1"/>
  <c r="E66" i="14" s="1"/>
  <c r="F66" i="14" s="1"/>
  <c r="G66" i="14" s="1"/>
  <c r="B66" i="14"/>
  <c r="A66" i="14"/>
  <c r="C65" i="14"/>
  <c r="D65" i="14" s="1"/>
  <c r="E65" i="14" s="1"/>
  <c r="F65" i="14" s="1"/>
  <c r="G65" i="14" s="1"/>
  <c r="B65" i="14"/>
  <c r="A65" i="14"/>
  <c r="C64" i="14"/>
  <c r="D64" i="14" s="1"/>
  <c r="E64" i="14" s="1"/>
  <c r="F64" i="14" s="1"/>
  <c r="G64" i="14" s="1"/>
  <c r="B64" i="14"/>
  <c r="A64" i="14"/>
  <c r="C63" i="14"/>
  <c r="D63" i="14" s="1"/>
  <c r="E63" i="14" s="1"/>
  <c r="F63" i="14" s="1"/>
  <c r="G63" i="14" s="1"/>
  <c r="B63" i="14"/>
  <c r="A63" i="14"/>
  <c r="C62" i="14"/>
  <c r="D62" i="14" s="1"/>
  <c r="E62" i="14" s="1"/>
  <c r="F62" i="14" s="1"/>
  <c r="G62" i="14" s="1"/>
  <c r="B62" i="14"/>
  <c r="A62" i="14"/>
  <c r="C61" i="14"/>
  <c r="D61" i="14" s="1"/>
  <c r="E61" i="14" s="1"/>
  <c r="F61" i="14" s="1"/>
  <c r="G61" i="14" s="1"/>
  <c r="B61" i="14"/>
  <c r="A61" i="14"/>
  <c r="C60" i="14"/>
  <c r="D60" i="14" s="1"/>
  <c r="E60" i="14" s="1"/>
  <c r="F60" i="14" s="1"/>
  <c r="G60" i="14" s="1"/>
  <c r="B60" i="14"/>
  <c r="A60" i="14"/>
  <c r="C59" i="14"/>
  <c r="D59" i="14" s="1"/>
  <c r="E59" i="14" s="1"/>
  <c r="F59" i="14" s="1"/>
  <c r="G59" i="14" s="1"/>
  <c r="B59" i="14"/>
  <c r="A59" i="14"/>
  <c r="C58" i="14"/>
  <c r="D58" i="14" s="1"/>
  <c r="E58" i="14" s="1"/>
  <c r="F58" i="14" s="1"/>
  <c r="G58" i="14" s="1"/>
  <c r="B58" i="14"/>
  <c r="A58" i="14"/>
  <c r="C57" i="14"/>
  <c r="D57" i="14" s="1"/>
  <c r="E57" i="14" s="1"/>
  <c r="F57" i="14" s="1"/>
  <c r="G57" i="14" s="1"/>
  <c r="B57" i="14"/>
  <c r="A57" i="14"/>
  <c r="C56" i="14"/>
  <c r="D56" i="14" s="1"/>
  <c r="E56" i="14" s="1"/>
  <c r="F56" i="14" s="1"/>
  <c r="G56" i="14" s="1"/>
  <c r="B56" i="14"/>
  <c r="A56" i="14"/>
  <c r="C55" i="14"/>
  <c r="D55" i="14" s="1"/>
  <c r="E55" i="14" s="1"/>
  <c r="F55" i="14" s="1"/>
  <c r="G55" i="14" s="1"/>
  <c r="B55" i="14"/>
  <c r="A55" i="14"/>
  <c r="C54" i="14"/>
  <c r="D54" i="14" s="1"/>
  <c r="E54" i="14" s="1"/>
  <c r="F54" i="14" s="1"/>
  <c r="G54" i="14" s="1"/>
  <c r="B54" i="14"/>
  <c r="A54" i="14"/>
  <c r="C53" i="14"/>
  <c r="D53" i="14" s="1"/>
  <c r="E53" i="14" s="1"/>
  <c r="F53" i="14" s="1"/>
  <c r="G53" i="14" s="1"/>
  <c r="B53" i="14"/>
  <c r="A53" i="14"/>
  <c r="C52" i="14"/>
  <c r="D52" i="14" s="1"/>
  <c r="E52" i="14" s="1"/>
  <c r="F52" i="14" s="1"/>
  <c r="G52" i="14" s="1"/>
  <c r="B52" i="14"/>
  <c r="A52" i="14"/>
  <c r="C51" i="14"/>
  <c r="D51" i="14" s="1"/>
  <c r="E51" i="14" s="1"/>
  <c r="F51" i="14" s="1"/>
  <c r="G51" i="14" s="1"/>
  <c r="B51" i="14"/>
  <c r="A51" i="14"/>
  <c r="C50" i="14"/>
  <c r="D50" i="14" s="1"/>
  <c r="E50" i="14" s="1"/>
  <c r="F50" i="14" s="1"/>
  <c r="G50" i="14" s="1"/>
  <c r="B50" i="14"/>
  <c r="A50" i="14"/>
  <c r="C49" i="14"/>
  <c r="D49" i="14" s="1"/>
  <c r="E49" i="14" s="1"/>
  <c r="F49" i="14" s="1"/>
  <c r="G49" i="14" s="1"/>
  <c r="B49" i="14"/>
  <c r="A49" i="14"/>
  <c r="C48" i="14"/>
  <c r="D48" i="14" s="1"/>
  <c r="E48" i="14" s="1"/>
  <c r="F48" i="14" s="1"/>
  <c r="G48" i="14" s="1"/>
  <c r="B48" i="14"/>
  <c r="A48" i="14"/>
  <c r="C47" i="14"/>
  <c r="D47" i="14" s="1"/>
  <c r="E47" i="14" s="1"/>
  <c r="F47" i="14" s="1"/>
  <c r="G47" i="14" s="1"/>
  <c r="B47" i="14"/>
  <c r="A47" i="14"/>
  <c r="C46" i="14"/>
  <c r="D46" i="14" s="1"/>
  <c r="E46" i="14" s="1"/>
  <c r="F46" i="14" s="1"/>
  <c r="G46" i="14" s="1"/>
  <c r="B46" i="14"/>
  <c r="A46" i="14"/>
  <c r="C45" i="14"/>
  <c r="D45" i="14" s="1"/>
  <c r="E45" i="14" s="1"/>
  <c r="F45" i="14" s="1"/>
  <c r="G45" i="14" s="1"/>
  <c r="B45" i="14"/>
  <c r="A45" i="14"/>
  <c r="C44" i="14"/>
  <c r="D44" i="14" s="1"/>
  <c r="E44" i="14" s="1"/>
  <c r="F44" i="14" s="1"/>
  <c r="G44" i="14" s="1"/>
  <c r="B44" i="14"/>
  <c r="A44" i="14"/>
  <c r="C43" i="14"/>
  <c r="D43" i="14" s="1"/>
  <c r="E43" i="14" s="1"/>
  <c r="F43" i="14" s="1"/>
  <c r="G43" i="14" s="1"/>
  <c r="B43" i="14"/>
  <c r="A43" i="14"/>
  <c r="C42" i="14"/>
  <c r="D42" i="14" s="1"/>
  <c r="E42" i="14" s="1"/>
  <c r="F42" i="14" s="1"/>
  <c r="G42" i="14" s="1"/>
  <c r="B42" i="14"/>
  <c r="A42" i="14"/>
  <c r="C41" i="14"/>
  <c r="D41" i="14" s="1"/>
  <c r="E41" i="14" s="1"/>
  <c r="F41" i="14" s="1"/>
  <c r="G41" i="14" s="1"/>
  <c r="B41" i="14"/>
  <c r="A41" i="14"/>
  <c r="C40" i="14"/>
  <c r="D40" i="14" s="1"/>
  <c r="E40" i="14" s="1"/>
  <c r="F40" i="14" s="1"/>
  <c r="G40" i="14" s="1"/>
  <c r="B40" i="14"/>
  <c r="A40" i="14"/>
  <c r="C39" i="14"/>
  <c r="D39" i="14" s="1"/>
  <c r="E39" i="14" s="1"/>
  <c r="F39" i="14" s="1"/>
  <c r="G39" i="14" s="1"/>
  <c r="B39" i="14"/>
  <c r="A39" i="14"/>
  <c r="C38" i="14"/>
  <c r="D38" i="14" s="1"/>
  <c r="E38" i="14" s="1"/>
  <c r="F38" i="14" s="1"/>
  <c r="G38" i="14" s="1"/>
  <c r="B38" i="14"/>
  <c r="A38" i="14"/>
  <c r="C37" i="14"/>
  <c r="D37" i="14" s="1"/>
  <c r="E37" i="14" s="1"/>
  <c r="F37" i="14" s="1"/>
  <c r="G37" i="14" s="1"/>
  <c r="B37" i="14"/>
  <c r="A37" i="14"/>
  <c r="C36" i="14"/>
  <c r="D36" i="14" s="1"/>
  <c r="E36" i="14" s="1"/>
  <c r="F36" i="14" s="1"/>
  <c r="G36" i="14" s="1"/>
  <c r="B36" i="14"/>
  <c r="A36" i="14"/>
  <c r="C35" i="14"/>
  <c r="D35" i="14" s="1"/>
  <c r="E35" i="14" s="1"/>
  <c r="F35" i="14" s="1"/>
  <c r="G35" i="14" s="1"/>
  <c r="B35" i="14"/>
  <c r="A35" i="14"/>
  <c r="C34" i="14"/>
  <c r="D34" i="14" s="1"/>
  <c r="E34" i="14" s="1"/>
  <c r="F34" i="14" s="1"/>
  <c r="G34" i="14" s="1"/>
  <c r="B34" i="14"/>
  <c r="A34" i="14"/>
  <c r="C33" i="14"/>
  <c r="D33" i="14" s="1"/>
  <c r="E33" i="14" s="1"/>
  <c r="F33" i="14" s="1"/>
  <c r="G33" i="14" s="1"/>
  <c r="B33" i="14"/>
  <c r="A33" i="14"/>
  <c r="C32" i="14"/>
  <c r="D32" i="14" s="1"/>
  <c r="E32" i="14" s="1"/>
  <c r="F32" i="14" s="1"/>
  <c r="G32" i="14" s="1"/>
  <c r="B32" i="14"/>
  <c r="A32" i="14"/>
  <c r="C31" i="14"/>
  <c r="D31" i="14" s="1"/>
  <c r="E31" i="14" s="1"/>
  <c r="F31" i="14" s="1"/>
  <c r="G31" i="14" s="1"/>
  <c r="B31" i="14"/>
  <c r="A31" i="14"/>
  <c r="C30" i="14"/>
  <c r="D30" i="14" s="1"/>
  <c r="E30" i="14" s="1"/>
  <c r="F30" i="14" s="1"/>
  <c r="G30" i="14" s="1"/>
  <c r="B30" i="14"/>
  <c r="A30" i="14"/>
  <c r="C29" i="14"/>
  <c r="D29" i="14" s="1"/>
  <c r="E29" i="14" s="1"/>
  <c r="F29" i="14" s="1"/>
  <c r="G29" i="14" s="1"/>
  <c r="B29" i="14"/>
  <c r="A29" i="14"/>
  <c r="C28" i="14"/>
  <c r="D28" i="14" s="1"/>
  <c r="E28" i="14" s="1"/>
  <c r="F28" i="14" s="1"/>
  <c r="G28" i="14" s="1"/>
  <c r="B28" i="14"/>
  <c r="A28" i="14"/>
  <c r="C27" i="14"/>
  <c r="D27" i="14" s="1"/>
  <c r="E27" i="14" s="1"/>
  <c r="F27" i="14" s="1"/>
  <c r="G27" i="14" s="1"/>
  <c r="B27" i="14"/>
  <c r="A27" i="14"/>
  <c r="C26" i="14"/>
  <c r="D26" i="14" s="1"/>
  <c r="E26" i="14" s="1"/>
  <c r="F26" i="14" s="1"/>
  <c r="G26" i="14" s="1"/>
  <c r="B26" i="14"/>
  <c r="A26" i="14"/>
  <c r="C25" i="14"/>
  <c r="D25" i="14" s="1"/>
  <c r="E25" i="14" s="1"/>
  <c r="F25" i="14" s="1"/>
  <c r="G25" i="14" s="1"/>
  <c r="B25" i="14"/>
  <c r="A25" i="14"/>
  <c r="C24" i="14"/>
  <c r="D24" i="14" s="1"/>
  <c r="E24" i="14" s="1"/>
  <c r="F24" i="14" s="1"/>
  <c r="G24" i="14" s="1"/>
  <c r="B24" i="14"/>
  <c r="A24" i="14"/>
  <c r="C23" i="14"/>
  <c r="D23" i="14" s="1"/>
  <c r="E23" i="14" s="1"/>
  <c r="F23" i="14" s="1"/>
  <c r="G23" i="14" s="1"/>
  <c r="B23" i="14"/>
  <c r="A23" i="14"/>
  <c r="C22" i="14"/>
  <c r="D22" i="14" s="1"/>
  <c r="E22" i="14" s="1"/>
  <c r="F22" i="14" s="1"/>
  <c r="G22" i="14" s="1"/>
  <c r="B22" i="14"/>
  <c r="A22" i="14"/>
  <c r="C21" i="14"/>
  <c r="D21" i="14" s="1"/>
  <c r="E21" i="14" s="1"/>
  <c r="F21" i="14" s="1"/>
  <c r="G21" i="14" s="1"/>
  <c r="B21" i="14"/>
  <c r="A21" i="14"/>
  <c r="C20" i="14"/>
  <c r="D20" i="14" s="1"/>
  <c r="E20" i="14" s="1"/>
  <c r="F20" i="14" s="1"/>
  <c r="G20" i="14" s="1"/>
  <c r="B20" i="14"/>
  <c r="A20" i="14"/>
  <c r="C19" i="14"/>
  <c r="D19" i="14" s="1"/>
  <c r="E19" i="14" s="1"/>
  <c r="B19" i="14"/>
  <c r="A19" i="14"/>
  <c r="C18" i="14"/>
  <c r="D18" i="14" s="1"/>
  <c r="E18" i="14" s="1"/>
  <c r="F18" i="14" s="1"/>
  <c r="G18" i="14" s="1"/>
  <c r="B18" i="14"/>
  <c r="A18" i="14"/>
  <c r="C17" i="14"/>
  <c r="D17" i="14" s="1"/>
  <c r="E17" i="14" s="1"/>
  <c r="F17" i="14" s="1"/>
  <c r="G17" i="14" s="1"/>
  <c r="B17" i="14"/>
  <c r="A17" i="14"/>
  <c r="C16" i="14"/>
  <c r="D16" i="14" s="1"/>
  <c r="E16" i="14" s="1"/>
  <c r="F16" i="14" s="1"/>
  <c r="G16" i="14" s="1"/>
  <c r="B16" i="14"/>
  <c r="A16" i="14"/>
  <c r="D13" i="14"/>
  <c r="C13" i="14"/>
  <c r="F13" i="14" s="1"/>
  <c r="G13" i="14" s="1"/>
  <c r="B13" i="14"/>
  <c r="A13" i="14"/>
  <c r="D12" i="14"/>
  <c r="C12" i="14"/>
  <c r="F12" i="14" s="1"/>
  <c r="G12" i="14" s="1"/>
  <c r="B12" i="14"/>
  <c r="A12" i="14"/>
  <c r="D11" i="14"/>
  <c r="C11" i="14"/>
  <c r="F11" i="14" s="1"/>
  <c r="G11" i="14" s="1"/>
  <c r="B11" i="14"/>
  <c r="A11" i="14"/>
  <c r="C10" i="14"/>
  <c r="D10" i="14" s="1"/>
  <c r="E10" i="14" s="1"/>
  <c r="F10" i="14" s="1"/>
  <c r="G10" i="14" s="1"/>
  <c r="B10" i="14"/>
  <c r="A10" i="14"/>
  <c r="C9" i="14"/>
  <c r="E9" i="14" s="1"/>
  <c r="B9" i="14"/>
  <c r="A9" i="14"/>
  <c r="C8" i="14"/>
  <c r="D8" i="14" s="1"/>
  <c r="E8" i="14" s="1"/>
  <c r="F8" i="14" s="1"/>
  <c r="G8" i="14" s="1"/>
  <c r="B8" i="14"/>
  <c r="A8" i="14"/>
  <c r="C7" i="14"/>
  <c r="D7" i="14" s="1"/>
  <c r="E7" i="14" s="1"/>
  <c r="F7" i="14" s="1"/>
  <c r="G7" i="14" s="1"/>
  <c r="B7" i="14"/>
  <c r="A7" i="14"/>
  <c r="C6" i="14"/>
  <c r="F6" i="14" s="1"/>
  <c r="B6" i="14"/>
  <c r="A6" i="14"/>
  <c r="C5" i="14"/>
  <c r="E5" i="14" s="1"/>
  <c r="F5" i="14" s="1"/>
  <c r="G5" i="14" s="1"/>
  <c r="B5" i="14"/>
  <c r="A5" i="14"/>
  <c r="C4" i="14"/>
  <c r="D4" i="14" s="1"/>
  <c r="E4" i="14" s="1"/>
  <c r="F4" i="14" s="1"/>
  <c r="G4" i="14" s="1"/>
  <c r="B4" i="14"/>
  <c r="A4" i="14"/>
  <c r="C3" i="14"/>
  <c r="E3" i="14" s="1"/>
  <c r="B3" i="14"/>
  <c r="A3" i="14"/>
  <c r="E2" i="14"/>
  <c r="F2" i="14" s="1"/>
  <c r="G2" i="14" s="1"/>
  <c r="D2" i="14"/>
  <c r="B2" i="14"/>
  <c r="A2" i="14"/>
  <c r="A1" i="14"/>
  <c r="D166" i="12"/>
  <c r="C166" i="12"/>
  <c r="I166" i="12" s="1"/>
  <c r="B166" i="12"/>
  <c r="A166" i="12"/>
  <c r="D165" i="12"/>
  <c r="C165" i="12"/>
  <c r="I165" i="12" s="1"/>
  <c r="B165" i="12"/>
  <c r="A165" i="12"/>
  <c r="D164" i="12"/>
  <c r="C164" i="12"/>
  <c r="I164" i="12" s="1"/>
  <c r="B164" i="12"/>
  <c r="A164" i="12"/>
  <c r="D163" i="12"/>
  <c r="C163" i="12"/>
  <c r="I163" i="12" s="1"/>
  <c r="B163" i="12"/>
  <c r="A163" i="12"/>
  <c r="D162" i="12"/>
  <c r="C162" i="12"/>
  <c r="I162" i="12" s="1"/>
  <c r="B162" i="12"/>
  <c r="A162" i="12"/>
  <c r="D161" i="12"/>
  <c r="C161" i="12"/>
  <c r="I161" i="12" s="1"/>
  <c r="B161" i="12"/>
  <c r="A161" i="12"/>
  <c r="D160" i="12"/>
  <c r="C160" i="12"/>
  <c r="I160" i="12" s="1"/>
  <c r="B160" i="12"/>
  <c r="A160" i="12"/>
  <c r="D159" i="12"/>
  <c r="C159" i="12"/>
  <c r="I159" i="12" s="1"/>
  <c r="B159" i="12"/>
  <c r="A159" i="12"/>
  <c r="D158" i="12"/>
  <c r="C158" i="12"/>
  <c r="I158" i="12" s="1"/>
  <c r="B158" i="12"/>
  <c r="A158" i="12"/>
  <c r="D157" i="12"/>
  <c r="C157" i="12"/>
  <c r="I157" i="12" s="1"/>
  <c r="B157" i="12"/>
  <c r="A157" i="12"/>
  <c r="D156" i="12"/>
  <c r="C156" i="12"/>
  <c r="I156" i="12" s="1"/>
  <c r="B156" i="12"/>
  <c r="A156" i="12"/>
  <c r="D155" i="12"/>
  <c r="C155" i="12"/>
  <c r="I155" i="12" s="1"/>
  <c r="B155" i="12"/>
  <c r="A155" i="12"/>
  <c r="D154" i="12"/>
  <c r="C154" i="12"/>
  <c r="I154" i="12" s="1"/>
  <c r="B154" i="12"/>
  <c r="A154" i="12"/>
  <c r="D153" i="12"/>
  <c r="C153" i="12"/>
  <c r="B153" i="12"/>
  <c r="A153" i="12"/>
  <c r="D150" i="12"/>
  <c r="K150" i="12" s="1"/>
  <c r="C150" i="12"/>
  <c r="I150" i="12" s="1"/>
  <c r="B150" i="12"/>
  <c r="A150" i="12"/>
  <c r="D149" i="12"/>
  <c r="K149" i="12" s="1"/>
  <c r="C149" i="12"/>
  <c r="I149" i="12" s="1"/>
  <c r="B149" i="12"/>
  <c r="A149" i="12"/>
  <c r="D148" i="12"/>
  <c r="K148" i="12" s="1"/>
  <c r="C148" i="12"/>
  <c r="I148" i="12" s="1"/>
  <c r="B148" i="12"/>
  <c r="A148" i="12"/>
  <c r="D147" i="12"/>
  <c r="K147" i="12" s="1"/>
  <c r="C147" i="12"/>
  <c r="I147" i="12" s="1"/>
  <c r="B147" i="12"/>
  <c r="A147" i="12"/>
  <c r="D146" i="12"/>
  <c r="K146" i="12" s="1"/>
  <c r="C146" i="12"/>
  <c r="B146" i="12"/>
  <c r="A146" i="12"/>
  <c r="D143" i="12"/>
  <c r="C143" i="12"/>
  <c r="B143" i="12"/>
  <c r="A143" i="12"/>
  <c r="D142" i="12"/>
  <c r="C142" i="12"/>
  <c r="B142" i="12"/>
  <c r="A142" i="12"/>
  <c r="D141" i="12"/>
  <c r="C141" i="12"/>
  <c r="B141" i="12"/>
  <c r="A141" i="12"/>
  <c r="D140" i="12"/>
  <c r="K140" i="12" s="1"/>
  <c r="C140" i="12"/>
  <c r="B140" i="12"/>
  <c r="A140" i="12"/>
  <c r="D139" i="12"/>
  <c r="K139" i="12" s="1"/>
  <c r="C139" i="12"/>
  <c r="B139" i="12"/>
  <c r="A139" i="12"/>
  <c r="D138" i="12"/>
  <c r="K138" i="12" s="1"/>
  <c r="C138" i="12"/>
  <c r="B138" i="12"/>
  <c r="A138" i="12"/>
  <c r="D137" i="12"/>
  <c r="K137" i="12" s="1"/>
  <c r="C137" i="12"/>
  <c r="B137" i="12"/>
  <c r="A137" i="12"/>
  <c r="D136" i="12"/>
  <c r="C136" i="12"/>
  <c r="B136" i="12"/>
  <c r="A136" i="12"/>
  <c r="D135" i="12"/>
  <c r="C135" i="12"/>
  <c r="I135" i="12" s="1"/>
  <c r="B135" i="12"/>
  <c r="A135" i="12"/>
  <c r="D134" i="12"/>
  <c r="C134" i="12"/>
  <c r="I134" i="12" s="1"/>
  <c r="B134" i="12"/>
  <c r="A134" i="12"/>
  <c r="D133" i="12"/>
  <c r="C133" i="12"/>
  <c r="I133" i="12" s="1"/>
  <c r="B133" i="12"/>
  <c r="A133" i="12"/>
  <c r="D132" i="12"/>
  <c r="K132" i="12" s="1"/>
  <c r="C132" i="12"/>
  <c r="I132" i="12" s="1"/>
  <c r="B132" i="12"/>
  <c r="A132" i="12"/>
  <c r="D131" i="12"/>
  <c r="K131" i="12" s="1"/>
  <c r="C131" i="12"/>
  <c r="B131" i="12"/>
  <c r="A131" i="12"/>
  <c r="D130" i="12"/>
  <c r="K130" i="12" s="1"/>
  <c r="C130" i="12"/>
  <c r="B130" i="12"/>
  <c r="A130" i="12"/>
  <c r="D129" i="12"/>
  <c r="C129" i="12"/>
  <c r="B129" i="12"/>
  <c r="A129" i="12"/>
  <c r="D128" i="12"/>
  <c r="C128" i="12"/>
  <c r="B128" i="12"/>
  <c r="A128" i="12"/>
  <c r="D127" i="12"/>
  <c r="C127" i="12"/>
  <c r="B127" i="12"/>
  <c r="A127" i="12"/>
  <c r="D126" i="12"/>
  <c r="C126" i="12"/>
  <c r="B126" i="12"/>
  <c r="A126" i="12"/>
  <c r="D125" i="12"/>
  <c r="C125" i="12"/>
  <c r="B125" i="12"/>
  <c r="A125" i="12"/>
  <c r="D124" i="12"/>
  <c r="K124" i="12" s="1"/>
  <c r="C124" i="12"/>
  <c r="I124" i="12" s="1"/>
  <c r="B124" i="12"/>
  <c r="A124" i="12"/>
  <c r="D123" i="12"/>
  <c r="K123" i="12" s="1"/>
  <c r="C123" i="12"/>
  <c r="I123" i="12" s="1"/>
  <c r="B123" i="12"/>
  <c r="A123" i="12"/>
  <c r="D122" i="12"/>
  <c r="C122" i="12"/>
  <c r="I122" i="12" s="1"/>
  <c r="B122" i="12"/>
  <c r="A122" i="12"/>
  <c r="D121" i="12"/>
  <c r="K121" i="12" s="1"/>
  <c r="C121" i="12"/>
  <c r="B121" i="12"/>
  <c r="A121" i="12"/>
  <c r="D120" i="12"/>
  <c r="C120" i="12"/>
  <c r="I120" i="12" s="1"/>
  <c r="B120" i="12"/>
  <c r="A120" i="12"/>
  <c r="D119" i="12"/>
  <c r="C119" i="12"/>
  <c r="I119" i="12" s="1"/>
  <c r="B119" i="12"/>
  <c r="A119" i="12"/>
  <c r="D118" i="12"/>
  <c r="C118" i="12"/>
  <c r="I118" i="12" s="1"/>
  <c r="B118" i="12"/>
  <c r="A118" i="12"/>
  <c r="D117" i="12"/>
  <c r="C117" i="12"/>
  <c r="I117" i="12" s="1"/>
  <c r="B117" i="12"/>
  <c r="A117" i="12"/>
  <c r="D116" i="12"/>
  <c r="K116" i="12" s="1"/>
  <c r="C116" i="12"/>
  <c r="I116" i="12" s="1"/>
  <c r="B116" i="12"/>
  <c r="A116" i="12"/>
  <c r="D115" i="12"/>
  <c r="K115" i="12" s="1"/>
  <c r="C115" i="12"/>
  <c r="I115" i="12" s="1"/>
  <c r="B115" i="12"/>
  <c r="A115" i="12"/>
  <c r="D114" i="12"/>
  <c r="C114" i="12"/>
  <c r="I114" i="12" s="1"/>
  <c r="B114" i="12"/>
  <c r="A114" i="12"/>
  <c r="D113" i="12"/>
  <c r="C113" i="12"/>
  <c r="I113" i="12" s="1"/>
  <c r="B113" i="12"/>
  <c r="A113" i="12"/>
  <c r="D112" i="12"/>
  <c r="C112" i="12"/>
  <c r="I112" i="12" s="1"/>
  <c r="B112" i="12"/>
  <c r="A112" i="12"/>
  <c r="D111" i="12"/>
  <c r="K111" i="12" s="1"/>
  <c r="C111" i="12"/>
  <c r="I111" i="12" s="1"/>
  <c r="B111" i="12"/>
  <c r="A111" i="12"/>
  <c r="D110" i="12"/>
  <c r="K110" i="12" s="1"/>
  <c r="C110" i="12"/>
  <c r="I110" i="12" s="1"/>
  <c r="B110" i="12"/>
  <c r="A110" i="12"/>
  <c r="D109" i="12"/>
  <c r="C109" i="12"/>
  <c r="I109" i="12" s="1"/>
  <c r="B109" i="12"/>
  <c r="A109" i="12"/>
  <c r="D108" i="12"/>
  <c r="C108" i="12"/>
  <c r="I108" i="12" s="1"/>
  <c r="B108" i="12"/>
  <c r="A108" i="12"/>
  <c r="D107" i="12"/>
  <c r="K107" i="12" s="1"/>
  <c r="C107" i="12"/>
  <c r="I107" i="12" s="1"/>
  <c r="B107" i="12"/>
  <c r="A107" i="12"/>
  <c r="D106" i="12"/>
  <c r="C106" i="12"/>
  <c r="I106" i="12" s="1"/>
  <c r="B106" i="12"/>
  <c r="A106" i="12"/>
  <c r="D105" i="12"/>
  <c r="C105" i="12"/>
  <c r="I105" i="12" s="1"/>
  <c r="B105" i="12"/>
  <c r="A105" i="12"/>
  <c r="D104" i="12"/>
  <c r="C104" i="12"/>
  <c r="I104" i="12" s="1"/>
  <c r="B104" i="12"/>
  <c r="A104" i="12"/>
  <c r="D103" i="12"/>
  <c r="K103" i="12" s="1"/>
  <c r="C103" i="12"/>
  <c r="I103" i="12" s="1"/>
  <c r="B103" i="12"/>
  <c r="A103" i="12"/>
  <c r="D102" i="12"/>
  <c r="K102" i="12" s="1"/>
  <c r="C102" i="12"/>
  <c r="I102" i="12" s="1"/>
  <c r="B102" i="12"/>
  <c r="A102" i="12"/>
  <c r="D101" i="12"/>
  <c r="C101" i="12"/>
  <c r="I101" i="12" s="1"/>
  <c r="B101" i="12"/>
  <c r="A101" i="12"/>
  <c r="D100" i="12"/>
  <c r="C100" i="12"/>
  <c r="I100" i="12" s="1"/>
  <c r="B100" i="12"/>
  <c r="A100" i="12"/>
  <c r="D99" i="12"/>
  <c r="K99" i="12" s="1"/>
  <c r="C99" i="12"/>
  <c r="I99" i="12" s="1"/>
  <c r="B99" i="12"/>
  <c r="A99" i="12"/>
  <c r="D98" i="12"/>
  <c r="C98" i="12"/>
  <c r="B98" i="12"/>
  <c r="A98" i="12"/>
  <c r="D95" i="12"/>
  <c r="C95" i="12"/>
  <c r="I95" i="12" s="1"/>
  <c r="B95" i="12"/>
  <c r="A95" i="12"/>
  <c r="D94" i="12"/>
  <c r="K94" i="12" s="1"/>
  <c r="C94" i="12"/>
  <c r="I94" i="12" s="1"/>
  <c r="B94" i="12"/>
  <c r="A94" i="12"/>
  <c r="D93" i="12"/>
  <c r="K93" i="12" s="1"/>
  <c r="C93" i="12"/>
  <c r="I93" i="12" s="1"/>
  <c r="B93" i="12"/>
  <c r="A93" i="12"/>
  <c r="D92" i="12"/>
  <c r="K92" i="12" s="1"/>
  <c r="C92" i="12"/>
  <c r="I92" i="12" s="1"/>
  <c r="B92" i="12"/>
  <c r="A92" i="12"/>
  <c r="D91" i="12"/>
  <c r="C91" i="12"/>
  <c r="I91" i="12" s="1"/>
  <c r="B91" i="12"/>
  <c r="A91" i="12"/>
  <c r="D90" i="12"/>
  <c r="K90" i="12" s="1"/>
  <c r="C90" i="12"/>
  <c r="I90" i="12" s="1"/>
  <c r="B90" i="12"/>
  <c r="A90" i="12"/>
  <c r="D89" i="12"/>
  <c r="K89" i="12" s="1"/>
  <c r="C89" i="12"/>
  <c r="I89" i="12" s="1"/>
  <c r="B89" i="12"/>
  <c r="A89" i="12"/>
  <c r="D88" i="12"/>
  <c r="K88" i="12" s="1"/>
  <c r="C88" i="12"/>
  <c r="I88" i="12" s="1"/>
  <c r="B88" i="12"/>
  <c r="A88" i="12"/>
  <c r="D87" i="12"/>
  <c r="C87" i="12"/>
  <c r="I87" i="12" s="1"/>
  <c r="B87" i="12"/>
  <c r="A87" i="12"/>
  <c r="D86" i="12"/>
  <c r="K86" i="12" s="1"/>
  <c r="C86" i="12"/>
  <c r="I86" i="12" s="1"/>
  <c r="B86" i="12"/>
  <c r="A86" i="12"/>
  <c r="D85" i="12"/>
  <c r="C85" i="12"/>
  <c r="I85" i="12" s="1"/>
  <c r="B85" i="12"/>
  <c r="A85" i="12"/>
  <c r="D84" i="12"/>
  <c r="K84" i="12" s="1"/>
  <c r="C84" i="12"/>
  <c r="I84" i="12" s="1"/>
  <c r="B84" i="12"/>
  <c r="A84" i="12"/>
  <c r="D83" i="12"/>
  <c r="C83" i="12"/>
  <c r="I83" i="12" s="1"/>
  <c r="B83" i="12"/>
  <c r="A83" i="12"/>
  <c r="D82" i="12"/>
  <c r="K82" i="12" s="1"/>
  <c r="C82" i="12"/>
  <c r="I82" i="12" s="1"/>
  <c r="B82" i="12"/>
  <c r="A82" i="12"/>
  <c r="D81" i="12"/>
  <c r="C81" i="12"/>
  <c r="I81" i="12" s="1"/>
  <c r="B81" i="12"/>
  <c r="A81" i="12"/>
  <c r="D80" i="12"/>
  <c r="K80" i="12" s="1"/>
  <c r="C80" i="12"/>
  <c r="I80" i="12" s="1"/>
  <c r="B80" i="12"/>
  <c r="A80" i="12"/>
  <c r="D79" i="12"/>
  <c r="C79" i="12"/>
  <c r="I79" i="12" s="1"/>
  <c r="B79" i="12"/>
  <c r="A79" i="12"/>
  <c r="D78" i="12"/>
  <c r="K78" i="12" s="1"/>
  <c r="C78" i="12"/>
  <c r="I78" i="12" s="1"/>
  <c r="B78" i="12"/>
  <c r="A78" i="12"/>
  <c r="D77" i="12"/>
  <c r="C77" i="12"/>
  <c r="I77" i="12" s="1"/>
  <c r="B77" i="12"/>
  <c r="A77" i="12"/>
  <c r="D76" i="12"/>
  <c r="K76" i="12" s="1"/>
  <c r="C76" i="12"/>
  <c r="I76" i="12" s="1"/>
  <c r="B76" i="12"/>
  <c r="A76" i="12"/>
  <c r="D75" i="12"/>
  <c r="C75" i="12"/>
  <c r="I75" i="12" s="1"/>
  <c r="B75" i="12"/>
  <c r="A75" i="12"/>
  <c r="D74" i="12"/>
  <c r="K74" i="12" s="1"/>
  <c r="C74" i="12"/>
  <c r="I74" i="12" s="1"/>
  <c r="B74" i="12"/>
  <c r="A74" i="12"/>
  <c r="D73" i="12"/>
  <c r="C73" i="12"/>
  <c r="I73" i="12" s="1"/>
  <c r="B73" i="12"/>
  <c r="A73" i="12"/>
  <c r="D72" i="12"/>
  <c r="K72" i="12" s="1"/>
  <c r="C72" i="12"/>
  <c r="I72" i="12" s="1"/>
  <c r="B72" i="12"/>
  <c r="A72" i="12"/>
  <c r="I71" i="12"/>
  <c r="D71" i="12"/>
  <c r="C71" i="12"/>
  <c r="B71" i="12"/>
  <c r="A71" i="12"/>
  <c r="D70" i="12"/>
  <c r="K70" i="12" s="1"/>
  <c r="C70" i="12"/>
  <c r="I70" i="12" s="1"/>
  <c r="B70" i="12"/>
  <c r="A70" i="12"/>
  <c r="D69" i="12"/>
  <c r="C69" i="12"/>
  <c r="I69" i="12" s="1"/>
  <c r="B69" i="12"/>
  <c r="A69" i="12"/>
  <c r="D68" i="12"/>
  <c r="K68" i="12" s="1"/>
  <c r="C68" i="12"/>
  <c r="I68" i="12" s="1"/>
  <c r="B68" i="12"/>
  <c r="A68" i="12"/>
  <c r="D67" i="12"/>
  <c r="C67" i="12"/>
  <c r="I67" i="12" s="1"/>
  <c r="B67" i="12"/>
  <c r="A67" i="12"/>
  <c r="D66" i="12"/>
  <c r="C66" i="12"/>
  <c r="I66" i="12" s="1"/>
  <c r="B66" i="12"/>
  <c r="A66" i="12"/>
  <c r="D65" i="12"/>
  <c r="C65" i="12"/>
  <c r="I65" i="12" s="1"/>
  <c r="B65" i="12"/>
  <c r="A65" i="12"/>
  <c r="D64" i="12"/>
  <c r="C64" i="12"/>
  <c r="I64" i="12" s="1"/>
  <c r="B64" i="12"/>
  <c r="A64" i="12"/>
  <c r="D63" i="12"/>
  <c r="C63" i="12"/>
  <c r="I63" i="12" s="1"/>
  <c r="B63" i="12"/>
  <c r="A63" i="12"/>
  <c r="D62" i="12"/>
  <c r="C62" i="12"/>
  <c r="I62" i="12" s="1"/>
  <c r="B62" i="12"/>
  <c r="A62" i="12"/>
  <c r="D61" i="12"/>
  <c r="C61" i="12"/>
  <c r="I61" i="12" s="1"/>
  <c r="B61" i="12"/>
  <c r="A61" i="12"/>
  <c r="D60" i="12"/>
  <c r="C60" i="12"/>
  <c r="I60" i="12" s="1"/>
  <c r="B60" i="12"/>
  <c r="A60" i="12"/>
  <c r="D59" i="12"/>
  <c r="J59" i="12" s="1"/>
  <c r="C59" i="12"/>
  <c r="I59" i="12" s="1"/>
  <c r="B59" i="12"/>
  <c r="A59" i="12"/>
  <c r="D58" i="12"/>
  <c r="J58" i="12" s="1"/>
  <c r="C58" i="12"/>
  <c r="I58" i="12" s="1"/>
  <c r="B58" i="12"/>
  <c r="A58" i="12"/>
  <c r="D57" i="12"/>
  <c r="C57" i="12"/>
  <c r="I57" i="12" s="1"/>
  <c r="B57" i="12"/>
  <c r="A57" i="12"/>
  <c r="D56" i="12"/>
  <c r="C56" i="12"/>
  <c r="I56" i="12" s="1"/>
  <c r="B56" i="12"/>
  <c r="A56" i="12"/>
  <c r="D55" i="12"/>
  <c r="K55" i="12" s="1"/>
  <c r="C55" i="12"/>
  <c r="I55" i="12" s="1"/>
  <c r="B55" i="12"/>
  <c r="A55" i="12"/>
  <c r="D54" i="12"/>
  <c r="K54" i="12" s="1"/>
  <c r="C54" i="12"/>
  <c r="I54" i="12" s="1"/>
  <c r="B54" i="12"/>
  <c r="A54" i="12"/>
  <c r="D53" i="12"/>
  <c r="K53" i="12" s="1"/>
  <c r="C53" i="12"/>
  <c r="B53" i="12"/>
  <c r="A53" i="12"/>
  <c r="D52" i="12"/>
  <c r="C52" i="12"/>
  <c r="I52" i="12" s="1"/>
  <c r="B52" i="12"/>
  <c r="A52" i="12"/>
  <c r="D51" i="12"/>
  <c r="K51" i="12" s="1"/>
  <c r="C51" i="12"/>
  <c r="B51" i="12"/>
  <c r="A51" i="12"/>
  <c r="D50" i="12"/>
  <c r="C50" i="12"/>
  <c r="I50" i="12" s="1"/>
  <c r="B50" i="12"/>
  <c r="A50" i="12"/>
  <c r="D49" i="12"/>
  <c r="C49" i="12"/>
  <c r="I49" i="12" s="1"/>
  <c r="B49" i="12"/>
  <c r="A49" i="12"/>
  <c r="D48" i="12"/>
  <c r="K48" i="12" s="1"/>
  <c r="C48" i="12"/>
  <c r="I48" i="12" s="1"/>
  <c r="B48" i="12"/>
  <c r="A48" i="12"/>
  <c r="D47" i="12"/>
  <c r="K47" i="12" s="1"/>
  <c r="C47" i="12"/>
  <c r="I47" i="12" s="1"/>
  <c r="B47" i="12"/>
  <c r="A47" i="12"/>
  <c r="D46" i="12"/>
  <c r="K46" i="12" s="1"/>
  <c r="C46" i="12"/>
  <c r="I46" i="12" s="1"/>
  <c r="B46" i="12"/>
  <c r="A46" i="12"/>
  <c r="I45" i="12"/>
  <c r="D45" i="12"/>
  <c r="K45" i="12" s="1"/>
  <c r="C45" i="12"/>
  <c r="J45" i="12" s="1"/>
  <c r="B45" i="12"/>
  <c r="A45" i="12"/>
  <c r="D44" i="12"/>
  <c r="C44" i="12"/>
  <c r="I44" i="12" s="1"/>
  <c r="B44" i="12"/>
  <c r="A44" i="12"/>
  <c r="D43" i="12"/>
  <c r="K43" i="12" s="1"/>
  <c r="C43" i="12"/>
  <c r="I43" i="12" s="1"/>
  <c r="B43" i="12"/>
  <c r="A43" i="12"/>
  <c r="D42" i="12"/>
  <c r="C42" i="12"/>
  <c r="I42" i="12" s="1"/>
  <c r="B42" i="12"/>
  <c r="A42" i="12"/>
  <c r="D41" i="12"/>
  <c r="C41" i="12"/>
  <c r="I41" i="12" s="1"/>
  <c r="B41" i="12"/>
  <c r="A41" i="12"/>
  <c r="D40" i="12"/>
  <c r="K40" i="12" s="1"/>
  <c r="C40" i="12"/>
  <c r="I40" i="12" s="1"/>
  <c r="B40" i="12"/>
  <c r="A40" i="12"/>
  <c r="D39" i="12"/>
  <c r="C39" i="12"/>
  <c r="I39" i="12" s="1"/>
  <c r="B39" i="12"/>
  <c r="A39" i="12"/>
  <c r="D38" i="12"/>
  <c r="K38" i="12" s="1"/>
  <c r="C38" i="12"/>
  <c r="B38" i="12"/>
  <c r="A38" i="12"/>
  <c r="D37" i="12"/>
  <c r="K37" i="12" s="1"/>
  <c r="C37" i="12"/>
  <c r="I37" i="12" s="1"/>
  <c r="B37" i="12"/>
  <c r="A37" i="12"/>
  <c r="D36" i="12"/>
  <c r="C36" i="12"/>
  <c r="I36" i="12" s="1"/>
  <c r="B36" i="12"/>
  <c r="A36" i="12"/>
  <c r="D35" i="12"/>
  <c r="K35" i="12" s="1"/>
  <c r="C35" i="12"/>
  <c r="I35" i="12" s="1"/>
  <c r="B35" i="12"/>
  <c r="A35" i="12"/>
  <c r="D34" i="12"/>
  <c r="C34" i="12"/>
  <c r="I34" i="12" s="1"/>
  <c r="B34" i="12"/>
  <c r="A34" i="12"/>
  <c r="D33" i="12"/>
  <c r="K33" i="12" s="1"/>
  <c r="C33" i="12"/>
  <c r="I33" i="12" s="1"/>
  <c r="B33" i="12"/>
  <c r="A33" i="12"/>
  <c r="D32" i="12"/>
  <c r="C32" i="12"/>
  <c r="I32" i="12" s="1"/>
  <c r="B32" i="12"/>
  <c r="A32" i="12"/>
  <c r="D31" i="12"/>
  <c r="K31" i="12" s="1"/>
  <c r="C31" i="12"/>
  <c r="I31" i="12" s="1"/>
  <c r="B31" i="12"/>
  <c r="A31" i="12"/>
  <c r="D30" i="12"/>
  <c r="C30" i="12"/>
  <c r="I30" i="12" s="1"/>
  <c r="B30" i="12"/>
  <c r="A30" i="12"/>
  <c r="D29" i="12"/>
  <c r="K29" i="12" s="1"/>
  <c r="C29" i="12"/>
  <c r="I29" i="12" s="1"/>
  <c r="B29" i="12"/>
  <c r="A29" i="12"/>
  <c r="D28" i="12"/>
  <c r="C28" i="12"/>
  <c r="I28" i="12" s="1"/>
  <c r="B28" i="12"/>
  <c r="A28" i="12"/>
  <c r="D27" i="12"/>
  <c r="K27" i="12" s="1"/>
  <c r="C27" i="12"/>
  <c r="I27" i="12" s="1"/>
  <c r="B27" i="12"/>
  <c r="A27" i="12"/>
  <c r="D26" i="12"/>
  <c r="C26" i="12"/>
  <c r="I26" i="12" s="1"/>
  <c r="B26" i="12"/>
  <c r="A26" i="12"/>
  <c r="D25" i="12"/>
  <c r="K25" i="12" s="1"/>
  <c r="C25" i="12"/>
  <c r="I25" i="12" s="1"/>
  <c r="B25" i="12"/>
  <c r="A25" i="12"/>
  <c r="D24" i="12"/>
  <c r="C24" i="12"/>
  <c r="I24" i="12" s="1"/>
  <c r="B24" i="12"/>
  <c r="A24" i="12"/>
  <c r="D23" i="12"/>
  <c r="K23" i="12" s="1"/>
  <c r="C23" i="12"/>
  <c r="I23" i="12" s="1"/>
  <c r="B23" i="12"/>
  <c r="A23" i="12"/>
  <c r="I22" i="12"/>
  <c r="D22" i="12"/>
  <c r="C22" i="12"/>
  <c r="B22" i="12"/>
  <c r="A22" i="12"/>
  <c r="D21" i="12"/>
  <c r="K21" i="12" s="1"/>
  <c r="C21" i="12"/>
  <c r="I21" i="12" s="1"/>
  <c r="B21" i="12"/>
  <c r="A21" i="12"/>
  <c r="D18" i="12"/>
  <c r="C18" i="12"/>
  <c r="I18" i="12" s="1"/>
  <c r="B18" i="12"/>
  <c r="A18" i="12"/>
  <c r="D17" i="12"/>
  <c r="C17" i="12"/>
  <c r="I17" i="12" s="1"/>
  <c r="B17" i="12"/>
  <c r="A17" i="12"/>
  <c r="D16" i="12"/>
  <c r="C16" i="12"/>
  <c r="I16" i="12" s="1"/>
  <c r="B16" i="12"/>
  <c r="A16" i="12"/>
  <c r="D15" i="12"/>
  <c r="C15" i="12"/>
  <c r="I15" i="12" s="1"/>
  <c r="B15" i="12"/>
  <c r="A15" i="12"/>
  <c r="D14" i="12"/>
  <c r="C14" i="12"/>
  <c r="I14" i="12" s="1"/>
  <c r="B14" i="12"/>
  <c r="A14" i="12"/>
  <c r="D13" i="12"/>
  <c r="C13" i="12"/>
  <c r="I13" i="12" s="1"/>
  <c r="B13" i="12"/>
  <c r="A13" i="12"/>
  <c r="D12" i="12"/>
  <c r="C12" i="12"/>
  <c r="I12" i="12" s="1"/>
  <c r="B12" i="12"/>
  <c r="A12" i="12"/>
  <c r="D11" i="12"/>
  <c r="C11" i="12"/>
  <c r="I11" i="12" s="1"/>
  <c r="B11" i="12"/>
  <c r="A11" i="12"/>
  <c r="D10" i="12"/>
  <c r="C10" i="12"/>
  <c r="I10" i="12" s="1"/>
  <c r="B10" i="12"/>
  <c r="A10" i="12"/>
  <c r="D9" i="12"/>
  <c r="C9" i="12"/>
  <c r="I9" i="12" s="1"/>
  <c r="B9" i="12"/>
  <c r="A9" i="12"/>
  <c r="D8" i="12"/>
  <c r="C8" i="12"/>
  <c r="I8" i="12" s="1"/>
  <c r="B8" i="12"/>
  <c r="A8" i="12"/>
  <c r="D7" i="12"/>
  <c r="C7" i="12"/>
  <c r="B7" i="12"/>
  <c r="A7" i="12"/>
  <c r="A6" i="12"/>
  <c r="F3" i="12"/>
  <c r="E3" i="12"/>
  <c r="D2" i="12"/>
  <c r="C2" i="12"/>
  <c r="B1" i="12"/>
  <c r="D166" i="11"/>
  <c r="C166" i="11"/>
  <c r="I166" i="11" s="1"/>
  <c r="B166" i="11"/>
  <c r="A166" i="11"/>
  <c r="D165" i="11"/>
  <c r="C165" i="11"/>
  <c r="B165" i="11"/>
  <c r="A165" i="11"/>
  <c r="D164" i="11"/>
  <c r="C164" i="11"/>
  <c r="I164" i="11" s="1"/>
  <c r="B164" i="11"/>
  <c r="A164" i="11"/>
  <c r="D163" i="11"/>
  <c r="C163" i="11"/>
  <c r="I163" i="11" s="1"/>
  <c r="B163" i="11"/>
  <c r="A163" i="11"/>
  <c r="D162" i="11"/>
  <c r="C162" i="11"/>
  <c r="I162" i="11" s="1"/>
  <c r="B162" i="11"/>
  <c r="A162" i="11"/>
  <c r="D161" i="11"/>
  <c r="C161" i="11"/>
  <c r="I161" i="11" s="1"/>
  <c r="B161" i="11"/>
  <c r="A161" i="11"/>
  <c r="D160" i="11"/>
  <c r="C160" i="11"/>
  <c r="I160" i="11" s="1"/>
  <c r="B160" i="11"/>
  <c r="A160" i="11"/>
  <c r="D159" i="11"/>
  <c r="C159" i="11"/>
  <c r="I159" i="11" s="1"/>
  <c r="B159" i="11"/>
  <c r="A159" i="11"/>
  <c r="D158" i="11"/>
  <c r="C158" i="11"/>
  <c r="B158" i="11"/>
  <c r="A158" i="11"/>
  <c r="D157" i="11"/>
  <c r="C157" i="11"/>
  <c r="I157" i="11" s="1"/>
  <c r="B157" i="11"/>
  <c r="A157" i="11"/>
  <c r="D156" i="11"/>
  <c r="C156" i="11"/>
  <c r="I156" i="11" s="1"/>
  <c r="B156" i="11"/>
  <c r="A156" i="11"/>
  <c r="D155" i="11"/>
  <c r="C155" i="11"/>
  <c r="I155" i="11" s="1"/>
  <c r="B155" i="11"/>
  <c r="A155" i="11"/>
  <c r="D154" i="11"/>
  <c r="C154" i="11"/>
  <c r="I154" i="11" s="1"/>
  <c r="B154" i="11"/>
  <c r="A154" i="11"/>
  <c r="D153" i="11"/>
  <c r="C153" i="11"/>
  <c r="B153" i="11"/>
  <c r="A153" i="11"/>
  <c r="D150" i="11"/>
  <c r="K150" i="11" s="1"/>
  <c r="C150" i="11"/>
  <c r="I150" i="11" s="1"/>
  <c r="B150" i="11"/>
  <c r="A150" i="11"/>
  <c r="D149" i="11"/>
  <c r="C149" i="11"/>
  <c r="I149" i="11" s="1"/>
  <c r="B149" i="11"/>
  <c r="A149" i="11"/>
  <c r="D148" i="11"/>
  <c r="K148" i="11" s="1"/>
  <c r="C148" i="11"/>
  <c r="I148" i="11" s="1"/>
  <c r="B148" i="11"/>
  <c r="A148" i="11"/>
  <c r="D147" i="11"/>
  <c r="C147" i="11"/>
  <c r="I147" i="11" s="1"/>
  <c r="B147" i="11"/>
  <c r="A147" i="11"/>
  <c r="D146" i="11"/>
  <c r="K146" i="11" s="1"/>
  <c r="C146" i="11"/>
  <c r="I146" i="11" s="1"/>
  <c r="B146" i="11"/>
  <c r="A146" i="11"/>
  <c r="D143" i="11"/>
  <c r="C143" i="11"/>
  <c r="B143" i="11"/>
  <c r="A143" i="11"/>
  <c r="D142" i="11"/>
  <c r="K142" i="11" s="1"/>
  <c r="C142" i="11"/>
  <c r="B142" i="11"/>
  <c r="A142" i="11"/>
  <c r="D141" i="11"/>
  <c r="K141" i="11" s="1"/>
  <c r="C141" i="11"/>
  <c r="B141" i="11"/>
  <c r="A141" i="11"/>
  <c r="D140" i="11"/>
  <c r="C140" i="11"/>
  <c r="B140" i="11"/>
  <c r="A140" i="11"/>
  <c r="D139" i="11"/>
  <c r="C139" i="11"/>
  <c r="B139" i="11"/>
  <c r="A139" i="11"/>
  <c r="D138" i="11"/>
  <c r="K138" i="11" s="1"/>
  <c r="C138" i="11"/>
  <c r="B138" i="11"/>
  <c r="A138" i="11"/>
  <c r="D137" i="11"/>
  <c r="K137" i="11" s="1"/>
  <c r="C137" i="11"/>
  <c r="B137" i="11"/>
  <c r="A137" i="11"/>
  <c r="D136" i="11"/>
  <c r="K136" i="11" s="1"/>
  <c r="C136" i="11"/>
  <c r="B136" i="11"/>
  <c r="A136" i="11"/>
  <c r="D135" i="11"/>
  <c r="C135" i="11"/>
  <c r="I135" i="11" s="1"/>
  <c r="B135" i="11"/>
  <c r="A135" i="11"/>
  <c r="D134" i="11"/>
  <c r="K134" i="11" s="1"/>
  <c r="C134" i="11"/>
  <c r="I134" i="11" s="1"/>
  <c r="B134" i="11"/>
  <c r="A134" i="11"/>
  <c r="D133" i="11"/>
  <c r="K133" i="11" s="1"/>
  <c r="C133" i="11"/>
  <c r="B133" i="11"/>
  <c r="A133" i="11"/>
  <c r="D132" i="11"/>
  <c r="C132" i="11"/>
  <c r="I132" i="11" s="1"/>
  <c r="B132" i="11"/>
  <c r="A132" i="11"/>
  <c r="D131" i="11"/>
  <c r="C131" i="11"/>
  <c r="B131" i="11"/>
  <c r="A131" i="11"/>
  <c r="D130" i="11"/>
  <c r="K130" i="11" s="1"/>
  <c r="C130" i="11"/>
  <c r="B130" i="11"/>
  <c r="A130" i="11"/>
  <c r="D129" i="11"/>
  <c r="C129" i="11"/>
  <c r="B129" i="11"/>
  <c r="A129" i="11"/>
  <c r="D128" i="11"/>
  <c r="K128" i="11" s="1"/>
  <c r="C128" i="11"/>
  <c r="B128" i="11"/>
  <c r="A128" i="11"/>
  <c r="D127" i="11"/>
  <c r="C127" i="11"/>
  <c r="B127" i="11"/>
  <c r="A127" i="11"/>
  <c r="D126" i="11"/>
  <c r="K126" i="11" s="1"/>
  <c r="C126" i="11"/>
  <c r="B126" i="11"/>
  <c r="A126" i="11"/>
  <c r="D125" i="11"/>
  <c r="K125" i="11" s="1"/>
  <c r="C125" i="11"/>
  <c r="B125" i="11"/>
  <c r="A125" i="11"/>
  <c r="D124" i="11"/>
  <c r="K124" i="11" s="1"/>
  <c r="C124" i="11"/>
  <c r="B124" i="11"/>
  <c r="A124" i="11"/>
  <c r="D123" i="11"/>
  <c r="C123" i="11"/>
  <c r="I123" i="11" s="1"/>
  <c r="B123" i="11"/>
  <c r="A123" i="11"/>
  <c r="D122" i="11"/>
  <c r="K122" i="11" s="1"/>
  <c r="C122" i="11"/>
  <c r="I122" i="11" s="1"/>
  <c r="B122" i="11"/>
  <c r="A122" i="11"/>
  <c r="I121" i="11"/>
  <c r="D121" i="11"/>
  <c r="K121" i="11" s="1"/>
  <c r="C121" i="11"/>
  <c r="B121" i="11"/>
  <c r="A121" i="11"/>
  <c r="D120" i="11"/>
  <c r="K120" i="11" s="1"/>
  <c r="C120" i="11"/>
  <c r="B120" i="11"/>
  <c r="A120" i="11"/>
  <c r="D119" i="11"/>
  <c r="C119" i="11"/>
  <c r="I119" i="11" s="1"/>
  <c r="B119" i="11"/>
  <c r="A119" i="11"/>
  <c r="D118" i="11"/>
  <c r="K118" i="11" s="1"/>
  <c r="C118" i="11"/>
  <c r="I118" i="11" s="1"/>
  <c r="B118" i="11"/>
  <c r="A118" i="11"/>
  <c r="D117" i="11"/>
  <c r="K117" i="11" s="1"/>
  <c r="C117" i="11"/>
  <c r="B117" i="11"/>
  <c r="A117" i="11"/>
  <c r="D116" i="11"/>
  <c r="C116" i="11"/>
  <c r="I116" i="11" s="1"/>
  <c r="B116" i="11"/>
  <c r="A116" i="11"/>
  <c r="D115" i="11"/>
  <c r="C115" i="11"/>
  <c r="I115" i="11" s="1"/>
  <c r="B115" i="11"/>
  <c r="A115" i="11"/>
  <c r="I114" i="11"/>
  <c r="D114" i="11"/>
  <c r="K114" i="11" s="1"/>
  <c r="C114" i="11"/>
  <c r="B114" i="11"/>
  <c r="A114" i="11"/>
  <c r="D113" i="11"/>
  <c r="C113" i="11"/>
  <c r="I113" i="11" s="1"/>
  <c r="B113" i="11"/>
  <c r="A113" i="11"/>
  <c r="J112" i="11"/>
  <c r="D112" i="11"/>
  <c r="K112" i="11" s="1"/>
  <c r="C112" i="11"/>
  <c r="I112" i="11" s="1"/>
  <c r="B112" i="11"/>
  <c r="A112" i="11"/>
  <c r="D111" i="11"/>
  <c r="C111" i="11"/>
  <c r="I111" i="11" s="1"/>
  <c r="B111" i="11"/>
  <c r="A111" i="11"/>
  <c r="D110" i="11"/>
  <c r="K110" i="11" s="1"/>
  <c r="C110" i="11"/>
  <c r="I110" i="11" s="1"/>
  <c r="B110" i="11"/>
  <c r="A110" i="11"/>
  <c r="D109" i="11"/>
  <c r="K109" i="11" s="1"/>
  <c r="C109" i="11"/>
  <c r="I109" i="11" s="1"/>
  <c r="B109" i="11"/>
  <c r="A109" i="11"/>
  <c r="D108" i="11"/>
  <c r="K108" i="11" s="1"/>
  <c r="C108" i="11"/>
  <c r="I108" i="11" s="1"/>
  <c r="B108" i="11"/>
  <c r="A108" i="11"/>
  <c r="D107" i="11"/>
  <c r="C107" i="11"/>
  <c r="I107" i="11" s="1"/>
  <c r="B107" i="11"/>
  <c r="A107" i="11"/>
  <c r="D106" i="11"/>
  <c r="K106" i="11" s="1"/>
  <c r="C106" i="11"/>
  <c r="I106" i="11" s="1"/>
  <c r="B106" i="11"/>
  <c r="A106" i="11"/>
  <c r="D105" i="11"/>
  <c r="K105" i="11" s="1"/>
  <c r="C105" i="11"/>
  <c r="I105" i="11" s="1"/>
  <c r="B105" i="11"/>
  <c r="A105" i="11"/>
  <c r="D104" i="11"/>
  <c r="K104" i="11" s="1"/>
  <c r="C104" i="11"/>
  <c r="B104" i="11"/>
  <c r="A104" i="11"/>
  <c r="D103" i="11"/>
  <c r="C103" i="11"/>
  <c r="I103" i="11" s="1"/>
  <c r="B103" i="11"/>
  <c r="A103" i="11"/>
  <c r="D102" i="11"/>
  <c r="K102" i="11" s="1"/>
  <c r="C102" i="11"/>
  <c r="I102" i="11" s="1"/>
  <c r="B102" i="11"/>
  <c r="A102" i="11"/>
  <c r="D101" i="11"/>
  <c r="K101" i="11" s="1"/>
  <c r="C101" i="11"/>
  <c r="B101" i="11"/>
  <c r="A101" i="11"/>
  <c r="D100" i="11"/>
  <c r="C100" i="11"/>
  <c r="I100" i="11" s="1"/>
  <c r="B100" i="11"/>
  <c r="A100" i="11"/>
  <c r="D99" i="11"/>
  <c r="C99" i="11"/>
  <c r="I99" i="11" s="1"/>
  <c r="B99" i="11"/>
  <c r="A99" i="11"/>
  <c r="I98" i="11"/>
  <c r="D98" i="11"/>
  <c r="K98" i="11" s="1"/>
  <c r="C98" i="11"/>
  <c r="B98" i="11"/>
  <c r="A98" i="11"/>
  <c r="D95" i="11"/>
  <c r="C95" i="11"/>
  <c r="I95" i="11" s="1"/>
  <c r="B95" i="11"/>
  <c r="A95" i="11"/>
  <c r="D94" i="11"/>
  <c r="C94" i="11"/>
  <c r="I94" i="11" s="1"/>
  <c r="B94" i="11"/>
  <c r="A94" i="11"/>
  <c r="D93" i="11"/>
  <c r="C93" i="11"/>
  <c r="I93" i="11" s="1"/>
  <c r="B93" i="11"/>
  <c r="A93" i="11"/>
  <c r="D92" i="11"/>
  <c r="C92" i="11"/>
  <c r="I92" i="11" s="1"/>
  <c r="B92" i="11"/>
  <c r="A92" i="11"/>
  <c r="D91" i="11"/>
  <c r="C91" i="11"/>
  <c r="I91" i="11" s="1"/>
  <c r="B91" i="11"/>
  <c r="A91" i="11"/>
  <c r="D90" i="11"/>
  <c r="C90" i="11"/>
  <c r="I90" i="11" s="1"/>
  <c r="B90" i="11"/>
  <c r="A90" i="11"/>
  <c r="D89" i="11"/>
  <c r="C89" i="11"/>
  <c r="I89" i="11" s="1"/>
  <c r="B89" i="11"/>
  <c r="A89" i="11"/>
  <c r="D88" i="11"/>
  <c r="C88" i="11"/>
  <c r="I88" i="11" s="1"/>
  <c r="B88" i="11"/>
  <c r="A88" i="11"/>
  <c r="D87" i="11"/>
  <c r="C87" i="11"/>
  <c r="I87" i="11" s="1"/>
  <c r="B87" i="11"/>
  <c r="A87" i="11"/>
  <c r="D86" i="11"/>
  <c r="C86" i="11"/>
  <c r="I86" i="11" s="1"/>
  <c r="B86" i="11"/>
  <c r="A86" i="11"/>
  <c r="D85" i="11"/>
  <c r="C85" i="11"/>
  <c r="I85" i="11" s="1"/>
  <c r="B85" i="11"/>
  <c r="A85" i="11"/>
  <c r="D84" i="11"/>
  <c r="C84" i="11"/>
  <c r="I84" i="11" s="1"/>
  <c r="B84" i="11"/>
  <c r="A84" i="11"/>
  <c r="D83" i="11"/>
  <c r="C83" i="11"/>
  <c r="I83" i="11" s="1"/>
  <c r="B83" i="11"/>
  <c r="A83" i="11"/>
  <c r="D82" i="11"/>
  <c r="C82" i="11"/>
  <c r="I82" i="11" s="1"/>
  <c r="B82" i="11"/>
  <c r="A82" i="11"/>
  <c r="I81" i="11"/>
  <c r="D81" i="11"/>
  <c r="C81" i="11"/>
  <c r="B81" i="11"/>
  <c r="A81" i="11"/>
  <c r="D80" i="11"/>
  <c r="C80" i="11"/>
  <c r="I80" i="11" s="1"/>
  <c r="B80" i="11"/>
  <c r="A80" i="11"/>
  <c r="D79" i="11"/>
  <c r="C79" i="11"/>
  <c r="I79" i="11" s="1"/>
  <c r="B79" i="11"/>
  <c r="A79" i="11"/>
  <c r="D78" i="11"/>
  <c r="C78" i="11"/>
  <c r="I78" i="11" s="1"/>
  <c r="B78" i="11"/>
  <c r="A78" i="11"/>
  <c r="D77" i="11"/>
  <c r="C77" i="11"/>
  <c r="I77" i="11" s="1"/>
  <c r="B77" i="11"/>
  <c r="A77" i="11"/>
  <c r="D76" i="11"/>
  <c r="C76" i="11"/>
  <c r="I76" i="11" s="1"/>
  <c r="B76" i="11"/>
  <c r="A76" i="11"/>
  <c r="D75" i="11"/>
  <c r="C75" i="11"/>
  <c r="I75" i="11" s="1"/>
  <c r="B75" i="11"/>
  <c r="A75" i="11"/>
  <c r="D74" i="11"/>
  <c r="C74" i="11"/>
  <c r="I74" i="11" s="1"/>
  <c r="B74" i="11"/>
  <c r="A74" i="11"/>
  <c r="D73" i="11"/>
  <c r="C73" i="11"/>
  <c r="I73" i="11" s="1"/>
  <c r="B73" i="11"/>
  <c r="A73" i="11"/>
  <c r="D72" i="11"/>
  <c r="C72" i="11"/>
  <c r="I72" i="11" s="1"/>
  <c r="B72" i="11"/>
  <c r="A72" i="11"/>
  <c r="D71" i="11"/>
  <c r="C71" i="11"/>
  <c r="I71" i="11" s="1"/>
  <c r="B71" i="11"/>
  <c r="A71" i="11"/>
  <c r="D70" i="11"/>
  <c r="C70" i="11"/>
  <c r="I70" i="11" s="1"/>
  <c r="B70" i="11"/>
  <c r="A70" i="11"/>
  <c r="D69" i="11"/>
  <c r="C69" i="11"/>
  <c r="I69" i="11" s="1"/>
  <c r="B69" i="11"/>
  <c r="A69" i="11"/>
  <c r="D68" i="11"/>
  <c r="C68" i="11"/>
  <c r="I68" i="11" s="1"/>
  <c r="B68" i="11"/>
  <c r="A68" i="11"/>
  <c r="D67" i="11"/>
  <c r="C67" i="11"/>
  <c r="I67" i="11" s="1"/>
  <c r="B67" i="11"/>
  <c r="A67" i="11"/>
  <c r="D66" i="11"/>
  <c r="K66" i="11" s="1"/>
  <c r="C66" i="11"/>
  <c r="I66" i="11" s="1"/>
  <c r="B66" i="11"/>
  <c r="A66" i="11"/>
  <c r="D65" i="11"/>
  <c r="C65" i="11"/>
  <c r="I65" i="11" s="1"/>
  <c r="B65" i="11"/>
  <c r="A65" i="11"/>
  <c r="D64" i="11"/>
  <c r="C64" i="11"/>
  <c r="I64" i="11" s="1"/>
  <c r="B64" i="11"/>
  <c r="A64" i="11"/>
  <c r="D63" i="11"/>
  <c r="K63" i="11" s="1"/>
  <c r="L45" i="13" s="1"/>
  <c r="C63" i="11"/>
  <c r="I63" i="11" s="1"/>
  <c r="B63" i="11"/>
  <c r="A63" i="11"/>
  <c r="D62" i="11"/>
  <c r="C62" i="11"/>
  <c r="I62" i="11" s="1"/>
  <c r="B62" i="11"/>
  <c r="A62" i="11"/>
  <c r="D61" i="11"/>
  <c r="K61" i="11" s="1"/>
  <c r="C61" i="11"/>
  <c r="I61" i="11" s="1"/>
  <c r="B61" i="11"/>
  <c r="A61" i="11"/>
  <c r="D60" i="11"/>
  <c r="C60" i="11"/>
  <c r="I60" i="11" s="1"/>
  <c r="B60" i="11"/>
  <c r="A60" i="11"/>
  <c r="D59" i="11"/>
  <c r="C59" i="11"/>
  <c r="B59" i="11"/>
  <c r="A59" i="11"/>
  <c r="D58" i="11"/>
  <c r="C58" i="11"/>
  <c r="I58" i="11" s="1"/>
  <c r="B58" i="11"/>
  <c r="A58" i="11"/>
  <c r="D57" i="11"/>
  <c r="C57" i="11"/>
  <c r="I57" i="11" s="1"/>
  <c r="B57" i="11"/>
  <c r="A57" i="11"/>
  <c r="D56" i="11"/>
  <c r="C56" i="11"/>
  <c r="I56" i="11" s="1"/>
  <c r="B56" i="11"/>
  <c r="A56" i="11"/>
  <c r="D55" i="11"/>
  <c r="K55" i="11" s="1"/>
  <c r="C55" i="11"/>
  <c r="I55" i="11" s="1"/>
  <c r="B55" i="11"/>
  <c r="A55" i="11"/>
  <c r="D54" i="11"/>
  <c r="K54" i="11" s="1"/>
  <c r="C54" i="11"/>
  <c r="B54" i="11"/>
  <c r="A54" i="11"/>
  <c r="D53" i="11"/>
  <c r="K53" i="11" s="1"/>
  <c r="C53" i="11"/>
  <c r="B53" i="11"/>
  <c r="A53" i="11"/>
  <c r="D52" i="11"/>
  <c r="C52" i="11"/>
  <c r="I52" i="11" s="1"/>
  <c r="B52" i="11"/>
  <c r="A52" i="11"/>
  <c r="D51" i="11"/>
  <c r="C51" i="11"/>
  <c r="B51" i="11"/>
  <c r="A51" i="11"/>
  <c r="D50" i="11"/>
  <c r="C50" i="11"/>
  <c r="I50" i="11" s="1"/>
  <c r="B50" i="11"/>
  <c r="A50" i="11"/>
  <c r="D49" i="11"/>
  <c r="C49" i="11"/>
  <c r="I49" i="11" s="1"/>
  <c r="B49" i="11"/>
  <c r="A49" i="11"/>
  <c r="D48" i="11"/>
  <c r="C48" i="11"/>
  <c r="I48" i="11" s="1"/>
  <c r="B48" i="11"/>
  <c r="A48" i="11"/>
  <c r="D47" i="11"/>
  <c r="C47" i="11"/>
  <c r="I47" i="11" s="1"/>
  <c r="B47" i="11"/>
  <c r="A47" i="11"/>
  <c r="D46" i="11"/>
  <c r="C46" i="11"/>
  <c r="I46" i="11" s="1"/>
  <c r="B46" i="11"/>
  <c r="A46" i="11"/>
  <c r="I45" i="11"/>
  <c r="D45" i="11"/>
  <c r="K45" i="11" s="1"/>
  <c r="C45" i="11"/>
  <c r="B45" i="11"/>
  <c r="A45" i="11"/>
  <c r="D44" i="11"/>
  <c r="C44" i="11"/>
  <c r="I44" i="11" s="1"/>
  <c r="B44" i="11"/>
  <c r="A44" i="11"/>
  <c r="D43" i="11"/>
  <c r="C43" i="11"/>
  <c r="I43" i="11" s="1"/>
  <c r="B43" i="11"/>
  <c r="A43" i="11"/>
  <c r="D42" i="11"/>
  <c r="K42" i="11" s="1"/>
  <c r="C42" i="11"/>
  <c r="I42" i="11" s="1"/>
  <c r="B42" i="11"/>
  <c r="A42" i="11"/>
  <c r="D41" i="11"/>
  <c r="C41" i="11"/>
  <c r="I41" i="11" s="1"/>
  <c r="B41" i="11"/>
  <c r="A41" i="11"/>
  <c r="D40" i="11"/>
  <c r="C40" i="11"/>
  <c r="I40" i="11" s="1"/>
  <c r="B40" i="11"/>
  <c r="A40" i="11"/>
  <c r="D39" i="11"/>
  <c r="C39" i="11"/>
  <c r="I39" i="11" s="1"/>
  <c r="B39" i="11"/>
  <c r="A39" i="11"/>
  <c r="D38" i="11"/>
  <c r="K38" i="11" s="1"/>
  <c r="C38" i="11"/>
  <c r="I38" i="11" s="1"/>
  <c r="B38" i="11"/>
  <c r="A38" i="11"/>
  <c r="D37" i="11"/>
  <c r="K37" i="11" s="1"/>
  <c r="P45" i="13" s="1"/>
  <c r="C37" i="11"/>
  <c r="J37" i="11" s="1"/>
  <c r="B37" i="11"/>
  <c r="A37" i="11"/>
  <c r="D36" i="11"/>
  <c r="C36" i="11"/>
  <c r="I36" i="11" s="1"/>
  <c r="B36" i="11"/>
  <c r="A36" i="11"/>
  <c r="D35" i="11"/>
  <c r="C35" i="11"/>
  <c r="I35" i="11" s="1"/>
  <c r="B35" i="11"/>
  <c r="A35" i="11"/>
  <c r="D34" i="11"/>
  <c r="K34" i="11" s="1"/>
  <c r="C34" i="11"/>
  <c r="I34" i="11" s="1"/>
  <c r="B34" i="11"/>
  <c r="A34" i="11"/>
  <c r="D33" i="11"/>
  <c r="C33" i="11"/>
  <c r="I33" i="11" s="1"/>
  <c r="B33" i="11"/>
  <c r="A33" i="11"/>
  <c r="D32" i="11"/>
  <c r="C32" i="11"/>
  <c r="I32" i="11" s="1"/>
  <c r="B32" i="11"/>
  <c r="A32" i="11"/>
  <c r="D31" i="11"/>
  <c r="C31" i="11"/>
  <c r="I31" i="11" s="1"/>
  <c r="B31" i="11"/>
  <c r="A31" i="11"/>
  <c r="D30" i="11"/>
  <c r="C30" i="11"/>
  <c r="I30" i="11" s="1"/>
  <c r="B30" i="11"/>
  <c r="A30" i="11"/>
  <c r="D29" i="11"/>
  <c r="K29" i="11" s="1"/>
  <c r="C29" i="11"/>
  <c r="I29" i="11" s="1"/>
  <c r="B29" i="11"/>
  <c r="A29" i="11"/>
  <c r="D28" i="11"/>
  <c r="C28" i="11"/>
  <c r="I28" i="11" s="1"/>
  <c r="B28" i="11"/>
  <c r="A28" i="11"/>
  <c r="D27" i="11"/>
  <c r="C27" i="11"/>
  <c r="I27" i="11" s="1"/>
  <c r="B27" i="11"/>
  <c r="A27" i="11"/>
  <c r="D26" i="11"/>
  <c r="K26" i="11" s="1"/>
  <c r="C26" i="11"/>
  <c r="I26" i="11" s="1"/>
  <c r="B26" i="11"/>
  <c r="A26" i="11"/>
  <c r="D25" i="11"/>
  <c r="C25" i="11"/>
  <c r="I25" i="11" s="1"/>
  <c r="B25" i="11"/>
  <c r="A25" i="11"/>
  <c r="D24" i="11"/>
  <c r="K24" i="11" s="1"/>
  <c r="C24" i="11"/>
  <c r="I24" i="11" s="1"/>
  <c r="B24" i="11"/>
  <c r="A24" i="11"/>
  <c r="I23" i="11"/>
  <c r="D23" i="11"/>
  <c r="K23" i="11" s="1"/>
  <c r="I45" i="13" s="1"/>
  <c r="C23" i="11"/>
  <c r="B23" i="11"/>
  <c r="A23" i="11"/>
  <c r="D22" i="11"/>
  <c r="K22" i="11" s="1"/>
  <c r="J45" i="13" s="1"/>
  <c r="C22" i="11"/>
  <c r="I22" i="11" s="1"/>
  <c r="B22" i="11"/>
  <c r="A22" i="11"/>
  <c r="D21" i="11"/>
  <c r="K21" i="11" s="1"/>
  <c r="N45" i="13" s="1"/>
  <c r="C21" i="11"/>
  <c r="I21" i="11" s="1"/>
  <c r="B21" i="11"/>
  <c r="A21" i="11"/>
  <c r="D18" i="11"/>
  <c r="K18" i="11" s="1"/>
  <c r="C18" i="11"/>
  <c r="B18" i="11"/>
  <c r="A18" i="11"/>
  <c r="D17" i="11"/>
  <c r="K17" i="11" s="1"/>
  <c r="C17" i="11"/>
  <c r="B17" i="11"/>
  <c r="A17" i="11"/>
  <c r="D16" i="11"/>
  <c r="C16" i="11"/>
  <c r="B16" i="11"/>
  <c r="A16" i="11"/>
  <c r="D15" i="11"/>
  <c r="K15" i="11" s="1"/>
  <c r="C15" i="11"/>
  <c r="B15" i="11"/>
  <c r="A15" i="11"/>
  <c r="K14" i="11"/>
  <c r="D14" i="11"/>
  <c r="C14" i="11"/>
  <c r="J14" i="11" s="1"/>
  <c r="B14" i="11"/>
  <c r="A14" i="11"/>
  <c r="D13" i="11"/>
  <c r="C13" i="11"/>
  <c r="B13" i="11"/>
  <c r="A13" i="11"/>
  <c r="D12" i="11"/>
  <c r="K12" i="11" s="1"/>
  <c r="C12" i="11"/>
  <c r="J12" i="11" s="1"/>
  <c r="B12" i="11"/>
  <c r="A12" i="11"/>
  <c r="D11" i="11"/>
  <c r="K11" i="11" s="1"/>
  <c r="C11" i="11"/>
  <c r="B11" i="11"/>
  <c r="A11" i="11"/>
  <c r="D10" i="11"/>
  <c r="K10" i="11" s="1"/>
  <c r="C45" i="13" s="1"/>
  <c r="C10" i="11"/>
  <c r="B10" i="11"/>
  <c r="A10" i="11"/>
  <c r="D9" i="11"/>
  <c r="K9" i="11" s="1"/>
  <c r="C9" i="11"/>
  <c r="B9" i="11"/>
  <c r="A9" i="11"/>
  <c r="D8" i="11"/>
  <c r="K8" i="11" s="1"/>
  <c r="E45" i="13" s="1"/>
  <c r="C8" i="11"/>
  <c r="B8" i="11"/>
  <c r="A8" i="11"/>
  <c r="D7" i="11"/>
  <c r="K7" i="11" s="1"/>
  <c r="B45" i="13" s="1"/>
  <c r="C7" i="11"/>
  <c r="B7" i="11"/>
  <c r="A7" i="11"/>
  <c r="A6" i="11"/>
  <c r="F3" i="11"/>
  <c r="E3" i="11"/>
  <c r="D2" i="11"/>
  <c r="C2" i="11"/>
  <c r="B1" i="11"/>
  <c r="D166" i="10"/>
  <c r="C166" i="10"/>
  <c r="I166" i="10" s="1"/>
  <c r="B166" i="10"/>
  <c r="A166" i="10"/>
  <c r="D165" i="10"/>
  <c r="C165" i="10"/>
  <c r="I165" i="10" s="1"/>
  <c r="B165" i="10"/>
  <c r="A165" i="10"/>
  <c r="D164" i="10"/>
  <c r="C164" i="10"/>
  <c r="I164" i="10" s="1"/>
  <c r="B164" i="10"/>
  <c r="A164" i="10"/>
  <c r="J163" i="10"/>
  <c r="D163" i="10"/>
  <c r="K163" i="10" s="1"/>
  <c r="C163" i="10"/>
  <c r="I163" i="10" s="1"/>
  <c r="B163" i="10"/>
  <c r="A163" i="10"/>
  <c r="D162" i="10"/>
  <c r="C162" i="10"/>
  <c r="I162" i="10" s="1"/>
  <c r="B162" i="10"/>
  <c r="A162" i="10"/>
  <c r="D161" i="10"/>
  <c r="C161" i="10"/>
  <c r="I161" i="10" s="1"/>
  <c r="B161" i="10"/>
  <c r="A161" i="10"/>
  <c r="D160" i="10"/>
  <c r="C160" i="10"/>
  <c r="I160" i="10" s="1"/>
  <c r="B160" i="10"/>
  <c r="A160" i="10"/>
  <c r="D159" i="10"/>
  <c r="K159" i="10" s="1"/>
  <c r="C159" i="10"/>
  <c r="I159" i="10" s="1"/>
  <c r="B159" i="10"/>
  <c r="A159" i="10"/>
  <c r="D158" i="10"/>
  <c r="C158" i="10"/>
  <c r="I158" i="10" s="1"/>
  <c r="B158" i="10"/>
  <c r="A158" i="10"/>
  <c r="D157" i="10"/>
  <c r="C157" i="10"/>
  <c r="I157" i="10" s="1"/>
  <c r="B157" i="10"/>
  <c r="A157" i="10"/>
  <c r="D156" i="10"/>
  <c r="C156" i="10"/>
  <c r="I156" i="10" s="1"/>
  <c r="B156" i="10"/>
  <c r="A156" i="10"/>
  <c r="D155" i="10"/>
  <c r="K155" i="10" s="1"/>
  <c r="C155" i="10"/>
  <c r="I155" i="10" s="1"/>
  <c r="B155" i="10"/>
  <c r="A155" i="10"/>
  <c r="D154" i="10"/>
  <c r="J154" i="10" s="1"/>
  <c r="C154" i="10"/>
  <c r="I154" i="10" s="1"/>
  <c r="B154" i="10"/>
  <c r="A154" i="10"/>
  <c r="D153" i="10"/>
  <c r="C153" i="10"/>
  <c r="I153" i="10" s="1"/>
  <c r="B153" i="10"/>
  <c r="A153" i="10"/>
  <c r="D150" i="10"/>
  <c r="C150" i="10"/>
  <c r="I150" i="10" s="1"/>
  <c r="B150" i="10"/>
  <c r="A150" i="10"/>
  <c r="D149" i="10"/>
  <c r="C149" i="10"/>
  <c r="I149" i="10" s="1"/>
  <c r="B149" i="10"/>
  <c r="A149" i="10"/>
  <c r="D148" i="10"/>
  <c r="C148" i="10"/>
  <c r="I148" i="10" s="1"/>
  <c r="B148" i="10"/>
  <c r="A148" i="10"/>
  <c r="D147" i="10"/>
  <c r="K147" i="10" s="1"/>
  <c r="C147" i="10"/>
  <c r="I147" i="10" s="1"/>
  <c r="B147" i="10"/>
  <c r="A147" i="10"/>
  <c r="I146" i="10"/>
  <c r="D146" i="10"/>
  <c r="C146" i="10"/>
  <c r="B146" i="10"/>
  <c r="A146" i="10"/>
  <c r="D143" i="10"/>
  <c r="C143" i="10"/>
  <c r="B143" i="10"/>
  <c r="A143" i="10"/>
  <c r="D142" i="10"/>
  <c r="C142" i="10"/>
  <c r="B142" i="10"/>
  <c r="A142" i="10"/>
  <c r="D141" i="10"/>
  <c r="C141" i="10"/>
  <c r="B141" i="10"/>
  <c r="A141" i="10"/>
  <c r="D140" i="10"/>
  <c r="C140" i="10"/>
  <c r="B140" i="10"/>
  <c r="A140" i="10"/>
  <c r="D139" i="10"/>
  <c r="C139" i="10"/>
  <c r="B139" i="10"/>
  <c r="A139" i="10"/>
  <c r="D138" i="10"/>
  <c r="C138" i="10"/>
  <c r="B138" i="10"/>
  <c r="A138" i="10"/>
  <c r="D137" i="10"/>
  <c r="C137" i="10"/>
  <c r="B137" i="10"/>
  <c r="A137" i="10"/>
  <c r="D136" i="10"/>
  <c r="C136" i="10"/>
  <c r="B136" i="10"/>
  <c r="A136" i="10"/>
  <c r="D135" i="10"/>
  <c r="C135" i="10"/>
  <c r="I135" i="10" s="1"/>
  <c r="B135" i="10"/>
  <c r="A135" i="10"/>
  <c r="D134" i="10"/>
  <c r="C134" i="10"/>
  <c r="I134" i="10" s="1"/>
  <c r="B134" i="10"/>
  <c r="A134" i="10"/>
  <c r="D133" i="10"/>
  <c r="C133" i="10"/>
  <c r="I133" i="10" s="1"/>
  <c r="B133" i="10"/>
  <c r="A133" i="10"/>
  <c r="D132" i="10"/>
  <c r="C132" i="10"/>
  <c r="I132" i="10" s="1"/>
  <c r="B132" i="10"/>
  <c r="A132" i="10"/>
  <c r="D131" i="10"/>
  <c r="C131" i="10"/>
  <c r="B131" i="10"/>
  <c r="A131" i="10"/>
  <c r="D130" i="10"/>
  <c r="C130" i="10"/>
  <c r="B130" i="10"/>
  <c r="A130" i="10"/>
  <c r="D129" i="10"/>
  <c r="C129" i="10"/>
  <c r="B129" i="10"/>
  <c r="A129" i="10"/>
  <c r="D128" i="10"/>
  <c r="C128" i="10"/>
  <c r="B128" i="10"/>
  <c r="A128" i="10"/>
  <c r="D127" i="10"/>
  <c r="C127" i="10"/>
  <c r="B127" i="10"/>
  <c r="A127" i="10"/>
  <c r="D126" i="10"/>
  <c r="C126" i="10"/>
  <c r="B126" i="10"/>
  <c r="A126" i="10"/>
  <c r="D125" i="10"/>
  <c r="C125" i="10"/>
  <c r="B125" i="10"/>
  <c r="A125" i="10"/>
  <c r="D124" i="10"/>
  <c r="C124" i="10"/>
  <c r="B124" i="10"/>
  <c r="A124" i="10"/>
  <c r="D123" i="10"/>
  <c r="C123" i="10"/>
  <c r="I123" i="10" s="1"/>
  <c r="B123" i="10"/>
  <c r="A123" i="10"/>
  <c r="D122" i="10"/>
  <c r="C122" i="10"/>
  <c r="I122" i="10" s="1"/>
  <c r="B122" i="10"/>
  <c r="A122" i="10"/>
  <c r="D121" i="10"/>
  <c r="C121" i="10"/>
  <c r="B121" i="10"/>
  <c r="A121" i="10"/>
  <c r="D120" i="10"/>
  <c r="K120" i="10" s="1"/>
  <c r="C120" i="10"/>
  <c r="I120" i="10" s="1"/>
  <c r="B120" i="10"/>
  <c r="A120" i="10"/>
  <c r="D119" i="10"/>
  <c r="K119" i="10" s="1"/>
  <c r="C119" i="10"/>
  <c r="I119" i="10" s="1"/>
  <c r="B119" i="10"/>
  <c r="A119" i="10"/>
  <c r="D118" i="10"/>
  <c r="K118" i="10" s="1"/>
  <c r="C118" i="10"/>
  <c r="I118" i="10" s="1"/>
  <c r="B118" i="10"/>
  <c r="A118" i="10"/>
  <c r="D117" i="10"/>
  <c r="K117" i="10" s="1"/>
  <c r="C117" i="10"/>
  <c r="B117" i="10"/>
  <c r="A117" i="10"/>
  <c r="D116" i="10"/>
  <c r="K116" i="10" s="1"/>
  <c r="C116" i="10"/>
  <c r="B116" i="10"/>
  <c r="A116" i="10"/>
  <c r="D115" i="10"/>
  <c r="K115" i="10" s="1"/>
  <c r="C115" i="10"/>
  <c r="I115" i="10" s="1"/>
  <c r="B115" i="10"/>
  <c r="A115" i="10"/>
  <c r="D114" i="10"/>
  <c r="C114" i="10"/>
  <c r="I114" i="10" s="1"/>
  <c r="B114" i="10"/>
  <c r="A114" i="10"/>
  <c r="D113" i="10"/>
  <c r="K113" i="10" s="1"/>
  <c r="C113" i="10"/>
  <c r="I113" i="10" s="1"/>
  <c r="B113" i="10"/>
  <c r="A113" i="10"/>
  <c r="D112" i="10"/>
  <c r="K112" i="10" s="1"/>
  <c r="C112" i="10"/>
  <c r="I112" i="10" s="1"/>
  <c r="B112" i="10"/>
  <c r="A112" i="10"/>
  <c r="D111" i="10"/>
  <c r="K111" i="10" s="1"/>
  <c r="C111" i="10"/>
  <c r="I111" i="10" s="1"/>
  <c r="B111" i="10"/>
  <c r="A111" i="10"/>
  <c r="D110" i="10"/>
  <c r="K110" i="10" s="1"/>
  <c r="C110" i="10"/>
  <c r="I110" i="10" s="1"/>
  <c r="B110" i="10"/>
  <c r="A110" i="10"/>
  <c r="D109" i="10"/>
  <c r="K109" i="10" s="1"/>
  <c r="C109" i="10"/>
  <c r="I109" i="10" s="1"/>
  <c r="B109" i="10"/>
  <c r="A109" i="10"/>
  <c r="D108" i="10"/>
  <c r="K108" i="10" s="1"/>
  <c r="C108" i="10"/>
  <c r="B108" i="10"/>
  <c r="A108" i="10"/>
  <c r="D107" i="10"/>
  <c r="C107" i="10"/>
  <c r="I107" i="10" s="1"/>
  <c r="B107" i="10"/>
  <c r="A107" i="10"/>
  <c r="D106" i="10"/>
  <c r="C106" i="10"/>
  <c r="I106" i="10" s="1"/>
  <c r="B106" i="10"/>
  <c r="A106" i="10"/>
  <c r="D105" i="10"/>
  <c r="K105" i="10" s="1"/>
  <c r="C105" i="10"/>
  <c r="I105" i="10" s="1"/>
  <c r="B105" i="10"/>
  <c r="A105" i="10"/>
  <c r="D104" i="10"/>
  <c r="K104" i="10" s="1"/>
  <c r="C104" i="10"/>
  <c r="B104" i="10"/>
  <c r="A104" i="10"/>
  <c r="D103" i="10"/>
  <c r="C103" i="10"/>
  <c r="I103" i="10" s="1"/>
  <c r="B103" i="10"/>
  <c r="A103" i="10"/>
  <c r="D102" i="10"/>
  <c r="C102" i="10"/>
  <c r="I102" i="10" s="1"/>
  <c r="B102" i="10"/>
  <c r="A102" i="10"/>
  <c r="D101" i="10"/>
  <c r="K101" i="10" s="1"/>
  <c r="C101" i="10"/>
  <c r="I101" i="10" s="1"/>
  <c r="B101" i="10"/>
  <c r="A101" i="10"/>
  <c r="D100" i="10"/>
  <c r="K100" i="10" s="1"/>
  <c r="C100" i="10"/>
  <c r="B100" i="10"/>
  <c r="A100" i="10"/>
  <c r="D99" i="10"/>
  <c r="C99" i="10"/>
  <c r="I99" i="10" s="1"/>
  <c r="B99" i="10"/>
  <c r="A99" i="10"/>
  <c r="D98" i="10"/>
  <c r="K98" i="10" s="1"/>
  <c r="C98" i="10"/>
  <c r="B98" i="10"/>
  <c r="A98" i="10"/>
  <c r="D95" i="10"/>
  <c r="C95" i="10"/>
  <c r="I95" i="10" s="1"/>
  <c r="B95" i="10"/>
  <c r="A95" i="10"/>
  <c r="D94" i="10"/>
  <c r="C94" i="10"/>
  <c r="I94" i="10" s="1"/>
  <c r="B94" i="10"/>
  <c r="A94" i="10"/>
  <c r="D93" i="10"/>
  <c r="K93" i="10" s="1"/>
  <c r="C93" i="10"/>
  <c r="I93" i="10" s="1"/>
  <c r="B93" i="10"/>
  <c r="A93" i="10"/>
  <c r="D92" i="10"/>
  <c r="K92" i="10" s="1"/>
  <c r="C92" i="10"/>
  <c r="I92" i="10" s="1"/>
  <c r="B92" i="10"/>
  <c r="A92" i="10"/>
  <c r="D91" i="10"/>
  <c r="K91" i="10" s="1"/>
  <c r="C91" i="10"/>
  <c r="I91" i="10" s="1"/>
  <c r="B91" i="10"/>
  <c r="A91" i="10"/>
  <c r="D90" i="10"/>
  <c r="C90" i="10"/>
  <c r="I90" i="10" s="1"/>
  <c r="B90" i="10"/>
  <c r="A90" i="10"/>
  <c r="D89" i="10"/>
  <c r="C89" i="10"/>
  <c r="I89" i="10" s="1"/>
  <c r="B89" i="10"/>
  <c r="A89" i="10"/>
  <c r="D88" i="10"/>
  <c r="C88" i="10"/>
  <c r="I88" i="10" s="1"/>
  <c r="B88" i="10"/>
  <c r="A88" i="10"/>
  <c r="D87" i="10"/>
  <c r="C87" i="10"/>
  <c r="I87" i="10" s="1"/>
  <c r="B87" i="10"/>
  <c r="A87" i="10"/>
  <c r="D86" i="10"/>
  <c r="C86" i="10"/>
  <c r="B86" i="10"/>
  <c r="A86" i="10"/>
  <c r="D85" i="10"/>
  <c r="K85" i="10" s="1"/>
  <c r="C85" i="10"/>
  <c r="B85" i="10"/>
  <c r="A85" i="10"/>
  <c r="D84" i="10"/>
  <c r="K84" i="10" s="1"/>
  <c r="C84" i="10"/>
  <c r="B84" i="10"/>
  <c r="A84" i="10"/>
  <c r="D83" i="10"/>
  <c r="K83" i="10" s="1"/>
  <c r="C83" i="10"/>
  <c r="B83" i="10"/>
  <c r="A83" i="10"/>
  <c r="D82" i="10"/>
  <c r="K82" i="10" s="1"/>
  <c r="C82" i="10"/>
  <c r="B82" i="10"/>
  <c r="A82" i="10"/>
  <c r="D81" i="10"/>
  <c r="K81" i="10" s="1"/>
  <c r="C81" i="10"/>
  <c r="B81" i="10"/>
  <c r="A81" i="10"/>
  <c r="D80" i="10"/>
  <c r="C80" i="10"/>
  <c r="I80" i="10" s="1"/>
  <c r="B80" i="10"/>
  <c r="A80" i="10"/>
  <c r="D79" i="10"/>
  <c r="K79" i="10" s="1"/>
  <c r="C79" i="10"/>
  <c r="B79" i="10"/>
  <c r="A79" i="10"/>
  <c r="D78" i="10"/>
  <c r="K78" i="10" s="1"/>
  <c r="C78" i="10"/>
  <c r="B78" i="10"/>
  <c r="A78" i="10"/>
  <c r="D77" i="10"/>
  <c r="K77" i="10" s="1"/>
  <c r="C77" i="10"/>
  <c r="B77" i="10"/>
  <c r="A77" i="10"/>
  <c r="D76" i="10"/>
  <c r="K76" i="10" s="1"/>
  <c r="C76" i="10"/>
  <c r="B76" i="10"/>
  <c r="A76" i="10"/>
  <c r="K75" i="10"/>
  <c r="O44" i="13" s="1"/>
  <c r="D75" i="10"/>
  <c r="C75" i="10"/>
  <c r="B75" i="10"/>
  <c r="A75" i="10"/>
  <c r="D74" i="10"/>
  <c r="K74" i="10" s="1"/>
  <c r="C74" i="10"/>
  <c r="B74" i="10"/>
  <c r="A74" i="10"/>
  <c r="D73" i="10"/>
  <c r="K73" i="10" s="1"/>
  <c r="C73" i="10"/>
  <c r="B73" i="10"/>
  <c r="A73" i="10"/>
  <c r="D72" i="10"/>
  <c r="C72" i="10"/>
  <c r="B72" i="10"/>
  <c r="A72" i="10"/>
  <c r="D71" i="10"/>
  <c r="C71" i="10"/>
  <c r="I71" i="10" s="1"/>
  <c r="B71" i="10"/>
  <c r="A71" i="10"/>
  <c r="D70" i="10"/>
  <c r="K70" i="10" s="1"/>
  <c r="C70" i="10"/>
  <c r="B70" i="10"/>
  <c r="A70" i="10"/>
  <c r="D69" i="10"/>
  <c r="K69" i="10" s="1"/>
  <c r="C69" i="10"/>
  <c r="B69" i="10"/>
  <c r="A69" i="10"/>
  <c r="D68" i="10"/>
  <c r="K68" i="10" s="1"/>
  <c r="C68" i="10"/>
  <c r="I68" i="10" s="1"/>
  <c r="B68" i="10"/>
  <c r="A68" i="10"/>
  <c r="D67" i="10"/>
  <c r="C67" i="10"/>
  <c r="B67" i="10"/>
  <c r="A67" i="10"/>
  <c r="D66" i="10"/>
  <c r="K66" i="10" s="1"/>
  <c r="C66" i="10"/>
  <c r="B66" i="10"/>
  <c r="A66" i="10"/>
  <c r="D65" i="10"/>
  <c r="K65" i="10" s="1"/>
  <c r="C65" i="10"/>
  <c r="B65" i="10"/>
  <c r="A65" i="10"/>
  <c r="D64" i="10"/>
  <c r="C64" i="10"/>
  <c r="I64" i="10" s="1"/>
  <c r="B64" i="10"/>
  <c r="A64" i="10"/>
  <c r="D63" i="10"/>
  <c r="K63" i="10" s="1"/>
  <c r="L44" i="13" s="1"/>
  <c r="C63" i="10"/>
  <c r="B63" i="10"/>
  <c r="A63" i="10"/>
  <c r="D62" i="10"/>
  <c r="K62" i="10" s="1"/>
  <c r="C62" i="10"/>
  <c r="B62" i="10"/>
  <c r="A62" i="10"/>
  <c r="D61" i="10"/>
  <c r="K61" i="10" s="1"/>
  <c r="C61" i="10"/>
  <c r="B61" i="10"/>
  <c r="A61" i="10"/>
  <c r="D60" i="10"/>
  <c r="K60" i="10" s="1"/>
  <c r="C60" i="10"/>
  <c r="B60" i="10"/>
  <c r="A60" i="10"/>
  <c r="K59" i="10"/>
  <c r="D59" i="10"/>
  <c r="C59" i="10"/>
  <c r="B59" i="10"/>
  <c r="A59" i="10"/>
  <c r="D58" i="10"/>
  <c r="K58" i="10" s="1"/>
  <c r="C58" i="10"/>
  <c r="B58" i="10"/>
  <c r="A58" i="10"/>
  <c r="D57" i="10"/>
  <c r="K57" i="10" s="1"/>
  <c r="C57" i="10"/>
  <c r="B57" i="10"/>
  <c r="A57" i="10"/>
  <c r="D56" i="10"/>
  <c r="C56" i="10"/>
  <c r="B56" i="10"/>
  <c r="A56" i="10"/>
  <c r="D55" i="10"/>
  <c r="C55" i="10"/>
  <c r="I55" i="10" s="1"/>
  <c r="B55" i="10"/>
  <c r="A55" i="10"/>
  <c r="D54" i="10"/>
  <c r="K54" i="10" s="1"/>
  <c r="C54" i="10"/>
  <c r="B54" i="10"/>
  <c r="A54" i="10"/>
  <c r="D53" i="10"/>
  <c r="K53" i="10" s="1"/>
  <c r="C53" i="10"/>
  <c r="B53" i="10"/>
  <c r="A53" i="10"/>
  <c r="D52" i="10"/>
  <c r="C52" i="10"/>
  <c r="I52" i="10" s="1"/>
  <c r="B52" i="10"/>
  <c r="A52" i="10"/>
  <c r="D51" i="10"/>
  <c r="C51" i="10"/>
  <c r="I51" i="10" s="1"/>
  <c r="B51" i="10"/>
  <c r="A51" i="10"/>
  <c r="D50" i="10"/>
  <c r="C50" i="10"/>
  <c r="I50" i="10" s="1"/>
  <c r="B50" i="10"/>
  <c r="A50" i="10"/>
  <c r="D49" i="10"/>
  <c r="K49" i="10" s="1"/>
  <c r="M44" i="13" s="1"/>
  <c r="C49" i="10"/>
  <c r="B49" i="10"/>
  <c r="A49" i="10"/>
  <c r="D48" i="10"/>
  <c r="K48" i="10" s="1"/>
  <c r="C48" i="10"/>
  <c r="I48" i="10" s="1"/>
  <c r="B48" i="10"/>
  <c r="A48" i="10"/>
  <c r="D47" i="10"/>
  <c r="C47" i="10"/>
  <c r="I47" i="10" s="1"/>
  <c r="B47" i="10"/>
  <c r="A47" i="10"/>
  <c r="D46" i="10"/>
  <c r="K46" i="10" s="1"/>
  <c r="C46" i="10"/>
  <c r="B46" i="10"/>
  <c r="A46" i="10"/>
  <c r="D45" i="10"/>
  <c r="C45" i="10"/>
  <c r="I45" i="10" s="1"/>
  <c r="B45" i="10"/>
  <c r="A45" i="10"/>
  <c r="D44" i="10"/>
  <c r="C44" i="10"/>
  <c r="I44" i="10" s="1"/>
  <c r="B44" i="10"/>
  <c r="A44" i="10"/>
  <c r="D43" i="10"/>
  <c r="C43" i="10"/>
  <c r="B43" i="10"/>
  <c r="A43" i="10"/>
  <c r="D42" i="10"/>
  <c r="C42" i="10"/>
  <c r="I42" i="10" s="1"/>
  <c r="B42" i="10"/>
  <c r="A42" i="10"/>
  <c r="D41" i="10"/>
  <c r="C41" i="10"/>
  <c r="I41" i="10" s="1"/>
  <c r="B41" i="10"/>
  <c r="A41" i="10"/>
  <c r="D40" i="10"/>
  <c r="C40" i="10"/>
  <c r="I40" i="10" s="1"/>
  <c r="B40" i="10"/>
  <c r="A40" i="10"/>
  <c r="D39" i="10"/>
  <c r="C39" i="10"/>
  <c r="I39" i="10" s="1"/>
  <c r="B39" i="10"/>
  <c r="A39" i="10"/>
  <c r="D38" i="10"/>
  <c r="K38" i="10" s="1"/>
  <c r="C38" i="10"/>
  <c r="I38" i="10" s="1"/>
  <c r="B38" i="10"/>
  <c r="A38" i="10"/>
  <c r="D37" i="10"/>
  <c r="K37" i="10" s="1"/>
  <c r="P44" i="13" s="1"/>
  <c r="C37" i="10"/>
  <c r="I37" i="10" s="1"/>
  <c r="B37" i="10"/>
  <c r="A37" i="10"/>
  <c r="D36" i="10"/>
  <c r="K36" i="10" s="1"/>
  <c r="C36" i="10"/>
  <c r="I36" i="10" s="1"/>
  <c r="B36" i="10"/>
  <c r="A36" i="10"/>
  <c r="D35" i="10"/>
  <c r="C35" i="10"/>
  <c r="I35" i="10" s="1"/>
  <c r="B35" i="10"/>
  <c r="A35" i="10"/>
  <c r="D34" i="10"/>
  <c r="C34" i="10"/>
  <c r="I34" i="10" s="1"/>
  <c r="B34" i="10"/>
  <c r="A34" i="10"/>
  <c r="D33" i="10"/>
  <c r="C33" i="10"/>
  <c r="I33" i="10" s="1"/>
  <c r="B33" i="10"/>
  <c r="A33" i="10"/>
  <c r="D32" i="10"/>
  <c r="C32" i="10"/>
  <c r="I32" i="10" s="1"/>
  <c r="B32" i="10"/>
  <c r="A32" i="10"/>
  <c r="D31" i="10"/>
  <c r="C31" i="10"/>
  <c r="I31" i="10" s="1"/>
  <c r="B31" i="10"/>
  <c r="A31" i="10"/>
  <c r="D30" i="10"/>
  <c r="C30" i="10"/>
  <c r="I30" i="10" s="1"/>
  <c r="B30" i="10"/>
  <c r="A30" i="10"/>
  <c r="D29" i="10"/>
  <c r="C29" i="10"/>
  <c r="I29" i="10" s="1"/>
  <c r="B29" i="10"/>
  <c r="A29" i="10"/>
  <c r="D28" i="10"/>
  <c r="C28" i="10"/>
  <c r="I28" i="10" s="1"/>
  <c r="B28" i="10"/>
  <c r="A28" i="10"/>
  <c r="D27" i="10"/>
  <c r="C27" i="10"/>
  <c r="I27" i="10" s="1"/>
  <c r="B27" i="10"/>
  <c r="A27" i="10"/>
  <c r="D26" i="10"/>
  <c r="C26" i="10"/>
  <c r="I26" i="10" s="1"/>
  <c r="B26" i="10"/>
  <c r="A26" i="10"/>
  <c r="D25" i="10"/>
  <c r="C25" i="10"/>
  <c r="I25" i="10" s="1"/>
  <c r="B25" i="10"/>
  <c r="A25" i="10"/>
  <c r="D24" i="10"/>
  <c r="C24" i="10"/>
  <c r="I24" i="10" s="1"/>
  <c r="B24" i="10"/>
  <c r="A24" i="10"/>
  <c r="D23" i="10"/>
  <c r="C23" i="10"/>
  <c r="I23" i="10" s="1"/>
  <c r="B23" i="10"/>
  <c r="A23" i="10"/>
  <c r="D22" i="10"/>
  <c r="C22" i="10"/>
  <c r="I22" i="10" s="1"/>
  <c r="B22" i="10"/>
  <c r="A22" i="10"/>
  <c r="D21" i="10"/>
  <c r="C21" i="10"/>
  <c r="B21" i="10"/>
  <c r="A21" i="10"/>
  <c r="D18" i="10"/>
  <c r="K18" i="10" s="1"/>
  <c r="C18" i="10"/>
  <c r="B18" i="10"/>
  <c r="A18" i="10"/>
  <c r="D17" i="10"/>
  <c r="C17" i="10"/>
  <c r="I17" i="10" s="1"/>
  <c r="B17" i="10"/>
  <c r="A17" i="10"/>
  <c r="D16" i="10"/>
  <c r="C16" i="10"/>
  <c r="I16" i="10" s="1"/>
  <c r="B16" i="10"/>
  <c r="A16" i="10"/>
  <c r="D15" i="10"/>
  <c r="C15" i="10"/>
  <c r="I15" i="10" s="1"/>
  <c r="B15" i="10"/>
  <c r="A15" i="10"/>
  <c r="D14" i="10"/>
  <c r="C14" i="10"/>
  <c r="B14" i="10"/>
  <c r="A14" i="10"/>
  <c r="D13" i="10"/>
  <c r="C13" i="10"/>
  <c r="I13" i="10" s="1"/>
  <c r="B13" i="10"/>
  <c r="A13" i="10"/>
  <c r="D12" i="10"/>
  <c r="K12" i="10" s="1"/>
  <c r="G44" i="13" s="1"/>
  <c r="C12" i="10"/>
  <c r="I12" i="10" s="1"/>
  <c r="B12" i="10"/>
  <c r="A12" i="10"/>
  <c r="D11" i="10"/>
  <c r="K11" i="10" s="1"/>
  <c r="D44" i="13" s="1"/>
  <c r="C11" i="10"/>
  <c r="I11" i="10" s="1"/>
  <c r="B11" i="10"/>
  <c r="A11" i="10"/>
  <c r="D10" i="10"/>
  <c r="C10" i="10"/>
  <c r="I10" i="10" s="1"/>
  <c r="B10" i="10"/>
  <c r="A10" i="10"/>
  <c r="D9" i="10"/>
  <c r="C9" i="10"/>
  <c r="B9" i="10"/>
  <c r="A9" i="10"/>
  <c r="D8" i="10"/>
  <c r="C8" i="10"/>
  <c r="I8" i="10" s="1"/>
  <c r="B8" i="10"/>
  <c r="A8" i="10"/>
  <c r="D7" i="10"/>
  <c r="C7" i="10"/>
  <c r="B7" i="10"/>
  <c r="A7" i="10"/>
  <c r="A6" i="10"/>
  <c r="F3" i="10"/>
  <c r="E3" i="10"/>
  <c r="D2" i="10"/>
  <c r="C2" i="10"/>
  <c r="B1" i="10"/>
  <c r="D166" i="9"/>
  <c r="C166" i="9"/>
  <c r="B166" i="9"/>
  <c r="A166" i="9"/>
  <c r="D165" i="9"/>
  <c r="K165" i="9" s="1"/>
  <c r="C165" i="9"/>
  <c r="B165" i="9"/>
  <c r="A165" i="9"/>
  <c r="D164" i="9"/>
  <c r="K164" i="9" s="1"/>
  <c r="C164" i="9"/>
  <c r="B164" i="9"/>
  <c r="A164" i="9"/>
  <c r="D163" i="9"/>
  <c r="K163" i="9" s="1"/>
  <c r="C163" i="9"/>
  <c r="B163" i="9"/>
  <c r="A163" i="9"/>
  <c r="D162" i="9"/>
  <c r="C162" i="9"/>
  <c r="B162" i="9"/>
  <c r="A162" i="9"/>
  <c r="D161" i="9"/>
  <c r="K161" i="9" s="1"/>
  <c r="C161" i="9"/>
  <c r="B161" i="9"/>
  <c r="A161" i="9"/>
  <c r="D160" i="9"/>
  <c r="J160" i="9" s="1"/>
  <c r="C160" i="9"/>
  <c r="I160" i="9" s="1"/>
  <c r="B160" i="9"/>
  <c r="A160" i="9"/>
  <c r="D159" i="9"/>
  <c r="C159" i="9"/>
  <c r="I159" i="9" s="1"/>
  <c r="B159" i="9"/>
  <c r="A159" i="9"/>
  <c r="K158" i="9"/>
  <c r="D158" i="9"/>
  <c r="C158" i="9"/>
  <c r="B158" i="9"/>
  <c r="A158" i="9"/>
  <c r="D157" i="9"/>
  <c r="C157" i="9"/>
  <c r="I157" i="9" s="1"/>
  <c r="B157" i="9"/>
  <c r="A157" i="9"/>
  <c r="D156" i="9"/>
  <c r="K156" i="9" s="1"/>
  <c r="C156" i="9"/>
  <c r="I156" i="9" s="1"/>
  <c r="B156" i="9"/>
  <c r="A156" i="9"/>
  <c r="D155" i="9"/>
  <c r="K155" i="9" s="1"/>
  <c r="C155" i="9"/>
  <c r="I155" i="9" s="1"/>
  <c r="B155" i="9"/>
  <c r="A155" i="9"/>
  <c r="D154" i="9"/>
  <c r="C154" i="9"/>
  <c r="I154" i="9" s="1"/>
  <c r="B154" i="9"/>
  <c r="A154" i="9"/>
  <c r="D153" i="9"/>
  <c r="C153" i="9"/>
  <c r="B153" i="9"/>
  <c r="A153" i="9"/>
  <c r="D150" i="9"/>
  <c r="C150" i="9"/>
  <c r="B150" i="9"/>
  <c r="A150" i="9"/>
  <c r="D149" i="9"/>
  <c r="K149" i="9" s="1"/>
  <c r="C149" i="9"/>
  <c r="I149" i="9" s="1"/>
  <c r="B149" i="9"/>
  <c r="A149" i="9"/>
  <c r="D148" i="9"/>
  <c r="J148" i="9" s="1"/>
  <c r="C148" i="9"/>
  <c r="I148" i="9" s="1"/>
  <c r="B148" i="9"/>
  <c r="A148" i="9"/>
  <c r="D147" i="9"/>
  <c r="C147" i="9"/>
  <c r="I147" i="9" s="1"/>
  <c r="B147" i="9"/>
  <c r="A147" i="9"/>
  <c r="D146" i="9"/>
  <c r="K146" i="9" s="1"/>
  <c r="C146" i="9"/>
  <c r="B146" i="9"/>
  <c r="A146" i="9"/>
  <c r="D143" i="9"/>
  <c r="K143" i="9" s="1"/>
  <c r="C143" i="9"/>
  <c r="B143" i="9"/>
  <c r="A143" i="9"/>
  <c r="D142" i="9"/>
  <c r="K142" i="9" s="1"/>
  <c r="C142" i="9"/>
  <c r="B142" i="9"/>
  <c r="A142" i="9"/>
  <c r="D141" i="9"/>
  <c r="C141" i="9"/>
  <c r="B141" i="9"/>
  <c r="A141" i="9"/>
  <c r="D140" i="9"/>
  <c r="K140" i="9" s="1"/>
  <c r="C140" i="9"/>
  <c r="B140" i="9"/>
  <c r="A140" i="9"/>
  <c r="D139" i="9"/>
  <c r="K139" i="9" s="1"/>
  <c r="C139" i="9"/>
  <c r="B139" i="9"/>
  <c r="A139" i="9"/>
  <c r="D138" i="9"/>
  <c r="K138" i="9" s="1"/>
  <c r="C138" i="9"/>
  <c r="B138" i="9"/>
  <c r="A138" i="9"/>
  <c r="D137" i="9"/>
  <c r="K137" i="9" s="1"/>
  <c r="C137" i="9"/>
  <c r="B137" i="9"/>
  <c r="A137" i="9"/>
  <c r="D136" i="9"/>
  <c r="C136" i="9"/>
  <c r="B136" i="9"/>
  <c r="A136" i="9"/>
  <c r="D135" i="9"/>
  <c r="K135" i="9" s="1"/>
  <c r="C135" i="9"/>
  <c r="B135" i="9"/>
  <c r="A135" i="9"/>
  <c r="D134" i="9"/>
  <c r="K134" i="9" s="1"/>
  <c r="C134" i="9"/>
  <c r="I134" i="9" s="1"/>
  <c r="B134" i="9"/>
  <c r="A134" i="9"/>
  <c r="D133" i="9"/>
  <c r="C133" i="9"/>
  <c r="I133" i="9" s="1"/>
  <c r="B133" i="9"/>
  <c r="A133" i="9"/>
  <c r="D132" i="9"/>
  <c r="K132" i="9" s="1"/>
  <c r="C132" i="9"/>
  <c r="I132" i="9" s="1"/>
  <c r="B132" i="9"/>
  <c r="A132" i="9"/>
  <c r="D131" i="9"/>
  <c r="K131" i="9" s="1"/>
  <c r="C131" i="9"/>
  <c r="B131" i="9"/>
  <c r="A131" i="9"/>
  <c r="D130" i="9"/>
  <c r="K130" i="9" s="1"/>
  <c r="C130" i="9"/>
  <c r="B130" i="9"/>
  <c r="A130" i="9"/>
  <c r="D129" i="9"/>
  <c r="K129" i="9" s="1"/>
  <c r="C129" i="9"/>
  <c r="I129" i="9" s="1"/>
  <c r="B129" i="9"/>
  <c r="A129" i="9"/>
  <c r="I128" i="9"/>
  <c r="D128" i="9"/>
  <c r="C128" i="9"/>
  <c r="B128" i="9"/>
  <c r="A128" i="9"/>
  <c r="D127" i="9"/>
  <c r="K127" i="9" s="1"/>
  <c r="C127" i="9"/>
  <c r="B127" i="9"/>
  <c r="A127" i="9"/>
  <c r="D126" i="9"/>
  <c r="K126" i="9" s="1"/>
  <c r="C126" i="9"/>
  <c r="B126" i="9"/>
  <c r="A126" i="9"/>
  <c r="D125" i="9"/>
  <c r="K125" i="9" s="1"/>
  <c r="C125" i="9"/>
  <c r="I125" i="9" s="1"/>
  <c r="B125" i="9"/>
  <c r="A125" i="9"/>
  <c r="D124" i="9"/>
  <c r="K124" i="9" s="1"/>
  <c r="C124" i="9"/>
  <c r="I124" i="9" s="1"/>
  <c r="B124" i="9"/>
  <c r="A124" i="9"/>
  <c r="D123" i="9"/>
  <c r="K123" i="9" s="1"/>
  <c r="C123" i="9"/>
  <c r="I123" i="9" s="1"/>
  <c r="B123" i="9"/>
  <c r="A123" i="9"/>
  <c r="D122" i="9"/>
  <c r="K122" i="9" s="1"/>
  <c r="C122" i="9"/>
  <c r="B122" i="9"/>
  <c r="A122" i="9"/>
  <c r="D121" i="9"/>
  <c r="C121" i="9"/>
  <c r="I121" i="9" s="1"/>
  <c r="B121" i="9"/>
  <c r="A121" i="9"/>
  <c r="D120" i="9"/>
  <c r="C120" i="9"/>
  <c r="I120" i="9" s="1"/>
  <c r="B120" i="9"/>
  <c r="A120" i="9"/>
  <c r="D119" i="9"/>
  <c r="K119" i="9" s="1"/>
  <c r="C119" i="9"/>
  <c r="B119" i="9"/>
  <c r="A119" i="9"/>
  <c r="D118" i="9"/>
  <c r="K118" i="9" s="1"/>
  <c r="C118" i="9"/>
  <c r="B118" i="9"/>
  <c r="A118" i="9"/>
  <c r="D117" i="9"/>
  <c r="K117" i="9" s="1"/>
  <c r="C117" i="9"/>
  <c r="B117" i="9"/>
  <c r="A117" i="9"/>
  <c r="D116" i="9"/>
  <c r="K116" i="9" s="1"/>
  <c r="C116" i="9"/>
  <c r="B116" i="9"/>
  <c r="A116" i="9"/>
  <c r="D115" i="9"/>
  <c r="K115" i="9" s="1"/>
  <c r="C115" i="9"/>
  <c r="B115" i="9"/>
  <c r="A115" i="9"/>
  <c r="D114" i="9"/>
  <c r="K114" i="9" s="1"/>
  <c r="C114" i="9"/>
  <c r="B114" i="9"/>
  <c r="A114" i="9"/>
  <c r="D113" i="9"/>
  <c r="K113" i="9" s="1"/>
  <c r="C113" i="9"/>
  <c r="B113" i="9"/>
  <c r="A113" i="9"/>
  <c r="D112" i="9"/>
  <c r="K112" i="9" s="1"/>
  <c r="C112" i="9"/>
  <c r="B112" i="9"/>
  <c r="A112" i="9"/>
  <c r="D111" i="9"/>
  <c r="K111" i="9" s="1"/>
  <c r="C111" i="9"/>
  <c r="B111" i="9"/>
  <c r="A111" i="9"/>
  <c r="D110" i="9"/>
  <c r="K110" i="9" s="1"/>
  <c r="C110" i="9"/>
  <c r="B110" i="9"/>
  <c r="A110" i="9"/>
  <c r="D109" i="9"/>
  <c r="K109" i="9" s="1"/>
  <c r="C109" i="9"/>
  <c r="B109" i="9"/>
  <c r="A109" i="9"/>
  <c r="D108" i="9"/>
  <c r="K108" i="9" s="1"/>
  <c r="C108" i="9"/>
  <c r="B108" i="9"/>
  <c r="A108" i="9"/>
  <c r="D107" i="9"/>
  <c r="K107" i="9" s="1"/>
  <c r="C107" i="9"/>
  <c r="B107" i="9"/>
  <c r="A107" i="9"/>
  <c r="D106" i="9"/>
  <c r="K106" i="9" s="1"/>
  <c r="C106" i="9"/>
  <c r="B106" i="9"/>
  <c r="A106" i="9"/>
  <c r="D105" i="9"/>
  <c r="K105" i="9" s="1"/>
  <c r="C105" i="9"/>
  <c r="B105" i="9"/>
  <c r="A105" i="9"/>
  <c r="D104" i="9"/>
  <c r="K104" i="9" s="1"/>
  <c r="C104" i="9"/>
  <c r="B104" i="9"/>
  <c r="A104" i="9"/>
  <c r="D103" i="9"/>
  <c r="K103" i="9" s="1"/>
  <c r="C103" i="9"/>
  <c r="B103" i="9"/>
  <c r="A103" i="9"/>
  <c r="D102" i="9"/>
  <c r="K102" i="9" s="1"/>
  <c r="C102" i="9"/>
  <c r="B102" i="9"/>
  <c r="A102" i="9"/>
  <c r="D101" i="9"/>
  <c r="K101" i="9" s="1"/>
  <c r="C101" i="9"/>
  <c r="B101" i="9"/>
  <c r="A101" i="9"/>
  <c r="D100" i="9"/>
  <c r="K100" i="9" s="1"/>
  <c r="C100" i="9"/>
  <c r="B100" i="9"/>
  <c r="A100" i="9"/>
  <c r="D99" i="9"/>
  <c r="K99" i="9" s="1"/>
  <c r="C99" i="9"/>
  <c r="B99" i="9"/>
  <c r="A99" i="9"/>
  <c r="D98" i="9"/>
  <c r="K98" i="9" s="1"/>
  <c r="C98" i="9"/>
  <c r="B98" i="9"/>
  <c r="A98" i="9"/>
  <c r="D95" i="9"/>
  <c r="C95" i="9"/>
  <c r="I95" i="9" s="1"/>
  <c r="B95" i="9"/>
  <c r="A95" i="9"/>
  <c r="D94" i="9"/>
  <c r="C94" i="9"/>
  <c r="I94" i="9" s="1"/>
  <c r="B94" i="9"/>
  <c r="A94" i="9"/>
  <c r="D93" i="9"/>
  <c r="K93" i="9" s="1"/>
  <c r="C93" i="9"/>
  <c r="I93" i="9" s="1"/>
  <c r="B93" i="9"/>
  <c r="A93" i="9"/>
  <c r="D92" i="9"/>
  <c r="C92" i="9"/>
  <c r="I92" i="9" s="1"/>
  <c r="B92" i="9"/>
  <c r="A92" i="9"/>
  <c r="D91" i="9"/>
  <c r="C91" i="9"/>
  <c r="I91" i="9" s="1"/>
  <c r="B91" i="9"/>
  <c r="A91" i="9"/>
  <c r="D90" i="9"/>
  <c r="H90" i="9" s="1"/>
  <c r="C90" i="9"/>
  <c r="I90" i="9" s="1"/>
  <c r="B90" i="9"/>
  <c r="A90" i="9"/>
  <c r="D89" i="9"/>
  <c r="K89" i="9" s="1"/>
  <c r="C89" i="9"/>
  <c r="I89" i="9" s="1"/>
  <c r="B89" i="9"/>
  <c r="A89" i="9"/>
  <c r="D88" i="9"/>
  <c r="H88" i="9" s="1"/>
  <c r="C88" i="9"/>
  <c r="I88" i="9" s="1"/>
  <c r="B88" i="9"/>
  <c r="A88" i="9"/>
  <c r="D87" i="9"/>
  <c r="C87" i="9"/>
  <c r="I87" i="9" s="1"/>
  <c r="B87" i="9"/>
  <c r="A87" i="9"/>
  <c r="D86" i="9"/>
  <c r="C86" i="9"/>
  <c r="I86" i="9" s="1"/>
  <c r="B86" i="9"/>
  <c r="A86" i="9"/>
  <c r="D85" i="9"/>
  <c r="K85" i="9" s="1"/>
  <c r="C85" i="9"/>
  <c r="I85" i="9" s="1"/>
  <c r="B85" i="9"/>
  <c r="A85" i="9"/>
  <c r="D84" i="9"/>
  <c r="C84" i="9"/>
  <c r="I84" i="9" s="1"/>
  <c r="B84" i="9"/>
  <c r="A84" i="9"/>
  <c r="D83" i="9"/>
  <c r="C83" i="9"/>
  <c r="I83" i="9" s="1"/>
  <c r="B83" i="9"/>
  <c r="A83" i="9"/>
  <c r="D82" i="9"/>
  <c r="C82" i="9"/>
  <c r="I82" i="9" s="1"/>
  <c r="B82" i="9"/>
  <c r="A82" i="9"/>
  <c r="K81" i="9"/>
  <c r="D81" i="9"/>
  <c r="C81" i="9"/>
  <c r="I81" i="9" s="1"/>
  <c r="B81" i="9"/>
  <c r="A81" i="9"/>
  <c r="D80" i="9"/>
  <c r="H80" i="9" s="1"/>
  <c r="C80" i="9"/>
  <c r="I80" i="9" s="1"/>
  <c r="B80" i="9"/>
  <c r="A80" i="9"/>
  <c r="D79" i="9"/>
  <c r="C79" i="9"/>
  <c r="I79" i="9" s="1"/>
  <c r="B79" i="9"/>
  <c r="A79" i="9"/>
  <c r="D78" i="9"/>
  <c r="C78" i="9"/>
  <c r="I78" i="9" s="1"/>
  <c r="B78" i="9"/>
  <c r="A78" i="9"/>
  <c r="D77" i="9"/>
  <c r="K77" i="9" s="1"/>
  <c r="C77" i="9"/>
  <c r="I77" i="9" s="1"/>
  <c r="B77" i="9"/>
  <c r="A77" i="9"/>
  <c r="D76" i="9"/>
  <c r="H76" i="9" s="1"/>
  <c r="C76" i="9"/>
  <c r="I76" i="9" s="1"/>
  <c r="B76" i="9"/>
  <c r="A76" i="9"/>
  <c r="D75" i="9"/>
  <c r="C75" i="9"/>
  <c r="I75" i="9" s="1"/>
  <c r="B75" i="9"/>
  <c r="A75" i="9"/>
  <c r="I74" i="9"/>
  <c r="D74" i="9"/>
  <c r="C74" i="9"/>
  <c r="B74" i="9"/>
  <c r="A74" i="9"/>
  <c r="D73" i="9"/>
  <c r="K73" i="9" s="1"/>
  <c r="C73" i="9"/>
  <c r="I73" i="9" s="1"/>
  <c r="B73" i="9"/>
  <c r="A73" i="9"/>
  <c r="D72" i="9"/>
  <c r="K72" i="9" s="1"/>
  <c r="C72" i="9"/>
  <c r="I72" i="9" s="1"/>
  <c r="B72" i="9"/>
  <c r="A72" i="9"/>
  <c r="D71" i="9"/>
  <c r="K71" i="9" s="1"/>
  <c r="C71" i="9"/>
  <c r="I71" i="9" s="1"/>
  <c r="B71" i="9"/>
  <c r="A71" i="9"/>
  <c r="D70" i="9"/>
  <c r="C70" i="9"/>
  <c r="I70" i="9" s="1"/>
  <c r="B70" i="9"/>
  <c r="A70" i="9"/>
  <c r="D69" i="9"/>
  <c r="K69" i="9" s="1"/>
  <c r="C69" i="9"/>
  <c r="I69" i="9" s="1"/>
  <c r="B69" i="9"/>
  <c r="A69" i="9"/>
  <c r="D68" i="9"/>
  <c r="K68" i="9" s="1"/>
  <c r="C68" i="9"/>
  <c r="I68" i="9" s="1"/>
  <c r="B68" i="9"/>
  <c r="A68" i="9"/>
  <c r="D67" i="9"/>
  <c r="K67" i="9" s="1"/>
  <c r="C67" i="9"/>
  <c r="I67" i="9" s="1"/>
  <c r="B67" i="9"/>
  <c r="A67" i="9"/>
  <c r="D66" i="9"/>
  <c r="C66" i="9"/>
  <c r="I66" i="9" s="1"/>
  <c r="B66" i="9"/>
  <c r="A66" i="9"/>
  <c r="D65" i="9"/>
  <c r="K65" i="9" s="1"/>
  <c r="C65" i="9"/>
  <c r="I65" i="9" s="1"/>
  <c r="B65" i="9"/>
  <c r="A65" i="9"/>
  <c r="D64" i="9"/>
  <c r="K64" i="9" s="1"/>
  <c r="C64" i="9"/>
  <c r="I64" i="9" s="1"/>
  <c r="B64" i="9"/>
  <c r="A64" i="9"/>
  <c r="D63" i="9"/>
  <c r="K63" i="9" s="1"/>
  <c r="L43" i="13" s="1"/>
  <c r="C63" i="9"/>
  <c r="I63" i="9" s="1"/>
  <c r="B63" i="9"/>
  <c r="A63" i="9"/>
  <c r="D62" i="9"/>
  <c r="C62" i="9"/>
  <c r="I62" i="9" s="1"/>
  <c r="B62" i="9"/>
  <c r="A62" i="9"/>
  <c r="D61" i="9"/>
  <c r="K61" i="9" s="1"/>
  <c r="C61" i="9"/>
  <c r="I61" i="9" s="1"/>
  <c r="B61" i="9"/>
  <c r="A61" i="9"/>
  <c r="D60" i="9"/>
  <c r="K60" i="9" s="1"/>
  <c r="C60" i="9"/>
  <c r="I60" i="9" s="1"/>
  <c r="B60" i="9"/>
  <c r="A60" i="9"/>
  <c r="D59" i="9"/>
  <c r="K59" i="9" s="1"/>
  <c r="C59" i="9"/>
  <c r="I59" i="9" s="1"/>
  <c r="B59" i="9"/>
  <c r="A59" i="9"/>
  <c r="D58" i="9"/>
  <c r="C58" i="9"/>
  <c r="I58" i="9" s="1"/>
  <c r="B58" i="9"/>
  <c r="A58" i="9"/>
  <c r="K57" i="9"/>
  <c r="D57" i="9"/>
  <c r="C57" i="9"/>
  <c r="I57" i="9" s="1"/>
  <c r="B57" i="9"/>
  <c r="A57" i="9"/>
  <c r="D56" i="9"/>
  <c r="K56" i="9" s="1"/>
  <c r="C56" i="9"/>
  <c r="I56" i="9" s="1"/>
  <c r="B56" i="9"/>
  <c r="A56" i="9"/>
  <c r="D55" i="9"/>
  <c r="K55" i="9" s="1"/>
  <c r="C55" i="9"/>
  <c r="I55" i="9" s="1"/>
  <c r="B55" i="9"/>
  <c r="A55" i="9"/>
  <c r="D54" i="9"/>
  <c r="C54" i="9"/>
  <c r="I54" i="9" s="1"/>
  <c r="B54" i="9"/>
  <c r="A54" i="9"/>
  <c r="D53" i="9"/>
  <c r="K53" i="9" s="1"/>
  <c r="C53" i="9"/>
  <c r="I53" i="9" s="1"/>
  <c r="B53" i="9"/>
  <c r="A53" i="9"/>
  <c r="I52" i="9"/>
  <c r="D52" i="9"/>
  <c r="K52" i="9" s="1"/>
  <c r="C52" i="9"/>
  <c r="B52" i="9"/>
  <c r="A52" i="9"/>
  <c r="D51" i="9"/>
  <c r="K51" i="9" s="1"/>
  <c r="C51" i="9"/>
  <c r="I51" i="9" s="1"/>
  <c r="B51" i="9"/>
  <c r="A51" i="9"/>
  <c r="D50" i="9"/>
  <c r="C50" i="9"/>
  <c r="I50" i="9" s="1"/>
  <c r="B50" i="9"/>
  <c r="A50" i="9"/>
  <c r="D49" i="9"/>
  <c r="K49" i="9" s="1"/>
  <c r="M43" i="13" s="1"/>
  <c r="C49" i="9"/>
  <c r="I49" i="9" s="1"/>
  <c r="B49" i="9"/>
  <c r="A49" i="9"/>
  <c r="D48" i="9"/>
  <c r="K48" i="9" s="1"/>
  <c r="C48" i="9"/>
  <c r="I48" i="9" s="1"/>
  <c r="B48" i="9"/>
  <c r="A48" i="9"/>
  <c r="D47" i="9"/>
  <c r="K47" i="9" s="1"/>
  <c r="C47" i="9"/>
  <c r="I47" i="9" s="1"/>
  <c r="B47" i="9"/>
  <c r="A47" i="9"/>
  <c r="D46" i="9"/>
  <c r="C46" i="9"/>
  <c r="I46" i="9" s="1"/>
  <c r="B46" i="9"/>
  <c r="A46" i="9"/>
  <c r="D45" i="9"/>
  <c r="K45" i="9" s="1"/>
  <c r="C45" i="9"/>
  <c r="I45" i="9" s="1"/>
  <c r="B45" i="9"/>
  <c r="A45" i="9"/>
  <c r="D44" i="9"/>
  <c r="K44" i="9" s="1"/>
  <c r="C44" i="9"/>
  <c r="I44" i="9" s="1"/>
  <c r="B44" i="9"/>
  <c r="A44" i="9"/>
  <c r="D43" i="9"/>
  <c r="K43" i="9" s="1"/>
  <c r="C43" i="9"/>
  <c r="I43" i="9" s="1"/>
  <c r="B43" i="9"/>
  <c r="A43" i="9"/>
  <c r="D42" i="9"/>
  <c r="K42" i="9" s="1"/>
  <c r="C42" i="9"/>
  <c r="B42" i="9"/>
  <c r="A42" i="9"/>
  <c r="D41" i="9"/>
  <c r="C41" i="9"/>
  <c r="I41" i="9" s="1"/>
  <c r="B41" i="9"/>
  <c r="A41" i="9"/>
  <c r="D40" i="9"/>
  <c r="J40" i="9" s="1"/>
  <c r="C40" i="9"/>
  <c r="I40" i="9" s="1"/>
  <c r="B40" i="9"/>
  <c r="A40" i="9"/>
  <c r="D39" i="9"/>
  <c r="K39" i="9" s="1"/>
  <c r="C39" i="9"/>
  <c r="I39" i="9" s="1"/>
  <c r="B39" i="9"/>
  <c r="A39" i="9"/>
  <c r="D38" i="9"/>
  <c r="J38" i="9" s="1"/>
  <c r="C38" i="9"/>
  <c r="I38" i="9" s="1"/>
  <c r="B38" i="9"/>
  <c r="A38" i="9"/>
  <c r="D37" i="9"/>
  <c r="C37" i="9"/>
  <c r="I37" i="9" s="1"/>
  <c r="B37" i="9"/>
  <c r="A37" i="9"/>
  <c r="D36" i="9"/>
  <c r="C36" i="9"/>
  <c r="I36" i="9" s="1"/>
  <c r="B36" i="9"/>
  <c r="A36" i="9"/>
  <c r="D35" i="9"/>
  <c r="K35" i="9" s="1"/>
  <c r="C35" i="9"/>
  <c r="I35" i="9" s="1"/>
  <c r="B35" i="9"/>
  <c r="A35" i="9"/>
  <c r="K34" i="9"/>
  <c r="D34" i="9"/>
  <c r="C34" i="9"/>
  <c r="B34" i="9"/>
  <c r="A34" i="9"/>
  <c r="D33" i="9"/>
  <c r="C33" i="9"/>
  <c r="I33" i="9" s="1"/>
  <c r="B33" i="9"/>
  <c r="A33" i="9"/>
  <c r="D32" i="9"/>
  <c r="J32" i="9" s="1"/>
  <c r="C32" i="9"/>
  <c r="I32" i="9" s="1"/>
  <c r="B32" i="9"/>
  <c r="A32" i="9"/>
  <c r="D31" i="9"/>
  <c r="K31" i="9" s="1"/>
  <c r="C31" i="9"/>
  <c r="I31" i="9" s="1"/>
  <c r="B31" i="9"/>
  <c r="A31" i="9"/>
  <c r="D30" i="9"/>
  <c r="K30" i="9" s="1"/>
  <c r="C30" i="9"/>
  <c r="I30" i="9" s="1"/>
  <c r="B30" i="9"/>
  <c r="A30" i="9"/>
  <c r="D29" i="9"/>
  <c r="C29" i="9"/>
  <c r="I29" i="9" s="1"/>
  <c r="B29" i="9"/>
  <c r="A29" i="9"/>
  <c r="D28" i="9"/>
  <c r="J28" i="9" s="1"/>
  <c r="C28" i="9"/>
  <c r="I28" i="9" s="1"/>
  <c r="B28" i="9"/>
  <c r="A28" i="9"/>
  <c r="D27" i="9"/>
  <c r="K27" i="9" s="1"/>
  <c r="C27" i="9"/>
  <c r="I27" i="9" s="1"/>
  <c r="B27" i="9"/>
  <c r="A27" i="9"/>
  <c r="D26" i="9"/>
  <c r="C26" i="9"/>
  <c r="I26" i="9" s="1"/>
  <c r="B26" i="9"/>
  <c r="A26" i="9"/>
  <c r="D25" i="9"/>
  <c r="C25" i="9"/>
  <c r="B25" i="9"/>
  <c r="A25" i="9"/>
  <c r="D24" i="9"/>
  <c r="C24" i="9"/>
  <c r="I24" i="9" s="1"/>
  <c r="B24" i="9"/>
  <c r="A24" i="9"/>
  <c r="D23" i="9"/>
  <c r="K23" i="9" s="1"/>
  <c r="I43" i="13" s="1"/>
  <c r="C23" i="9"/>
  <c r="I23" i="9" s="1"/>
  <c r="B23" i="9"/>
  <c r="A23" i="9"/>
  <c r="D22" i="9"/>
  <c r="K22" i="9" s="1"/>
  <c r="J43" i="13" s="1"/>
  <c r="C22" i="9"/>
  <c r="I22" i="9" s="1"/>
  <c r="B22" i="9"/>
  <c r="A22" i="9"/>
  <c r="D21" i="9"/>
  <c r="K21" i="9" s="1"/>
  <c r="N43" i="13" s="1"/>
  <c r="C21" i="9"/>
  <c r="B21" i="9"/>
  <c r="A21" i="9"/>
  <c r="D18" i="9"/>
  <c r="K18" i="9" s="1"/>
  <c r="C18" i="9"/>
  <c r="B18" i="9"/>
  <c r="A18" i="9"/>
  <c r="D17" i="9"/>
  <c r="K17" i="9" s="1"/>
  <c r="C17" i="9"/>
  <c r="I17" i="9" s="1"/>
  <c r="B17" i="9"/>
  <c r="A17" i="9"/>
  <c r="D16" i="9"/>
  <c r="K16" i="9" s="1"/>
  <c r="C16" i="9"/>
  <c r="B16" i="9"/>
  <c r="A16" i="9"/>
  <c r="D15" i="9"/>
  <c r="C15" i="9"/>
  <c r="I15" i="9" s="1"/>
  <c r="B15" i="9"/>
  <c r="A15" i="9"/>
  <c r="D14" i="9"/>
  <c r="K14" i="9" s="1"/>
  <c r="F43" i="13" s="1"/>
  <c r="C14" i="9"/>
  <c r="B14" i="9"/>
  <c r="A14" i="9"/>
  <c r="D13" i="9"/>
  <c r="K13" i="9" s="1"/>
  <c r="H43" i="13" s="1"/>
  <c r="C13" i="9"/>
  <c r="I13" i="9" s="1"/>
  <c r="B13" i="9"/>
  <c r="A13" i="9"/>
  <c r="D12" i="9"/>
  <c r="K12" i="9" s="1"/>
  <c r="G43" i="13" s="1"/>
  <c r="C12" i="9"/>
  <c r="I12" i="9" s="1"/>
  <c r="B12" i="9"/>
  <c r="A12" i="9"/>
  <c r="D11" i="9"/>
  <c r="C11" i="9"/>
  <c r="I11" i="9" s="1"/>
  <c r="B11" i="9"/>
  <c r="A11" i="9"/>
  <c r="D10" i="9"/>
  <c r="K10" i="9" s="1"/>
  <c r="C43" i="13" s="1"/>
  <c r="C10" i="9"/>
  <c r="B10" i="9"/>
  <c r="A10" i="9"/>
  <c r="I9" i="9"/>
  <c r="D9" i="9"/>
  <c r="K9" i="9" s="1"/>
  <c r="C9" i="9"/>
  <c r="B9" i="9"/>
  <c r="A9" i="9"/>
  <c r="D8" i="9"/>
  <c r="K8" i="9" s="1"/>
  <c r="E43" i="13" s="1"/>
  <c r="C8" i="9"/>
  <c r="I8" i="9" s="1"/>
  <c r="B8" i="9"/>
  <c r="A8" i="9"/>
  <c r="D7" i="9"/>
  <c r="C7" i="9"/>
  <c r="B7" i="9"/>
  <c r="A7" i="9"/>
  <c r="A6" i="9"/>
  <c r="F3" i="9"/>
  <c r="E3" i="9"/>
  <c r="D2" i="9"/>
  <c r="C2" i="9"/>
  <c r="B1" i="9"/>
  <c r="F167" i="7"/>
  <c r="E167" i="7"/>
  <c r="K166" i="7"/>
  <c r="J166" i="7"/>
  <c r="I166" i="7"/>
  <c r="H166" i="7"/>
  <c r="K165" i="7"/>
  <c r="J165" i="7"/>
  <c r="I165" i="7"/>
  <c r="H165" i="7"/>
  <c r="K164" i="7"/>
  <c r="J164" i="7"/>
  <c r="I164" i="7"/>
  <c r="H164" i="7"/>
  <c r="K163" i="7"/>
  <c r="J163" i="7"/>
  <c r="I163" i="7"/>
  <c r="H163" i="7"/>
  <c r="K162" i="7"/>
  <c r="J162" i="7"/>
  <c r="I162" i="7"/>
  <c r="H162" i="7"/>
  <c r="K161" i="7"/>
  <c r="J161" i="7"/>
  <c r="I161" i="7"/>
  <c r="H161" i="7"/>
  <c r="K160" i="7"/>
  <c r="J160" i="7"/>
  <c r="I160" i="7"/>
  <c r="H160" i="7"/>
  <c r="K159" i="7"/>
  <c r="J159" i="7"/>
  <c r="I159" i="7"/>
  <c r="H159" i="7"/>
  <c r="K158" i="7"/>
  <c r="J158" i="7"/>
  <c r="I158" i="7"/>
  <c r="H158" i="7"/>
  <c r="K157" i="7"/>
  <c r="J157" i="7"/>
  <c r="I157" i="7"/>
  <c r="H157" i="7"/>
  <c r="K156" i="7"/>
  <c r="J156" i="7"/>
  <c r="I156" i="7"/>
  <c r="H156" i="7"/>
  <c r="K155" i="7"/>
  <c r="J155" i="7"/>
  <c r="I155" i="7"/>
  <c r="H155" i="7"/>
  <c r="K154" i="7"/>
  <c r="J154" i="7"/>
  <c r="I154" i="7"/>
  <c r="H154" i="7"/>
  <c r="K153" i="7"/>
  <c r="J153" i="7"/>
  <c r="I153" i="7"/>
  <c r="H153" i="7"/>
  <c r="F151" i="7"/>
  <c r="E151" i="7"/>
  <c r="K150" i="7"/>
  <c r="J150" i="7"/>
  <c r="I150" i="7"/>
  <c r="H150" i="7"/>
  <c r="K149" i="7"/>
  <c r="J149" i="7"/>
  <c r="I149" i="7"/>
  <c r="H149" i="7"/>
  <c r="K148" i="7"/>
  <c r="J148" i="7"/>
  <c r="I148" i="7"/>
  <c r="H148" i="7"/>
  <c r="K147" i="7"/>
  <c r="J147" i="7"/>
  <c r="I147" i="7"/>
  <c r="H147" i="7"/>
  <c r="K146" i="7"/>
  <c r="J146" i="7"/>
  <c r="I146" i="7"/>
  <c r="I151" i="7" s="1"/>
  <c r="H146" i="7"/>
  <c r="F144" i="7"/>
  <c r="E144" i="7"/>
  <c r="K143" i="7"/>
  <c r="J143" i="7"/>
  <c r="K142" i="7"/>
  <c r="J142" i="7"/>
  <c r="K141" i="7"/>
  <c r="J141" i="7"/>
  <c r="K140" i="7"/>
  <c r="J140" i="7"/>
  <c r="K139" i="7"/>
  <c r="J139" i="7"/>
  <c r="K138" i="7"/>
  <c r="J138" i="7"/>
  <c r="K137" i="7"/>
  <c r="J137" i="7"/>
  <c r="K136" i="7"/>
  <c r="J136" i="7"/>
  <c r="K135" i="7"/>
  <c r="J135" i="7"/>
  <c r="K134" i="7"/>
  <c r="J134" i="7"/>
  <c r="K133" i="7"/>
  <c r="J133" i="7"/>
  <c r="K132" i="7"/>
  <c r="J132" i="7"/>
  <c r="K131" i="7"/>
  <c r="J131" i="7"/>
  <c r="K130" i="7"/>
  <c r="J130" i="7"/>
  <c r="I130" i="7"/>
  <c r="H130" i="7"/>
  <c r="K129" i="7"/>
  <c r="J129" i="7"/>
  <c r="I129" i="7"/>
  <c r="K128" i="7"/>
  <c r="J128" i="7"/>
  <c r="I128" i="7"/>
  <c r="H128" i="7"/>
  <c r="K127" i="7"/>
  <c r="J127" i="7"/>
  <c r="H127" i="7"/>
  <c r="K126" i="7"/>
  <c r="J126" i="7"/>
  <c r="K125" i="7"/>
  <c r="J125" i="7"/>
  <c r="I125" i="7"/>
  <c r="K124" i="7"/>
  <c r="J124" i="7"/>
  <c r="I124" i="7"/>
  <c r="K123" i="7"/>
  <c r="J123" i="7"/>
  <c r="H123" i="7"/>
  <c r="K122" i="7"/>
  <c r="J122" i="7"/>
  <c r="I122" i="7"/>
  <c r="H122" i="7"/>
  <c r="K121" i="7"/>
  <c r="J121" i="7"/>
  <c r="I121" i="7"/>
  <c r="H121" i="7"/>
  <c r="K120" i="7"/>
  <c r="J120" i="7"/>
  <c r="H120" i="7"/>
  <c r="K119" i="7"/>
  <c r="J119" i="7"/>
  <c r="I119" i="7"/>
  <c r="H119" i="7"/>
  <c r="K118" i="7"/>
  <c r="J118" i="7"/>
  <c r="I118" i="7"/>
  <c r="H118" i="7"/>
  <c r="K117" i="7"/>
  <c r="J117" i="7"/>
  <c r="I117" i="7"/>
  <c r="H117" i="7"/>
  <c r="K116" i="7"/>
  <c r="J116" i="7"/>
  <c r="I116" i="7"/>
  <c r="H116" i="7"/>
  <c r="K115" i="7"/>
  <c r="J115" i="7"/>
  <c r="I115" i="7"/>
  <c r="K114" i="7"/>
  <c r="J114" i="7"/>
  <c r="I114" i="7"/>
  <c r="H114" i="7"/>
  <c r="K113" i="7"/>
  <c r="J113" i="7"/>
  <c r="I113" i="7"/>
  <c r="H113" i="7"/>
  <c r="K112" i="7"/>
  <c r="J112" i="7"/>
  <c r="I112" i="7"/>
  <c r="H112" i="7"/>
  <c r="K111" i="7"/>
  <c r="J111" i="7"/>
  <c r="I111" i="7"/>
  <c r="H111" i="7"/>
  <c r="K110" i="7"/>
  <c r="J110" i="7"/>
  <c r="I110" i="7"/>
  <c r="H110" i="7"/>
  <c r="K109" i="7"/>
  <c r="J109" i="7"/>
  <c r="I109" i="7"/>
  <c r="H109" i="7"/>
  <c r="K108" i="7"/>
  <c r="J108" i="7"/>
  <c r="I108" i="7"/>
  <c r="H108" i="7"/>
  <c r="K107" i="7"/>
  <c r="J107" i="7"/>
  <c r="H107" i="7"/>
  <c r="K106" i="7"/>
  <c r="J106" i="7"/>
  <c r="I106" i="7"/>
  <c r="H106" i="7"/>
  <c r="K105" i="7"/>
  <c r="J105" i="7"/>
  <c r="I105" i="7"/>
  <c r="H105" i="7"/>
  <c r="K104" i="7"/>
  <c r="J104" i="7"/>
  <c r="I104" i="7"/>
  <c r="H104" i="7"/>
  <c r="K103" i="7"/>
  <c r="J103" i="7"/>
  <c r="I103" i="7"/>
  <c r="H103" i="7"/>
  <c r="K102" i="7"/>
  <c r="J102" i="7"/>
  <c r="I102" i="7"/>
  <c r="H102" i="7"/>
  <c r="K101" i="7"/>
  <c r="J101" i="7"/>
  <c r="I101" i="7"/>
  <c r="H101" i="7"/>
  <c r="K100" i="7"/>
  <c r="J100" i="7"/>
  <c r="H100" i="7"/>
  <c r="K99" i="7"/>
  <c r="J99" i="7"/>
  <c r="I99" i="7"/>
  <c r="H99" i="7"/>
  <c r="K98" i="7"/>
  <c r="J98" i="7"/>
  <c r="H98" i="7"/>
  <c r="F96" i="7"/>
  <c r="E96" i="7"/>
  <c r="K95" i="7"/>
  <c r="I95" i="7"/>
  <c r="H95" i="7"/>
  <c r="I94" i="7"/>
  <c r="H94" i="7"/>
  <c r="K93" i="7"/>
  <c r="I93" i="7"/>
  <c r="H93" i="7"/>
  <c r="K92" i="7"/>
  <c r="J92" i="7"/>
  <c r="I92" i="7"/>
  <c r="H92" i="7"/>
  <c r="I91" i="7"/>
  <c r="H91" i="7"/>
  <c r="K90" i="7"/>
  <c r="J90" i="7"/>
  <c r="I90" i="7"/>
  <c r="H90" i="7"/>
  <c r="K89" i="7"/>
  <c r="J89" i="7"/>
  <c r="I89" i="7"/>
  <c r="H89" i="7"/>
  <c r="K88" i="7"/>
  <c r="I88" i="7"/>
  <c r="H88" i="7"/>
  <c r="K87" i="7"/>
  <c r="J87" i="7"/>
  <c r="I87" i="7"/>
  <c r="H87" i="7"/>
  <c r="K86" i="7"/>
  <c r="J86" i="7"/>
  <c r="I86" i="7"/>
  <c r="H86" i="7"/>
  <c r="K85" i="7"/>
  <c r="J85" i="7"/>
  <c r="I85" i="7"/>
  <c r="H85" i="7"/>
  <c r="K84" i="7"/>
  <c r="J84" i="7"/>
  <c r="I84" i="7"/>
  <c r="H84" i="7"/>
  <c r="K83" i="7"/>
  <c r="I83" i="7"/>
  <c r="H83" i="7"/>
  <c r="K82" i="7"/>
  <c r="J82" i="7"/>
  <c r="I82" i="7"/>
  <c r="H82" i="7"/>
  <c r="K81" i="7"/>
  <c r="J81" i="7"/>
  <c r="I81" i="7"/>
  <c r="H81" i="7"/>
  <c r="K80" i="7"/>
  <c r="J80" i="7"/>
  <c r="I80" i="7"/>
  <c r="H80" i="7"/>
  <c r="K79" i="7"/>
  <c r="J79" i="7"/>
  <c r="I79" i="7"/>
  <c r="H79" i="7"/>
  <c r="K78" i="7"/>
  <c r="J78" i="7"/>
  <c r="I78" i="7"/>
  <c r="H78" i="7"/>
  <c r="K77" i="7"/>
  <c r="J77" i="7"/>
  <c r="I77" i="7"/>
  <c r="H77" i="7"/>
  <c r="K76" i="7"/>
  <c r="J76" i="7"/>
  <c r="I76" i="7"/>
  <c r="H76" i="7"/>
  <c r="K75" i="7"/>
  <c r="J75" i="7"/>
  <c r="I75" i="7"/>
  <c r="H75" i="7"/>
  <c r="K74" i="7"/>
  <c r="J74" i="7"/>
  <c r="I74" i="7"/>
  <c r="H74" i="7"/>
  <c r="K73" i="7"/>
  <c r="J73" i="7"/>
  <c r="I73" i="7"/>
  <c r="H73" i="7"/>
  <c r="K72" i="7"/>
  <c r="J72" i="7"/>
  <c r="I72" i="7"/>
  <c r="H72" i="7"/>
  <c r="K71" i="7"/>
  <c r="J71" i="7"/>
  <c r="I71" i="7"/>
  <c r="H71" i="7"/>
  <c r="K70" i="7"/>
  <c r="J70" i="7"/>
  <c r="I70" i="7"/>
  <c r="H70" i="7"/>
  <c r="K69" i="7"/>
  <c r="J69" i="7"/>
  <c r="I69" i="7"/>
  <c r="H69" i="7"/>
  <c r="K68" i="7"/>
  <c r="J68" i="7"/>
  <c r="I68" i="7"/>
  <c r="H68" i="7"/>
  <c r="K67" i="7"/>
  <c r="J67" i="7"/>
  <c r="I67" i="7"/>
  <c r="H67" i="7"/>
  <c r="K66" i="7"/>
  <c r="J66" i="7"/>
  <c r="I66" i="7"/>
  <c r="H66" i="7"/>
  <c r="K65" i="7"/>
  <c r="J65" i="7"/>
  <c r="I65" i="7"/>
  <c r="H65" i="7"/>
  <c r="K64" i="7"/>
  <c r="J64" i="7"/>
  <c r="I64" i="7"/>
  <c r="H64" i="7"/>
  <c r="K63" i="7"/>
  <c r="J63" i="7"/>
  <c r="I63" i="7"/>
  <c r="H63" i="7"/>
  <c r="K62" i="7"/>
  <c r="J62" i="7"/>
  <c r="I62" i="7"/>
  <c r="H62" i="7"/>
  <c r="K61" i="7"/>
  <c r="J61" i="7"/>
  <c r="I61" i="7"/>
  <c r="H61" i="7"/>
  <c r="K60" i="7"/>
  <c r="J60" i="7"/>
  <c r="I60" i="7"/>
  <c r="H60" i="7"/>
  <c r="K59" i="7"/>
  <c r="J59" i="7"/>
  <c r="I59" i="7"/>
  <c r="H59" i="7"/>
  <c r="K58" i="7"/>
  <c r="J58" i="7"/>
  <c r="I58" i="7"/>
  <c r="H58" i="7"/>
  <c r="K57" i="7"/>
  <c r="J57" i="7"/>
  <c r="I57" i="7"/>
  <c r="H57" i="7"/>
  <c r="K56" i="7"/>
  <c r="J56" i="7"/>
  <c r="I56" i="7"/>
  <c r="H56" i="7"/>
  <c r="K55" i="7"/>
  <c r="J55" i="7"/>
  <c r="I55" i="7"/>
  <c r="H55" i="7"/>
  <c r="K54" i="7"/>
  <c r="J54" i="7"/>
  <c r="I54" i="7"/>
  <c r="H54" i="7"/>
  <c r="K53" i="7"/>
  <c r="J53" i="7"/>
  <c r="I53" i="7"/>
  <c r="H53" i="7"/>
  <c r="K52" i="7"/>
  <c r="J52" i="7"/>
  <c r="I52" i="7"/>
  <c r="H52" i="7"/>
  <c r="K51" i="7"/>
  <c r="J51" i="7"/>
  <c r="I51" i="7"/>
  <c r="H51" i="7"/>
  <c r="K50" i="7"/>
  <c r="J50" i="7"/>
  <c r="I50" i="7"/>
  <c r="H50" i="7"/>
  <c r="K49" i="7"/>
  <c r="J49" i="7"/>
  <c r="I49" i="7"/>
  <c r="H49" i="7"/>
  <c r="K48" i="7"/>
  <c r="J48" i="7"/>
  <c r="I48" i="7"/>
  <c r="H48" i="7"/>
  <c r="K47" i="7"/>
  <c r="J47" i="7"/>
  <c r="I47" i="7"/>
  <c r="H47" i="7"/>
  <c r="K46" i="7"/>
  <c r="J46" i="7"/>
  <c r="I46" i="7"/>
  <c r="H46" i="7"/>
  <c r="K45" i="7"/>
  <c r="J45" i="7"/>
  <c r="I45" i="7"/>
  <c r="H45" i="7"/>
  <c r="K44" i="7"/>
  <c r="J44" i="7"/>
  <c r="I44" i="7"/>
  <c r="H44" i="7"/>
  <c r="K43" i="7"/>
  <c r="J43" i="7"/>
  <c r="I43" i="7"/>
  <c r="H43" i="7"/>
  <c r="K42" i="7"/>
  <c r="J42" i="7"/>
  <c r="I42" i="7"/>
  <c r="H42" i="7"/>
  <c r="K41" i="7"/>
  <c r="J41" i="7"/>
  <c r="I41" i="7"/>
  <c r="H41" i="7"/>
  <c r="K40" i="7"/>
  <c r="J40" i="7"/>
  <c r="I40" i="7"/>
  <c r="H40" i="7"/>
  <c r="K39" i="7"/>
  <c r="J39" i="7"/>
  <c r="I39" i="7"/>
  <c r="H39" i="7"/>
  <c r="K38" i="7"/>
  <c r="J38" i="7"/>
  <c r="I38" i="7"/>
  <c r="H38" i="7"/>
  <c r="K37" i="7"/>
  <c r="J37" i="7"/>
  <c r="I37" i="7"/>
  <c r="H37" i="7"/>
  <c r="K36" i="7"/>
  <c r="J36" i="7"/>
  <c r="I36" i="7"/>
  <c r="H36" i="7"/>
  <c r="K35" i="7"/>
  <c r="J35" i="7"/>
  <c r="I35" i="7"/>
  <c r="H35" i="7"/>
  <c r="K34" i="7"/>
  <c r="J34" i="7"/>
  <c r="I34" i="7"/>
  <c r="H34" i="7"/>
  <c r="K33" i="7"/>
  <c r="J33" i="7"/>
  <c r="I33" i="7"/>
  <c r="H33" i="7"/>
  <c r="K32" i="7"/>
  <c r="J32" i="7"/>
  <c r="I32" i="7"/>
  <c r="H32" i="7"/>
  <c r="K31" i="7"/>
  <c r="J31" i="7"/>
  <c r="I31" i="7"/>
  <c r="H31" i="7"/>
  <c r="K30" i="7"/>
  <c r="J30" i="7"/>
  <c r="I30" i="7"/>
  <c r="H30" i="7"/>
  <c r="K29" i="7"/>
  <c r="J29" i="7"/>
  <c r="I29" i="7"/>
  <c r="H29" i="7"/>
  <c r="K28" i="7"/>
  <c r="J28" i="7"/>
  <c r="I28" i="7"/>
  <c r="H28" i="7"/>
  <c r="K27" i="7"/>
  <c r="J27" i="7"/>
  <c r="I27" i="7"/>
  <c r="H27" i="7"/>
  <c r="K26" i="7"/>
  <c r="J26" i="7"/>
  <c r="I26" i="7"/>
  <c r="H26" i="7"/>
  <c r="K25" i="7"/>
  <c r="J25" i="7"/>
  <c r="I25" i="7"/>
  <c r="H25" i="7"/>
  <c r="K24" i="7"/>
  <c r="J24" i="7"/>
  <c r="I24" i="7"/>
  <c r="H24" i="7"/>
  <c r="K23" i="7"/>
  <c r="J23" i="7"/>
  <c r="I23" i="7"/>
  <c r="H23" i="7"/>
  <c r="K22" i="7"/>
  <c r="J42" i="13" s="1"/>
  <c r="J22" i="7"/>
  <c r="I22" i="7"/>
  <c r="H22" i="7"/>
  <c r="K21" i="7"/>
  <c r="J21" i="7"/>
  <c r="I21" i="7"/>
  <c r="H21" i="7"/>
  <c r="F19" i="7"/>
  <c r="E19" i="7"/>
  <c r="K18" i="7"/>
  <c r="J18" i="7"/>
  <c r="I18" i="7"/>
  <c r="H18" i="7"/>
  <c r="K17" i="7"/>
  <c r="J17" i="7"/>
  <c r="I17" i="7"/>
  <c r="H17" i="7"/>
  <c r="K16" i="7"/>
  <c r="J16" i="7"/>
  <c r="I16" i="7"/>
  <c r="H16" i="7"/>
  <c r="K15" i="7"/>
  <c r="J15" i="7"/>
  <c r="I15" i="7"/>
  <c r="H15" i="7"/>
  <c r="K14" i="7"/>
  <c r="F42" i="13" s="1"/>
  <c r="J14" i="7"/>
  <c r="I14" i="7"/>
  <c r="H14" i="7"/>
  <c r="K13" i="7"/>
  <c r="H42" i="13" s="1"/>
  <c r="J13" i="7"/>
  <c r="I13" i="7"/>
  <c r="H13" i="7"/>
  <c r="K12" i="7"/>
  <c r="G42" i="13" s="1"/>
  <c r="J12" i="7"/>
  <c r="I12" i="7"/>
  <c r="H12" i="7"/>
  <c r="K11" i="7"/>
  <c r="D42" i="13" s="1"/>
  <c r="J11" i="7"/>
  <c r="I11" i="7"/>
  <c r="H11" i="7"/>
  <c r="K10" i="7"/>
  <c r="C42" i="13" s="1"/>
  <c r="J10" i="7"/>
  <c r="I10" i="7"/>
  <c r="H10" i="7"/>
  <c r="K9" i="7"/>
  <c r="J9" i="7"/>
  <c r="I9" i="7"/>
  <c r="H9" i="7"/>
  <c r="K8" i="7"/>
  <c r="E42" i="13" s="1"/>
  <c r="J8" i="7"/>
  <c r="I8" i="7"/>
  <c r="H8" i="7"/>
  <c r="K7" i="7"/>
  <c r="B42" i="13" s="1"/>
  <c r="J7" i="7"/>
  <c r="I7" i="7"/>
  <c r="H7" i="7"/>
  <c r="F3" i="7"/>
  <c r="E3" i="7"/>
  <c r="B1" i="7"/>
  <c r="P65" i="4"/>
  <c r="O65" i="4"/>
  <c r="N65" i="4"/>
  <c r="M65" i="4"/>
  <c r="L65" i="4"/>
  <c r="K65" i="4"/>
  <c r="J65" i="4"/>
  <c r="I65" i="4"/>
  <c r="H65" i="4"/>
  <c r="G65" i="4"/>
  <c r="F64" i="4"/>
  <c r="F63" i="4"/>
  <c r="F62" i="4"/>
  <c r="F61" i="4"/>
  <c r="F60" i="4"/>
  <c r="B60" i="4"/>
  <c r="F59" i="4"/>
  <c r="F58" i="4"/>
  <c r="F57" i="4"/>
  <c r="F56" i="4"/>
  <c r="F55" i="4"/>
  <c r="P52" i="4"/>
  <c r="O52" i="4"/>
  <c r="N52" i="4"/>
  <c r="M52" i="4"/>
  <c r="L52" i="4"/>
  <c r="K52" i="4"/>
  <c r="J52" i="4"/>
  <c r="I52" i="4"/>
  <c r="H52" i="4"/>
  <c r="G52" i="4"/>
  <c r="F51" i="4"/>
  <c r="F50" i="4"/>
  <c r="F49" i="4"/>
  <c r="F48" i="4"/>
  <c r="F47" i="4"/>
  <c r="F46" i="4"/>
  <c r="F45" i="4"/>
  <c r="F44" i="4"/>
  <c r="F43" i="4"/>
  <c r="F42" i="4"/>
  <c r="P39" i="4"/>
  <c r="O39" i="4"/>
  <c r="N39" i="4"/>
  <c r="M39" i="4"/>
  <c r="L39" i="4"/>
  <c r="K39" i="4"/>
  <c r="J39" i="4"/>
  <c r="I39" i="4"/>
  <c r="H39" i="4"/>
  <c r="G39" i="4"/>
  <c r="F38" i="4"/>
  <c r="F37" i="4"/>
  <c r="F36" i="4"/>
  <c r="F35" i="4"/>
  <c r="F34" i="4"/>
  <c r="F33" i="4"/>
  <c r="F32" i="4"/>
  <c r="F31" i="4"/>
  <c r="F30" i="4"/>
  <c r="F29" i="4"/>
  <c r="P26" i="4"/>
  <c r="O26" i="4"/>
  <c r="N26" i="4"/>
  <c r="M26" i="4"/>
  <c r="L26" i="4"/>
  <c r="K26" i="4"/>
  <c r="J26" i="4"/>
  <c r="I26" i="4"/>
  <c r="H26" i="4"/>
  <c r="G26" i="4"/>
  <c r="F25" i="4"/>
  <c r="F24" i="4"/>
  <c r="F23" i="4"/>
  <c r="F22" i="4"/>
  <c r="F21" i="4"/>
  <c r="F20" i="4"/>
  <c r="F19" i="4"/>
  <c r="F18" i="4"/>
  <c r="F17" i="4"/>
  <c r="F16" i="4"/>
  <c r="P13" i="4"/>
  <c r="O13" i="4"/>
  <c r="N13" i="4"/>
  <c r="M13" i="4"/>
  <c r="L13" i="4"/>
  <c r="K13" i="4"/>
  <c r="J13" i="4"/>
  <c r="I13" i="4"/>
  <c r="H13" i="4"/>
  <c r="G13" i="4"/>
  <c r="F12" i="4"/>
  <c r="F11" i="4"/>
  <c r="F10" i="4"/>
  <c r="F9" i="4"/>
  <c r="F8" i="4"/>
  <c r="F7" i="4"/>
  <c r="F6" i="4"/>
  <c r="F5" i="4"/>
  <c r="F4" i="4"/>
  <c r="F3" i="4"/>
  <c r="B2" i="4"/>
  <c r="Q29" i="3"/>
  <c r="I29" i="3"/>
  <c r="H29" i="3"/>
  <c r="C29" i="3"/>
  <c r="F28" i="3"/>
  <c r="E28" i="3"/>
  <c r="D28" i="3"/>
  <c r="F27" i="3"/>
  <c r="E27" i="3"/>
  <c r="D27" i="3"/>
  <c r="F26" i="3"/>
  <c r="E26" i="3"/>
  <c r="D26" i="3"/>
  <c r="F25" i="3"/>
  <c r="E25" i="3"/>
  <c r="D25" i="3"/>
  <c r="F24" i="3"/>
  <c r="E24" i="3"/>
  <c r="D24" i="3"/>
  <c r="I23" i="3"/>
  <c r="H23" i="3"/>
  <c r="B22" i="3"/>
  <c r="Q17" i="3"/>
  <c r="P17" i="3"/>
  <c r="O17" i="3"/>
  <c r="N17" i="3"/>
  <c r="M17" i="3"/>
  <c r="L17" i="3"/>
  <c r="K17" i="3"/>
  <c r="J17" i="3"/>
  <c r="I17" i="3"/>
  <c r="H17" i="3"/>
  <c r="G17" i="3"/>
  <c r="F17" i="3"/>
  <c r="E17" i="3"/>
  <c r="D17" i="3"/>
  <c r="C17" i="3"/>
  <c r="Q11" i="3"/>
  <c r="P11" i="3"/>
  <c r="O11" i="3"/>
  <c r="N11" i="3"/>
  <c r="M11" i="3"/>
  <c r="L11" i="3"/>
  <c r="K11" i="3"/>
  <c r="J11" i="3"/>
  <c r="I11" i="3"/>
  <c r="H11" i="3"/>
  <c r="G11" i="3"/>
  <c r="F11" i="3"/>
  <c r="E11" i="3"/>
  <c r="D11" i="3"/>
  <c r="C11" i="3"/>
  <c r="Q5" i="3"/>
  <c r="P5" i="3"/>
  <c r="O5" i="3"/>
  <c r="N5" i="3"/>
  <c r="M5" i="3"/>
  <c r="L5" i="3"/>
  <c r="K5" i="3"/>
  <c r="J5" i="3"/>
  <c r="I5" i="3"/>
  <c r="H5" i="3"/>
  <c r="G5" i="3"/>
  <c r="F5" i="3"/>
  <c r="E5" i="3"/>
  <c r="D5" i="3"/>
  <c r="C5" i="3"/>
  <c r="P46" i="13"/>
  <c r="N46" i="13"/>
  <c r="K46" i="13"/>
  <c r="Q45" i="13"/>
  <c r="K45" i="13"/>
  <c r="G45" i="13"/>
  <c r="F45" i="13"/>
  <c r="D45" i="13"/>
  <c r="Q44" i="13"/>
  <c r="Q43" i="13"/>
  <c r="Q42" i="13"/>
  <c r="P42" i="13"/>
  <c r="O42" i="13"/>
  <c r="N42" i="13"/>
  <c r="M42" i="13"/>
  <c r="L42" i="13"/>
  <c r="K42" i="13"/>
  <c r="I42" i="13"/>
  <c r="C9" i="13"/>
  <c r="B9" i="13"/>
  <c r="C8" i="13"/>
  <c r="C7" i="13"/>
  <c r="C6" i="13"/>
  <c r="C5" i="13"/>
  <c r="H1" i="13"/>
  <c r="AS77" i="5"/>
  <c r="AP77" i="5"/>
  <c r="AM77" i="5"/>
  <c r="AJ77" i="5"/>
  <c r="AG77" i="5"/>
  <c r="AD77" i="5"/>
  <c r="AA77" i="5"/>
  <c r="X77" i="5"/>
  <c r="U77" i="5"/>
  <c r="R77" i="5"/>
  <c r="O77" i="5"/>
  <c r="L77" i="5"/>
  <c r="I77" i="5"/>
  <c r="F77" i="5"/>
  <c r="C77" i="5"/>
  <c r="AT76" i="5"/>
  <c r="AS76" i="5"/>
  <c r="AQ76" i="5"/>
  <c r="AP76" i="5"/>
  <c r="AN76" i="5"/>
  <c r="AM76" i="5"/>
  <c r="AK76" i="5"/>
  <c r="AJ76" i="5"/>
  <c r="AK77" i="5" s="1"/>
  <c r="AH76" i="5"/>
  <c r="AG76" i="5"/>
  <c r="AE76" i="5"/>
  <c r="AD76" i="5"/>
  <c r="AB76" i="5"/>
  <c r="AA76" i="5"/>
  <c r="Y76" i="5"/>
  <c r="X76" i="5"/>
  <c r="Y77" i="5" s="1"/>
  <c r="V76" i="5"/>
  <c r="U76" i="5"/>
  <c r="S76" i="5"/>
  <c r="R76" i="5"/>
  <c r="P76" i="5"/>
  <c r="O76" i="5"/>
  <c r="M76" i="5"/>
  <c r="L76" i="5"/>
  <c r="M77" i="5" s="1"/>
  <c r="J76" i="5"/>
  <c r="I76" i="5"/>
  <c r="G76" i="5"/>
  <c r="F76" i="5"/>
  <c r="D76" i="5"/>
  <c r="C76" i="5"/>
  <c r="AS75" i="5"/>
  <c r="AP75" i="5"/>
  <c r="AM75" i="5"/>
  <c r="AJ75" i="5"/>
  <c r="AG75" i="5"/>
  <c r="AD75" i="5"/>
  <c r="AA75" i="5"/>
  <c r="X75" i="5"/>
  <c r="U75" i="5"/>
  <c r="R75" i="5"/>
  <c r="O75" i="5"/>
  <c r="L75" i="5"/>
  <c r="I75" i="5"/>
  <c r="F75" i="5"/>
  <c r="C75" i="5"/>
  <c r="AT74" i="5"/>
  <c r="AS74" i="5"/>
  <c r="AQ74" i="5"/>
  <c r="AP74" i="5"/>
  <c r="AN74" i="5"/>
  <c r="AM74" i="5"/>
  <c r="AK74" i="5"/>
  <c r="AJ74" i="5"/>
  <c r="AH74" i="5"/>
  <c r="AG74" i="5"/>
  <c r="AE74" i="5"/>
  <c r="AD74" i="5"/>
  <c r="AB74" i="5"/>
  <c r="AA74" i="5"/>
  <c r="Y74" i="5"/>
  <c r="X74" i="5"/>
  <c r="V74" i="5"/>
  <c r="U74" i="5"/>
  <c r="S74" i="5"/>
  <c r="R74" i="5"/>
  <c r="P74" i="5"/>
  <c r="O74" i="5"/>
  <c r="M74" i="5"/>
  <c r="L74" i="5"/>
  <c r="J74" i="5"/>
  <c r="I74" i="5"/>
  <c r="G74" i="5"/>
  <c r="F74" i="5"/>
  <c r="D74" i="5"/>
  <c r="C74" i="5"/>
  <c r="AS73" i="5"/>
  <c r="AP73" i="5"/>
  <c r="AM73" i="5"/>
  <c r="AJ73" i="5"/>
  <c r="AG73" i="5"/>
  <c r="AD73" i="5"/>
  <c r="AA73" i="5"/>
  <c r="X73" i="5"/>
  <c r="U73" i="5"/>
  <c r="R73" i="5"/>
  <c r="O73" i="5"/>
  <c r="L73" i="5"/>
  <c r="I73" i="5"/>
  <c r="F73" i="5"/>
  <c r="C73" i="5"/>
  <c r="AT72" i="5"/>
  <c r="AS72" i="5"/>
  <c r="AQ72" i="5"/>
  <c r="AP72" i="5"/>
  <c r="AN72" i="5"/>
  <c r="AM72" i="5"/>
  <c r="AK72" i="5"/>
  <c r="AJ72" i="5"/>
  <c r="AH72" i="5"/>
  <c r="AG72" i="5"/>
  <c r="AE72" i="5"/>
  <c r="AD72" i="5"/>
  <c r="AB72" i="5"/>
  <c r="AA72" i="5"/>
  <c r="Y72" i="5"/>
  <c r="X72" i="5"/>
  <c r="V72" i="5"/>
  <c r="U72" i="5"/>
  <c r="S72" i="5"/>
  <c r="R72" i="5"/>
  <c r="P72" i="5"/>
  <c r="O72" i="5"/>
  <c r="P73" i="5" s="1"/>
  <c r="M72" i="5"/>
  <c r="L72" i="5"/>
  <c r="J72" i="5"/>
  <c r="I72" i="5"/>
  <c r="G72" i="5"/>
  <c r="F72" i="5"/>
  <c r="D72" i="5"/>
  <c r="C72" i="5"/>
  <c r="D73" i="5" s="1"/>
  <c r="AS68" i="5"/>
  <c r="AP68" i="5"/>
  <c r="AM68" i="5"/>
  <c r="AJ68" i="5"/>
  <c r="AG68" i="5"/>
  <c r="AD68" i="5"/>
  <c r="AA68" i="5"/>
  <c r="X68" i="5"/>
  <c r="U68" i="5"/>
  <c r="R68" i="5"/>
  <c r="O68" i="5"/>
  <c r="L68" i="5"/>
  <c r="I68" i="5"/>
  <c r="F68" i="5"/>
  <c r="C68" i="5"/>
  <c r="AT67" i="5"/>
  <c r="AS67" i="5"/>
  <c r="AQ67" i="5"/>
  <c r="AP67" i="5"/>
  <c r="AN67" i="5"/>
  <c r="AM67" i="5"/>
  <c r="AK67" i="5"/>
  <c r="AJ67" i="5"/>
  <c r="AH67" i="5"/>
  <c r="AG67" i="5"/>
  <c r="AE67" i="5"/>
  <c r="AD67" i="5"/>
  <c r="AB67" i="5"/>
  <c r="AA67" i="5"/>
  <c r="Y67" i="5"/>
  <c r="X67" i="5"/>
  <c r="V67" i="5"/>
  <c r="U67" i="5"/>
  <c r="S67" i="5"/>
  <c r="R67" i="5"/>
  <c r="P67" i="5"/>
  <c r="O67" i="5"/>
  <c r="M67" i="5"/>
  <c r="L67" i="5"/>
  <c r="J67" i="5"/>
  <c r="I67" i="5"/>
  <c r="G67" i="5"/>
  <c r="F67" i="5"/>
  <c r="D67" i="5"/>
  <c r="C67" i="5"/>
  <c r="AS66" i="5"/>
  <c r="AP66" i="5"/>
  <c r="AM66" i="5"/>
  <c r="AJ66" i="5"/>
  <c r="AG66" i="5"/>
  <c r="AD66" i="5"/>
  <c r="AA66" i="5"/>
  <c r="X66" i="5"/>
  <c r="U66" i="5"/>
  <c r="R66" i="5"/>
  <c r="O66" i="5"/>
  <c r="L66" i="5"/>
  <c r="I66" i="5"/>
  <c r="F66" i="5"/>
  <c r="C66" i="5"/>
  <c r="AT65" i="5"/>
  <c r="AS65" i="5"/>
  <c r="AQ65" i="5"/>
  <c r="AP65" i="5"/>
  <c r="AN65" i="5"/>
  <c r="AM65" i="5"/>
  <c r="AK65" i="5"/>
  <c r="AJ65" i="5"/>
  <c r="AH65" i="5"/>
  <c r="AG65" i="5"/>
  <c r="AE65" i="5"/>
  <c r="AD65" i="5"/>
  <c r="AE66" i="5" s="1"/>
  <c r="AB65" i="5"/>
  <c r="AA65" i="5"/>
  <c r="Y65" i="5"/>
  <c r="X65" i="5"/>
  <c r="V65" i="5"/>
  <c r="U65" i="5"/>
  <c r="S65" i="5"/>
  <c r="R65" i="5"/>
  <c r="S66" i="5" s="1"/>
  <c r="P65" i="5"/>
  <c r="O65" i="5"/>
  <c r="M65" i="5"/>
  <c r="L65" i="5"/>
  <c r="J65" i="5"/>
  <c r="I65" i="5"/>
  <c r="G65" i="5"/>
  <c r="F65" i="5"/>
  <c r="G66" i="5" s="1"/>
  <c r="D65" i="5"/>
  <c r="C65" i="5"/>
  <c r="AS64" i="5"/>
  <c r="AP64" i="5"/>
  <c r="AM64" i="5"/>
  <c r="AJ64" i="5"/>
  <c r="AG64" i="5"/>
  <c r="AD64" i="5"/>
  <c r="AA64" i="5"/>
  <c r="X64" i="5"/>
  <c r="U64" i="5"/>
  <c r="R64" i="5"/>
  <c r="O64" i="5"/>
  <c r="L64" i="5"/>
  <c r="I64" i="5"/>
  <c r="F64" i="5"/>
  <c r="C64" i="5"/>
  <c r="AT63" i="5"/>
  <c r="AS63" i="5"/>
  <c r="AQ63" i="5"/>
  <c r="AP63" i="5"/>
  <c r="AN63" i="5"/>
  <c r="AM63" i="5"/>
  <c r="AK63" i="5"/>
  <c r="AJ63" i="5"/>
  <c r="AH63" i="5"/>
  <c r="AG63" i="5"/>
  <c r="AE63" i="5"/>
  <c r="AD63" i="5"/>
  <c r="AB63" i="5"/>
  <c r="AA63" i="5"/>
  <c r="Y63" i="5"/>
  <c r="X63" i="5"/>
  <c r="V63" i="5"/>
  <c r="U63" i="5"/>
  <c r="S63" i="5"/>
  <c r="R63" i="5"/>
  <c r="P63" i="5"/>
  <c r="O63" i="5"/>
  <c r="M63" i="5"/>
  <c r="L63" i="5"/>
  <c r="J63" i="5"/>
  <c r="I63" i="5"/>
  <c r="G63" i="5"/>
  <c r="F63" i="5"/>
  <c r="D63" i="5"/>
  <c r="C63" i="5"/>
  <c r="AS62" i="5"/>
  <c r="AP62" i="5"/>
  <c r="AM62" i="5"/>
  <c r="AJ62" i="5"/>
  <c r="AG62" i="5"/>
  <c r="AD62" i="5"/>
  <c r="AA62" i="5"/>
  <c r="X62" i="5"/>
  <c r="U62" i="5"/>
  <c r="R62" i="5"/>
  <c r="O62" i="5"/>
  <c r="L62" i="5"/>
  <c r="I62" i="5"/>
  <c r="F62" i="5"/>
  <c r="C62" i="5"/>
  <c r="AT61" i="5"/>
  <c r="AS61" i="5"/>
  <c r="AT62" i="5" s="1"/>
  <c r="AQ61" i="5"/>
  <c r="AP61" i="5"/>
  <c r="AN61" i="5"/>
  <c r="AM61" i="5"/>
  <c r="AK61" i="5"/>
  <c r="AJ61" i="5"/>
  <c r="AH61" i="5"/>
  <c r="AG61" i="5"/>
  <c r="AH62" i="5" s="1"/>
  <c r="AE61" i="5"/>
  <c r="AD61" i="5"/>
  <c r="AB61" i="5"/>
  <c r="AA61" i="5"/>
  <c r="Y61" i="5"/>
  <c r="X61" i="5"/>
  <c r="V61" i="5"/>
  <c r="U61" i="5"/>
  <c r="V62" i="5" s="1"/>
  <c r="S61" i="5"/>
  <c r="R61" i="5"/>
  <c r="P61" i="5"/>
  <c r="O61" i="5"/>
  <c r="M61" i="5"/>
  <c r="L61" i="5"/>
  <c r="J61" i="5"/>
  <c r="I61" i="5"/>
  <c r="J62" i="5" s="1"/>
  <c r="G61" i="5"/>
  <c r="F61" i="5"/>
  <c r="D61" i="5"/>
  <c r="C61" i="5"/>
  <c r="AS60" i="5"/>
  <c r="AP60" i="5"/>
  <c r="AM60" i="5"/>
  <c r="AJ60" i="5"/>
  <c r="AG60" i="5"/>
  <c r="AD60" i="5"/>
  <c r="AA60" i="5"/>
  <c r="X60" i="5"/>
  <c r="U60" i="5"/>
  <c r="R60" i="5"/>
  <c r="O60" i="5"/>
  <c r="L60" i="5"/>
  <c r="I60" i="5"/>
  <c r="F60" i="5"/>
  <c r="C60" i="5"/>
  <c r="AT59" i="5"/>
  <c r="AS59" i="5"/>
  <c r="AQ59" i="5"/>
  <c r="AP59" i="5"/>
  <c r="AN59" i="5"/>
  <c r="AM59" i="5"/>
  <c r="AK59" i="5"/>
  <c r="AJ59" i="5"/>
  <c r="AH59" i="5"/>
  <c r="AG59" i="5"/>
  <c r="AE59" i="5"/>
  <c r="AD59" i="5"/>
  <c r="AB59" i="5"/>
  <c r="AA59" i="5"/>
  <c r="Y59" i="5"/>
  <c r="X59" i="5"/>
  <c r="V59" i="5"/>
  <c r="U59" i="5"/>
  <c r="S59" i="5"/>
  <c r="R59" i="5"/>
  <c r="P59" i="5"/>
  <c r="O59" i="5"/>
  <c r="M59" i="5"/>
  <c r="L59" i="5"/>
  <c r="J59" i="5"/>
  <c r="I59" i="5"/>
  <c r="G59" i="5"/>
  <c r="F59" i="5"/>
  <c r="D59" i="5"/>
  <c r="C59" i="5"/>
  <c r="AS58" i="5"/>
  <c r="AP58" i="5"/>
  <c r="AM58" i="5"/>
  <c r="AJ58" i="5"/>
  <c r="AG58" i="5"/>
  <c r="AD58" i="5"/>
  <c r="AA58" i="5"/>
  <c r="X58" i="5"/>
  <c r="U58" i="5"/>
  <c r="R58" i="5"/>
  <c r="O58" i="5"/>
  <c r="L58" i="5"/>
  <c r="I58" i="5"/>
  <c r="F58" i="5"/>
  <c r="C58" i="5"/>
  <c r="AT57" i="5"/>
  <c r="AS57" i="5"/>
  <c r="AQ57" i="5"/>
  <c r="AP57" i="5"/>
  <c r="AN57" i="5"/>
  <c r="AM57" i="5"/>
  <c r="AK57" i="5"/>
  <c r="AJ57" i="5"/>
  <c r="AK58" i="5" s="1"/>
  <c r="AH57" i="5"/>
  <c r="AG57" i="5"/>
  <c r="AE57" i="5"/>
  <c r="AD57" i="5"/>
  <c r="AB57" i="5"/>
  <c r="AA57" i="5"/>
  <c r="Y57" i="5"/>
  <c r="X57" i="5"/>
  <c r="Y58" i="5" s="1"/>
  <c r="V57" i="5"/>
  <c r="U57" i="5"/>
  <c r="S57" i="5"/>
  <c r="R57" i="5"/>
  <c r="P57" i="5"/>
  <c r="O57" i="5"/>
  <c r="M57" i="5"/>
  <c r="L57" i="5"/>
  <c r="M58" i="5" s="1"/>
  <c r="J57" i="5"/>
  <c r="I57" i="5"/>
  <c r="G57" i="5"/>
  <c r="F57" i="5"/>
  <c r="D57" i="5"/>
  <c r="C57" i="5"/>
  <c r="AS56" i="5"/>
  <c r="AP56" i="5"/>
  <c r="AM56" i="5"/>
  <c r="AJ56" i="5"/>
  <c r="AG56" i="5"/>
  <c r="AD56" i="5"/>
  <c r="AA56" i="5"/>
  <c r="X56" i="5"/>
  <c r="U56" i="5"/>
  <c r="R56" i="5"/>
  <c r="O56" i="5"/>
  <c r="L56" i="5"/>
  <c r="I56" i="5"/>
  <c r="F56" i="5"/>
  <c r="C56" i="5"/>
  <c r="AT55" i="5"/>
  <c r="AS55" i="5"/>
  <c r="AQ55" i="5"/>
  <c r="AP55" i="5"/>
  <c r="AN55" i="5"/>
  <c r="AM55" i="5"/>
  <c r="AK55" i="5"/>
  <c r="AJ55" i="5"/>
  <c r="AH55" i="5"/>
  <c r="AG55" i="5"/>
  <c r="AE55" i="5"/>
  <c r="AD55" i="5"/>
  <c r="AB55" i="5"/>
  <c r="AA55" i="5"/>
  <c r="Y55" i="5"/>
  <c r="X55" i="5"/>
  <c r="V55" i="5"/>
  <c r="U55" i="5"/>
  <c r="S55" i="5"/>
  <c r="R55" i="5"/>
  <c r="P55" i="5"/>
  <c r="O55" i="5"/>
  <c r="M55" i="5"/>
  <c r="L55" i="5"/>
  <c r="J55" i="5"/>
  <c r="I55" i="5"/>
  <c r="G55" i="5"/>
  <c r="F55" i="5"/>
  <c r="D55" i="5"/>
  <c r="C55" i="5"/>
  <c r="AS51" i="5"/>
  <c r="AP51" i="5"/>
  <c r="AM51" i="5"/>
  <c r="AJ51" i="5"/>
  <c r="AG51" i="5"/>
  <c r="AD51" i="5"/>
  <c r="AA51" i="5"/>
  <c r="X51" i="5"/>
  <c r="U51" i="5"/>
  <c r="R51" i="5"/>
  <c r="O51" i="5"/>
  <c r="L51" i="5"/>
  <c r="I51" i="5"/>
  <c r="F51" i="5"/>
  <c r="C51" i="5"/>
  <c r="AT50" i="5"/>
  <c r="AS50" i="5"/>
  <c r="AQ50" i="5"/>
  <c r="AP50" i="5"/>
  <c r="AN50" i="5"/>
  <c r="AM50" i="5"/>
  <c r="AK50" i="5"/>
  <c r="AJ50" i="5"/>
  <c r="AH50" i="5"/>
  <c r="AG50" i="5"/>
  <c r="AE50" i="5"/>
  <c r="AD50" i="5"/>
  <c r="AB50" i="5"/>
  <c r="AA50" i="5"/>
  <c r="AB51" i="5" s="1"/>
  <c r="Y50" i="5"/>
  <c r="X50" i="5"/>
  <c r="V50" i="5"/>
  <c r="U50" i="5"/>
  <c r="S50" i="5"/>
  <c r="R50" i="5"/>
  <c r="P50" i="5"/>
  <c r="O50" i="5"/>
  <c r="P51" i="5" s="1"/>
  <c r="M50" i="5"/>
  <c r="L50" i="5"/>
  <c r="J50" i="5"/>
  <c r="I50" i="5"/>
  <c r="G50" i="5"/>
  <c r="F50" i="5"/>
  <c r="D50" i="5"/>
  <c r="C50" i="5"/>
  <c r="D51" i="5" s="1"/>
  <c r="AS49" i="5"/>
  <c r="AP49" i="5"/>
  <c r="AM49" i="5"/>
  <c r="AJ49" i="5"/>
  <c r="AG49" i="5"/>
  <c r="AD49" i="5"/>
  <c r="AA49" i="5"/>
  <c r="X49" i="5"/>
  <c r="U49" i="5"/>
  <c r="R49" i="5"/>
  <c r="O49" i="5"/>
  <c r="L49" i="5"/>
  <c r="I49" i="5"/>
  <c r="F49" i="5"/>
  <c r="C49" i="5"/>
  <c r="AT48" i="5"/>
  <c r="AS48" i="5"/>
  <c r="AQ48" i="5"/>
  <c r="AP48" i="5"/>
  <c r="AN48" i="5"/>
  <c r="AM48" i="5"/>
  <c r="AK48" i="5"/>
  <c r="AJ48" i="5"/>
  <c r="AH48" i="5"/>
  <c r="AG48" i="5"/>
  <c r="AE48" i="5"/>
  <c r="AD48" i="5"/>
  <c r="AB48" i="5"/>
  <c r="AA48" i="5"/>
  <c r="Y48" i="5"/>
  <c r="X48" i="5"/>
  <c r="V48" i="5"/>
  <c r="U48" i="5"/>
  <c r="S48" i="5"/>
  <c r="R48" i="5"/>
  <c r="P48" i="5"/>
  <c r="O48" i="5"/>
  <c r="M48" i="5"/>
  <c r="L48" i="5"/>
  <c r="J48" i="5"/>
  <c r="I48" i="5"/>
  <c r="G48" i="5"/>
  <c r="F48" i="5"/>
  <c r="D48" i="5"/>
  <c r="C48" i="5"/>
  <c r="AS47" i="5"/>
  <c r="AP47" i="5"/>
  <c r="AM47" i="5"/>
  <c r="AJ47" i="5"/>
  <c r="AG47" i="5"/>
  <c r="AD47" i="5"/>
  <c r="AA47" i="5"/>
  <c r="X47" i="5"/>
  <c r="U47" i="5"/>
  <c r="R47" i="5"/>
  <c r="O47" i="5"/>
  <c r="L47" i="5"/>
  <c r="I47" i="5"/>
  <c r="F47" i="5"/>
  <c r="C47" i="5"/>
  <c r="AT46" i="5"/>
  <c r="AS46" i="5"/>
  <c r="AQ46" i="5"/>
  <c r="AP46" i="5"/>
  <c r="AN46" i="5"/>
  <c r="AM46" i="5"/>
  <c r="AK46" i="5"/>
  <c r="AJ46" i="5"/>
  <c r="AH46" i="5"/>
  <c r="AG46" i="5"/>
  <c r="AE46" i="5"/>
  <c r="AD46" i="5"/>
  <c r="AB46" i="5"/>
  <c r="AA46" i="5"/>
  <c r="Y46" i="5"/>
  <c r="X46" i="5"/>
  <c r="V46" i="5"/>
  <c r="U46" i="5"/>
  <c r="S46" i="5"/>
  <c r="R46" i="5"/>
  <c r="P46" i="5"/>
  <c r="O46" i="5"/>
  <c r="M46" i="5"/>
  <c r="L46" i="5"/>
  <c r="J46" i="5"/>
  <c r="I46" i="5"/>
  <c r="G46" i="5"/>
  <c r="F46" i="5"/>
  <c r="D46" i="5"/>
  <c r="C46" i="5"/>
  <c r="AS45" i="5"/>
  <c r="AP45" i="5"/>
  <c r="AM45" i="5"/>
  <c r="AJ45" i="5"/>
  <c r="AG45" i="5"/>
  <c r="AD45" i="5"/>
  <c r="AA45" i="5"/>
  <c r="X45" i="5"/>
  <c r="U45" i="5"/>
  <c r="R45" i="5"/>
  <c r="O45" i="5"/>
  <c r="L45" i="5"/>
  <c r="I45" i="5"/>
  <c r="F45" i="5"/>
  <c r="C45" i="5"/>
  <c r="AT44" i="5"/>
  <c r="AS44" i="5"/>
  <c r="AQ44" i="5"/>
  <c r="AP44" i="5"/>
  <c r="AN44" i="5"/>
  <c r="AM44" i="5"/>
  <c r="AK44" i="5"/>
  <c r="AJ44" i="5"/>
  <c r="AH44" i="5"/>
  <c r="AG44" i="5"/>
  <c r="AE44" i="5"/>
  <c r="AD44" i="5"/>
  <c r="AB44" i="5"/>
  <c r="AA44" i="5"/>
  <c r="Y44" i="5"/>
  <c r="X44" i="5"/>
  <c r="V44" i="5"/>
  <c r="U44" i="5"/>
  <c r="S44" i="5"/>
  <c r="R44" i="5"/>
  <c r="P44" i="5"/>
  <c r="O44" i="5"/>
  <c r="M44" i="5"/>
  <c r="L44" i="5"/>
  <c r="J44" i="5"/>
  <c r="I44" i="5"/>
  <c r="G44" i="5"/>
  <c r="F44" i="5"/>
  <c r="D44" i="5"/>
  <c r="C44" i="5"/>
  <c r="AS43" i="5"/>
  <c r="AP43" i="5"/>
  <c r="AM43" i="5"/>
  <c r="AJ43" i="5"/>
  <c r="AG43" i="5"/>
  <c r="AD43" i="5"/>
  <c r="AA43" i="5"/>
  <c r="X43" i="5"/>
  <c r="U43" i="5"/>
  <c r="R43" i="5"/>
  <c r="O43" i="5"/>
  <c r="L43" i="5"/>
  <c r="I43" i="5"/>
  <c r="F43" i="5"/>
  <c r="C43" i="5"/>
  <c r="AT42" i="5"/>
  <c r="AS42" i="5"/>
  <c r="AQ42" i="5"/>
  <c r="AP42" i="5"/>
  <c r="AN42" i="5"/>
  <c r="AM42" i="5"/>
  <c r="AK42" i="5"/>
  <c r="AJ42" i="5"/>
  <c r="AH42" i="5"/>
  <c r="AG42" i="5"/>
  <c r="AE42" i="5"/>
  <c r="AD42" i="5"/>
  <c r="AB42" i="5"/>
  <c r="AA42" i="5"/>
  <c r="Y42" i="5"/>
  <c r="X42" i="5"/>
  <c r="V42" i="5"/>
  <c r="U42" i="5"/>
  <c r="S42" i="5"/>
  <c r="R42" i="5"/>
  <c r="P42" i="5"/>
  <c r="O42" i="5"/>
  <c r="M42" i="5"/>
  <c r="L42" i="5"/>
  <c r="J42" i="5"/>
  <c r="I42" i="5"/>
  <c r="J43" i="5" s="1"/>
  <c r="G42" i="5"/>
  <c r="F42" i="5"/>
  <c r="D42" i="5"/>
  <c r="C42" i="5"/>
  <c r="AS41" i="5"/>
  <c r="AP41" i="5"/>
  <c r="AM41" i="5"/>
  <c r="AJ41" i="5"/>
  <c r="AG41" i="5"/>
  <c r="AD41" i="5"/>
  <c r="AA41" i="5"/>
  <c r="X41" i="5"/>
  <c r="U41" i="5"/>
  <c r="R41" i="5"/>
  <c r="O41" i="5"/>
  <c r="L41" i="5"/>
  <c r="I41" i="5"/>
  <c r="F41" i="5"/>
  <c r="C41" i="5"/>
  <c r="AT40" i="5"/>
  <c r="AS40" i="5"/>
  <c r="AQ40" i="5"/>
  <c r="AP40" i="5"/>
  <c r="AN40" i="5"/>
  <c r="AM40" i="5"/>
  <c r="AK40" i="5"/>
  <c r="AJ40" i="5"/>
  <c r="AH40" i="5"/>
  <c r="AG40" i="5"/>
  <c r="AE40" i="5"/>
  <c r="AD40" i="5"/>
  <c r="AB40" i="5"/>
  <c r="AA40" i="5"/>
  <c r="Y40" i="5"/>
  <c r="X40" i="5"/>
  <c r="V40" i="5"/>
  <c r="U40" i="5"/>
  <c r="S40" i="5"/>
  <c r="R40" i="5"/>
  <c r="P40" i="5"/>
  <c r="O40" i="5"/>
  <c r="M40" i="5"/>
  <c r="L40" i="5"/>
  <c r="J40" i="5"/>
  <c r="I40" i="5"/>
  <c r="G40" i="5"/>
  <c r="F40" i="5"/>
  <c r="D40" i="5"/>
  <c r="C40" i="5"/>
  <c r="AS39" i="5"/>
  <c r="AP39" i="5"/>
  <c r="AM39" i="5"/>
  <c r="AJ39" i="5"/>
  <c r="AG39" i="5"/>
  <c r="AD39" i="5"/>
  <c r="AA39" i="5"/>
  <c r="X39" i="5"/>
  <c r="U39" i="5"/>
  <c r="R39" i="5"/>
  <c r="O39" i="5"/>
  <c r="L39" i="5"/>
  <c r="I39" i="5"/>
  <c r="F39" i="5"/>
  <c r="C39" i="5"/>
  <c r="AT38" i="5"/>
  <c r="AS38" i="5"/>
  <c r="AQ38" i="5"/>
  <c r="AP38" i="5"/>
  <c r="AN38" i="5"/>
  <c r="AM38" i="5"/>
  <c r="AK38" i="5"/>
  <c r="AJ38" i="5"/>
  <c r="AH38" i="5"/>
  <c r="AG38" i="5"/>
  <c r="AE38" i="5"/>
  <c r="AD38" i="5"/>
  <c r="AB38" i="5"/>
  <c r="AA38" i="5"/>
  <c r="Y38" i="5"/>
  <c r="X38" i="5"/>
  <c r="V38" i="5"/>
  <c r="U38" i="5"/>
  <c r="S38" i="5"/>
  <c r="R38" i="5"/>
  <c r="P38" i="5"/>
  <c r="O38" i="5"/>
  <c r="M38" i="5"/>
  <c r="L38" i="5"/>
  <c r="M39" i="5" s="1"/>
  <c r="J38" i="5"/>
  <c r="I38" i="5"/>
  <c r="G38" i="5"/>
  <c r="F38" i="5"/>
  <c r="D38" i="5"/>
  <c r="C38" i="5"/>
  <c r="AS34" i="5"/>
  <c r="AP34" i="5"/>
  <c r="AM34" i="5"/>
  <c r="AJ34" i="5"/>
  <c r="AG34" i="5"/>
  <c r="AD34" i="5"/>
  <c r="AA34" i="5"/>
  <c r="X34" i="5"/>
  <c r="U34" i="5"/>
  <c r="R34" i="5"/>
  <c r="O34" i="5"/>
  <c r="L34" i="5"/>
  <c r="I34" i="5"/>
  <c r="F34" i="5"/>
  <c r="C34" i="5"/>
  <c r="AT33" i="5"/>
  <c r="AS33" i="5"/>
  <c r="AQ33" i="5"/>
  <c r="AP33" i="5"/>
  <c r="AN33" i="5"/>
  <c r="AM33" i="5"/>
  <c r="AK33" i="5"/>
  <c r="AJ33" i="5"/>
  <c r="AH33" i="5"/>
  <c r="AG33" i="5"/>
  <c r="AE33" i="5"/>
  <c r="AD33" i="5"/>
  <c r="AB33" i="5"/>
  <c r="AA33" i="5"/>
  <c r="Y33" i="5"/>
  <c r="X33" i="5"/>
  <c r="V33" i="5"/>
  <c r="U33" i="5"/>
  <c r="S33" i="5"/>
  <c r="R33" i="5"/>
  <c r="P33" i="5"/>
  <c r="O33" i="5"/>
  <c r="M33" i="5"/>
  <c r="L33" i="5"/>
  <c r="J33" i="5"/>
  <c r="I33" i="5"/>
  <c r="G33" i="5"/>
  <c r="F33" i="5"/>
  <c r="D33" i="5"/>
  <c r="C33" i="5"/>
  <c r="AS32" i="5"/>
  <c r="AP32" i="5"/>
  <c r="AM32" i="5"/>
  <c r="AJ32" i="5"/>
  <c r="AG32" i="5"/>
  <c r="AD32" i="5"/>
  <c r="AA32" i="5"/>
  <c r="X32" i="5"/>
  <c r="U32" i="5"/>
  <c r="R32" i="5"/>
  <c r="O32" i="5"/>
  <c r="L32" i="5"/>
  <c r="I32" i="5"/>
  <c r="F32" i="5"/>
  <c r="C32" i="5"/>
  <c r="AT31" i="5"/>
  <c r="AS31" i="5"/>
  <c r="AQ31" i="5"/>
  <c r="AP31" i="5"/>
  <c r="AN31" i="5"/>
  <c r="AM31" i="5"/>
  <c r="AK31" i="5"/>
  <c r="AJ31" i="5"/>
  <c r="AH31" i="5"/>
  <c r="AG31" i="5"/>
  <c r="AE31" i="5"/>
  <c r="AD31" i="5"/>
  <c r="AB31" i="5"/>
  <c r="AA31" i="5"/>
  <c r="Y31" i="5"/>
  <c r="X31" i="5"/>
  <c r="V31" i="5"/>
  <c r="U31" i="5"/>
  <c r="S31" i="5"/>
  <c r="R31" i="5"/>
  <c r="P31" i="5"/>
  <c r="O31" i="5"/>
  <c r="M31" i="5"/>
  <c r="L31" i="5"/>
  <c r="J31" i="5"/>
  <c r="I31" i="5"/>
  <c r="G31" i="5"/>
  <c r="F31" i="5"/>
  <c r="D31" i="5"/>
  <c r="C31" i="5"/>
  <c r="AS30" i="5"/>
  <c r="AP30" i="5"/>
  <c r="AM30" i="5"/>
  <c r="AJ30" i="5"/>
  <c r="AG30" i="5"/>
  <c r="AD30" i="5"/>
  <c r="AA30" i="5"/>
  <c r="X30" i="5"/>
  <c r="U30" i="5"/>
  <c r="R30" i="5"/>
  <c r="O30" i="5"/>
  <c r="L30" i="5"/>
  <c r="I30" i="5"/>
  <c r="F30" i="5"/>
  <c r="C30" i="5"/>
  <c r="AT29" i="5"/>
  <c r="AS29" i="5"/>
  <c r="AQ29" i="5"/>
  <c r="AP29" i="5"/>
  <c r="AN29" i="5"/>
  <c r="AM29" i="5"/>
  <c r="AK29" i="5"/>
  <c r="AJ29" i="5"/>
  <c r="AH29" i="5"/>
  <c r="AG29" i="5"/>
  <c r="AE29" i="5"/>
  <c r="AD29" i="5"/>
  <c r="AB29" i="5"/>
  <c r="AA29" i="5"/>
  <c r="Y29" i="5"/>
  <c r="X29" i="5"/>
  <c r="V29" i="5"/>
  <c r="U29" i="5"/>
  <c r="S29" i="5"/>
  <c r="R29" i="5"/>
  <c r="P29" i="5"/>
  <c r="O29" i="5"/>
  <c r="M29" i="5"/>
  <c r="L29" i="5"/>
  <c r="J29" i="5"/>
  <c r="I29" i="5"/>
  <c r="G29" i="5"/>
  <c r="F29" i="5"/>
  <c r="D29" i="5"/>
  <c r="C29" i="5"/>
  <c r="AS28" i="5"/>
  <c r="AP28" i="5"/>
  <c r="AM28" i="5"/>
  <c r="AJ28" i="5"/>
  <c r="AG28" i="5"/>
  <c r="AD28" i="5"/>
  <c r="AA28" i="5"/>
  <c r="X28" i="5"/>
  <c r="U28" i="5"/>
  <c r="R28" i="5"/>
  <c r="O28" i="5"/>
  <c r="L28" i="5"/>
  <c r="I28" i="5"/>
  <c r="F28" i="5"/>
  <c r="C28" i="5"/>
  <c r="AT27" i="5"/>
  <c r="AS27" i="5"/>
  <c r="AQ27" i="5"/>
  <c r="AP27" i="5"/>
  <c r="AN27" i="5"/>
  <c r="AM27" i="5"/>
  <c r="AK27" i="5"/>
  <c r="AJ27" i="5"/>
  <c r="AH27" i="5"/>
  <c r="AG27" i="5"/>
  <c r="AE27" i="5"/>
  <c r="AD27" i="5"/>
  <c r="AB27" i="5"/>
  <c r="AA27" i="5"/>
  <c r="Y27" i="5"/>
  <c r="X27" i="5"/>
  <c r="V27" i="5"/>
  <c r="U27" i="5"/>
  <c r="S27" i="5"/>
  <c r="R27" i="5"/>
  <c r="P27" i="5"/>
  <c r="O27" i="5"/>
  <c r="M27" i="5"/>
  <c r="L27" i="5"/>
  <c r="J27" i="5"/>
  <c r="I27" i="5"/>
  <c r="G27" i="5"/>
  <c r="F27" i="5"/>
  <c r="D27" i="5"/>
  <c r="C27" i="5"/>
  <c r="AS26" i="5"/>
  <c r="AP26" i="5"/>
  <c r="AM26" i="5"/>
  <c r="AJ26" i="5"/>
  <c r="AG26" i="5"/>
  <c r="AD26" i="5"/>
  <c r="AA26" i="5"/>
  <c r="X26" i="5"/>
  <c r="U26" i="5"/>
  <c r="R26" i="5"/>
  <c r="O26" i="5"/>
  <c r="L26" i="5"/>
  <c r="I26" i="5"/>
  <c r="F26" i="5"/>
  <c r="C26" i="5"/>
  <c r="AT25" i="5"/>
  <c r="AS25" i="5"/>
  <c r="AQ25" i="5"/>
  <c r="AP25" i="5"/>
  <c r="AN25" i="5"/>
  <c r="AM25" i="5"/>
  <c r="AK25" i="5"/>
  <c r="AJ25" i="5"/>
  <c r="AH25" i="5"/>
  <c r="AG25" i="5"/>
  <c r="AE25" i="5"/>
  <c r="AD25" i="5"/>
  <c r="AB25" i="5"/>
  <c r="AA25" i="5"/>
  <c r="Y25" i="5"/>
  <c r="X25" i="5"/>
  <c r="V25" i="5"/>
  <c r="U25" i="5"/>
  <c r="S25" i="5"/>
  <c r="R25" i="5"/>
  <c r="P25" i="5"/>
  <c r="O25" i="5"/>
  <c r="M25" i="5"/>
  <c r="L25" i="5"/>
  <c r="J25" i="5"/>
  <c r="I25" i="5"/>
  <c r="G25" i="5"/>
  <c r="F25" i="5"/>
  <c r="D25" i="5"/>
  <c r="C25" i="5"/>
  <c r="AS24" i="5"/>
  <c r="AP24" i="5"/>
  <c r="AM24" i="5"/>
  <c r="AJ24" i="5"/>
  <c r="AG24" i="5"/>
  <c r="AD24" i="5"/>
  <c r="AA24" i="5"/>
  <c r="X24" i="5"/>
  <c r="U24" i="5"/>
  <c r="R24" i="5"/>
  <c r="O24" i="5"/>
  <c r="L24" i="5"/>
  <c r="I24" i="5"/>
  <c r="F24" i="5"/>
  <c r="C24" i="5"/>
  <c r="AT23" i="5"/>
  <c r="AS23" i="5"/>
  <c r="AQ23" i="5"/>
  <c r="AP23" i="5"/>
  <c r="AN23" i="5"/>
  <c r="AM23" i="5"/>
  <c r="AK23" i="5"/>
  <c r="AJ23" i="5"/>
  <c r="AH23" i="5"/>
  <c r="AG23" i="5"/>
  <c r="AE23" i="5"/>
  <c r="AD23" i="5"/>
  <c r="AB23" i="5"/>
  <c r="AA23" i="5"/>
  <c r="Y23" i="5"/>
  <c r="X23" i="5"/>
  <c r="V23" i="5"/>
  <c r="U23" i="5"/>
  <c r="S23" i="5"/>
  <c r="R23" i="5"/>
  <c r="P23" i="5"/>
  <c r="O23" i="5"/>
  <c r="M23" i="5"/>
  <c r="L23" i="5"/>
  <c r="J23" i="5"/>
  <c r="I23" i="5"/>
  <c r="G23" i="5"/>
  <c r="F23" i="5"/>
  <c r="D23" i="5"/>
  <c r="C23" i="5"/>
  <c r="AS22" i="5"/>
  <c r="AP22" i="5"/>
  <c r="AM22" i="5"/>
  <c r="AJ22" i="5"/>
  <c r="AG22" i="5"/>
  <c r="AD22" i="5"/>
  <c r="AA22" i="5"/>
  <c r="X22" i="5"/>
  <c r="U22" i="5"/>
  <c r="R22" i="5"/>
  <c r="O22" i="5"/>
  <c r="L22" i="5"/>
  <c r="I22" i="5"/>
  <c r="F22" i="5"/>
  <c r="C22" i="5"/>
  <c r="AT21" i="5"/>
  <c r="AS21" i="5"/>
  <c r="AQ21" i="5"/>
  <c r="AP21" i="5"/>
  <c r="AN21" i="5"/>
  <c r="AM21" i="5"/>
  <c r="AK21" i="5"/>
  <c r="AJ21" i="5"/>
  <c r="AH21" i="5"/>
  <c r="AG21" i="5"/>
  <c r="AE21" i="5"/>
  <c r="AD21" i="5"/>
  <c r="AB21" i="5"/>
  <c r="AA21" i="5"/>
  <c r="Y21" i="5"/>
  <c r="X21" i="5"/>
  <c r="V21" i="5"/>
  <c r="U21" i="5"/>
  <c r="S21" i="5"/>
  <c r="R21" i="5"/>
  <c r="P21" i="5"/>
  <c r="O21" i="5"/>
  <c r="M21" i="5"/>
  <c r="L21" i="5"/>
  <c r="J21" i="5"/>
  <c r="I21" i="5"/>
  <c r="G21" i="5"/>
  <c r="F21" i="5"/>
  <c r="D21" i="5"/>
  <c r="C21" i="5"/>
  <c r="AS17" i="5"/>
  <c r="AP17" i="5"/>
  <c r="AM17" i="5"/>
  <c r="AJ17" i="5"/>
  <c r="AG17" i="5"/>
  <c r="AD17" i="5"/>
  <c r="AA17" i="5"/>
  <c r="X17" i="5"/>
  <c r="U17" i="5"/>
  <c r="R17" i="5"/>
  <c r="O17" i="5"/>
  <c r="L17" i="5"/>
  <c r="I17" i="5"/>
  <c r="F17" i="5"/>
  <c r="C17" i="5"/>
  <c r="AT16" i="5"/>
  <c r="AS16" i="5"/>
  <c r="AQ16" i="5"/>
  <c r="AP16" i="5"/>
  <c r="AN16" i="5"/>
  <c r="AM16" i="5"/>
  <c r="AK16" i="5"/>
  <c r="AJ16" i="5"/>
  <c r="AH16" i="5"/>
  <c r="AG16" i="5"/>
  <c r="AE16" i="5"/>
  <c r="AD16" i="5"/>
  <c r="AB16" i="5"/>
  <c r="AA16" i="5"/>
  <c r="Y16" i="5"/>
  <c r="X16" i="5"/>
  <c r="V16" i="5"/>
  <c r="U16" i="5"/>
  <c r="S16" i="5"/>
  <c r="R16" i="5"/>
  <c r="P16" i="5"/>
  <c r="O16" i="5"/>
  <c r="M16" i="5"/>
  <c r="L16" i="5"/>
  <c r="J16" i="5"/>
  <c r="I16" i="5"/>
  <c r="G16" i="5"/>
  <c r="F16" i="5"/>
  <c r="D16" i="5"/>
  <c r="C16" i="5"/>
  <c r="AS15" i="5"/>
  <c r="AP15" i="5"/>
  <c r="AM15" i="5"/>
  <c r="AJ15" i="5"/>
  <c r="AG15" i="5"/>
  <c r="AD15" i="5"/>
  <c r="AA15" i="5"/>
  <c r="X15" i="5"/>
  <c r="U15" i="5"/>
  <c r="R15" i="5"/>
  <c r="O15" i="5"/>
  <c r="L15" i="5"/>
  <c r="I15" i="5"/>
  <c r="F15" i="5"/>
  <c r="C15" i="5"/>
  <c r="AT14" i="5"/>
  <c r="AS14" i="5"/>
  <c r="AQ14" i="5"/>
  <c r="AP14" i="5"/>
  <c r="AN14" i="5"/>
  <c r="AM14" i="5"/>
  <c r="AK14" i="5"/>
  <c r="AJ14" i="5"/>
  <c r="AH14" i="5"/>
  <c r="AG14" i="5"/>
  <c r="AE14" i="5"/>
  <c r="AD14" i="5"/>
  <c r="AB14" i="5"/>
  <c r="AA14" i="5"/>
  <c r="Y14" i="5"/>
  <c r="X14" i="5"/>
  <c r="V14" i="5"/>
  <c r="U14" i="5"/>
  <c r="S14" i="5"/>
  <c r="R14" i="5"/>
  <c r="P14" i="5"/>
  <c r="O14" i="5"/>
  <c r="M14" i="5"/>
  <c r="L14" i="5"/>
  <c r="J14" i="5"/>
  <c r="I14" i="5"/>
  <c r="G14" i="5"/>
  <c r="F14" i="5"/>
  <c r="D14" i="5"/>
  <c r="C14" i="5"/>
  <c r="AS13" i="5"/>
  <c r="AP13" i="5"/>
  <c r="AM13" i="5"/>
  <c r="AJ13" i="5"/>
  <c r="AG13" i="5"/>
  <c r="AD13" i="5"/>
  <c r="AA13" i="5"/>
  <c r="X13" i="5"/>
  <c r="U13" i="5"/>
  <c r="R13" i="5"/>
  <c r="O13" i="5"/>
  <c r="L13" i="5"/>
  <c r="I13" i="5"/>
  <c r="F13" i="5"/>
  <c r="C13" i="5"/>
  <c r="AT12" i="5"/>
  <c r="AS12" i="5"/>
  <c r="AQ12" i="5"/>
  <c r="AP12" i="5"/>
  <c r="AN12" i="5"/>
  <c r="AM12" i="5"/>
  <c r="AK12" i="5"/>
  <c r="AK13" i="5" s="1"/>
  <c r="AJ12" i="5"/>
  <c r="AH12" i="5"/>
  <c r="AG12" i="5"/>
  <c r="AE12" i="5"/>
  <c r="AD12" i="5"/>
  <c r="AB12" i="5"/>
  <c r="AA12" i="5"/>
  <c r="Y12" i="5"/>
  <c r="X12" i="5"/>
  <c r="V12" i="5"/>
  <c r="U12" i="5"/>
  <c r="S12" i="5"/>
  <c r="R12" i="5"/>
  <c r="P12" i="5"/>
  <c r="O12" i="5"/>
  <c r="M12" i="5"/>
  <c r="L12" i="5"/>
  <c r="J12" i="5"/>
  <c r="I12" i="5"/>
  <c r="G12" i="5"/>
  <c r="F12" i="5"/>
  <c r="D12" i="5"/>
  <c r="C12" i="5"/>
  <c r="AS11" i="5"/>
  <c r="AP11" i="5"/>
  <c r="AM11" i="5"/>
  <c r="AJ11" i="5"/>
  <c r="AG11" i="5"/>
  <c r="AD11" i="5"/>
  <c r="AA11" i="5"/>
  <c r="X11" i="5"/>
  <c r="U11" i="5"/>
  <c r="R11" i="5"/>
  <c r="O11" i="5"/>
  <c r="L11" i="5"/>
  <c r="I11" i="5"/>
  <c r="F11" i="5"/>
  <c r="C11" i="5"/>
  <c r="AT10" i="5"/>
  <c r="AS10" i="5"/>
  <c r="AQ10" i="5"/>
  <c r="AP10" i="5"/>
  <c r="AN10" i="5"/>
  <c r="AM10" i="5"/>
  <c r="AK10" i="5"/>
  <c r="AJ10" i="5"/>
  <c r="AH10" i="5"/>
  <c r="AG10" i="5"/>
  <c r="AE10" i="5"/>
  <c r="AD10" i="5"/>
  <c r="AE11" i="5" s="1"/>
  <c r="AB10" i="5"/>
  <c r="AA10" i="5"/>
  <c r="Y10" i="5"/>
  <c r="X10" i="5"/>
  <c r="V10" i="5"/>
  <c r="U10" i="5"/>
  <c r="S10" i="5"/>
  <c r="R10" i="5"/>
  <c r="S11" i="5" s="1"/>
  <c r="P10" i="5"/>
  <c r="O10" i="5"/>
  <c r="M10" i="5"/>
  <c r="L10" i="5"/>
  <c r="J10" i="5"/>
  <c r="I10" i="5"/>
  <c r="G10" i="5"/>
  <c r="F10" i="5"/>
  <c r="G11" i="5" s="1"/>
  <c r="D10" i="5"/>
  <c r="C10" i="5"/>
  <c r="AS9" i="5"/>
  <c r="AP9" i="5"/>
  <c r="AM9" i="5"/>
  <c r="AJ9" i="5"/>
  <c r="AG9" i="5"/>
  <c r="AD9" i="5"/>
  <c r="AA9" i="5"/>
  <c r="X9" i="5"/>
  <c r="U9" i="5"/>
  <c r="R9" i="5"/>
  <c r="O9" i="5"/>
  <c r="L9" i="5"/>
  <c r="I9" i="5"/>
  <c r="F9" i="5"/>
  <c r="C9" i="5"/>
  <c r="AT8" i="5"/>
  <c r="AS8" i="5"/>
  <c r="AQ8" i="5"/>
  <c r="AP8" i="5"/>
  <c r="AN8" i="5"/>
  <c r="AM8" i="5"/>
  <c r="AK8" i="5"/>
  <c r="AJ8" i="5"/>
  <c r="AH8" i="5"/>
  <c r="AG8" i="5"/>
  <c r="AE8" i="5"/>
  <c r="AD8" i="5"/>
  <c r="AB8" i="5"/>
  <c r="AA8" i="5"/>
  <c r="Y8" i="5"/>
  <c r="X8" i="5"/>
  <c r="V8" i="5"/>
  <c r="U8" i="5"/>
  <c r="S8" i="5"/>
  <c r="R8" i="5"/>
  <c r="P8" i="5"/>
  <c r="O8" i="5"/>
  <c r="M8" i="5"/>
  <c r="L8" i="5"/>
  <c r="J8" i="5"/>
  <c r="I8" i="5"/>
  <c r="G8" i="5"/>
  <c r="F8" i="5"/>
  <c r="D8" i="5"/>
  <c r="C8" i="5"/>
  <c r="AS7" i="5"/>
  <c r="AP7" i="5"/>
  <c r="AM7" i="5"/>
  <c r="AJ7" i="5"/>
  <c r="AG7" i="5"/>
  <c r="AD7" i="5"/>
  <c r="AA7" i="5"/>
  <c r="X7" i="5"/>
  <c r="U7" i="5"/>
  <c r="R7" i="5"/>
  <c r="O7" i="5"/>
  <c r="L7" i="5"/>
  <c r="I7" i="5"/>
  <c r="F7" i="5"/>
  <c r="C7" i="5"/>
  <c r="AT6" i="5"/>
  <c r="AS6" i="5"/>
  <c r="AQ6" i="5"/>
  <c r="AP6" i="5"/>
  <c r="AN6" i="5"/>
  <c r="AM6" i="5"/>
  <c r="AK6" i="5"/>
  <c r="AJ6" i="5"/>
  <c r="AH6" i="5"/>
  <c r="AG6" i="5"/>
  <c r="AE6" i="5"/>
  <c r="AD6" i="5"/>
  <c r="AB6" i="5"/>
  <c r="AA6" i="5"/>
  <c r="Y6" i="5"/>
  <c r="X6" i="5"/>
  <c r="V6" i="5"/>
  <c r="U6" i="5"/>
  <c r="S6" i="5"/>
  <c r="R6" i="5"/>
  <c r="P6" i="5"/>
  <c r="O6" i="5"/>
  <c r="M6" i="5"/>
  <c r="L6" i="5"/>
  <c r="J6" i="5"/>
  <c r="I6" i="5"/>
  <c r="G6" i="5"/>
  <c r="F6" i="5"/>
  <c r="D6" i="5"/>
  <c r="C6" i="5"/>
  <c r="AS5" i="5"/>
  <c r="AP5" i="5"/>
  <c r="AM5" i="5"/>
  <c r="AJ5" i="5"/>
  <c r="AG5" i="5"/>
  <c r="AD5" i="5"/>
  <c r="AA5" i="5"/>
  <c r="X5" i="5"/>
  <c r="U5" i="5"/>
  <c r="R5" i="5"/>
  <c r="O5" i="5"/>
  <c r="L5" i="5"/>
  <c r="I5" i="5"/>
  <c r="F5" i="5"/>
  <c r="C5" i="5"/>
  <c r="AT4" i="5"/>
  <c r="AS4" i="5"/>
  <c r="AQ4" i="5"/>
  <c r="AP4" i="5"/>
  <c r="AN4" i="5"/>
  <c r="AM4" i="5"/>
  <c r="AK4" i="5"/>
  <c r="AJ4" i="5"/>
  <c r="AH4" i="5"/>
  <c r="AG4" i="5"/>
  <c r="AE4" i="5"/>
  <c r="AD4" i="5"/>
  <c r="AB4" i="5"/>
  <c r="AA4" i="5"/>
  <c r="Y4" i="5"/>
  <c r="X4" i="5"/>
  <c r="V4" i="5"/>
  <c r="U4" i="5"/>
  <c r="S4" i="5"/>
  <c r="R4" i="5"/>
  <c r="P4" i="5"/>
  <c r="O4" i="5"/>
  <c r="M4" i="5"/>
  <c r="L4" i="5"/>
  <c r="J4" i="5"/>
  <c r="I4" i="5"/>
  <c r="G4" i="5"/>
  <c r="F4" i="5"/>
  <c r="D4" i="5"/>
  <c r="C4" i="5"/>
  <c r="B1" i="5"/>
  <c r="F354" i="1"/>
  <c r="G354" i="1" s="1"/>
  <c r="R349" i="1"/>
  <c r="O30" i="13" s="1"/>
  <c r="Q349" i="1"/>
  <c r="O29" i="13" s="1"/>
  <c r="P349" i="1"/>
  <c r="O28" i="13" s="1"/>
  <c r="O349" i="1"/>
  <c r="O27" i="13" s="1"/>
  <c r="N349" i="1"/>
  <c r="O26" i="13" s="1"/>
  <c r="M349" i="1"/>
  <c r="O25" i="13" s="1"/>
  <c r="L349" i="1"/>
  <c r="O24" i="13" s="1"/>
  <c r="K349" i="1"/>
  <c r="O23" i="13" s="1"/>
  <c r="J349" i="1"/>
  <c r="L29" i="13" s="1"/>
  <c r="I349" i="1"/>
  <c r="L28" i="13" s="1"/>
  <c r="H349" i="1"/>
  <c r="L27" i="13" s="1"/>
  <c r="G349" i="1"/>
  <c r="L26" i="13" s="1"/>
  <c r="F349" i="1"/>
  <c r="L25" i="13" s="1"/>
  <c r="E349" i="1"/>
  <c r="L24" i="13" s="1"/>
  <c r="D349" i="1"/>
  <c r="L23" i="13" s="1"/>
  <c r="R348" i="1"/>
  <c r="N30" i="13" s="1"/>
  <c r="Q348" i="1"/>
  <c r="N29" i="13" s="1"/>
  <c r="P348" i="1"/>
  <c r="N28" i="13" s="1"/>
  <c r="O348" i="1"/>
  <c r="N27" i="13" s="1"/>
  <c r="N348" i="1"/>
  <c r="N26" i="13" s="1"/>
  <c r="M348" i="1"/>
  <c r="N25" i="13" s="1"/>
  <c r="L348" i="1"/>
  <c r="N24" i="13" s="1"/>
  <c r="K348" i="1"/>
  <c r="N23" i="13" s="1"/>
  <c r="J348" i="1"/>
  <c r="K29" i="13" s="1"/>
  <c r="I348" i="1"/>
  <c r="K28" i="13" s="1"/>
  <c r="H348" i="1"/>
  <c r="K27" i="13" s="1"/>
  <c r="G348" i="1"/>
  <c r="K26" i="13" s="1"/>
  <c r="F348" i="1"/>
  <c r="K25" i="13" s="1"/>
  <c r="E348" i="1"/>
  <c r="K24" i="13" s="1"/>
  <c r="D348" i="1"/>
  <c r="K23" i="13" s="1"/>
  <c r="R346" i="1"/>
  <c r="Q346" i="1"/>
  <c r="P346" i="1"/>
  <c r="O346" i="1"/>
  <c r="N346" i="1"/>
  <c r="M346" i="1"/>
  <c r="L346" i="1"/>
  <c r="K346" i="1"/>
  <c r="J346" i="1"/>
  <c r="I346" i="1"/>
  <c r="H346" i="1"/>
  <c r="G346" i="1"/>
  <c r="F346" i="1"/>
  <c r="E346" i="1"/>
  <c r="D346" i="1"/>
  <c r="R345" i="1"/>
  <c r="F30" i="13" s="1"/>
  <c r="Q345" i="1"/>
  <c r="F29" i="13" s="1"/>
  <c r="P345" i="1"/>
  <c r="F28" i="13" s="1"/>
  <c r="O345" i="1"/>
  <c r="F27" i="13" s="1"/>
  <c r="N345" i="1"/>
  <c r="F26" i="13" s="1"/>
  <c r="M345" i="1"/>
  <c r="F25" i="13" s="1"/>
  <c r="L345" i="1"/>
  <c r="F24" i="13" s="1"/>
  <c r="K345" i="1"/>
  <c r="F23" i="13" s="1"/>
  <c r="J345" i="1"/>
  <c r="C29" i="13" s="1"/>
  <c r="I345" i="1"/>
  <c r="C28" i="13" s="1"/>
  <c r="H345" i="1"/>
  <c r="C27" i="13" s="1"/>
  <c r="G345" i="1"/>
  <c r="C26" i="13" s="1"/>
  <c r="F345" i="1"/>
  <c r="C25" i="13" s="1"/>
  <c r="E345" i="1"/>
  <c r="C24" i="13" s="1"/>
  <c r="D345" i="1"/>
  <c r="C23" i="13" s="1"/>
  <c r="R344" i="1"/>
  <c r="Q344" i="1"/>
  <c r="P344" i="1"/>
  <c r="O344" i="1"/>
  <c r="N344" i="1"/>
  <c r="M344" i="1"/>
  <c r="L344" i="1"/>
  <c r="K344" i="1"/>
  <c r="J344" i="1"/>
  <c r="I344" i="1"/>
  <c r="H344" i="1"/>
  <c r="G344" i="1"/>
  <c r="F344" i="1"/>
  <c r="E344" i="1"/>
  <c r="D344" i="1"/>
  <c r="R341" i="1"/>
  <c r="Q341" i="1"/>
  <c r="P341" i="1"/>
  <c r="O341" i="1"/>
  <c r="N341" i="1"/>
  <c r="M341" i="1"/>
  <c r="L341" i="1"/>
  <c r="K341" i="1"/>
  <c r="J341" i="1"/>
  <c r="I341" i="1"/>
  <c r="H341" i="1"/>
  <c r="G341" i="1"/>
  <c r="F341" i="1"/>
  <c r="E341" i="1"/>
  <c r="D341" i="1"/>
  <c r="R340" i="1"/>
  <c r="Q340" i="1"/>
  <c r="P340" i="1"/>
  <c r="O340" i="1"/>
  <c r="N340" i="1"/>
  <c r="M340" i="1"/>
  <c r="L340" i="1"/>
  <c r="K340" i="1"/>
  <c r="J340" i="1"/>
  <c r="I340" i="1"/>
  <c r="H340" i="1"/>
  <c r="G340" i="1"/>
  <c r="F340" i="1"/>
  <c r="E340" i="1"/>
  <c r="D340" i="1"/>
  <c r="R339" i="1"/>
  <c r="Q339" i="1"/>
  <c r="P339" i="1"/>
  <c r="O339" i="1"/>
  <c r="N339" i="1"/>
  <c r="M339" i="1"/>
  <c r="L339" i="1"/>
  <c r="K339" i="1"/>
  <c r="J339" i="1"/>
  <c r="I339" i="1"/>
  <c r="H339" i="1"/>
  <c r="G339" i="1"/>
  <c r="F339" i="1"/>
  <c r="E339" i="1"/>
  <c r="D339" i="1"/>
  <c r="R338" i="1"/>
  <c r="Q338" i="1"/>
  <c r="P338" i="1"/>
  <c r="O338" i="1"/>
  <c r="N338" i="1"/>
  <c r="M338" i="1"/>
  <c r="L338" i="1"/>
  <c r="K338" i="1"/>
  <c r="J338" i="1"/>
  <c r="I338" i="1"/>
  <c r="H338" i="1"/>
  <c r="G338" i="1"/>
  <c r="F338" i="1"/>
  <c r="E338" i="1"/>
  <c r="D338" i="1"/>
  <c r="R337" i="1"/>
  <c r="Q337" i="1"/>
  <c r="P337" i="1"/>
  <c r="O337" i="1"/>
  <c r="N337" i="1"/>
  <c r="M337" i="1"/>
  <c r="L337" i="1"/>
  <c r="K337" i="1"/>
  <c r="J337" i="1"/>
  <c r="I337" i="1"/>
  <c r="H337" i="1"/>
  <c r="G337" i="1"/>
  <c r="F337" i="1"/>
  <c r="E337" i="1"/>
  <c r="D337" i="1"/>
  <c r="R336" i="1"/>
  <c r="Q336" i="1"/>
  <c r="P336" i="1"/>
  <c r="O336" i="1"/>
  <c r="N336" i="1"/>
  <c r="M336" i="1"/>
  <c r="L336" i="1"/>
  <c r="K336" i="1"/>
  <c r="J336" i="1"/>
  <c r="I336" i="1"/>
  <c r="H336" i="1"/>
  <c r="G336" i="1"/>
  <c r="F336" i="1"/>
  <c r="E336" i="1"/>
  <c r="D336" i="1"/>
  <c r="R309" i="1"/>
  <c r="Q309" i="1"/>
  <c r="P309" i="1"/>
  <c r="O309" i="1"/>
  <c r="N309" i="1"/>
  <c r="M309" i="1"/>
  <c r="L309" i="1"/>
  <c r="K309" i="1"/>
  <c r="J309" i="1"/>
  <c r="I309" i="1"/>
  <c r="H309" i="1"/>
  <c r="G309" i="1"/>
  <c r="F309" i="1"/>
  <c r="E309" i="1"/>
  <c r="D309" i="1"/>
  <c r="R308" i="1"/>
  <c r="Q308" i="1"/>
  <c r="P308" i="1"/>
  <c r="O308" i="1"/>
  <c r="N308" i="1"/>
  <c r="M308" i="1"/>
  <c r="L308" i="1"/>
  <c r="K308" i="1"/>
  <c r="J308" i="1"/>
  <c r="I308" i="1"/>
  <c r="H308" i="1"/>
  <c r="G308" i="1"/>
  <c r="F308" i="1"/>
  <c r="E308" i="1"/>
  <c r="D308" i="1"/>
  <c r="R307" i="1"/>
  <c r="Q307" i="1"/>
  <c r="P307" i="1"/>
  <c r="O307" i="1"/>
  <c r="N307" i="1"/>
  <c r="M307" i="1"/>
  <c r="L307" i="1"/>
  <c r="K307" i="1"/>
  <c r="J307" i="1"/>
  <c r="I307" i="1"/>
  <c r="H307" i="1"/>
  <c r="G307" i="1"/>
  <c r="F307" i="1"/>
  <c r="E307" i="1"/>
  <c r="D307" i="1"/>
  <c r="R306" i="1"/>
  <c r="Q306" i="1"/>
  <c r="P306" i="1"/>
  <c r="O306" i="1"/>
  <c r="N306" i="1"/>
  <c r="M306" i="1"/>
  <c r="L306" i="1"/>
  <c r="K306" i="1"/>
  <c r="J306" i="1"/>
  <c r="I306" i="1"/>
  <c r="H306" i="1"/>
  <c r="G306" i="1"/>
  <c r="F306" i="1"/>
  <c r="E306" i="1"/>
  <c r="D306" i="1"/>
  <c r="R305" i="1"/>
  <c r="Q305" i="1"/>
  <c r="P305" i="1"/>
  <c r="O305" i="1"/>
  <c r="N305" i="1"/>
  <c r="M305" i="1"/>
  <c r="L305" i="1"/>
  <c r="K305" i="1"/>
  <c r="J305" i="1"/>
  <c r="I305" i="1"/>
  <c r="H305" i="1"/>
  <c r="G305" i="1"/>
  <c r="F305" i="1"/>
  <c r="E305" i="1"/>
  <c r="D305" i="1"/>
  <c r="R304" i="1"/>
  <c r="Q304" i="1"/>
  <c r="Q29" i="1" s="1"/>
  <c r="P304" i="1"/>
  <c r="O304" i="1"/>
  <c r="N304" i="1"/>
  <c r="N29" i="1" s="1"/>
  <c r="M304" i="1"/>
  <c r="M29" i="1" s="1"/>
  <c r="L304" i="1"/>
  <c r="L29" i="1" s="1"/>
  <c r="K304" i="1"/>
  <c r="K29" i="1" s="1"/>
  <c r="J304" i="1"/>
  <c r="I304" i="1"/>
  <c r="I29" i="1" s="1"/>
  <c r="H304" i="1"/>
  <c r="H29" i="1" s="1"/>
  <c r="G304" i="1"/>
  <c r="G29" i="1" s="1"/>
  <c r="F304" i="1"/>
  <c r="F29" i="1" s="1"/>
  <c r="E304" i="1"/>
  <c r="E29" i="1" s="1"/>
  <c r="D304" i="1"/>
  <c r="D29" i="1" s="1"/>
  <c r="C271" i="1"/>
  <c r="R269" i="1"/>
  <c r="Q269" i="1"/>
  <c r="P269" i="1"/>
  <c r="O269" i="1"/>
  <c r="N269" i="1"/>
  <c r="M269" i="1"/>
  <c r="L269" i="1"/>
  <c r="K269" i="1"/>
  <c r="J269" i="1"/>
  <c r="I269" i="1"/>
  <c r="H269" i="1"/>
  <c r="G269" i="1"/>
  <c r="F269" i="1"/>
  <c r="E269" i="1"/>
  <c r="D269" i="1"/>
  <c r="R268" i="1"/>
  <c r="Q268" i="1"/>
  <c r="P268" i="1"/>
  <c r="O268" i="1"/>
  <c r="N268" i="1"/>
  <c r="M268" i="1"/>
  <c r="L268" i="1"/>
  <c r="K268" i="1"/>
  <c r="J268" i="1"/>
  <c r="I268" i="1"/>
  <c r="H268" i="1"/>
  <c r="G268" i="1"/>
  <c r="F268" i="1"/>
  <c r="E268" i="1"/>
  <c r="D268" i="1"/>
  <c r="R267" i="1"/>
  <c r="Q267" i="1"/>
  <c r="P267" i="1"/>
  <c r="O267" i="1"/>
  <c r="N267" i="1"/>
  <c r="M267" i="1"/>
  <c r="L267" i="1"/>
  <c r="K267" i="1"/>
  <c r="J267" i="1"/>
  <c r="I267" i="1"/>
  <c r="H267" i="1"/>
  <c r="G267" i="1"/>
  <c r="F267" i="1"/>
  <c r="E267" i="1"/>
  <c r="D267" i="1"/>
  <c r="R266" i="1"/>
  <c r="Q266" i="1"/>
  <c r="P266" i="1"/>
  <c r="O266" i="1"/>
  <c r="N266" i="1"/>
  <c r="M266" i="1"/>
  <c r="L266" i="1"/>
  <c r="K266" i="1"/>
  <c r="J266" i="1"/>
  <c r="I266" i="1"/>
  <c r="H266" i="1"/>
  <c r="G266" i="1"/>
  <c r="F266" i="1"/>
  <c r="E266" i="1"/>
  <c r="D266" i="1"/>
  <c r="R265" i="1"/>
  <c r="Q265" i="1"/>
  <c r="P265" i="1"/>
  <c r="O265" i="1"/>
  <c r="N265" i="1"/>
  <c r="M265" i="1"/>
  <c r="L265" i="1"/>
  <c r="K265" i="1"/>
  <c r="J265" i="1"/>
  <c r="I265" i="1"/>
  <c r="H265" i="1"/>
  <c r="G265" i="1"/>
  <c r="F265" i="1"/>
  <c r="E265" i="1"/>
  <c r="D265" i="1"/>
  <c r="R264" i="1"/>
  <c r="R28" i="1" s="1"/>
  <c r="Q264" i="1"/>
  <c r="Q28" i="1" s="1"/>
  <c r="P264" i="1"/>
  <c r="P28" i="1" s="1"/>
  <c r="O264" i="1"/>
  <c r="O28" i="1" s="1"/>
  <c r="N264" i="1"/>
  <c r="N28" i="1" s="1"/>
  <c r="M264" i="1"/>
  <c r="L264" i="1"/>
  <c r="L28" i="1" s="1"/>
  <c r="K264" i="1"/>
  <c r="K28" i="1" s="1"/>
  <c r="J264" i="1"/>
  <c r="J28" i="1" s="1"/>
  <c r="I264" i="1"/>
  <c r="I28" i="1" s="1"/>
  <c r="H264" i="1"/>
  <c r="H28" i="1" s="1"/>
  <c r="G264" i="1"/>
  <c r="G28" i="1" s="1"/>
  <c r="F264" i="1"/>
  <c r="F28" i="1" s="1"/>
  <c r="E264" i="1"/>
  <c r="D264" i="1"/>
  <c r="D28" i="1" s="1"/>
  <c r="C231" i="1"/>
  <c r="R229" i="1"/>
  <c r="Q229" i="1"/>
  <c r="P229" i="1"/>
  <c r="O229" i="1"/>
  <c r="N229" i="1"/>
  <c r="M229" i="1"/>
  <c r="L229" i="1"/>
  <c r="K229" i="1"/>
  <c r="J229" i="1"/>
  <c r="I229" i="1"/>
  <c r="H229" i="1"/>
  <c r="G229" i="1"/>
  <c r="F229" i="1"/>
  <c r="E229" i="1"/>
  <c r="D229" i="1"/>
  <c r="R228" i="1"/>
  <c r="Q228" i="1"/>
  <c r="P228" i="1"/>
  <c r="O228" i="1"/>
  <c r="N228" i="1"/>
  <c r="M228" i="1"/>
  <c r="L228" i="1"/>
  <c r="K228" i="1"/>
  <c r="J228" i="1"/>
  <c r="I228" i="1"/>
  <c r="H228" i="1"/>
  <c r="G228" i="1"/>
  <c r="F228" i="1"/>
  <c r="E228" i="1"/>
  <c r="D228" i="1"/>
  <c r="R227" i="1"/>
  <c r="Q227" i="1"/>
  <c r="P227" i="1"/>
  <c r="O227" i="1"/>
  <c r="N227" i="1"/>
  <c r="M227" i="1"/>
  <c r="L227" i="1"/>
  <c r="K227" i="1"/>
  <c r="J227" i="1"/>
  <c r="I227" i="1"/>
  <c r="H227" i="1"/>
  <c r="G227" i="1"/>
  <c r="F227" i="1"/>
  <c r="E227" i="1"/>
  <c r="D227" i="1"/>
  <c r="R226" i="1"/>
  <c r="Q226" i="1"/>
  <c r="P226" i="1"/>
  <c r="O226" i="1"/>
  <c r="N226" i="1"/>
  <c r="M226" i="1"/>
  <c r="L226" i="1"/>
  <c r="K226" i="1"/>
  <c r="J226" i="1"/>
  <c r="I226" i="1"/>
  <c r="H226" i="1"/>
  <c r="G226" i="1"/>
  <c r="F226" i="1"/>
  <c r="E226" i="1"/>
  <c r="D226" i="1"/>
  <c r="R225" i="1"/>
  <c r="Q225" i="1"/>
  <c r="P225" i="1"/>
  <c r="O225" i="1"/>
  <c r="N225" i="1"/>
  <c r="M225" i="1"/>
  <c r="L225" i="1"/>
  <c r="K225" i="1"/>
  <c r="J225" i="1"/>
  <c r="I225" i="1"/>
  <c r="H225" i="1"/>
  <c r="G225" i="1"/>
  <c r="F225" i="1"/>
  <c r="E225" i="1"/>
  <c r="D225" i="1"/>
  <c r="R224" i="1"/>
  <c r="R27" i="1" s="1"/>
  <c r="Q224" i="1"/>
  <c r="P224" i="1"/>
  <c r="P27" i="1" s="1"/>
  <c r="O224" i="1"/>
  <c r="O27" i="1" s="1"/>
  <c r="N224" i="1"/>
  <c r="N27" i="1" s="1"/>
  <c r="M224" i="1"/>
  <c r="M27" i="1" s="1"/>
  <c r="L224" i="1"/>
  <c r="L27" i="1" s="1"/>
  <c r="K224" i="1"/>
  <c r="J224" i="1"/>
  <c r="J27" i="1" s="1"/>
  <c r="I224" i="1"/>
  <c r="I27" i="1" s="1"/>
  <c r="H224" i="1"/>
  <c r="H27" i="1" s="1"/>
  <c r="G224" i="1"/>
  <c r="G27" i="1" s="1"/>
  <c r="F224" i="1"/>
  <c r="F27" i="1" s="1"/>
  <c r="E224" i="1"/>
  <c r="E27" i="1" s="1"/>
  <c r="D224" i="1"/>
  <c r="D27" i="1" s="1"/>
  <c r="C191" i="1"/>
  <c r="R189" i="1"/>
  <c r="Q189" i="1"/>
  <c r="P189" i="1"/>
  <c r="O189" i="1"/>
  <c r="N189" i="1"/>
  <c r="M189" i="1"/>
  <c r="L189" i="1"/>
  <c r="K189" i="1"/>
  <c r="J189" i="1"/>
  <c r="I189" i="1"/>
  <c r="H189" i="1"/>
  <c r="G189" i="1"/>
  <c r="F189" i="1"/>
  <c r="E189" i="1"/>
  <c r="D189" i="1"/>
  <c r="R188" i="1"/>
  <c r="Q188" i="1"/>
  <c r="P188" i="1"/>
  <c r="O188" i="1"/>
  <c r="N188" i="1"/>
  <c r="M188" i="1"/>
  <c r="L188" i="1"/>
  <c r="K188" i="1"/>
  <c r="J188" i="1"/>
  <c r="I188" i="1"/>
  <c r="H188" i="1"/>
  <c r="G188" i="1"/>
  <c r="F188" i="1"/>
  <c r="E188" i="1"/>
  <c r="D188" i="1"/>
  <c r="R187" i="1"/>
  <c r="Q187" i="1"/>
  <c r="P187" i="1"/>
  <c r="O187" i="1"/>
  <c r="N187" i="1"/>
  <c r="M187" i="1"/>
  <c r="L187" i="1"/>
  <c r="K187" i="1"/>
  <c r="J187" i="1"/>
  <c r="I187" i="1"/>
  <c r="H187" i="1"/>
  <c r="G187" i="1"/>
  <c r="F187" i="1"/>
  <c r="E187" i="1"/>
  <c r="D187" i="1"/>
  <c r="R186" i="1"/>
  <c r="Q186" i="1"/>
  <c r="P186" i="1"/>
  <c r="O186" i="1"/>
  <c r="N186" i="1"/>
  <c r="M186" i="1"/>
  <c r="L186" i="1"/>
  <c r="K186" i="1"/>
  <c r="J186" i="1"/>
  <c r="I186" i="1"/>
  <c r="H186" i="1"/>
  <c r="G186" i="1"/>
  <c r="F186" i="1"/>
  <c r="E186" i="1"/>
  <c r="D186" i="1"/>
  <c r="R185" i="1"/>
  <c r="Q185" i="1"/>
  <c r="P185" i="1"/>
  <c r="O185" i="1"/>
  <c r="N185" i="1"/>
  <c r="M185" i="1"/>
  <c r="L185" i="1"/>
  <c r="K185" i="1"/>
  <c r="J185" i="1"/>
  <c r="I185" i="1"/>
  <c r="H185" i="1"/>
  <c r="G185" i="1"/>
  <c r="F185" i="1"/>
  <c r="E185" i="1"/>
  <c r="D185" i="1"/>
  <c r="R184" i="1"/>
  <c r="R26" i="1" s="1"/>
  <c r="Q184" i="1"/>
  <c r="Q26" i="1" s="1"/>
  <c r="P184" i="1"/>
  <c r="P26" i="1" s="1"/>
  <c r="O184" i="1"/>
  <c r="N184" i="1"/>
  <c r="M184" i="1"/>
  <c r="M26" i="1" s="1"/>
  <c r="L184" i="1"/>
  <c r="L26" i="1" s="1"/>
  <c r="K184" i="1"/>
  <c r="K26" i="1" s="1"/>
  <c r="J184" i="1"/>
  <c r="J26" i="1" s="1"/>
  <c r="I184" i="1"/>
  <c r="I26" i="1" s="1"/>
  <c r="H184" i="1"/>
  <c r="H26" i="1" s="1"/>
  <c r="G184" i="1"/>
  <c r="F184" i="1"/>
  <c r="E184" i="1"/>
  <c r="E26" i="1" s="1"/>
  <c r="D184" i="1"/>
  <c r="D26" i="1" s="1"/>
  <c r="C151" i="1"/>
  <c r="R149" i="1"/>
  <c r="Q149" i="1"/>
  <c r="P149" i="1"/>
  <c r="O149" i="1"/>
  <c r="N149" i="1"/>
  <c r="M149" i="1"/>
  <c r="L149" i="1"/>
  <c r="K149" i="1"/>
  <c r="J149" i="1"/>
  <c r="I149" i="1"/>
  <c r="H149" i="1"/>
  <c r="G149" i="1"/>
  <c r="F149" i="1"/>
  <c r="E149" i="1"/>
  <c r="D149" i="1"/>
  <c r="R148" i="1"/>
  <c r="Q148" i="1"/>
  <c r="P148" i="1"/>
  <c r="O148" i="1"/>
  <c r="N148" i="1"/>
  <c r="M148" i="1"/>
  <c r="L148" i="1"/>
  <c r="K148" i="1"/>
  <c r="J148" i="1"/>
  <c r="I148" i="1"/>
  <c r="H148" i="1"/>
  <c r="G148" i="1"/>
  <c r="F148" i="1"/>
  <c r="E148" i="1"/>
  <c r="D148" i="1"/>
  <c r="R147" i="1"/>
  <c r="Q147" i="1"/>
  <c r="P147" i="1"/>
  <c r="O147" i="1"/>
  <c r="N147" i="1"/>
  <c r="M147" i="1"/>
  <c r="L147" i="1"/>
  <c r="K147" i="1"/>
  <c r="J147" i="1"/>
  <c r="I147" i="1"/>
  <c r="H147" i="1"/>
  <c r="G147" i="1"/>
  <c r="F147" i="1"/>
  <c r="E147" i="1"/>
  <c r="D147" i="1"/>
  <c r="R146" i="1"/>
  <c r="Q146" i="1"/>
  <c r="P146" i="1"/>
  <c r="O146" i="1"/>
  <c r="N146" i="1"/>
  <c r="M146" i="1"/>
  <c r="L146" i="1"/>
  <c r="K146" i="1"/>
  <c r="J146" i="1"/>
  <c r="I146" i="1"/>
  <c r="H146" i="1"/>
  <c r="G146" i="1"/>
  <c r="F146" i="1"/>
  <c r="E146" i="1"/>
  <c r="D146" i="1"/>
  <c r="R145" i="1"/>
  <c r="Q145" i="1"/>
  <c r="P145" i="1"/>
  <c r="O145" i="1"/>
  <c r="N145" i="1"/>
  <c r="M145" i="1"/>
  <c r="L145" i="1"/>
  <c r="K145" i="1"/>
  <c r="J145" i="1"/>
  <c r="I145" i="1"/>
  <c r="H145" i="1"/>
  <c r="G145" i="1"/>
  <c r="F145" i="1"/>
  <c r="E145" i="1"/>
  <c r="D145" i="1"/>
  <c r="R144" i="1"/>
  <c r="R25" i="1" s="1"/>
  <c r="Q144" i="1"/>
  <c r="Q25" i="1" s="1"/>
  <c r="P144" i="1"/>
  <c r="P25" i="1" s="1"/>
  <c r="O144" i="1"/>
  <c r="O25" i="1" s="1"/>
  <c r="N144" i="1"/>
  <c r="N25" i="1" s="1"/>
  <c r="M144" i="1"/>
  <c r="M25" i="1" s="1"/>
  <c r="L144" i="1"/>
  <c r="L25" i="1" s="1"/>
  <c r="K144" i="1"/>
  <c r="J144" i="1"/>
  <c r="J25" i="1" s="1"/>
  <c r="I144" i="1"/>
  <c r="I25" i="1" s="1"/>
  <c r="H144" i="1"/>
  <c r="H25" i="1" s="1"/>
  <c r="G144" i="1"/>
  <c r="G25" i="1" s="1"/>
  <c r="F144" i="1"/>
  <c r="F25" i="1" s="1"/>
  <c r="E144" i="1"/>
  <c r="E25" i="1" s="1"/>
  <c r="D144" i="1"/>
  <c r="D25" i="1" s="1"/>
  <c r="C111" i="1"/>
  <c r="R109" i="1"/>
  <c r="Q109" i="1"/>
  <c r="P109" i="1"/>
  <c r="O109" i="1"/>
  <c r="N109" i="1"/>
  <c r="M109" i="1"/>
  <c r="L109" i="1"/>
  <c r="K109" i="1"/>
  <c r="J109" i="1"/>
  <c r="I109" i="1"/>
  <c r="H109" i="1"/>
  <c r="G109" i="1"/>
  <c r="F109" i="1"/>
  <c r="E109" i="1"/>
  <c r="D109" i="1"/>
  <c r="R108" i="1"/>
  <c r="Q108" i="1"/>
  <c r="P108" i="1"/>
  <c r="O108" i="1"/>
  <c r="N108" i="1"/>
  <c r="M108" i="1"/>
  <c r="L108" i="1"/>
  <c r="K108" i="1"/>
  <c r="J108" i="1"/>
  <c r="I108" i="1"/>
  <c r="H108" i="1"/>
  <c r="G108" i="1"/>
  <c r="F108" i="1"/>
  <c r="E108" i="1"/>
  <c r="D108" i="1"/>
  <c r="R107" i="1"/>
  <c r="Q107" i="1"/>
  <c r="P107" i="1"/>
  <c r="O107" i="1"/>
  <c r="N107" i="1"/>
  <c r="M107" i="1"/>
  <c r="L107" i="1"/>
  <c r="K107" i="1"/>
  <c r="J107" i="1"/>
  <c r="I107" i="1"/>
  <c r="H107" i="1"/>
  <c r="G107" i="1"/>
  <c r="F107" i="1"/>
  <c r="E107" i="1"/>
  <c r="D107" i="1"/>
  <c r="R106" i="1"/>
  <c r="Q106" i="1"/>
  <c r="P106" i="1"/>
  <c r="O106" i="1"/>
  <c r="N106" i="1"/>
  <c r="M106" i="1"/>
  <c r="L106" i="1"/>
  <c r="K106" i="1"/>
  <c r="J106" i="1"/>
  <c r="I106" i="1"/>
  <c r="H106" i="1"/>
  <c r="G106" i="1"/>
  <c r="F106" i="1"/>
  <c r="E106" i="1"/>
  <c r="D106" i="1"/>
  <c r="R105" i="1"/>
  <c r="Q105" i="1"/>
  <c r="P105" i="1"/>
  <c r="O105" i="1"/>
  <c r="N105" i="1"/>
  <c r="M105" i="1"/>
  <c r="L105" i="1"/>
  <c r="K105" i="1"/>
  <c r="J105" i="1"/>
  <c r="I105" i="1"/>
  <c r="H105" i="1"/>
  <c r="G105" i="1"/>
  <c r="F105" i="1"/>
  <c r="E105" i="1"/>
  <c r="D105" i="1"/>
  <c r="R104" i="1"/>
  <c r="R24" i="1" s="1"/>
  <c r="Q104" i="1"/>
  <c r="Q24" i="1" s="1"/>
  <c r="P104" i="1"/>
  <c r="P24" i="1" s="1"/>
  <c r="O104" i="1"/>
  <c r="O24" i="1" s="1"/>
  <c r="N104" i="1"/>
  <c r="N24" i="1" s="1"/>
  <c r="M104" i="1"/>
  <c r="M24" i="1" s="1"/>
  <c r="L104" i="1"/>
  <c r="L24" i="1" s="1"/>
  <c r="K104" i="1"/>
  <c r="K24" i="1" s="1"/>
  <c r="J104" i="1"/>
  <c r="J24" i="1" s="1"/>
  <c r="I104" i="1"/>
  <c r="I24" i="1" s="1"/>
  <c r="H104" i="1"/>
  <c r="H24" i="1" s="1"/>
  <c r="G104" i="1"/>
  <c r="G24" i="1" s="1"/>
  <c r="F104" i="1"/>
  <c r="F24" i="1" s="1"/>
  <c r="E104" i="1"/>
  <c r="E24" i="1" s="1"/>
  <c r="D104" i="1"/>
  <c r="D24" i="1" s="1"/>
  <c r="C71" i="1"/>
  <c r="R69" i="1"/>
  <c r="Q69" i="1"/>
  <c r="P69" i="1"/>
  <c r="O69" i="1"/>
  <c r="N69" i="1"/>
  <c r="M69" i="1"/>
  <c r="L69" i="1"/>
  <c r="K69" i="1"/>
  <c r="J69" i="1"/>
  <c r="I69" i="1"/>
  <c r="H69" i="1"/>
  <c r="G69" i="1"/>
  <c r="F69" i="1"/>
  <c r="E69" i="1"/>
  <c r="D69" i="1"/>
  <c r="R68" i="1"/>
  <c r="Q68" i="1"/>
  <c r="P68" i="1"/>
  <c r="O68" i="1"/>
  <c r="N68" i="1"/>
  <c r="M68" i="1"/>
  <c r="L68" i="1"/>
  <c r="K68" i="1"/>
  <c r="J68" i="1"/>
  <c r="I68" i="1"/>
  <c r="H68" i="1"/>
  <c r="G68" i="1"/>
  <c r="F68" i="1"/>
  <c r="E68" i="1"/>
  <c r="D68" i="1"/>
  <c r="R67" i="1"/>
  <c r="Q67" i="1"/>
  <c r="P67" i="1"/>
  <c r="O67" i="1"/>
  <c r="N67" i="1"/>
  <c r="M67" i="1"/>
  <c r="L67" i="1"/>
  <c r="K67" i="1"/>
  <c r="J67" i="1"/>
  <c r="I67" i="1"/>
  <c r="H67" i="1"/>
  <c r="G67" i="1"/>
  <c r="F67" i="1"/>
  <c r="E67" i="1"/>
  <c r="D67" i="1"/>
  <c r="R66" i="1"/>
  <c r="Q66" i="1"/>
  <c r="P66" i="1"/>
  <c r="O66" i="1"/>
  <c r="N66" i="1"/>
  <c r="M66" i="1"/>
  <c r="L66" i="1"/>
  <c r="K66" i="1"/>
  <c r="J66" i="1"/>
  <c r="I66" i="1"/>
  <c r="H66" i="1"/>
  <c r="G66" i="1"/>
  <c r="F66" i="1"/>
  <c r="E66" i="1"/>
  <c r="D66" i="1"/>
  <c r="R65" i="1"/>
  <c r="Q65" i="1"/>
  <c r="P65" i="1"/>
  <c r="O65" i="1"/>
  <c r="N65" i="1"/>
  <c r="M65" i="1"/>
  <c r="L65" i="1"/>
  <c r="K65" i="1"/>
  <c r="J65" i="1"/>
  <c r="I65" i="1"/>
  <c r="H65" i="1"/>
  <c r="G65" i="1"/>
  <c r="F65" i="1"/>
  <c r="E65" i="1"/>
  <c r="D65" i="1"/>
  <c r="R64" i="1"/>
  <c r="R23" i="1" s="1"/>
  <c r="Q64" i="1"/>
  <c r="P64" i="1"/>
  <c r="P23" i="1" s="1"/>
  <c r="O64" i="1"/>
  <c r="O23" i="1" s="1"/>
  <c r="N64" i="1"/>
  <c r="N23" i="1" s="1"/>
  <c r="M64" i="1"/>
  <c r="M23" i="1" s="1"/>
  <c r="L64" i="1"/>
  <c r="L23" i="1" s="1"/>
  <c r="K64" i="1"/>
  <c r="K23" i="1" s="1"/>
  <c r="J64" i="1"/>
  <c r="J23" i="1" s="1"/>
  <c r="I64" i="1"/>
  <c r="I23" i="1" s="1"/>
  <c r="H64" i="1"/>
  <c r="H23" i="1" s="1"/>
  <c r="G64" i="1"/>
  <c r="G23" i="1" s="1"/>
  <c r="F64" i="1"/>
  <c r="F23" i="1" s="1"/>
  <c r="E64" i="1"/>
  <c r="E23" i="1" s="1"/>
  <c r="D64" i="1"/>
  <c r="D23" i="1" s="1"/>
  <c r="C31" i="1"/>
  <c r="P29" i="1"/>
  <c r="O29" i="1"/>
  <c r="M28" i="1"/>
  <c r="E28" i="1"/>
  <c r="Q27" i="1"/>
  <c r="K27" i="1"/>
  <c r="K25" i="1"/>
  <c r="Q23" i="1"/>
  <c r="W21" i="1"/>
  <c r="R20" i="1"/>
  <c r="Q20" i="1"/>
  <c r="P20" i="1"/>
  <c r="O20" i="1"/>
  <c r="N20" i="1"/>
  <c r="M20" i="1"/>
  <c r="L20" i="1"/>
  <c r="K20" i="1"/>
  <c r="J20" i="1"/>
  <c r="I20" i="1"/>
  <c r="H20" i="1"/>
  <c r="G20" i="1"/>
  <c r="F20" i="1"/>
  <c r="E20" i="1"/>
  <c r="D20" i="1"/>
  <c r="W19" i="1"/>
  <c r="W18" i="1"/>
  <c r="R17" i="1"/>
  <c r="Q17" i="1"/>
  <c r="P17" i="1"/>
  <c r="O17" i="1"/>
  <c r="N17" i="1"/>
  <c r="M17" i="1"/>
  <c r="L17" i="1"/>
  <c r="K17" i="1"/>
  <c r="J17" i="1"/>
  <c r="I17" i="1"/>
  <c r="H17" i="1"/>
  <c r="G17" i="1"/>
  <c r="F17" i="1"/>
  <c r="E17" i="1"/>
  <c r="D17" i="1"/>
  <c r="R15" i="1"/>
  <c r="Q15" i="1"/>
  <c r="P15" i="1"/>
  <c r="O15" i="1"/>
  <c r="N15" i="1"/>
  <c r="M15" i="1"/>
  <c r="L15" i="1"/>
  <c r="K15" i="1"/>
  <c r="J15" i="1"/>
  <c r="I15" i="1"/>
  <c r="H15" i="1"/>
  <c r="G15" i="1"/>
  <c r="F15" i="1"/>
  <c r="E15" i="1"/>
  <c r="D15" i="1"/>
  <c r="Y14" i="1"/>
  <c r="X14" i="1"/>
  <c r="W14" i="1"/>
  <c r="W13" i="1"/>
  <c r="R11" i="1"/>
  <c r="Q11" i="1"/>
  <c r="P11" i="1"/>
  <c r="O11" i="1"/>
  <c r="N11" i="1"/>
  <c r="M11" i="1"/>
  <c r="L11" i="1"/>
  <c r="K11" i="1"/>
  <c r="J11" i="1"/>
  <c r="I11" i="1"/>
  <c r="H11" i="1"/>
  <c r="G11" i="1"/>
  <c r="F11" i="1"/>
  <c r="E11" i="1"/>
  <c r="D11" i="1"/>
  <c r="W7" i="1"/>
  <c r="V5" i="17"/>
  <c r="H86" i="9" l="1"/>
  <c r="J123" i="9"/>
  <c r="J9" i="10"/>
  <c r="F162" i="14"/>
  <c r="G28" i="5"/>
  <c r="S28" i="5"/>
  <c r="AE28" i="5"/>
  <c r="AQ28" i="5"/>
  <c r="D32" i="5"/>
  <c r="P32" i="5"/>
  <c r="AB32" i="5"/>
  <c r="AN32" i="5"/>
  <c r="Y39" i="5"/>
  <c r="AN51" i="5"/>
  <c r="I144" i="7"/>
  <c r="I167" i="7"/>
  <c r="J45" i="10"/>
  <c r="J105" i="11"/>
  <c r="M11" i="5"/>
  <c r="J121" i="11"/>
  <c r="H129" i="12"/>
  <c r="J33" i="11"/>
  <c r="D5" i="5"/>
  <c r="P5" i="5"/>
  <c r="AB5" i="5"/>
  <c r="AN5" i="5"/>
  <c r="D24" i="5"/>
  <c r="P24" i="5"/>
  <c r="AB24" i="5"/>
  <c r="AN24" i="5"/>
  <c r="M28" i="5"/>
  <c r="Y28" i="5"/>
  <c r="AK28" i="5"/>
  <c r="J32" i="5"/>
  <c r="V32" i="5"/>
  <c r="J51" i="5"/>
  <c r="V51" i="5"/>
  <c r="H74" i="9"/>
  <c r="H44" i="10"/>
  <c r="H120" i="10"/>
  <c r="H122" i="10"/>
  <c r="H39" i="11"/>
  <c r="J53" i="11"/>
  <c r="G15" i="5"/>
  <c r="S15" i="5"/>
  <c r="AE15" i="5"/>
  <c r="AQ15" i="5"/>
  <c r="P22" i="5"/>
  <c r="AB22" i="5"/>
  <c r="AN22" i="5"/>
  <c r="AK39" i="5"/>
  <c r="I46" i="13"/>
  <c r="H92" i="9"/>
  <c r="H155" i="9"/>
  <c r="H158" i="9"/>
  <c r="J52" i="10"/>
  <c r="H62" i="10"/>
  <c r="H64" i="10"/>
  <c r="J108" i="11"/>
  <c r="J124" i="11"/>
  <c r="H148" i="11"/>
  <c r="H157" i="11"/>
  <c r="H159" i="11"/>
  <c r="H161" i="11"/>
  <c r="H129" i="9"/>
  <c r="H105" i="10"/>
  <c r="I125" i="11"/>
  <c r="G24" i="5"/>
  <c r="J166" i="9"/>
  <c r="J68" i="10"/>
  <c r="H98" i="10"/>
  <c r="H112" i="10"/>
  <c r="J162" i="10"/>
  <c r="J18" i="11"/>
  <c r="J45" i="11"/>
  <c r="I130" i="11"/>
  <c r="J53" i="12"/>
  <c r="J93" i="12"/>
  <c r="H151" i="7"/>
  <c r="J167" i="7"/>
  <c r="J24" i="9"/>
  <c r="H38" i="9"/>
  <c r="H78" i="9"/>
  <c r="H94" i="9"/>
  <c r="H122" i="9"/>
  <c r="H148" i="9"/>
  <c r="J163" i="9"/>
  <c r="K166" i="9"/>
  <c r="H17" i="10"/>
  <c r="H61" i="10"/>
  <c r="H101" i="10"/>
  <c r="H118" i="10"/>
  <c r="K39" i="11"/>
  <c r="J41" i="11"/>
  <c r="J128" i="11"/>
  <c r="H166" i="11"/>
  <c r="J31" i="12"/>
  <c r="H55" i="12"/>
  <c r="J80" i="12"/>
  <c r="J89" i="12"/>
  <c r="H104" i="12"/>
  <c r="J129" i="12"/>
  <c r="M15" i="5"/>
  <c r="Y15" i="5"/>
  <c r="AK15" i="5"/>
  <c r="J22" i="5"/>
  <c r="V22" i="5"/>
  <c r="AH22" i="5"/>
  <c r="AT22" i="5"/>
  <c r="AK43" i="5"/>
  <c r="J96" i="7"/>
  <c r="J151" i="7"/>
  <c r="J37" i="9"/>
  <c r="H82" i="9"/>
  <c r="I122" i="9"/>
  <c r="J12" i="10"/>
  <c r="J35" i="10"/>
  <c r="H153" i="10"/>
  <c r="J25" i="11"/>
  <c r="J35" i="12"/>
  <c r="J46" i="12"/>
  <c r="H50" i="12"/>
  <c r="J68" i="12"/>
  <c r="J84" i="12"/>
  <c r="H112" i="12"/>
  <c r="I129" i="12"/>
  <c r="AQ11" i="5"/>
  <c r="AH51" i="5"/>
  <c r="AT51" i="5"/>
  <c r="H30" i="9"/>
  <c r="H37" i="9"/>
  <c r="H84" i="9"/>
  <c r="I9" i="10"/>
  <c r="K52" i="10"/>
  <c r="I53" i="11"/>
  <c r="I127" i="11"/>
  <c r="J88" i="12"/>
  <c r="J23" i="12"/>
  <c r="J72" i="12"/>
  <c r="M13" i="5"/>
  <c r="J29" i="9"/>
  <c r="K160" i="9"/>
  <c r="J5" i="5"/>
  <c r="V5" i="5"/>
  <c r="AH5" i="5"/>
  <c r="AT5" i="5"/>
  <c r="J24" i="5"/>
  <c r="V24" i="5"/>
  <c r="AH24" i="5"/>
  <c r="AT24" i="5"/>
  <c r="M68" i="4"/>
  <c r="H29" i="9"/>
  <c r="J153" i="9"/>
  <c r="H77" i="10"/>
  <c r="H110" i="10"/>
  <c r="I131" i="10"/>
  <c r="H50" i="11"/>
  <c r="I131" i="11"/>
  <c r="J27" i="12"/>
  <c r="J62" i="12"/>
  <c r="J76" i="12"/>
  <c r="C272" i="1"/>
  <c r="C280" i="1" s="1"/>
  <c r="C29" i="1"/>
  <c r="C72" i="1"/>
  <c r="C80" i="1" s="1"/>
  <c r="B23" i="5" s="1"/>
  <c r="C24" i="1"/>
  <c r="C192" i="1"/>
  <c r="B12" i="5" s="1"/>
  <c r="C27" i="1"/>
  <c r="C112" i="1"/>
  <c r="E381" i="1" s="1"/>
  <c r="E382" i="1" s="1"/>
  <c r="E383" i="1" s="1"/>
  <c r="E384" i="1" s="1"/>
  <c r="C25" i="1"/>
  <c r="C32" i="1"/>
  <c r="B24" i="3" s="1"/>
  <c r="C23" i="1"/>
  <c r="C232" i="1"/>
  <c r="B14" i="5" s="1"/>
  <c r="C28" i="1"/>
  <c r="C152" i="1"/>
  <c r="C160" i="1" s="1"/>
  <c r="C168" i="1" s="1"/>
  <c r="C26" i="1"/>
  <c r="K26" i="9"/>
  <c r="H26" i="9"/>
  <c r="K159" i="9"/>
  <c r="J159" i="9"/>
  <c r="H159" i="9"/>
  <c r="J18" i="10"/>
  <c r="I18" i="10"/>
  <c r="I108" i="10"/>
  <c r="H108" i="10"/>
  <c r="I126" i="10"/>
  <c r="J117" i="11"/>
  <c r="I117" i="11"/>
  <c r="K129" i="11"/>
  <c r="J129" i="11"/>
  <c r="K7" i="9"/>
  <c r="B43" i="13" s="1"/>
  <c r="H7" i="9"/>
  <c r="J33" i="9"/>
  <c r="H33" i="9"/>
  <c r="I42" i="9"/>
  <c r="H42" i="9"/>
  <c r="H79" i="9"/>
  <c r="K79" i="9"/>
  <c r="H87" i="9"/>
  <c r="K87" i="9"/>
  <c r="H95" i="9"/>
  <c r="K95" i="9"/>
  <c r="F19" i="10"/>
  <c r="K102" i="10"/>
  <c r="H102" i="10"/>
  <c r="K149" i="11"/>
  <c r="J149" i="11"/>
  <c r="K24" i="12"/>
  <c r="J24" i="12"/>
  <c r="K44" i="12"/>
  <c r="J44" i="12"/>
  <c r="H44" i="12"/>
  <c r="K73" i="12"/>
  <c r="J73" i="12"/>
  <c r="K81" i="12"/>
  <c r="J81" i="12"/>
  <c r="H106" i="12"/>
  <c r="K106" i="12"/>
  <c r="K11" i="9"/>
  <c r="D43" i="13" s="1"/>
  <c r="H11" i="9"/>
  <c r="I16" i="9"/>
  <c r="H16" i="9"/>
  <c r="J41" i="9"/>
  <c r="H41" i="9"/>
  <c r="J126" i="9"/>
  <c r="I126" i="9"/>
  <c r="J146" i="9"/>
  <c r="I146" i="9"/>
  <c r="I158" i="9"/>
  <c r="J158" i="9"/>
  <c r="H36" i="10"/>
  <c r="I34" i="9"/>
  <c r="H34" i="9"/>
  <c r="K147" i="9"/>
  <c r="J147" i="9"/>
  <c r="H10" i="10"/>
  <c r="K10" i="10"/>
  <c r="C44" i="13" s="1"/>
  <c r="J10" i="10"/>
  <c r="K30" i="11"/>
  <c r="J30" i="11"/>
  <c r="K100" i="11"/>
  <c r="J100" i="11"/>
  <c r="I104" i="11"/>
  <c r="J104" i="11"/>
  <c r="K32" i="12"/>
  <c r="J32" i="12"/>
  <c r="K15" i="9"/>
  <c r="H15" i="9"/>
  <c r="H75" i="9"/>
  <c r="K75" i="9"/>
  <c r="O43" i="13" s="1"/>
  <c r="H83" i="9"/>
  <c r="K83" i="9"/>
  <c r="H91" i="9"/>
  <c r="K91" i="9"/>
  <c r="K141" i="9"/>
  <c r="H13" i="10"/>
  <c r="K13" i="10"/>
  <c r="H44" i="13" s="1"/>
  <c r="J55" i="10"/>
  <c r="K55" i="10"/>
  <c r="G26" i="5"/>
  <c r="M26" i="5"/>
  <c r="S26" i="5"/>
  <c r="Y26" i="5"/>
  <c r="AE26" i="5"/>
  <c r="AK26" i="5"/>
  <c r="AQ26" i="5"/>
  <c r="D30" i="5"/>
  <c r="J30" i="5"/>
  <c r="P30" i="5"/>
  <c r="V30" i="5"/>
  <c r="AB30" i="5"/>
  <c r="AH30" i="5"/>
  <c r="AN30" i="5"/>
  <c r="AT30" i="5"/>
  <c r="AQ34" i="5"/>
  <c r="G64" i="5"/>
  <c r="M64" i="5"/>
  <c r="S64" i="5"/>
  <c r="Y64" i="5"/>
  <c r="AE64" i="5"/>
  <c r="AK64" i="5"/>
  <c r="AQ64" i="5"/>
  <c r="J68" i="5"/>
  <c r="V68" i="5"/>
  <c r="AH68" i="5"/>
  <c r="AT68" i="5"/>
  <c r="G75" i="5"/>
  <c r="S75" i="5"/>
  <c r="AE75" i="5"/>
  <c r="AQ75" i="5"/>
  <c r="I68" i="4"/>
  <c r="F39" i="4"/>
  <c r="J26" i="3" s="1"/>
  <c r="K26" i="3" s="1"/>
  <c r="L26" i="3" s="1"/>
  <c r="H27" i="9"/>
  <c r="J34" i="9"/>
  <c r="J36" i="9"/>
  <c r="J42" i="9"/>
  <c r="J129" i="9"/>
  <c r="H146" i="9"/>
  <c r="K148" i="9"/>
  <c r="H149" i="9"/>
  <c r="J155" i="9"/>
  <c r="J162" i="9"/>
  <c r="J11" i="10"/>
  <c r="J17" i="10"/>
  <c r="H18" i="10"/>
  <c r="J47" i="10"/>
  <c r="J51" i="10"/>
  <c r="H56" i="10"/>
  <c r="H57" i="10"/>
  <c r="J71" i="10"/>
  <c r="K71" i="10"/>
  <c r="K106" i="10"/>
  <c r="H106" i="10"/>
  <c r="K116" i="11"/>
  <c r="J116" i="11"/>
  <c r="I120" i="11"/>
  <c r="J120" i="11"/>
  <c r="I126" i="11"/>
  <c r="J133" i="11"/>
  <c r="I133" i="11"/>
  <c r="K140" i="11"/>
  <c r="G5" i="5"/>
  <c r="M5" i="5"/>
  <c r="S5" i="5"/>
  <c r="Y5" i="5"/>
  <c r="AE5" i="5"/>
  <c r="AK5" i="5"/>
  <c r="AQ5" i="5"/>
  <c r="J7" i="5"/>
  <c r="V7" i="5"/>
  <c r="AH7" i="5"/>
  <c r="AT7" i="5"/>
  <c r="Y13" i="5"/>
  <c r="J17" i="5"/>
  <c r="V17" i="5"/>
  <c r="AH17" i="5"/>
  <c r="AT17" i="5"/>
  <c r="S24" i="5"/>
  <c r="Y24" i="5"/>
  <c r="AE24" i="5"/>
  <c r="AQ24" i="5"/>
  <c r="D34" i="5"/>
  <c r="J34" i="5"/>
  <c r="P34" i="5"/>
  <c r="V34" i="5"/>
  <c r="AB34" i="5"/>
  <c r="AH34" i="5"/>
  <c r="G60" i="5"/>
  <c r="S60" i="5"/>
  <c r="AE60" i="5"/>
  <c r="AQ60" i="5"/>
  <c r="M68" i="5"/>
  <c r="Y68" i="5"/>
  <c r="AK68" i="5"/>
  <c r="N68" i="4"/>
  <c r="H8" i="9"/>
  <c r="H12" i="9"/>
  <c r="K38" i="9"/>
  <c r="J131" i="9"/>
  <c r="K162" i="9"/>
  <c r="J164" i="9"/>
  <c r="H9" i="10"/>
  <c r="H12" i="10"/>
  <c r="H67" i="10"/>
  <c r="I67" i="10"/>
  <c r="I117" i="10"/>
  <c r="H117" i="10"/>
  <c r="K132" i="11"/>
  <c r="J132" i="11"/>
  <c r="I151" i="11"/>
  <c r="K147" i="11"/>
  <c r="J147" i="11"/>
  <c r="H147" i="11"/>
  <c r="K28" i="12"/>
  <c r="J28" i="12"/>
  <c r="K36" i="12"/>
  <c r="J36" i="12"/>
  <c r="K69" i="12"/>
  <c r="J69" i="12"/>
  <c r="K77" i="12"/>
  <c r="J77" i="12"/>
  <c r="K85" i="12"/>
  <c r="J85" i="12"/>
  <c r="H98" i="12"/>
  <c r="K98" i="12"/>
  <c r="H114" i="12"/>
  <c r="K114" i="12"/>
  <c r="AK7" i="5"/>
  <c r="D11" i="5"/>
  <c r="J11" i="5"/>
  <c r="P11" i="5"/>
  <c r="V11" i="5"/>
  <c r="D28" i="5"/>
  <c r="J28" i="5"/>
  <c r="P28" i="5"/>
  <c r="V28" i="5"/>
  <c r="AB28" i="5"/>
  <c r="AH28" i="5"/>
  <c r="AN28" i="5"/>
  <c r="AT28" i="5"/>
  <c r="G32" i="5"/>
  <c r="M32" i="5"/>
  <c r="S32" i="5"/>
  <c r="Y32" i="5"/>
  <c r="AE32" i="5"/>
  <c r="AK32" i="5"/>
  <c r="AQ32" i="5"/>
  <c r="D39" i="5"/>
  <c r="J39" i="5"/>
  <c r="V39" i="5"/>
  <c r="AB39" i="5"/>
  <c r="AH39" i="5"/>
  <c r="AT39" i="5"/>
  <c r="G43" i="5"/>
  <c r="S43" i="5"/>
  <c r="Y43" i="5"/>
  <c r="AE43" i="5"/>
  <c r="AQ43" i="5"/>
  <c r="J47" i="5"/>
  <c r="V47" i="5"/>
  <c r="AH47" i="5"/>
  <c r="AT47" i="5"/>
  <c r="G51" i="5"/>
  <c r="Y51" i="5"/>
  <c r="J58" i="5"/>
  <c r="V58" i="5"/>
  <c r="AH58" i="5"/>
  <c r="AT58" i="5"/>
  <c r="G62" i="5"/>
  <c r="S62" i="5"/>
  <c r="AE62" i="5"/>
  <c r="AQ62" i="5"/>
  <c r="D66" i="5"/>
  <c r="P66" i="5"/>
  <c r="AB66" i="5"/>
  <c r="AN66" i="5"/>
  <c r="M73" i="5"/>
  <c r="Y73" i="5"/>
  <c r="AK73" i="5"/>
  <c r="J77" i="5"/>
  <c r="V77" i="5"/>
  <c r="AH77" i="5"/>
  <c r="AT77" i="5"/>
  <c r="K68" i="4"/>
  <c r="E151" i="9"/>
  <c r="H53" i="10"/>
  <c r="I104" i="10"/>
  <c r="H104" i="10"/>
  <c r="K114" i="10"/>
  <c r="H114" i="10"/>
  <c r="J9" i="11"/>
  <c r="I9" i="11"/>
  <c r="J101" i="11"/>
  <c r="I101" i="11"/>
  <c r="K113" i="11"/>
  <c r="J113" i="11"/>
  <c r="H59" i="10"/>
  <c r="H72" i="10"/>
  <c r="H73" i="10"/>
  <c r="H78" i="10"/>
  <c r="J86" i="10"/>
  <c r="J89" i="10"/>
  <c r="J94" i="10"/>
  <c r="H126" i="10"/>
  <c r="E151" i="10"/>
  <c r="H157" i="10"/>
  <c r="H164" i="10"/>
  <c r="H165" i="10"/>
  <c r="J109" i="11"/>
  <c r="J125" i="11"/>
  <c r="I129" i="11"/>
  <c r="J55" i="12"/>
  <c r="J66" i="12"/>
  <c r="H75" i="10"/>
  <c r="K89" i="10"/>
  <c r="J90" i="10"/>
  <c r="H130" i="10"/>
  <c r="H147" i="10"/>
  <c r="J10" i="11"/>
  <c r="H13" i="11"/>
  <c r="J15" i="11"/>
  <c r="J29" i="11"/>
  <c r="J38" i="11"/>
  <c r="J62" i="11"/>
  <c r="H63" i="11"/>
  <c r="F151" i="11"/>
  <c r="H53" i="12"/>
  <c r="J63" i="12"/>
  <c r="J67" i="12"/>
  <c r="J92" i="12"/>
  <c r="H100" i="12"/>
  <c r="H102" i="12"/>
  <c r="H108" i="12"/>
  <c r="H110" i="12"/>
  <c r="H127" i="12"/>
  <c r="K129" i="12"/>
  <c r="H69" i="10"/>
  <c r="H80" i="10"/>
  <c r="I151" i="10"/>
  <c r="J8" i="11"/>
  <c r="J11" i="11"/>
  <c r="J61" i="11"/>
  <c r="E151" i="11"/>
  <c r="H123" i="12"/>
  <c r="H128" i="12"/>
  <c r="I130" i="12"/>
  <c r="H131" i="12"/>
  <c r="F3" i="14"/>
  <c r="G3" i="14" s="1"/>
  <c r="D9" i="14"/>
  <c r="J41" i="5"/>
  <c r="V41" i="5"/>
  <c r="AH41" i="5"/>
  <c r="AT41" i="5"/>
  <c r="M56" i="5"/>
  <c r="Y56" i="5"/>
  <c r="AK56" i="5"/>
  <c r="J157" i="9"/>
  <c r="K157" i="9"/>
  <c r="I116" i="10"/>
  <c r="H116" i="10"/>
  <c r="J46" i="11"/>
  <c r="K46" i="11"/>
  <c r="G13" i="5"/>
  <c r="S13" i="5"/>
  <c r="AE13" i="5"/>
  <c r="AQ13" i="5"/>
  <c r="G22" i="5"/>
  <c r="S22" i="5"/>
  <c r="M41" i="5"/>
  <c r="Y41" i="5"/>
  <c r="AK41" i="5"/>
  <c r="J45" i="5"/>
  <c r="V45" i="5"/>
  <c r="AH45" i="5"/>
  <c r="AT45" i="5"/>
  <c r="G49" i="5"/>
  <c r="S49" i="5"/>
  <c r="AE49" i="5"/>
  <c r="AQ49" i="5"/>
  <c r="M60" i="5"/>
  <c r="Y60" i="5"/>
  <c r="AK60" i="5"/>
  <c r="K121" i="9"/>
  <c r="J121" i="9"/>
  <c r="H121" i="9"/>
  <c r="K133" i="9"/>
  <c r="H133" i="9"/>
  <c r="J150" i="9"/>
  <c r="I150" i="9"/>
  <c r="F151" i="9"/>
  <c r="H15" i="10"/>
  <c r="K15" i="10"/>
  <c r="J15" i="10"/>
  <c r="H63" i="10"/>
  <c r="I63" i="10"/>
  <c r="J88" i="10"/>
  <c r="K88" i="10"/>
  <c r="F144" i="10"/>
  <c r="I14" i="9"/>
  <c r="H14" i="9"/>
  <c r="I25" i="9"/>
  <c r="H25" i="9"/>
  <c r="H60" i="10"/>
  <c r="I60" i="10"/>
  <c r="M9" i="5"/>
  <c r="D17" i="5"/>
  <c r="P17" i="5"/>
  <c r="AB17" i="5"/>
  <c r="AN17" i="5"/>
  <c r="M24" i="5"/>
  <c r="AK24" i="5"/>
  <c r="D26" i="5"/>
  <c r="P26" i="5"/>
  <c r="AB26" i="5"/>
  <c r="AN26" i="5"/>
  <c r="AT34" i="5"/>
  <c r="D47" i="5"/>
  <c r="P47" i="5"/>
  <c r="AB47" i="5"/>
  <c r="AN47" i="5"/>
  <c r="M51" i="5"/>
  <c r="AK51" i="5"/>
  <c r="J130" i="9"/>
  <c r="I130" i="9"/>
  <c r="D347" i="1"/>
  <c r="D23" i="13" s="1"/>
  <c r="B39" i="13" s="1"/>
  <c r="L347" i="1"/>
  <c r="G24" i="13" s="1"/>
  <c r="J39" i="13" s="1"/>
  <c r="D41" i="5"/>
  <c r="P41" i="5"/>
  <c r="AB41" i="5"/>
  <c r="AN41" i="5"/>
  <c r="G56" i="5"/>
  <c r="S56" i="5"/>
  <c r="AE56" i="5"/>
  <c r="H7" i="10"/>
  <c r="K7" i="10"/>
  <c r="B44" i="13" s="1"/>
  <c r="J7" i="10"/>
  <c r="J14" i="10"/>
  <c r="I14" i="10"/>
  <c r="I43" i="10"/>
  <c r="H43" i="10"/>
  <c r="J50" i="10"/>
  <c r="K50" i="10"/>
  <c r="H50" i="10"/>
  <c r="M7" i="5"/>
  <c r="Y7" i="5"/>
  <c r="D9" i="5"/>
  <c r="P9" i="5"/>
  <c r="AB9" i="5"/>
  <c r="AN9" i="5"/>
  <c r="M22" i="5"/>
  <c r="P39" i="5"/>
  <c r="AN39" i="5"/>
  <c r="G41" i="5"/>
  <c r="S41" i="5"/>
  <c r="AE41" i="5"/>
  <c r="AQ41" i="5"/>
  <c r="D45" i="5"/>
  <c r="P45" i="5"/>
  <c r="AB45" i="5"/>
  <c r="AN45" i="5"/>
  <c r="M49" i="5"/>
  <c r="Y49" i="5"/>
  <c r="AK49" i="5"/>
  <c r="J39" i="10"/>
  <c r="K39" i="10"/>
  <c r="K91" i="12"/>
  <c r="J91" i="12"/>
  <c r="AH32" i="5"/>
  <c r="AT32" i="5"/>
  <c r="S51" i="5"/>
  <c r="AE51" i="5"/>
  <c r="AQ51" i="5"/>
  <c r="D58" i="5"/>
  <c r="P58" i="5"/>
  <c r="AB58" i="5"/>
  <c r="F19" i="9"/>
  <c r="I10" i="9"/>
  <c r="H10" i="9"/>
  <c r="I18" i="9"/>
  <c r="H18" i="9"/>
  <c r="H79" i="10"/>
  <c r="I79" i="10"/>
  <c r="I100" i="10"/>
  <c r="H100" i="10"/>
  <c r="K111" i="11"/>
  <c r="J111" i="11"/>
  <c r="I158" i="11"/>
  <c r="H158" i="11"/>
  <c r="F167" i="11"/>
  <c r="G9" i="5"/>
  <c r="S9" i="5"/>
  <c r="AE9" i="5"/>
  <c r="J26" i="5"/>
  <c r="V26" i="5"/>
  <c r="AH26" i="5"/>
  <c r="AT26" i="5"/>
  <c r="AN34" i="5"/>
  <c r="M43" i="5"/>
  <c r="H76" i="10"/>
  <c r="I76" i="10"/>
  <c r="I121" i="10"/>
  <c r="H121" i="10"/>
  <c r="M66" i="5"/>
  <c r="Y66" i="5"/>
  <c r="AK66" i="5"/>
  <c r="D68" i="5"/>
  <c r="P68" i="5"/>
  <c r="AB68" i="5"/>
  <c r="AN68" i="5"/>
  <c r="J73" i="5"/>
  <c r="M75" i="5"/>
  <c r="Y75" i="5"/>
  <c r="AK75" i="5"/>
  <c r="E144" i="10"/>
  <c r="K107" i="10"/>
  <c r="H107" i="10"/>
  <c r="K103" i="11"/>
  <c r="J103" i="11"/>
  <c r="K135" i="11"/>
  <c r="J135" i="11"/>
  <c r="G68" i="5"/>
  <c r="S68" i="5"/>
  <c r="AE68" i="5"/>
  <c r="AQ68" i="5"/>
  <c r="L68" i="4"/>
  <c r="F26" i="4"/>
  <c r="J25" i="3" s="1"/>
  <c r="K25" i="3" s="1"/>
  <c r="L25" i="3" s="1"/>
  <c r="F52" i="4"/>
  <c r="J27" i="3" s="1"/>
  <c r="K27" i="3" s="1"/>
  <c r="L27" i="3" s="1"/>
  <c r="H125" i="9"/>
  <c r="H8" i="10"/>
  <c r="H16" i="10"/>
  <c r="H35" i="10"/>
  <c r="J44" i="10"/>
  <c r="H45" i="10"/>
  <c r="H51" i="10"/>
  <c r="H54" i="10"/>
  <c r="J64" i="10"/>
  <c r="J67" i="10"/>
  <c r="H70" i="10"/>
  <c r="J80" i="10"/>
  <c r="J83" i="10"/>
  <c r="K86" i="10"/>
  <c r="J91" i="10"/>
  <c r="K94" i="10"/>
  <c r="I130" i="10"/>
  <c r="K148" i="10"/>
  <c r="H148" i="10"/>
  <c r="H155" i="10"/>
  <c r="J155" i="10"/>
  <c r="H31" i="11"/>
  <c r="K31" i="11"/>
  <c r="H58" i="11"/>
  <c r="K58" i="11"/>
  <c r="K123" i="11"/>
  <c r="J123" i="11"/>
  <c r="I38" i="12"/>
  <c r="H38" i="12"/>
  <c r="K52" i="12"/>
  <c r="J52" i="12"/>
  <c r="H52" i="12"/>
  <c r="H105" i="12"/>
  <c r="K105" i="12"/>
  <c r="J105" i="12"/>
  <c r="H19" i="7"/>
  <c r="E168" i="7"/>
  <c r="I7" i="9"/>
  <c r="J25" i="9"/>
  <c r="H73" i="9"/>
  <c r="K74" i="9"/>
  <c r="H77" i="9"/>
  <c r="K78" i="9"/>
  <c r="H81" i="9"/>
  <c r="K82" i="9"/>
  <c r="H85" i="9"/>
  <c r="K86" i="9"/>
  <c r="H89" i="9"/>
  <c r="K90" i="9"/>
  <c r="H93" i="9"/>
  <c r="K94" i="9"/>
  <c r="J122" i="9"/>
  <c r="H150" i="9"/>
  <c r="I7" i="10"/>
  <c r="J8" i="10"/>
  <c r="K9" i="10"/>
  <c r="H14" i="10"/>
  <c r="J16" i="10"/>
  <c r="K17" i="10"/>
  <c r="E19" i="10"/>
  <c r="H38" i="10"/>
  <c r="J43" i="10"/>
  <c r="K45" i="10"/>
  <c r="K51" i="10"/>
  <c r="J60" i="10"/>
  <c r="J63" i="10"/>
  <c r="K64" i="10"/>
  <c r="H66" i="10"/>
  <c r="K67" i="10"/>
  <c r="J76" i="10"/>
  <c r="J79" i="10"/>
  <c r="K80" i="10"/>
  <c r="H82" i="10"/>
  <c r="J93" i="10"/>
  <c r="K103" i="10"/>
  <c r="H103" i="10"/>
  <c r="H109" i="10"/>
  <c r="K150" i="10"/>
  <c r="H150" i="10"/>
  <c r="J159" i="10"/>
  <c r="H166" i="10"/>
  <c r="J166" i="10"/>
  <c r="H16" i="11"/>
  <c r="K16" i="11"/>
  <c r="H65" i="11"/>
  <c r="J65" i="11"/>
  <c r="K99" i="11"/>
  <c r="J99" i="11"/>
  <c r="K131" i="11"/>
  <c r="J131" i="11"/>
  <c r="K22" i="12"/>
  <c r="J46" i="13" s="1"/>
  <c r="J22" i="12"/>
  <c r="K30" i="12"/>
  <c r="J30" i="12"/>
  <c r="K75" i="12"/>
  <c r="J75" i="12"/>
  <c r="K83" i="12"/>
  <c r="J83" i="12"/>
  <c r="H109" i="12"/>
  <c r="K109" i="12"/>
  <c r="J109" i="12"/>
  <c r="G68" i="4"/>
  <c r="O68" i="4"/>
  <c r="F168" i="7"/>
  <c r="H144" i="7"/>
  <c r="K8" i="10"/>
  <c r="E44" i="13" s="1"/>
  <c r="K16" i="10"/>
  <c r="K44" i="10"/>
  <c r="K119" i="11"/>
  <c r="J119" i="11"/>
  <c r="K139" i="11"/>
  <c r="I51" i="12"/>
  <c r="H51" i="12"/>
  <c r="J122" i="12"/>
  <c r="K122" i="12"/>
  <c r="H122" i="12"/>
  <c r="D29" i="3"/>
  <c r="J19" i="7"/>
  <c r="H96" i="7"/>
  <c r="J156" i="9"/>
  <c r="J37" i="10"/>
  <c r="J56" i="10"/>
  <c r="J59" i="10"/>
  <c r="J72" i="10"/>
  <c r="J75" i="10"/>
  <c r="J87" i="10"/>
  <c r="K90" i="10"/>
  <c r="J95" i="10"/>
  <c r="K95" i="10"/>
  <c r="K13" i="11"/>
  <c r="H45" i="13" s="1"/>
  <c r="K107" i="11"/>
  <c r="J107" i="11"/>
  <c r="K95" i="12"/>
  <c r="J95" i="12"/>
  <c r="H113" i="12"/>
  <c r="K113" i="12"/>
  <c r="J113" i="12"/>
  <c r="AN58" i="5"/>
  <c r="M62" i="5"/>
  <c r="Y62" i="5"/>
  <c r="AK62" i="5"/>
  <c r="J66" i="5"/>
  <c r="V66" i="5"/>
  <c r="AH66" i="5"/>
  <c r="G73" i="5"/>
  <c r="S73" i="5"/>
  <c r="AE73" i="5"/>
  <c r="AQ73" i="5"/>
  <c r="D77" i="5"/>
  <c r="P77" i="5"/>
  <c r="AB77" i="5"/>
  <c r="AN77" i="5"/>
  <c r="E29" i="3"/>
  <c r="I96" i="7"/>
  <c r="J144" i="7"/>
  <c r="H167" i="7"/>
  <c r="H9" i="9"/>
  <c r="H13" i="9"/>
  <c r="H17" i="9"/>
  <c r="E19" i="9"/>
  <c r="J31" i="9"/>
  <c r="J35" i="9"/>
  <c r="J39" i="9"/>
  <c r="J43" i="9"/>
  <c r="H147" i="9"/>
  <c r="J149" i="9"/>
  <c r="K150" i="9"/>
  <c r="K153" i="9"/>
  <c r="H11" i="10"/>
  <c r="J13" i="10"/>
  <c r="K14" i="10"/>
  <c r="F44" i="13" s="1"/>
  <c r="J36" i="10"/>
  <c r="H37" i="10"/>
  <c r="H46" i="10"/>
  <c r="H52" i="10"/>
  <c r="H55" i="10"/>
  <c r="I56" i="10"/>
  <c r="I59" i="10"/>
  <c r="H65" i="10"/>
  <c r="H68" i="10"/>
  <c r="H71" i="10"/>
  <c r="I72" i="10"/>
  <c r="I75" i="10"/>
  <c r="H81" i="10"/>
  <c r="K87" i="10"/>
  <c r="J92" i="10"/>
  <c r="K99" i="10"/>
  <c r="H99" i="10"/>
  <c r="H113" i="10"/>
  <c r="K149" i="10"/>
  <c r="H149" i="10"/>
  <c r="J17" i="11"/>
  <c r="I17" i="11"/>
  <c r="I37" i="11"/>
  <c r="I54" i="11"/>
  <c r="J54" i="11"/>
  <c r="K62" i="11"/>
  <c r="K127" i="11"/>
  <c r="J127" i="11"/>
  <c r="I165" i="11"/>
  <c r="H165" i="11"/>
  <c r="K39" i="12"/>
  <c r="J39" i="12"/>
  <c r="H39" i="12"/>
  <c r="I121" i="12"/>
  <c r="H121" i="12"/>
  <c r="F29" i="3"/>
  <c r="K76" i="9"/>
  <c r="K80" i="9"/>
  <c r="K84" i="9"/>
  <c r="K88" i="9"/>
  <c r="K92" i="9"/>
  <c r="J134" i="9"/>
  <c r="E96" i="10"/>
  <c r="K56" i="10"/>
  <c r="H58" i="10"/>
  <c r="K72" i="10"/>
  <c r="H74" i="10"/>
  <c r="K146" i="10"/>
  <c r="H146" i="10"/>
  <c r="H47" i="11"/>
  <c r="K47" i="11"/>
  <c r="H49" i="11"/>
  <c r="J49" i="11"/>
  <c r="K115" i="11"/>
  <c r="J115" i="11"/>
  <c r="K143" i="11"/>
  <c r="K26" i="12"/>
  <c r="J26" i="12"/>
  <c r="K34" i="12"/>
  <c r="J34" i="12"/>
  <c r="K71" i="12"/>
  <c r="J71" i="12"/>
  <c r="K79" i="12"/>
  <c r="J79" i="12"/>
  <c r="K87" i="12"/>
  <c r="J87" i="12"/>
  <c r="H101" i="12"/>
  <c r="K101" i="12"/>
  <c r="J101" i="12"/>
  <c r="H154" i="10"/>
  <c r="H159" i="10"/>
  <c r="H9" i="11"/>
  <c r="H12" i="11"/>
  <c r="H55" i="11"/>
  <c r="F144" i="11"/>
  <c r="J146" i="11"/>
  <c r="J43" i="12"/>
  <c r="I53" i="12"/>
  <c r="J54" i="12"/>
  <c r="J121" i="12"/>
  <c r="I128" i="12"/>
  <c r="F9" i="14"/>
  <c r="G9" i="14" s="1"/>
  <c r="E167" i="11"/>
  <c r="H161" i="10"/>
  <c r="H17" i="11"/>
  <c r="H57" i="11"/>
  <c r="H150" i="11"/>
  <c r="H37" i="12"/>
  <c r="H47" i="12"/>
  <c r="J100" i="12"/>
  <c r="J104" i="12"/>
  <c r="J108" i="12"/>
  <c r="J112" i="12"/>
  <c r="J120" i="12"/>
  <c r="D6" i="14"/>
  <c r="E6" i="14" s="1"/>
  <c r="G6" i="14" s="1"/>
  <c r="H111" i="10"/>
  <c r="H115" i="10"/>
  <c r="H119" i="10"/>
  <c r="I167" i="10"/>
  <c r="H156" i="10"/>
  <c r="H158" i="10"/>
  <c r="H163" i="10"/>
  <c r="E167" i="10"/>
  <c r="H8" i="11"/>
  <c r="J57" i="11"/>
  <c r="J98" i="11"/>
  <c r="J102" i="11"/>
  <c r="J106" i="11"/>
  <c r="J110" i="11"/>
  <c r="J114" i="11"/>
  <c r="J118" i="11"/>
  <c r="J122" i="11"/>
  <c r="J126" i="11"/>
  <c r="J130" i="11"/>
  <c r="J134" i="11"/>
  <c r="H149" i="11"/>
  <c r="H153" i="11"/>
  <c r="H160" i="11"/>
  <c r="J21" i="12"/>
  <c r="J25" i="12"/>
  <c r="J29" i="12"/>
  <c r="J33" i="12"/>
  <c r="J38" i="12"/>
  <c r="H46" i="12"/>
  <c r="J51" i="12"/>
  <c r="J70" i="12"/>
  <c r="J74" i="12"/>
  <c r="J78" i="12"/>
  <c r="J82" i="12"/>
  <c r="J86" i="12"/>
  <c r="J90" i="12"/>
  <c r="J94" i="12"/>
  <c r="H99" i="12"/>
  <c r="K100" i="12"/>
  <c r="H103" i="12"/>
  <c r="K104" i="12"/>
  <c r="H107" i="12"/>
  <c r="K108" i="12"/>
  <c r="H111" i="12"/>
  <c r="K112" i="12"/>
  <c r="H115" i="12"/>
  <c r="H120" i="12"/>
  <c r="J130" i="12"/>
  <c r="I131" i="12"/>
  <c r="F151" i="10"/>
  <c r="J158" i="10"/>
  <c r="F167" i="10"/>
  <c r="J13" i="11"/>
  <c r="J16" i="11"/>
  <c r="J150" i="11"/>
  <c r="J37" i="12"/>
  <c r="H45" i="12"/>
  <c r="J47" i="12"/>
  <c r="J99" i="12"/>
  <c r="J103" i="12"/>
  <c r="J107" i="12"/>
  <c r="J111" i="12"/>
  <c r="J115" i="12"/>
  <c r="H130" i="12"/>
  <c r="E151" i="12"/>
  <c r="I98" i="10"/>
  <c r="J121" i="10"/>
  <c r="I127" i="10"/>
  <c r="H160" i="10"/>
  <c r="H162" i="10"/>
  <c r="I13" i="11"/>
  <c r="K50" i="11"/>
  <c r="I124" i="11"/>
  <c r="I128" i="11"/>
  <c r="H146" i="11"/>
  <c r="J148" i="11"/>
  <c r="H43" i="12"/>
  <c r="H54" i="12"/>
  <c r="J98" i="12"/>
  <c r="J102" i="12"/>
  <c r="J106" i="12"/>
  <c r="J110" i="12"/>
  <c r="J114" i="12"/>
  <c r="J128" i="12"/>
  <c r="F151" i="12"/>
  <c r="D3" i="14"/>
  <c r="D5" i="14"/>
  <c r="E162" i="14"/>
  <c r="V73" i="5"/>
  <c r="AB73" i="5"/>
  <c r="AH73" i="5"/>
  <c r="AN73" i="5"/>
  <c r="AT73" i="5"/>
  <c r="D75" i="5"/>
  <c r="J75" i="5"/>
  <c r="P75" i="5"/>
  <c r="V75" i="5"/>
  <c r="AB75" i="5"/>
  <c r="AH75" i="5"/>
  <c r="AN75" i="5"/>
  <c r="AT75" i="5"/>
  <c r="G17" i="5"/>
  <c r="M17" i="5"/>
  <c r="S17" i="5"/>
  <c r="Y17" i="5"/>
  <c r="AE17" i="5"/>
  <c r="AK17" i="5"/>
  <c r="AQ17" i="5"/>
  <c r="G34" i="5"/>
  <c r="M34" i="5"/>
  <c r="S34" i="5"/>
  <c r="Y34" i="5"/>
  <c r="AE34" i="5"/>
  <c r="AK34" i="5"/>
  <c r="AQ66" i="5"/>
  <c r="D49" i="5"/>
  <c r="J49" i="5"/>
  <c r="P49" i="5"/>
  <c r="V49" i="5"/>
  <c r="AB49" i="5"/>
  <c r="AH49" i="5"/>
  <c r="AN49" i="5"/>
  <c r="AT49" i="5"/>
  <c r="AT66" i="5"/>
  <c r="D15" i="5"/>
  <c r="J15" i="5"/>
  <c r="P15" i="5"/>
  <c r="V15" i="5"/>
  <c r="AB15" i="5"/>
  <c r="AH15" i="5"/>
  <c r="AN15" i="5"/>
  <c r="AT15" i="5"/>
  <c r="G30" i="5"/>
  <c r="M30" i="5"/>
  <c r="S30" i="5"/>
  <c r="Y30" i="5"/>
  <c r="AE30" i="5"/>
  <c r="AK30" i="5"/>
  <c r="AQ30" i="5"/>
  <c r="G47" i="5"/>
  <c r="S47" i="5"/>
  <c r="AE47" i="5"/>
  <c r="AQ47" i="5"/>
  <c r="D64" i="5"/>
  <c r="J64" i="5"/>
  <c r="P64" i="5"/>
  <c r="V64" i="5"/>
  <c r="AB64" i="5"/>
  <c r="AH64" i="5"/>
  <c r="AN64" i="5"/>
  <c r="AT64" i="5"/>
  <c r="D13" i="5"/>
  <c r="J13" i="5"/>
  <c r="P13" i="5"/>
  <c r="V13" i="5"/>
  <c r="AB13" i="5"/>
  <c r="AH13" i="5"/>
  <c r="AN13" i="5"/>
  <c r="AT13" i="5"/>
  <c r="AB11" i="5"/>
  <c r="AH11" i="5"/>
  <c r="AN11" i="5"/>
  <c r="AT11" i="5"/>
  <c r="G45" i="5"/>
  <c r="M45" i="5"/>
  <c r="S45" i="5"/>
  <c r="Y45" i="5"/>
  <c r="AE45" i="5"/>
  <c r="AK45" i="5"/>
  <c r="AQ45" i="5"/>
  <c r="V43" i="5"/>
  <c r="AH43" i="5"/>
  <c r="AT43" i="5"/>
  <c r="AH9" i="5"/>
  <c r="D60" i="5"/>
  <c r="J60" i="5"/>
  <c r="P60" i="5"/>
  <c r="V60" i="5"/>
  <c r="AB60" i="5"/>
  <c r="AH60" i="5"/>
  <c r="AN60" i="5"/>
  <c r="AT60" i="5"/>
  <c r="J347" i="1"/>
  <c r="D29" i="13" s="1"/>
  <c r="H39" i="13" s="1"/>
  <c r="R347" i="1"/>
  <c r="G30" i="13" s="1"/>
  <c r="P39" i="13" s="1"/>
  <c r="G7" i="5"/>
  <c r="S7" i="5"/>
  <c r="AE7" i="5"/>
  <c r="AQ7" i="5"/>
  <c r="D7" i="5"/>
  <c r="P7" i="5"/>
  <c r="AB7" i="5"/>
  <c r="AN7" i="5"/>
  <c r="K347" i="1"/>
  <c r="G23" i="13" s="1"/>
  <c r="I39" i="13" s="1"/>
  <c r="E347" i="1"/>
  <c r="D24" i="13" s="1"/>
  <c r="C39" i="13" s="1"/>
  <c r="I347" i="1"/>
  <c r="D28" i="13" s="1"/>
  <c r="G39" i="13" s="1"/>
  <c r="M347" i="1"/>
  <c r="G25" i="13" s="1"/>
  <c r="K39" i="13" s="1"/>
  <c r="Q347" i="1"/>
  <c r="G29" i="13" s="1"/>
  <c r="O39" i="13" s="1"/>
  <c r="D22" i="5"/>
  <c r="AQ56" i="5"/>
  <c r="Y22" i="5"/>
  <c r="AE22" i="5"/>
  <c r="AK22" i="5"/>
  <c r="AQ22" i="5"/>
  <c r="D56" i="5"/>
  <c r="J56" i="5"/>
  <c r="P56" i="5"/>
  <c r="V56" i="5"/>
  <c r="AB56" i="5"/>
  <c r="AH56" i="5"/>
  <c r="AN56" i="5"/>
  <c r="AT56" i="5"/>
  <c r="I16" i="1"/>
  <c r="O16" i="1"/>
  <c r="J16" i="1"/>
  <c r="Q16" i="1"/>
  <c r="K16" i="1"/>
  <c r="E16" i="1"/>
  <c r="M16" i="1"/>
  <c r="F16" i="1"/>
  <c r="N16" i="1"/>
  <c r="L16" i="1"/>
  <c r="H16" i="1"/>
  <c r="P16" i="1"/>
  <c r="R16" i="1"/>
  <c r="J9" i="5"/>
  <c r="V9" i="5"/>
  <c r="AT9" i="5"/>
  <c r="Y9" i="5"/>
  <c r="AK9" i="5"/>
  <c r="F347" i="1"/>
  <c r="D25" i="13" s="1"/>
  <c r="D39" i="13" s="1"/>
  <c r="H347" i="1"/>
  <c r="D27" i="13" s="1"/>
  <c r="F39" i="13" s="1"/>
  <c r="P347" i="1"/>
  <c r="G28" i="13" s="1"/>
  <c r="N39" i="13" s="1"/>
  <c r="G347" i="1"/>
  <c r="D26" i="13" s="1"/>
  <c r="E39" i="13" s="1"/>
  <c r="O347" i="1"/>
  <c r="G27" i="13" s="1"/>
  <c r="M39" i="13" s="1"/>
  <c r="N347" i="1"/>
  <c r="G26" i="13" s="1"/>
  <c r="L39" i="13" s="1"/>
  <c r="G16" i="1"/>
  <c r="D16" i="1"/>
  <c r="E4" i="3"/>
  <c r="E6" i="3" s="1"/>
  <c r="E16" i="3"/>
  <c r="E18" i="3" s="1"/>
  <c r="K16" i="3"/>
  <c r="K18" i="3" s="1"/>
  <c r="K4" i="3"/>
  <c r="K6" i="3" s="1"/>
  <c r="N10" i="3"/>
  <c r="N12" i="3" s="1"/>
  <c r="F356" i="1"/>
  <c r="G356" i="1" s="1"/>
  <c r="H356" i="1" s="1"/>
  <c r="I356" i="1" s="1"/>
  <c r="J356" i="1" s="1"/>
  <c r="K356" i="1" s="1"/>
  <c r="L356" i="1" s="1"/>
  <c r="F357" i="1" s="1"/>
  <c r="G357" i="1" s="1"/>
  <c r="H357" i="1" s="1"/>
  <c r="I357" i="1" s="1"/>
  <c r="J357" i="1" s="1"/>
  <c r="K357" i="1" s="1"/>
  <c r="L357" i="1" s="1"/>
  <c r="F358" i="1" s="1"/>
  <c r="G358" i="1" s="1"/>
  <c r="H358" i="1" s="1"/>
  <c r="I358" i="1" s="1"/>
  <c r="J358" i="1" s="1"/>
  <c r="K358" i="1" s="1"/>
  <c r="L358" i="1" s="1"/>
  <c r="F359" i="1" s="1"/>
  <c r="G359" i="1" s="1"/>
  <c r="H359" i="1" s="1"/>
  <c r="I359" i="1" s="1"/>
  <c r="J359" i="1" s="1"/>
  <c r="K359" i="1" s="1"/>
  <c r="L359" i="1" s="1"/>
  <c r="F360" i="1" s="1"/>
  <c r="G360" i="1" s="1"/>
  <c r="H360" i="1" s="1"/>
  <c r="I360" i="1" s="1"/>
  <c r="J360" i="1" s="1"/>
  <c r="K360" i="1" s="1"/>
  <c r="C4" i="3"/>
  <c r="C6" i="3" s="1"/>
  <c r="C16" i="3"/>
  <c r="C18" i="3" s="1"/>
  <c r="F10" i="3"/>
  <c r="F12" i="3" s="1"/>
  <c r="D4" i="3"/>
  <c r="D6" i="3" s="1"/>
  <c r="D16" i="3"/>
  <c r="D18" i="3" s="1"/>
  <c r="L16" i="3"/>
  <c r="L18" i="3" s="1"/>
  <c r="L4" i="3"/>
  <c r="L6" i="3" s="1"/>
  <c r="G10" i="3"/>
  <c r="G12" i="3" s="1"/>
  <c r="O10" i="3"/>
  <c r="O12" i="3" s="1"/>
  <c r="G58" i="5"/>
  <c r="S58" i="5"/>
  <c r="AE58" i="5"/>
  <c r="AQ58" i="5"/>
  <c r="D62" i="5"/>
  <c r="P62" i="5"/>
  <c r="AB62" i="5"/>
  <c r="AN62" i="5"/>
  <c r="G77" i="5"/>
  <c r="S77" i="5"/>
  <c r="AE77" i="5"/>
  <c r="AQ77" i="5"/>
  <c r="G26" i="3"/>
  <c r="H10" i="3"/>
  <c r="H12" i="3" s="1"/>
  <c r="AQ9" i="5"/>
  <c r="Y11" i="5"/>
  <c r="AK11" i="5"/>
  <c r="G39" i="5"/>
  <c r="S39" i="5"/>
  <c r="AE39" i="5"/>
  <c r="AQ39" i="5"/>
  <c r="D43" i="5"/>
  <c r="P43" i="5"/>
  <c r="AB43" i="5"/>
  <c r="AN43" i="5"/>
  <c r="M47" i="5"/>
  <c r="Y47" i="5"/>
  <c r="AK47" i="5"/>
  <c r="M4" i="3"/>
  <c r="M6" i="3" s="1"/>
  <c r="M16" i="3"/>
  <c r="M18" i="3" s="1"/>
  <c r="P10" i="3"/>
  <c r="P12" i="3" s="1"/>
  <c r="F16" i="3"/>
  <c r="F18" i="3" s="1"/>
  <c r="F4" i="3"/>
  <c r="F6" i="3" s="1"/>
  <c r="N16" i="3"/>
  <c r="N18" i="3" s="1"/>
  <c r="N4" i="3"/>
  <c r="N6" i="3" s="1"/>
  <c r="I10" i="3"/>
  <c r="I12" i="3" s="1"/>
  <c r="Q10" i="3"/>
  <c r="Q12" i="3" s="1"/>
  <c r="F13" i="4"/>
  <c r="O4" i="3"/>
  <c r="O6" i="3" s="1"/>
  <c r="O16" i="3"/>
  <c r="O18" i="3" s="1"/>
  <c r="J10" i="3"/>
  <c r="J12" i="3" s="1"/>
  <c r="F26" i="1"/>
  <c r="N26" i="1"/>
  <c r="G16" i="3"/>
  <c r="G18" i="3" s="1"/>
  <c r="G4" i="3"/>
  <c r="G6" i="3" s="1"/>
  <c r="G26" i="1"/>
  <c r="O26" i="1"/>
  <c r="J29" i="1"/>
  <c r="R29" i="1"/>
  <c r="H16" i="3"/>
  <c r="H18" i="3" s="1"/>
  <c r="H4" i="3"/>
  <c r="H6" i="3" s="1"/>
  <c r="P16" i="3"/>
  <c r="P18" i="3" s="1"/>
  <c r="P4" i="3"/>
  <c r="P6" i="3" s="1"/>
  <c r="C10" i="3"/>
  <c r="C12" i="3" s="1"/>
  <c r="K10" i="3"/>
  <c r="K12" i="3" s="1"/>
  <c r="G25" i="3"/>
  <c r="J68" i="4"/>
  <c r="F65" i="4"/>
  <c r="J28" i="3" s="1"/>
  <c r="I4" i="3"/>
  <c r="I6" i="3" s="1"/>
  <c r="I16" i="3"/>
  <c r="I18" i="3" s="1"/>
  <c r="Q4" i="3"/>
  <c r="Q6" i="3" s="1"/>
  <c r="Q16" i="3"/>
  <c r="Q18" i="3" s="1"/>
  <c r="D10" i="3"/>
  <c r="D12" i="3" s="1"/>
  <c r="L10" i="3"/>
  <c r="L12" i="3" s="1"/>
  <c r="H68" i="4"/>
  <c r="P68" i="4"/>
  <c r="J4" i="3"/>
  <c r="J6" i="3" s="1"/>
  <c r="J16" i="3"/>
  <c r="J18" i="3" s="1"/>
  <c r="E10" i="3"/>
  <c r="E12" i="3" s="1"/>
  <c r="M10" i="3"/>
  <c r="M12" i="3" s="1"/>
  <c r="I19" i="7"/>
  <c r="J7" i="9"/>
  <c r="J8" i="9"/>
  <c r="J9" i="9"/>
  <c r="J10" i="9"/>
  <c r="J11" i="9"/>
  <c r="J12" i="9"/>
  <c r="J13" i="9"/>
  <c r="J14" i="9"/>
  <c r="J15" i="9"/>
  <c r="J16" i="9"/>
  <c r="J17" i="9"/>
  <c r="J18" i="9"/>
  <c r="J26" i="9"/>
  <c r="K29" i="9"/>
  <c r="H35" i="9"/>
  <c r="K37" i="9"/>
  <c r="P43" i="13" s="1"/>
  <c r="H43" i="9"/>
  <c r="H47" i="9"/>
  <c r="J47" i="9"/>
  <c r="H51" i="9"/>
  <c r="J51" i="9"/>
  <c r="H55" i="9"/>
  <c r="J55" i="9"/>
  <c r="H59" i="9"/>
  <c r="J59" i="9"/>
  <c r="H63" i="9"/>
  <c r="J63" i="9"/>
  <c r="H67" i="9"/>
  <c r="J67" i="9"/>
  <c r="H71" i="9"/>
  <c r="J71" i="9"/>
  <c r="K128" i="9"/>
  <c r="J128" i="9"/>
  <c r="H128" i="9"/>
  <c r="F96" i="9"/>
  <c r="E96" i="9"/>
  <c r="K28" i="9"/>
  <c r="K36" i="9"/>
  <c r="J99" i="9"/>
  <c r="I99" i="9"/>
  <c r="J101" i="9"/>
  <c r="I101" i="9"/>
  <c r="J103" i="9"/>
  <c r="I103" i="9"/>
  <c r="J105" i="9"/>
  <c r="I105" i="9"/>
  <c r="J107" i="9"/>
  <c r="I107" i="9"/>
  <c r="J109" i="9"/>
  <c r="I109" i="9"/>
  <c r="J111" i="9"/>
  <c r="I111" i="9"/>
  <c r="J113" i="9"/>
  <c r="I113" i="9"/>
  <c r="J115" i="9"/>
  <c r="I115" i="9"/>
  <c r="J117" i="9"/>
  <c r="I117" i="9"/>
  <c r="J119" i="9"/>
  <c r="I119" i="9"/>
  <c r="H46" i="9"/>
  <c r="J46" i="9"/>
  <c r="H50" i="9"/>
  <c r="J50" i="9"/>
  <c r="H54" i="9"/>
  <c r="J54" i="9"/>
  <c r="H58" i="9"/>
  <c r="J58" i="9"/>
  <c r="H62" i="9"/>
  <c r="J62" i="9"/>
  <c r="H66" i="9"/>
  <c r="J66" i="9"/>
  <c r="H70" i="9"/>
  <c r="J70" i="9"/>
  <c r="K136" i="9"/>
  <c r="I165" i="9"/>
  <c r="H165" i="9"/>
  <c r="J165" i="9"/>
  <c r="J42" i="10"/>
  <c r="K42" i="10"/>
  <c r="H42" i="10"/>
  <c r="H21" i="9"/>
  <c r="H22" i="9"/>
  <c r="H23" i="9"/>
  <c r="H24" i="9"/>
  <c r="H32" i="9"/>
  <c r="H40" i="9"/>
  <c r="J127" i="9"/>
  <c r="I127" i="9"/>
  <c r="I21" i="9"/>
  <c r="K25" i="9"/>
  <c r="J30" i="9"/>
  <c r="H31" i="9"/>
  <c r="K33" i="9"/>
  <c r="H39" i="9"/>
  <c r="K41" i="9"/>
  <c r="H45" i="9"/>
  <c r="J45" i="9"/>
  <c r="K46" i="9"/>
  <c r="H49" i="9"/>
  <c r="J49" i="9"/>
  <c r="K50" i="9"/>
  <c r="H53" i="9"/>
  <c r="J53" i="9"/>
  <c r="K54" i="9"/>
  <c r="H57" i="9"/>
  <c r="J57" i="9"/>
  <c r="K58" i="9"/>
  <c r="H61" i="9"/>
  <c r="J61" i="9"/>
  <c r="K62" i="9"/>
  <c r="H65" i="9"/>
  <c r="J65" i="9"/>
  <c r="K66" i="9"/>
  <c r="H69" i="9"/>
  <c r="J69" i="9"/>
  <c r="K70" i="9"/>
  <c r="K154" i="9"/>
  <c r="J154" i="9"/>
  <c r="H154" i="9"/>
  <c r="I161" i="9"/>
  <c r="H161" i="9"/>
  <c r="J161" i="9"/>
  <c r="J21" i="9"/>
  <c r="J22" i="9"/>
  <c r="J23" i="9"/>
  <c r="K24" i="9"/>
  <c r="K43" i="13" s="1"/>
  <c r="K32" i="9"/>
  <c r="K40" i="9"/>
  <c r="E144" i="9"/>
  <c r="J98" i="9"/>
  <c r="I98" i="9"/>
  <c r="F144" i="9"/>
  <c r="J100" i="9"/>
  <c r="I100" i="9"/>
  <c r="J102" i="9"/>
  <c r="I102" i="9"/>
  <c r="J104" i="9"/>
  <c r="I104" i="9"/>
  <c r="J106" i="9"/>
  <c r="I106" i="9"/>
  <c r="J108" i="9"/>
  <c r="I108" i="9"/>
  <c r="J110" i="9"/>
  <c r="I110" i="9"/>
  <c r="J112" i="9"/>
  <c r="I112" i="9"/>
  <c r="J114" i="9"/>
  <c r="I114" i="9"/>
  <c r="J116" i="9"/>
  <c r="I116" i="9"/>
  <c r="J118" i="9"/>
  <c r="I118" i="9"/>
  <c r="J135" i="9"/>
  <c r="I135" i="9"/>
  <c r="H44" i="9"/>
  <c r="J44" i="9"/>
  <c r="H48" i="9"/>
  <c r="J48" i="9"/>
  <c r="H52" i="9"/>
  <c r="J52" i="9"/>
  <c r="H56" i="9"/>
  <c r="J56" i="9"/>
  <c r="H60" i="9"/>
  <c r="J60" i="9"/>
  <c r="H64" i="9"/>
  <c r="J64" i="9"/>
  <c r="H68" i="9"/>
  <c r="J68" i="9"/>
  <c r="H72" i="9"/>
  <c r="J72" i="9"/>
  <c r="K120" i="9"/>
  <c r="J120" i="9"/>
  <c r="H120" i="9"/>
  <c r="I153" i="9"/>
  <c r="F167" i="9"/>
  <c r="E167" i="9"/>
  <c r="J27" i="9"/>
  <c r="H28" i="9"/>
  <c r="H36" i="9"/>
  <c r="H123" i="9"/>
  <c r="J125" i="9"/>
  <c r="H131" i="9"/>
  <c r="J133" i="9"/>
  <c r="H157" i="9"/>
  <c r="I162" i="9"/>
  <c r="H162" i="9"/>
  <c r="I166" i="9"/>
  <c r="H166" i="9"/>
  <c r="J73" i="9"/>
  <c r="J74" i="9"/>
  <c r="J75" i="9"/>
  <c r="J76" i="9"/>
  <c r="J77" i="9"/>
  <c r="J78" i="9"/>
  <c r="J79" i="9"/>
  <c r="J80" i="9"/>
  <c r="J81" i="9"/>
  <c r="J82" i="9"/>
  <c r="J83" i="9"/>
  <c r="J84" i="9"/>
  <c r="J85" i="9"/>
  <c r="J86" i="9"/>
  <c r="J87" i="9"/>
  <c r="J88" i="9"/>
  <c r="J89" i="9"/>
  <c r="J90" i="9"/>
  <c r="J91" i="9"/>
  <c r="J92" i="9"/>
  <c r="J93" i="9"/>
  <c r="J94" i="9"/>
  <c r="J95" i="9"/>
  <c r="J124" i="9"/>
  <c r="H130" i="9"/>
  <c r="I131" i="9"/>
  <c r="J132" i="9"/>
  <c r="H156" i="9"/>
  <c r="K21" i="10"/>
  <c r="N44" i="13" s="1"/>
  <c r="J21" i="10"/>
  <c r="H21" i="10"/>
  <c r="K23" i="10"/>
  <c r="I44" i="13" s="1"/>
  <c r="J23" i="10"/>
  <c r="H23" i="10"/>
  <c r="K25" i="10"/>
  <c r="J25" i="10"/>
  <c r="H25" i="10"/>
  <c r="K27" i="10"/>
  <c r="J27" i="10"/>
  <c r="H27" i="10"/>
  <c r="K29" i="10"/>
  <c r="J29" i="10"/>
  <c r="H29" i="10"/>
  <c r="K31" i="10"/>
  <c r="J31" i="10"/>
  <c r="H31" i="10"/>
  <c r="K33" i="10"/>
  <c r="J33" i="10"/>
  <c r="H33" i="10"/>
  <c r="H98" i="9"/>
  <c r="H99" i="9"/>
  <c r="H100" i="9"/>
  <c r="H101" i="9"/>
  <c r="H102" i="9"/>
  <c r="H103" i="9"/>
  <c r="H104" i="9"/>
  <c r="H105" i="9"/>
  <c r="H106" i="9"/>
  <c r="H107" i="9"/>
  <c r="H108" i="9"/>
  <c r="H109" i="9"/>
  <c r="H110" i="9"/>
  <c r="H111" i="9"/>
  <c r="H112" i="9"/>
  <c r="H113" i="9"/>
  <c r="H114" i="9"/>
  <c r="H115" i="9"/>
  <c r="H116" i="9"/>
  <c r="H117" i="9"/>
  <c r="H118" i="9"/>
  <c r="H119" i="9"/>
  <c r="H127" i="9"/>
  <c r="H153" i="9"/>
  <c r="I164" i="9"/>
  <c r="H164" i="9"/>
  <c r="H126" i="9"/>
  <c r="H160" i="9"/>
  <c r="I163" i="9"/>
  <c r="H163" i="9"/>
  <c r="H124" i="9"/>
  <c r="H132" i="9"/>
  <c r="K22" i="10"/>
  <c r="J44" i="13" s="1"/>
  <c r="J22" i="10"/>
  <c r="H22" i="10"/>
  <c r="K24" i="10"/>
  <c r="K44" i="13" s="1"/>
  <c r="J24" i="10"/>
  <c r="H24" i="10"/>
  <c r="K26" i="10"/>
  <c r="J26" i="10"/>
  <c r="H26" i="10"/>
  <c r="K28" i="10"/>
  <c r="J28" i="10"/>
  <c r="H28" i="10"/>
  <c r="K30" i="10"/>
  <c r="J30" i="10"/>
  <c r="H30" i="10"/>
  <c r="K32" i="10"/>
  <c r="J32" i="10"/>
  <c r="H32" i="10"/>
  <c r="J34" i="10"/>
  <c r="K34" i="10"/>
  <c r="H34" i="10"/>
  <c r="I49" i="10"/>
  <c r="H49" i="10"/>
  <c r="I46" i="10"/>
  <c r="K47" i="10"/>
  <c r="I86" i="10"/>
  <c r="H86" i="10"/>
  <c r="F96" i="10"/>
  <c r="I83" i="10"/>
  <c r="H83" i="10"/>
  <c r="K133" i="10"/>
  <c r="J133" i="10"/>
  <c r="H133" i="10"/>
  <c r="J41" i="10"/>
  <c r="J49" i="10"/>
  <c r="I85" i="10"/>
  <c r="H85" i="10"/>
  <c r="K125" i="10"/>
  <c r="J125" i="10"/>
  <c r="H125" i="10"/>
  <c r="I21" i="10"/>
  <c r="K35" i="10"/>
  <c r="J40" i="10"/>
  <c r="H41" i="10"/>
  <c r="K43" i="10"/>
  <c r="J48" i="10"/>
  <c r="J54" i="10"/>
  <c r="J58" i="10"/>
  <c r="J62" i="10"/>
  <c r="J66" i="10"/>
  <c r="J70" i="10"/>
  <c r="J74" i="10"/>
  <c r="J78" i="10"/>
  <c r="J82" i="10"/>
  <c r="J85" i="10"/>
  <c r="K137" i="10"/>
  <c r="H40" i="10"/>
  <c r="H48" i="10"/>
  <c r="I54" i="10"/>
  <c r="I58" i="10"/>
  <c r="I62" i="10"/>
  <c r="I66" i="10"/>
  <c r="I70" i="10"/>
  <c r="I74" i="10"/>
  <c r="I78" i="10"/>
  <c r="I82" i="10"/>
  <c r="J38" i="10"/>
  <c r="H39" i="10"/>
  <c r="K41" i="10"/>
  <c r="J46" i="10"/>
  <c r="H47" i="10"/>
  <c r="J53" i="10"/>
  <c r="J57" i="10"/>
  <c r="J61" i="10"/>
  <c r="J65" i="10"/>
  <c r="J69" i="10"/>
  <c r="J73" i="10"/>
  <c r="J77" i="10"/>
  <c r="J81" i="10"/>
  <c r="I84" i="10"/>
  <c r="H84" i="10"/>
  <c r="K129" i="10"/>
  <c r="J129" i="10"/>
  <c r="H129" i="10"/>
  <c r="K141" i="10"/>
  <c r="K40" i="10"/>
  <c r="I53" i="10"/>
  <c r="I57" i="10"/>
  <c r="I61" i="10"/>
  <c r="I65" i="10"/>
  <c r="I69" i="10"/>
  <c r="I73" i="10"/>
  <c r="I77" i="10"/>
  <c r="I81" i="10"/>
  <c r="J84" i="10"/>
  <c r="K122" i="10"/>
  <c r="J122" i="10"/>
  <c r="K126" i="10"/>
  <c r="J126" i="10"/>
  <c r="K130" i="10"/>
  <c r="J130" i="10"/>
  <c r="K134" i="10"/>
  <c r="J134" i="10"/>
  <c r="K138" i="10"/>
  <c r="K142" i="10"/>
  <c r="K78" i="11"/>
  <c r="J78" i="11"/>
  <c r="H78" i="11"/>
  <c r="K94" i="11"/>
  <c r="J94" i="11"/>
  <c r="H94" i="11"/>
  <c r="H36" i="11"/>
  <c r="K36" i="11"/>
  <c r="J36" i="11"/>
  <c r="J51" i="11"/>
  <c r="I51" i="11"/>
  <c r="H60" i="11"/>
  <c r="K60" i="11"/>
  <c r="J60" i="11"/>
  <c r="K163" i="11"/>
  <c r="J163" i="11"/>
  <c r="H163" i="11"/>
  <c r="K154" i="10"/>
  <c r="K158" i="10"/>
  <c r="K162" i="10"/>
  <c r="K166" i="10"/>
  <c r="F19" i="11"/>
  <c r="E19" i="11"/>
  <c r="J7" i="11"/>
  <c r="I8" i="11"/>
  <c r="I12" i="11"/>
  <c r="I16" i="11"/>
  <c r="H44" i="11"/>
  <c r="K44" i="11"/>
  <c r="J44" i="11"/>
  <c r="J98" i="10"/>
  <c r="J99" i="10"/>
  <c r="J100" i="10"/>
  <c r="J101" i="10"/>
  <c r="J102" i="10"/>
  <c r="J103" i="10"/>
  <c r="J104" i="10"/>
  <c r="J105" i="10"/>
  <c r="J106" i="10"/>
  <c r="J107" i="10"/>
  <c r="J108" i="10"/>
  <c r="J109" i="10"/>
  <c r="J110" i="10"/>
  <c r="J111" i="10"/>
  <c r="J112" i="10"/>
  <c r="J113" i="10"/>
  <c r="J114" i="10"/>
  <c r="J115" i="10"/>
  <c r="J116" i="10"/>
  <c r="J117" i="10"/>
  <c r="J118" i="10"/>
  <c r="J119" i="10"/>
  <c r="J120" i="10"/>
  <c r="K121" i="10"/>
  <c r="K124" i="10"/>
  <c r="J124" i="10"/>
  <c r="I125" i="10"/>
  <c r="K128" i="10"/>
  <c r="J128" i="10"/>
  <c r="I129" i="10"/>
  <c r="K132" i="10"/>
  <c r="J132" i="10"/>
  <c r="K136" i="10"/>
  <c r="K140" i="10"/>
  <c r="J146" i="10"/>
  <c r="J147" i="10"/>
  <c r="J148" i="10"/>
  <c r="J149" i="10"/>
  <c r="J150" i="10"/>
  <c r="J153" i="10"/>
  <c r="J157" i="10"/>
  <c r="J161" i="10"/>
  <c r="J165" i="10"/>
  <c r="H7" i="11"/>
  <c r="H11" i="11"/>
  <c r="H15" i="11"/>
  <c r="J59" i="11"/>
  <c r="I59" i="11"/>
  <c r="K70" i="11"/>
  <c r="J70" i="11"/>
  <c r="H70" i="11"/>
  <c r="K86" i="11"/>
  <c r="J86" i="11"/>
  <c r="H86" i="11"/>
  <c r="K155" i="11"/>
  <c r="J155" i="11"/>
  <c r="H155" i="11"/>
  <c r="H87" i="10"/>
  <c r="H88" i="10"/>
  <c r="H89" i="10"/>
  <c r="H90" i="10"/>
  <c r="H91" i="10"/>
  <c r="H92" i="10"/>
  <c r="H93" i="10"/>
  <c r="H94" i="10"/>
  <c r="H95" i="10"/>
  <c r="H124" i="10"/>
  <c r="H128" i="10"/>
  <c r="K153" i="10"/>
  <c r="K157" i="10"/>
  <c r="K161" i="10"/>
  <c r="K165" i="10"/>
  <c r="I7" i="11"/>
  <c r="I11" i="11"/>
  <c r="I15" i="11"/>
  <c r="K123" i="10"/>
  <c r="J123" i="10"/>
  <c r="I124" i="10"/>
  <c r="K127" i="10"/>
  <c r="J127" i="10"/>
  <c r="I128" i="10"/>
  <c r="K131" i="10"/>
  <c r="J131" i="10"/>
  <c r="K135" i="10"/>
  <c r="J135" i="10"/>
  <c r="K139" i="10"/>
  <c r="K143" i="10"/>
  <c r="J156" i="10"/>
  <c r="J160" i="10"/>
  <c r="J164" i="10"/>
  <c r="H10" i="11"/>
  <c r="H14" i="11"/>
  <c r="H18" i="11"/>
  <c r="H52" i="11"/>
  <c r="K52" i="11"/>
  <c r="J52" i="11"/>
  <c r="H123" i="10"/>
  <c r="H127" i="10"/>
  <c r="H131" i="10"/>
  <c r="K156" i="10"/>
  <c r="K160" i="10"/>
  <c r="K164" i="10"/>
  <c r="I10" i="11"/>
  <c r="I14" i="11"/>
  <c r="I18" i="11"/>
  <c r="H28" i="11"/>
  <c r="K28" i="11"/>
  <c r="J28" i="11"/>
  <c r="H27" i="11"/>
  <c r="H35" i="11"/>
  <c r="H43" i="11"/>
  <c r="H51" i="11"/>
  <c r="H59" i="11"/>
  <c r="K67" i="11"/>
  <c r="J67" i="11"/>
  <c r="H67" i="11"/>
  <c r="K75" i="11"/>
  <c r="J75" i="11"/>
  <c r="H75" i="11"/>
  <c r="K83" i="11"/>
  <c r="J83" i="11"/>
  <c r="H83" i="11"/>
  <c r="K91" i="11"/>
  <c r="J91" i="11"/>
  <c r="H91" i="11"/>
  <c r="K160" i="11"/>
  <c r="J160" i="11"/>
  <c r="K8" i="12"/>
  <c r="E46" i="13" s="1"/>
  <c r="J8" i="12"/>
  <c r="H8" i="12"/>
  <c r="K10" i="12"/>
  <c r="C46" i="13" s="1"/>
  <c r="J10" i="12"/>
  <c r="H10" i="12"/>
  <c r="K12" i="12"/>
  <c r="G46" i="13" s="1"/>
  <c r="J12" i="12"/>
  <c r="H12" i="12"/>
  <c r="K14" i="12"/>
  <c r="F46" i="13" s="1"/>
  <c r="J14" i="12"/>
  <c r="H14" i="12"/>
  <c r="K16" i="12"/>
  <c r="J16" i="12"/>
  <c r="H16" i="12"/>
  <c r="K18" i="12"/>
  <c r="J18" i="12"/>
  <c r="H18" i="12"/>
  <c r="K41" i="12"/>
  <c r="J41" i="12"/>
  <c r="H41" i="12"/>
  <c r="K50" i="12"/>
  <c r="J50" i="12"/>
  <c r="F96" i="11"/>
  <c r="H26" i="11"/>
  <c r="H34" i="11"/>
  <c r="H42" i="11"/>
  <c r="H66" i="11"/>
  <c r="K72" i="11"/>
  <c r="J72" i="11"/>
  <c r="H72" i="11"/>
  <c r="K80" i="11"/>
  <c r="J80" i="11"/>
  <c r="H80" i="11"/>
  <c r="K88" i="11"/>
  <c r="J88" i="11"/>
  <c r="H88" i="11"/>
  <c r="K157" i="11"/>
  <c r="J157" i="11"/>
  <c r="K165" i="11"/>
  <c r="J165" i="11"/>
  <c r="H25" i="11"/>
  <c r="J27" i="11"/>
  <c r="H33" i="11"/>
  <c r="J35" i="11"/>
  <c r="H41" i="11"/>
  <c r="J43" i="11"/>
  <c r="K69" i="11"/>
  <c r="J69" i="11"/>
  <c r="H69" i="11"/>
  <c r="K77" i="11"/>
  <c r="J77" i="11"/>
  <c r="H77" i="11"/>
  <c r="K85" i="11"/>
  <c r="J85" i="11"/>
  <c r="H85" i="11"/>
  <c r="K93" i="11"/>
  <c r="J93" i="11"/>
  <c r="H93" i="11"/>
  <c r="K154" i="11"/>
  <c r="J154" i="11"/>
  <c r="K162" i="11"/>
  <c r="J162" i="11"/>
  <c r="K65" i="12"/>
  <c r="H65" i="12"/>
  <c r="J65" i="12"/>
  <c r="H21" i="11"/>
  <c r="H22" i="11"/>
  <c r="H23" i="11"/>
  <c r="H24" i="11"/>
  <c r="J26" i="11"/>
  <c r="K27" i="11"/>
  <c r="H32" i="11"/>
  <c r="J34" i="11"/>
  <c r="K35" i="11"/>
  <c r="H40" i="11"/>
  <c r="J42" i="11"/>
  <c r="K43" i="11"/>
  <c r="H48" i="11"/>
  <c r="J50" i="11"/>
  <c r="K51" i="11"/>
  <c r="H56" i="11"/>
  <c r="J58" i="11"/>
  <c r="K59" i="11"/>
  <c r="H64" i="11"/>
  <c r="J66" i="11"/>
  <c r="K74" i="11"/>
  <c r="J74" i="11"/>
  <c r="H74" i="11"/>
  <c r="K82" i="11"/>
  <c r="J82" i="11"/>
  <c r="H82" i="11"/>
  <c r="K90" i="11"/>
  <c r="J90" i="11"/>
  <c r="H90" i="11"/>
  <c r="H154" i="11"/>
  <c r="K159" i="11"/>
  <c r="J159" i="11"/>
  <c r="H162" i="11"/>
  <c r="I7" i="12"/>
  <c r="I19" i="12" s="1"/>
  <c r="F19" i="12"/>
  <c r="E19" i="12"/>
  <c r="K49" i="12"/>
  <c r="M46" i="13" s="1"/>
  <c r="J49" i="12"/>
  <c r="H49" i="12"/>
  <c r="K71" i="11"/>
  <c r="J71" i="11"/>
  <c r="H71" i="11"/>
  <c r="K79" i="11"/>
  <c r="J79" i="11"/>
  <c r="H79" i="11"/>
  <c r="K87" i="11"/>
  <c r="J87" i="11"/>
  <c r="H87" i="11"/>
  <c r="K95" i="11"/>
  <c r="J95" i="11"/>
  <c r="H95" i="11"/>
  <c r="K156" i="11"/>
  <c r="J156" i="11"/>
  <c r="K164" i="11"/>
  <c r="J164" i="11"/>
  <c r="K7" i="12"/>
  <c r="B46" i="13" s="1"/>
  <c r="J7" i="12"/>
  <c r="H7" i="12"/>
  <c r="K9" i="12"/>
  <c r="J9" i="12"/>
  <c r="H9" i="12"/>
  <c r="K11" i="12"/>
  <c r="D46" i="13" s="1"/>
  <c r="J11" i="12"/>
  <c r="H11" i="12"/>
  <c r="K13" i="12"/>
  <c r="H46" i="13" s="1"/>
  <c r="J13" i="12"/>
  <c r="H13" i="12"/>
  <c r="K15" i="12"/>
  <c r="J15" i="12"/>
  <c r="H15" i="12"/>
  <c r="K17" i="12"/>
  <c r="J17" i="12"/>
  <c r="H17" i="12"/>
  <c r="K61" i="12"/>
  <c r="H61" i="12"/>
  <c r="J61" i="12"/>
  <c r="J21" i="11"/>
  <c r="J22" i="11"/>
  <c r="J23" i="11"/>
  <c r="J24" i="11"/>
  <c r="K25" i="11"/>
  <c r="H30" i="11"/>
  <c r="J32" i="11"/>
  <c r="K33" i="11"/>
  <c r="H38" i="11"/>
  <c r="J40" i="11"/>
  <c r="K41" i="11"/>
  <c r="H46" i="11"/>
  <c r="J48" i="11"/>
  <c r="K49" i="11"/>
  <c r="M45" i="13" s="1"/>
  <c r="H54" i="11"/>
  <c r="J56" i="11"/>
  <c r="K57" i="11"/>
  <c r="H62" i="11"/>
  <c r="J64" i="11"/>
  <c r="K65" i="11"/>
  <c r="K68" i="11"/>
  <c r="J68" i="11"/>
  <c r="H68" i="11"/>
  <c r="K76" i="11"/>
  <c r="J76" i="11"/>
  <c r="H76" i="11"/>
  <c r="K84" i="11"/>
  <c r="J84" i="11"/>
  <c r="H84" i="11"/>
  <c r="K92" i="11"/>
  <c r="J92" i="11"/>
  <c r="H92" i="11"/>
  <c r="K153" i="11"/>
  <c r="J153" i="11"/>
  <c r="H156" i="11"/>
  <c r="K161" i="11"/>
  <c r="J161" i="11"/>
  <c r="H164" i="11"/>
  <c r="K42" i="12"/>
  <c r="J42" i="12"/>
  <c r="H29" i="11"/>
  <c r="J31" i="11"/>
  <c r="K32" i="11"/>
  <c r="H37" i="11"/>
  <c r="J39" i="11"/>
  <c r="K40" i="11"/>
  <c r="H45" i="11"/>
  <c r="J47" i="11"/>
  <c r="K48" i="11"/>
  <c r="H53" i="11"/>
  <c r="J55" i="11"/>
  <c r="K56" i="11"/>
  <c r="H61" i="11"/>
  <c r="J63" i="11"/>
  <c r="K64" i="11"/>
  <c r="K73" i="11"/>
  <c r="J73" i="11"/>
  <c r="H73" i="11"/>
  <c r="K81" i="11"/>
  <c r="J81" i="11"/>
  <c r="H81" i="11"/>
  <c r="K89" i="11"/>
  <c r="J89" i="11"/>
  <c r="H89" i="11"/>
  <c r="E96" i="11"/>
  <c r="K158" i="11"/>
  <c r="J158" i="11"/>
  <c r="K166" i="11"/>
  <c r="J166" i="11"/>
  <c r="H42" i="12"/>
  <c r="K57" i="12"/>
  <c r="H57" i="12"/>
  <c r="J57" i="12"/>
  <c r="K58" i="12"/>
  <c r="H58" i="12"/>
  <c r="K62" i="12"/>
  <c r="H62" i="12"/>
  <c r="K66" i="12"/>
  <c r="H66" i="12"/>
  <c r="I125" i="12"/>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2" i="11"/>
  <c r="H133" i="11"/>
  <c r="H21" i="12"/>
  <c r="H22" i="12"/>
  <c r="H23" i="12"/>
  <c r="H24" i="12"/>
  <c r="H25" i="12"/>
  <c r="H26" i="12"/>
  <c r="H27" i="12"/>
  <c r="H28" i="12"/>
  <c r="H29" i="12"/>
  <c r="H30" i="12"/>
  <c r="H31" i="12"/>
  <c r="H32" i="12"/>
  <c r="H33" i="12"/>
  <c r="H34" i="12"/>
  <c r="H35" i="12"/>
  <c r="H36" i="12"/>
  <c r="J118" i="12"/>
  <c r="K118" i="12"/>
  <c r="H118" i="12"/>
  <c r="J127" i="12"/>
  <c r="K127" i="12"/>
  <c r="J134" i="12"/>
  <c r="K134" i="12"/>
  <c r="H134" i="12"/>
  <c r="K142" i="12"/>
  <c r="I153" i="11"/>
  <c r="K56" i="12"/>
  <c r="H56" i="12"/>
  <c r="K60" i="12"/>
  <c r="H60" i="12"/>
  <c r="K64" i="12"/>
  <c r="H64" i="12"/>
  <c r="I126" i="12"/>
  <c r="E144" i="11"/>
  <c r="H40" i="12"/>
  <c r="H48" i="12"/>
  <c r="J119" i="12"/>
  <c r="K119" i="12"/>
  <c r="J126" i="12"/>
  <c r="K126" i="12"/>
  <c r="H126" i="12"/>
  <c r="J135" i="12"/>
  <c r="K135" i="12"/>
  <c r="K143" i="12"/>
  <c r="J56" i="12"/>
  <c r="K59" i="12"/>
  <c r="H59" i="12"/>
  <c r="J60" i="12"/>
  <c r="K63" i="12"/>
  <c r="L46" i="13" s="1"/>
  <c r="H63" i="12"/>
  <c r="J64" i="12"/>
  <c r="K67" i="12"/>
  <c r="H67" i="12"/>
  <c r="H119" i="12"/>
  <c r="F96" i="12"/>
  <c r="E96" i="12"/>
  <c r="J40" i="12"/>
  <c r="J48" i="12"/>
  <c r="J146" i="12"/>
  <c r="J147" i="12"/>
  <c r="J148" i="12"/>
  <c r="J149" i="12"/>
  <c r="J150" i="12"/>
  <c r="K153" i="12"/>
  <c r="J153" i="12"/>
  <c r="H153" i="12"/>
  <c r="K155" i="12"/>
  <c r="J155" i="12"/>
  <c r="H155" i="12"/>
  <c r="K157" i="12"/>
  <c r="J157" i="12"/>
  <c r="H157" i="12"/>
  <c r="K159" i="12"/>
  <c r="J159" i="12"/>
  <c r="H159" i="12"/>
  <c r="K161" i="12"/>
  <c r="J161" i="12"/>
  <c r="H161" i="12"/>
  <c r="K163" i="12"/>
  <c r="J163" i="12"/>
  <c r="H163" i="12"/>
  <c r="K165" i="12"/>
  <c r="J165" i="12"/>
  <c r="H165"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E144" i="12"/>
  <c r="J117" i="12"/>
  <c r="K120" i="12"/>
  <c r="J125" i="12"/>
  <c r="I127" i="12"/>
  <c r="K128" i="12"/>
  <c r="J133" i="12"/>
  <c r="K136" i="12"/>
  <c r="K154" i="12"/>
  <c r="J154" i="12"/>
  <c r="H154" i="12"/>
  <c r="K156" i="12"/>
  <c r="J156" i="12"/>
  <c r="H156" i="12"/>
  <c r="K158" i="12"/>
  <c r="J158" i="12"/>
  <c r="H158" i="12"/>
  <c r="K160" i="12"/>
  <c r="J160" i="12"/>
  <c r="H160" i="12"/>
  <c r="K162" i="12"/>
  <c r="J162" i="12"/>
  <c r="H162" i="12"/>
  <c r="K164" i="12"/>
  <c r="J164" i="12"/>
  <c r="H164" i="12"/>
  <c r="K166" i="12"/>
  <c r="J166" i="12"/>
  <c r="H166" i="12"/>
  <c r="J116" i="12"/>
  <c r="H117" i="12"/>
  <c r="J124" i="12"/>
  <c r="H125" i="12"/>
  <c r="J132" i="12"/>
  <c r="H133" i="12"/>
  <c r="F146" i="14"/>
  <c r="F163" i="14" s="1"/>
  <c r="E146" i="14"/>
  <c r="H116" i="12"/>
  <c r="J123" i="12"/>
  <c r="H124" i="12"/>
  <c r="J131" i="12"/>
  <c r="H132" i="12"/>
  <c r="F144" i="12"/>
  <c r="H146" i="12"/>
  <c r="H147" i="12"/>
  <c r="H148" i="12"/>
  <c r="H149" i="12"/>
  <c r="H150" i="12"/>
  <c r="G19" i="14"/>
  <c r="F19" i="14"/>
  <c r="I98" i="12"/>
  <c r="K117" i="12"/>
  <c r="K125" i="12"/>
  <c r="K133" i="12"/>
  <c r="K141" i="12"/>
  <c r="I146" i="12"/>
  <c r="I151" i="12" s="1"/>
  <c r="F167" i="12"/>
  <c r="E167" i="12"/>
  <c r="I153" i="12"/>
  <c r="I167" i="12" s="1"/>
  <c r="J169" i="7" l="1"/>
  <c r="I144" i="11"/>
  <c r="F168" i="10"/>
  <c r="I96" i="12"/>
  <c r="E373" i="1"/>
  <c r="E374" i="1" s="1"/>
  <c r="E375" i="1" s="1"/>
  <c r="E376" i="1" s="1"/>
  <c r="E397" i="1"/>
  <c r="E398" i="1" s="1"/>
  <c r="E399" i="1" s="1"/>
  <c r="E400" i="1" s="1"/>
  <c r="B27" i="5"/>
  <c r="C88" i="1"/>
  <c r="B40" i="5" s="1"/>
  <c r="I167" i="11"/>
  <c r="B6" i="5"/>
  <c r="B4" i="5"/>
  <c r="H151" i="11"/>
  <c r="J151" i="9"/>
  <c r="H167" i="10"/>
  <c r="C240" i="1"/>
  <c r="B31" i="5" s="1"/>
  <c r="B16" i="5"/>
  <c r="I19" i="10"/>
  <c r="G27" i="3"/>
  <c r="H169" i="7"/>
  <c r="M24" i="3" s="1"/>
  <c r="H151" i="10"/>
  <c r="I169" i="7"/>
  <c r="N24" i="3" s="1"/>
  <c r="C40" i="1"/>
  <c r="B25" i="3" s="1"/>
  <c r="I151" i="9"/>
  <c r="B8" i="5"/>
  <c r="E389" i="1"/>
  <c r="E390" i="1" s="1"/>
  <c r="E391" i="1" s="1"/>
  <c r="E392" i="1" s="1"/>
  <c r="C200" i="1"/>
  <c r="C208" i="1" s="1"/>
  <c r="C120" i="1"/>
  <c r="C128" i="1" s="1"/>
  <c r="B10" i="5"/>
  <c r="E393" i="1"/>
  <c r="E394" i="1" s="1"/>
  <c r="E395" i="1" s="1"/>
  <c r="E396" i="1" s="1"/>
  <c r="E385" i="1"/>
  <c r="E386" i="1" s="1"/>
  <c r="E387" i="1" s="1"/>
  <c r="E388" i="1" s="1"/>
  <c r="E377" i="1"/>
  <c r="E378" i="1" s="1"/>
  <c r="E379" i="1" s="1"/>
  <c r="E380" i="1" s="1"/>
  <c r="I96" i="11"/>
  <c r="J19" i="11"/>
  <c r="J151" i="11"/>
  <c r="I19" i="9"/>
  <c r="H167" i="11"/>
  <c r="J167" i="9"/>
  <c r="H151" i="9"/>
  <c r="H19" i="9"/>
  <c r="J144" i="11"/>
  <c r="E168" i="10"/>
  <c r="H19" i="10"/>
  <c r="H144" i="10"/>
  <c r="E168" i="9"/>
  <c r="O45" i="13"/>
  <c r="O46" i="13"/>
  <c r="I19" i="11"/>
  <c r="H19" i="11"/>
  <c r="F168" i="9"/>
  <c r="E169" i="7"/>
  <c r="E163" i="14"/>
  <c r="E164" i="14" s="1"/>
  <c r="J151" i="10"/>
  <c r="H144" i="12"/>
  <c r="J19" i="10"/>
  <c r="J144" i="12"/>
  <c r="J96" i="12"/>
  <c r="I144" i="10"/>
  <c r="I96" i="9"/>
  <c r="H96" i="12"/>
  <c r="J167" i="11"/>
  <c r="H167" i="9"/>
  <c r="I167" i="9"/>
  <c r="H96" i="9"/>
  <c r="B8" i="4"/>
  <c r="B5" i="13"/>
  <c r="B33" i="5"/>
  <c r="C288" i="1"/>
  <c r="H144" i="9"/>
  <c r="F361" i="1"/>
  <c r="G361" i="1" s="1"/>
  <c r="H361" i="1" s="1"/>
  <c r="I361" i="1" s="1"/>
  <c r="J361" i="1" s="1"/>
  <c r="K361" i="1" s="1"/>
  <c r="L360" i="1"/>
  <c r="J96" i="11"/>
  <c r="J167" i="10"/>
  <c r="F68" i="4"/>
  <c r="J24" i="3"/>
  <c r="B25" i="5"/>
  <c r="J151" i="12"/>
  <c r="H151" i="12"/>
  <c r="H167" i="12"/>
  <c r="E168" i="12"/>
  <c r="J144" i="10"/>
  <c r="E169" i="10"/>
  <c r="I144" i="9"/>
  <c r="J96" i="9"/>
  <c r="B44" i="5"/>
  <c r="C176" i="1"/>
  <c r="B61" i="5" s="1"/>
  <c r="I144" i="12"/>
  <c r="E168" i="11"/>
  <c r="H96" i="10"/>
  <c r="J144" i="9"/>
  <c r="J167" i="12"/>
  <c r="F168" i="12"/>
  <c r="H19" i="12"/>
  <c r="F168" i="11"/>
  <c r="I96" i="10"/>
  <c r="I169" i="10" s="1"/>
  <c r="N26" i="3" s="1"/>
  <c r="J96" i="10"/>
  <c r="J19" i="9"/>
  <c r="H144" i="11"/>
  <c r="J19" i="12"/>
  <c r="H96" i="11"/>
  <c r="K28" i="3"/>
  <c r="L28" i="3" s="1"/>
  <c r="G28" i="3"/>
  <c r="C248" i="1" l="1"/>
  <c r="C48" i="1"/>
  <c r="B21" i="5"/>
  <c r="O24" i="3"/>
  <c r="C96" i="1"/>
  <c r="B57" i="5" s="1"/>
  <c r="I169" i="12"/>
  <c r="N28" i="3" s="1"/>
  <c r="B29" i="5"/>
  <c r="I169" i="11"/>
  <c r="N27" i="3" s="1"/>
  <c r="J169" i="11"/>
  <c r="F389" i="1"/>
  <c r="H169" i="10"/>
  <c r="M26" i="3" s="1"/>
  <c r="O26" i="3" s="1"/>
  <c r="E169" i="9"/>
  <c r="F397" i="1"/>
  <c r="F385" i="1"/>
  <c r="F393" i="1"/>
  <c r="H169" i="12"/>
  <c r="M28" i="3" s="1"/>
  <c r="O28" i="3" s="1"/>
  <c r="P28" i="3" s="1"/>
  <c r="H169" i="11"/>
  <c r="M27" i="3" s="1"/>
  <c r="J169" i="12"/>
  <c r="I169" i="9"/>
  <c r="N25" i="3" s="1"/>
  <c r="J169" i="10"/>
  <c r="F396" i="1"/>
  <c r="F380" i="1"/>
  <c r="F394" i="1"/>
  <c r="F384" i="1"/>
  <c r="F399" i="1"/>
  <c r="F388" i="1"/>
  <c r="F392" i="1"/>
  <c r="F378" i="1"/>
  <c r="F400" i="1"/>
  <c r="F401" i="1" s="1"/>
  <c r="C312" i="1" s="1"/>
  <c r="B72" i="5" s="1"/>
  <c r="F382" i="1"/>
  <c r="F376" i="1"/>
  <c r="F373" i="1"/>
  <c r="F379" i="1"/>
  <c r="B38" i="5"/>
  <c r="B26" i="3"/>
  <c r="C56" i="1"/>
  <c r="F381" i="1"/>
  <c r="F386" i="1"/>
  <c r="F391" i="1"/>
  <c r="H169" i="9"/>
  <c r="M25" i="3" s="1"/>
  <c r="O25" i="3" s="1"/>
  <c r="P25" i="3" s="1"/>
  <c r="F390" i="1"/>
  <c r="F395" i="1"/>
  <c r="B6" i="13"/>
  <c r="B21" i="4"/>
  <c r="B48" i="5"/>
  <c r="C256" i="1"/>
  <c r="B65" i="5" s="1"/>
  <c r="J169" i="9"/>
  <c r="P24" i="3"/>
  <c r="B42" i="5"/>
  <c r="C136" i="1"/>
  <c r="B59" i="5" s="1"/>
  <c r="F375" i="1"/>
  <c r="F377" i="1"/>
  <c r="F398" i="1"/>
  <c r="F383" i="1"/>
  <c r="K24" i="3"/>
  <c r="J29" i="3"/>
  <c r="G24" i="3"/>
  <c r="G29" i="3" s="1"/>
  <c r="B50" i="5"/>
  <c r="C296" i="1"/>
  <c r="B67" i="5" s="1"/>
  <c r="F374" i="1"/>
  <c r="F387" i="1"/>
  <c r="C216" i="1"/>
  <c r="B63" i="5" s="1"/>
  <c r="B46" i="5"/>
  <c r="E169" i="11"/>
  <c r="E169" i="12"/>
  <c r="O27" i="3" l="1"/>
  <c r="P27" i="3" s="1"/>
  <c r="P26" i="3"/>
  <c r="F402" i="1"/>
  <c r="C320" i="1" s="1"/>
  <c r="B74" i="5" s="1"/>
  <c r="B27" i="3"/>
  <c r="B55" i="5"/>
  <c r="B7" i="13"/>
  <c r="B34" i="4"/>
  <c r="L24" i="3"/>
  <c r="K29" i="3"/>
  <c r="L29" i="3" s="1"/>
  <c r="O29" i="3" l="1"/>
  <c r="P29" i="3" s="1"/>
  <c r="F403" i="1"/>
  <c r="C328" i="1" s="1"/>
  <c r="B76" i="5" s="1"/>
  <c r="B47" i="4"/>
  <c r="B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NZSchwabe</author>
    <author>dickeys674</author>
  </authors>
  <commentList>
    <comment ref="D4" authorId="0" shapeId="0" xr:uid="{00000000-0006-0000-0300-000001000000}">
      <text>
        <r>
          <rPr>
            <b/>
            <sz val="8"/>
            <color indexed="81"/>
            <rFont val="Tahoma"/>
            <family val="2"/>
          </rPr>
          <t>Robert Says</t>
        </r>
        <r>
          <rPr>
            <sz val="8"/>
            <color indexed="81"/>
            <rFont val="Tahoma"/>
            <family val="2"/>
          </rPr>
          <t xml:space="preserve">
Enter Projected Sales Here</t>
        </r>
      </text>
    </comment>
    <comment ref="B40" authorId="1" shapeId="0" xr:uid="{00000000-0006-0000-0300-000002000000}">
      <text>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Robert Dunning</author>
  </authors>
  <commentList>
    <comment ref="C22" authorId="0" shapeId="0" xr:uid="{00000000-0006-0000-0200-000001000000}">
      <text>
        <r>
          <rPr>
            <sz val="9"/>
            <rFont val="Tahoma"/>
            <family val="2"/>
          </rPr>
          <t xml:space="preserve">What To Cook
Use the day to see your cook requirement.
This number is for the entire day.
Do not cook the entire amount during one shift
divide the number in half and cook for your shift only.
</t>
        </r>
      </text>
    </comment>
    <comment ref="M356" authorId="0" shapeId="0" xr:uid="{00000000-0006-0000-0200-000002000000}">
      <text>
        <r>
          <rPr>
            <b/>
            <sz val="9"/>
            <rFont val="Tahoma"/>
            <family val="2"/>
          </rPr>
          <t>Robert Dunning:</t>
        </r>
        <r>
          <rPr>
            <sz val="9"/>
            <rFont val="Tahoma"/>
            <family val="2"/>
          </rPr>
          <t xml:space="preserve">
FORMULA FOR DATE CHANGE: 
=IF(E324&lt;F324,E325)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Robert Dunning</author>
  </authors>
  <commentList>
    <comment ref="C4" authorId="0" shapeId="0" xr:uid="{00000000-0006-0000-0400-000001000000}">
      <text>
        <r>
          <rPr>
            <b/>
            <sz val="9"/>
            <rFont val="Tahoma"/>
            <family val="2"/>
          </rPr>
          <t xml:space="preserve">
Beginning Inventory 
         A.M. Count
</t>
        </r>
      </text>
    </comment>
    <comment ref="D4" authorId="0" shapeId="0" xr:uid="{00000000-0006-0000-0400-000002000000}">
      <text>
        <r>
          <rPr>
            <b/>
            <sz val="9"/>
            <rFont val="Tahoma"/>
            <family val="2"/>
          </rPr>
          <t xml:space="preserve">
Ending Inventory 
      P.M. Count</t>
        </r>
        <r>
          <rPr>
            <sz val="9"/>
            <rFont val="Tahoma"/>
            <family val="2"/>
          </rPr>
          <t xml:space="preserve">
</t>
        </r>
      </text>
    </comment>
    <comment ref="C5" authorId="0" shapeId="0" xr:uid="{00000000-0006-0000-0400-000003000000}">
      <text>
        <r>
          <rPr>
            <b/>
            <sz val="9"/>
            <rFont val="Tahoma"/>
            <family val="2"/>
          </rPr>
          <t xml:space="preserve">
     Product Cooked
    (Manager Count)</t>
        </r>
      </text>
    </comment>
    <comment ref="D5" authorId="0" shapeId="0" xr:uid="{00000000-0006-0000-0400-000004000000}">
      <text>
        <r>
          <rPr>
            <b/>
            <sz val="9"/>
            <rFont val="Tahoma"/>
            <family val="2"/>
          </rPr>
          <t xml:space="preserve">
   Product  Cooked
 (Computer Count)</t>
        </r>
      </text>
    </comment>
  </commentList>
</comments>
</file>

<file path=xl/sharedStrings.xml><?xml version="1.0" encoding="utf-8"?>
<sst xmlns="http://schemas.openxmlformats.org/spreadsheetml/2006/main" count="2908" uniqueCount="617">
  <si>
    <t>Date</t>
  </si>
  <si>
    <t>A.M. Manager</t>
  </si>
  <si>
    <t>P.M. Manager</t>
  </si>
  <si>
    <t>BRISKET</t>
  </si>
  <si>
    <t>PORK BUTT</t>
  </si>
  <si>
    <t>RIBS</t>
  </si>
  <si>
    <t>CHICKEN</t>
  </si>
  <si>
    <t>TURKEY</t>
  </si>
  <si>
    <t>POLISH SAUSAGE</t>
  </si>
  <si>
    <t>SPICY CHEDDAR</t>
  </si>
  <si>
    <t>GREEN BEANS</t>
  </si>
  <si>
    <t>BARBECUE BEANS</t>
  </si>
  <si>
    <t>JALAPENO BEANS</t>
  </si>
  <si>
    <t>POTATO SALAD</t>
  </si>
  <si>
    <t>MAC &amp; CHEESE</t>
  </si>
  <si>
    <t>BPC</t>
  </si>
  <si>
    <t>SPINACH</t>
  </si>
  <si>
    <t>COLESLAW</t>
  </si>
  <si>
    <t xml:space="preserve">COMMENTS </t>
  </si>
  <si>
    <t/>
  </si>
  <si>
    <t>BEGINNING INVENTORY</t>
  </si>
  <si>
    <t>8 AM WARMER COUNT</t>
  </si>
  <si>
    <t>8 AM SMOKER LOAD</t>
  </si>
  <si>
    <t>LUNCH STRATEGIC SMOKE</t>
  </si>
  <si>
    <t>2 PM WARMER COUNT</t>
  </si>
  <si>
    <t>DINNER LOAD</t>
  </si>
  <si>
    <t>LUNCH USAGE</t>
  </si>
  <si>
    <t>DINNER STRATEGIC SMOKE</t>
  </si>
  <si>
    <t>9 PM WARMER COUNT</t>
  </si>
  <si>
    <t>DINNER USAGE</t>
  </si>
  <si>
    <t>DALIY USAGE</t>
  </si>
  <si>
    <t>PRODUCT COOKED</t>
  </si>
  <si>
    <t>PRODUCT TRANSFERRED</t>
  </si>
  <si>
    <t>PRODUCT RECIEVD</t>
  </si>
  <si>
    <t>INVENTORY PURCHASE</t>
  </si>
  <si>
    <t>Computer ending inventory</t>
  </si>
  <si>
    <t>Manager ending inventory</t>
  </si>
  <si>
    <t>DAILY INPACT NOTES</t>
  </si>
  <si>
    <t>Total entries - maximum - 50</t>
  </si>
  <si>
    <t>New Record</t>
  </si>
  <si>
    <t>Row Store</t>
  </si>
  <si>
    <t>DICKEY'S</t>
  </si>
  <si>
    <t>DAILY MEAT PREP AND PAR SHEET</t>
  </si>
  <si>
    <t>August</t>
  </si>
  <si>
    <t>DAILY EMAIL BUILDER</t>
  </si>
  <si>
    <t>A.M. BEGINNING INVENTORY</t>
  </si>
  <si>
    <t>DICKEY'S BARBECUE PIT - Daily Sales Summary</t>
  </si>
  <si>
    <t>WARMER COUNT 8 A.M.</t>
  </si>
  <si>
    <t>SMOKER COUNT 8 A.M.</t>
  </si>
  <si>
    <t>A.M. SMOKER LOAD</t>
  </si>
  <si>
    <t>A. DAILY SALES TOTAL:</t>
  </si>
  <si>
    <t>B. LABOR:</t>
  </si>
  <si>
    <t>2 P.M. WARMER COUNT</t>
  </si>
  <si>
    <t>2 P.M. (DINNER) LOAD</t>
  </si>
  <si>
    <t>D. CATERING PREP:</t>
  </si>
  <si>
    <t>E. DELIVERY BY:</t>
  </si>
  <si>
    <t>F. PRODUCT OUTAGES:</t>
  </si>
  <si>
    <t>6 P.M. SMOKER LOAD</t>
  </si>
  <si>
    <t>G. PIT LOAD:</t>
  </si>
  <si>
    <t>9 P.M. WARMER COUNT</t>
  </si>
  <si>
    <t>H. WARMER COUNT:</t>
  </si>
  <si>
    <t>I. MONEY SHORTAGES/OVER:</t>
  </si>
  <si>
    <t>DAILY USAGE</t>
  </si>
  <si>
    <t>J. OPENING MANAGER:</t>
  </si>
  <si>
    <t>K. CLOSING MANAGER:</t>
  </si>
  <si>
    <t>PRODUCT TRANSFER</t>
  </si>
  <si>
    <t>L. TODAY A.M. MANAGER:</t>
  </si>
  <si>
    <t>PRODUCT PURCHASE / RECEIVED</t>
  </si>
  <si>
    <t>M. TODAY P.M. MANAGER:</t>
  </si>
  <si>
    <t>P.M. Ending Inventory (CP)</t>
  </si>
  <si>
    <t>N. SMTV TOPIC:</t>
  </si>
  <si>
    <t>P.M. ENDING INVENTORY (MGR)</t>
  </si>
  <si>
    <t>O. DAILY COMMENTS:</t>
  </si>
  <si>
    <t>WHAT TO COOK</t>
  </si>
  <si>
    <t>DAILY SALES</t>
  </si>
  <si>
    <t>P. DRIVE THRU SALES:</t>
  </si>
  <si>
    <t>Manager Email List</t>
  </si>
  <si>
    <t>Product Cooked</t>
  </si>
  <si>
    <t>9 P.M. Warmer Count</t>
  </si>
  <si>
    <t>A.M. Beginning Inventory</t>
  </si>
  <si>
    <t>Product Transfer</t>
  </si>
  <si>
    <t>Product Purchase / Received</t>
  </si>
  <si>
    <t>Daily Sales</t>
  </si>
  <si>
    <t>P.M. Ending Inventory (Mgr)</t>
  </si>
  <si>
    <t>AVERAGE USE</t>
  </si>
  <si>
    <t>AVERAGE Product Cooked</t>
  </si>
  <si>
    <t>AVG. 9 P.M. WARMER COUNT</t>
  </si>
  <si>
    <t>Product Purchase/ReceiveD</t>
  </si>
  <si>
    <t>TOTAL TRANSFERRED</t>
  </si>
  <si>
    <t>TOTAL RECEIVED</t>
  </si>
  <si>
    <t xml:space="preserve">Brisket Conversion Formula: </t>
  </si>
  <si>
    <t xml:space="preserve">Divide the number of Brisket received by 5.    Ex: (If you receive 18 Brisket, divide (18 / 5 = 3.6)) </t>
  </si>
  <si>
    <t>LAST WEEK OF MONTH</t>
  </si>
  <si>
    <t>MONTLY USAGE TOTALS</t>
  </si>
  <si>
    <t>AMOUNT USED</t>
  </si>
  <si>
    <t>AMOUNT PRODUCT COOKED</t>
  </si>
  <si>
    <t xml:space="preserve"> PRODUCT TRANSFERRED</t>
  </si>
  <si>
    <t>PRODUCT RECEIVED</t>
  </si>
  <si>
    <t>SELECT</t>
  </si>
  <si>
    <t>January</t>
  </si>
  <si>
    <t>Sunday</t>
  </si>
  <si>
    <t>Monday</t>
  </si>
  <si>
    <t>Tuesday</t>
  </si>
  <si>
    <t>Wednesday</t>
  </si>
  <si>
    <t>Thursday</t>
  </si>
  <si>
    <t>Friday</t>
  </si>
  <si>
    <t>Saturday</t>
  </si>
  <si>
    <t>February</t>
  </si>
  <si>
    <t>March</t>
  </si>
  <si>
    <t>April</t>
  </si>
  <si>
    <t>May</t>
  </si>
  <si>
    <t>June</t>
  </si>
  <si>
    <t>July</t>
  </si>
  <si>
    <t>September</t>
  </si>
  <si>
    <t>HARAHAN</t>
  </si>
  <si>
    <t>October</t>
  </si>
  <si>
    <t>METAIRIE</t>
  </si>
  <si>
    <t>November</t>
  </si>
  <si>
    <t>GRETNA</t>
  </si>
  <si>
    <t>December</t>
  </si>
  <si>
    <t>Transfer Date</t>
  </si>
  <si>
    <t>Product Name</t>
  </si>
  <si>
    <t>Count</t>
  </si>
  <si>
    <t>Exchange</t>
  </si>
  <si>
    <t xml:space="preserve">To </t>
  </si>
  <si>
    <t>Location</t>
  </si>
  <si>
    <t>Transfers</t>
  </si>
  <si>
    <t>Exchange Type</t>
  </si>
  <si>
    <t>Product Transferred</t>
  </si>
  <si>
    <t>Grand Total</t>
  </si>
  <si>
    <t>Week 1</t>
  </si>
  <si>
    <t>DATE</t>
  </si>
  <si>
    <t>PORK</t>
  </si>
  <si>
    <t>POLISH</t>
  </si>
  <si>
    <t>SPICY CHD</t>
  </si>
  <si>
    <t>G BEANS</t>
  </si>
  <si>
    <t>B BEANS</t>
  </si>
  <si>
    <t>J BEANS</t>
  </si>
  <si>
    <t>P SALAD</t>
  </si>
  <si>
    <t>MAC &amp; CH</t>
  </si>
  <si>
    <t>A.M.</t>
  </si>
  <si>
    <t>P.M.</t>
  </si>
  <si>
    <t>A.M</t>
  </si>
  <si>
    <t>P.M</t>
  </si>
  <si>
    <t>Week 2</t>
  </si>
  <si>
    <t>week 3</t>
  </si>
  <si>
    <t>week 4</t>
  </si>
  <si>
    <t>Week 5</t>
  </si>
  <si>
    <t>Cooked</t>
  </si>
  <si>
    <t>Purchased</t>
  </si>
  <si>
    <t>Transferred</t>
  </si>
  <si>
    <t>Received</t>
  </si>
  <si>
    <t xml:space="preserve">Transferred </t>
  </si>
  <si>
    <t>GB</t>
  </si>
  <si>
    <t>BB</t>
  </si>
  <si>
    <t>JPB</t>
  </si>
  <si>
    <t>PS</t>
  </si>
  <si>
    <t>MC</t>
  </si>
  <si>
    <t>SCS</t>
  </si>
  <si>
    <t>SPIN</t>
  </si>
  <si>
    <t>CS</t>
  </si>
  <si>
    <t>Day 1 AM Inventory</t>
  </si>
  <si>
    <t>JALAPENO CHEDDAR</t>
  </si>
  <si>
    <t>Inventory Balance</t>
  </si>
  <si>
    <t>PRODUCT USED</t>
  </si>
  <si>
    <t>SALES</t>
  </si>
  <si>
    <t>WEEK 1</t>
  </si>
  <si>
    <t>WEEK 2</t>
  </si>
  <si>
    <t>WEEK 3</t>
  </si>
  <si>
    <t>WEEK 4</t>
  </si>
  <si>
    <t>WEEK 5</t>
  </si>
  <si>
    <t>MONDAY</t>
  </si>
  <si>
    <t>TOTAL NEEDED</t>
  </si>
  <si>
    <t>PAR ORDER</t>
  </si>
  <si>
    <t>CASES TO ORDER</t>
  </si>
  <si>
    <t>THURSDAY</t>
  </si>
  <si>
    <t>WEEKLY</t>
  </si>
  <si>
    <t>Always Round UP to the next WHOLE NUMBER ex. (1.1 = 2 cases to Order)</t>
  </si>
  <si>
    <t xml:space="preserve">Sales and Cost of Goods Sold (COGS) </t>
  </si>
  <si>
    <t>Week Ending</t>
  </si>
  <si>
    <t>Week Ending Sales</t>
  </si>
  <si>
    <t>Total 36% Budget</t>
  </si>
  <si>
    <t>Per Truck 40% Budget</t>
  </si>
  <si>
    <t>Per Truck 36% Budget</t>
  </si>
  <si>
    <t>Remaining Purchase Amount</t>
  </si>
  <si>
    <t>Open Purchases</t>
  </si>
  <si>
    <t xml:space="preserve">Purchase Total </t>
  </si>
  <si>
    <t>Balance</t>
  </si>
  <si>
    <t>Beginning Inventory</t>
  </si>
  <si>
    <t>Ending Inventory</t>
  </si>
  <si>
    <t>Inventory Usage</t>
  </si>
  <si>
    <t>Weekly COGS %</t>
  </si>
  <si>
    <t>Month To Date Sales</t>
  </si>
  <si>
    <t>Montly Totals</t>
  </si>
  <si>
    <t>Vendor</t>
  </si>
  <si>
    <t>Date of Invoice</t>
  </si>
  <si>
    <t>MANAGER</t>
  </si>
  <si>
    <t>Total Invoice $</t>
  </si>
  <si>
    <t xml:space="preserve">Meat </t>
  </si>
  <si>
    <t>Produce/ Grocery</t>
  </si>
  <si>
    <t>Paper/ Plastic</t>
  </si>
  <si>
    <t>Sales Tax</t>
  </si>
  <si>
    <t>Cleaning Supplies</t>
  </si>
  <si>
    <t>Linen</t>
  </si>
  <si>
    <t>Breakage/ Replacement</t>
  </si>
  <si>
    <t>Wood</t>
  </si>
  <si>
    <t>WEEK ENDING</t>
  </si>
  <si>
    <t>MONTLY TOTALS</t>
  </si>
  <si>
    <t>OPEN PURCHASE</t>
  </si>
  <si>
    <t>Updated</t>
  </si>
  <si>
    <t>Inventory / Order Date</t>
  </si>
  <si>
    <t>Add Date</t>
  </si>
  <si>
    <t>Weekly Usage Costs</t>
  </si>
  <si>
    <t>Weekly Usage Total</t>
  </si>
  <si>
    <t>US Foods Product ID</t>
  </si>
  <si>
    <t xml:space="preserve">Item Price </t>
  </si>
  <si>
    <t xml:space="preserve">Beginning Inventory </t>
  </si>
  <si>
    <t xml:space="preserve">Ending Inventory </t>
  </si>
  <si>
    <t xml:space="preserve">Beginning Inventory Cost </t>
  </si>
  <si>
    <t>Ending Inventory Cost</t>
  </si>
  <si>
    <t xml:space="preserve">Weekly Usage Amount </t>
  </si>
  <si>
    <t>Input Inventory Information</t>
  </si>
  <si>
    <t>MEATS</t>
  </si>
  <si>
    <t>Beef Brisket</t>
  </si>
  <si>
    <t>Chicken Breast</t>
  </si>
  <si>
    <t>Chicken Nuggets</t>
  </si>
  <si>
    <t>Pork, Boston Butt</t>
  </si>
  <si>
    <t>Pork, SpareRib</t>
  </si>
  <si>
    <t>Sausage, Smoked Original</t>
  </si>
  <si>
    <t>Sausage, Jalapeno Cheddar</t>
  </si>
  <si>
    <t>Turkey, Breast Whole</t>
  </si>
  <si>
    <t>Bacon Bits</t>
  </si>
  <si>
    <t>7660281</t>
  </si>
  <si>
    <t>GROCERIES</t>
  </si>
  <si>
    <t>Baked Potato Casserole</t>
  </si>
  <si>
    <t>Bean, Baked Bean</t>
  </si>
  <si>
    <t>Bean, Green Bean</t>
  </si>
  <si>
    <t>Bean, Jalapeno Bean</t>
  </si>
  <si>
    <t>Brioche Bun (Big Barbecue)</t>
  </si>
  <si>
    <t>Brownie, Blondie</t>
  </si>
  <si>
    <t>Bun, BBQ (Westerner)</t>
  </si>
  <si>
    <t>Bean, Baked W/Jalapeno</t>
  </si>
  <si>
    <t>Bread, White (Texas Toast)</t>
  </si>
  <si>
    <t>Cheese, Cheddar (Shred)</t>
  </si>
  <si>
    <t>Cheese, Cheddar (Sliced)</t>
  </si>
  <si>
    <t>Cheese, Parmesan</t>
  </si>
  <si>
    <t>Chip, Corn (Fritos)</t>
  </si>
  <si>
    <t>Chip, Potato BBQ</t>
  </si>
  <si>
    <t>Chip, Potato Plain</t>
  </si>
  <si>
    <t>Chip, Sour Cream</t>
  </si>
  <si>
    <t>Coleslaw Kit</t>
  </si>
  <si>
    <t>Cone, Ice Cream</t>
  </si>
  <si>
    <t>Cookie, Chocolate Chunk</t>
  </si>
  <si>
    <t>Corn On Cob</t>
  </si>
  <si>
    <t>Muffin, Corn</t>
  </si>
  <si>
    <t>Dressing, Casear</t>
  </si>
  <si>
    <t>Dressing, Ranch</t>
  </si>
  <si>
    <t>Juice Base, Lemonade</t>
  </si>
  <si>
    <t>Mustard, Pouch</t>
  </si>
  <si>
    <t>Juice, Lemon Pouch</t>
  </si>
  <si>
    <t>Ketchup, Tomato</t>
  </si>
  <si>
    <t>Lettuce, Romaine Chopped</t>
  </si>
  <si>
    <t>Macaroni &amp; Cheese</t>
  </si>
  <si>
    <t>Margarine, Solid</t>
  </si>
  <si>
    <t>Mayonanaise, SS Pouch</t>
  </si>
  <si>
    <t>Okra</t>
  </si>
  <si>
    <t>Onion, Green Scallion</t>
  </si>
  <si>
    <t>Onion, Tangler</t>
  </si>
  <si>
    <t>Onion, Yellow</t>
  </si>
  <si>
    <t>Oil, Pan Coating (Spray)</t>
  </si>
  <si>
    <t>Pepper, Jalapeno</t>
  </si>
  <si>
    <t>Pickle, Dill</t>
  </si>
  <si>
    <t>Pie, Pecan</t>
  </si>
  <si>
    <t>Potato, French Fry (Waffle Fry)</t>
  </si>
  <si>
    <t>Potato, Russet (Baker)</t>
  </si>
  <si>
    <t>Roll, Sweet Yeast</t>
  </si>
  <si>
    <t>Salad, Potato</t>
  </si>
  <si>
    <t>Sauce, BBQ (Retail)</t>
  </si>
  <si>
    <t>Sauce, BBQ (Bulk)</t>
  </si>
  <si>
    <t>Sauce, Taco Pouch</t>
  </si>
  <si>
    <t>Seasoning, Brisket Rub</t>
  </si>
  <si>
    <t>Seasoning, Foo Foo Powder</t>
  </si>
  <si>
    <t>Seasoning, Rib Rub</t>
  </si>
  <si>
    <t>Seasoning, Rib Rub (Retail)</t>
  </si>
  <si>
    <t>Shortening, Frying Oil</t>
  </si>
  <si>
    <t>Sour Cream, SS Tube</t>
  </si>
  <si>
    <t>Spice, Pepper Black</t>
  </si>
  <si>
    <t>Spice, Pepper RED</t>
  </si>
  <si>
    <t>Spinach, Creamed Asiago</t>
  </si>
  <si>
    <t>Sugar Substitute, PINK SS</t>
  </si>
  <si>
    <t>Sugar Pouch, White SS</t>
  </si>
  <si>
    <t>Syrup, Fountain - Coke</t>
  </si>
  <si>
    <t>Syrup, Fountain - Diet Coke</t>
  </si>
  <si>
    <t>Syrup, Fountain - Coke Zero</t>
  </si>
  <si>
    <t>Syrup, Fountain - Dr. Pepper</t>
  </si>
  <si>
    <t>Syrup, Fountain - HI C</t>
  </si>
  <si>
    <t>Syrup, Fountain - Sprite</t>
  </si>
  <si>
    <t>Syrup, Fountain - Lemonade</t>
  </si>
  <si>
    <t>Syrup, Fountain - Root Beer</t>
  </si>
  <si>
    <t>Syrup, Pancake</t>
  </si>
  <si>
    <t>Tea, Bags</t>
  </si>
  <si>
    <t>Tortilla, Flour 4.5"</t>
  </si>
  <si>
    <t>Water, Bottle</t>
  </si>
  <si>
    <t>PAPER / PLASTIC</t>
  </si>
  <si>
    <t>Bag, Food Storage (Portion)</t>
  </si>
  <si>
    <t>Bag, French Fry</t>
  </si>
  <si>
    <t>Bag, Ice</t>
  </si>
  <si>
    <t>Bag, Shopping 12LB (Small)</t>
  </si>
  <si>
    <t>Bag, Shopping 60LB (Medium)</t>
  </si>
  <si>
    <t>Bag, Shopping 70LB (Large)</t>
  </si>
  <si>
    <t>Box, Bakery</t>
  </si>
  <si>
    <t>Carrier, Drink</t>
  </si>
  <si>
    <t>Container, 6X9 (To-Go Box)</t>
  </si>
  <si>
    <t>Container, Pie Wedge</t>
  </si>
  <si>
    <t>Cup, 16oz LYC</t>
  </si>
  <si>
    <t>Cup, 32oz BYC</t>
  </si>
  <si>
    <t>Cup, Plastic 16oz  (Medium Side)</t>
  </si>
  <si>
    <t>Cup, Plastic 5oz (Small Side)</t>
  </si>
  <si>
    <t>Cup, Souffle 2.5oz</t>
  </si>
  <si>
    <t>Film, Plastic 18x3000</t>
  </si>
  <si>
    <t>Filter, Fryer Grease</t>
  </si>
  <si>
    <t>Foil, Aluminum 18x1000</t>
  </si>
  <si>
    <t>Fork, Heavyweight - Black</t>
  </si>
  <si>
    <t>Fuel, Chafing Can</t>
  </si>
  <si>
    <t>Glove, Vinyl XL</t>
  </si>
  <si>
    <t>Hairnet, Nylon 28"</t>
  </si>
  <si>
    <t>Kit, Cutlery</t>
  </si>
  <si>
    <t>Knife, Heavyweight - Black</t>
  </si>
  <si>
    <t>Lid, Cup 12oz (LYC)</t>
  </si>
  <si>
    <t>Lid, Cup 32oz (BYC)</t>
  </si>
  <si>
    <t>Lid, Cup 5-16oz (Side)</t>
  </si>
  <si>
    <t>Lid, Cup Souffle</t>
  </si>
  <si>
    <t>Lid, Pan 1/2 Size</t>
  </si>
  <si>
    <t>Lid, Pan Full Size</t>
  </si>
  <si>
    <t>Pan, 1/2 Size</t>
  </si>
  <si>
    <t>Pan, Full Size</t>
  </si>
  <si>
    <t>Placemat, Paper (TRAYLINER)</t>
  </si>
  <si>
    <t>Plate, 9" Paper</t>
  </si>
  <si>
    <t>Spoon, Serving</t>
  </si>
  <si>
    <t>Straw, Giant 10.25"</t>
  </si>
  <si>
    <t xml:space="preserve">Tape, Thermal Cash </t>
  </si>
  <si>
    <t xml:space="preserve">Tissue, Toilet </t>
  </si>
  <si>
    <t>Tong, Serving 9"</t>
  </si>
  <si>
    <t>Towel, Paper 11x9</t>
  </si>
  <si>
    <t>Wipe, Towel All-Purpose</t>
  </si>
  <si>
    <t>3rd Pan Liner</t>
  </si>
  <si>
    <t>WOOD</t>
  </si>
  <si>
    <t>Wood Pellets</t>
  </si>
  <si>
    <t>CLEANING / CHEMICALS</t>
  </si>
  <si>
    <t>Cleaner, Disinfectant K54</t>
  </si>
  <si>
    <t>Cleaner, Floor (Green)</t>
  </si>
  <si>
    <t>Cleaner, Glass/Multi (Blue)</t>
  </si>
  <si>
    <t>Degreaser, All Purpose (Violet)</t>
  </si>
  <si>
    <t>Detergent, Pot &amp; Pan</t>
  </si>
  <si>
    <t>Liner, 60 Gallon 38x58 .75ml (Roll)</t>
  </si>
  <si>
    <t>Sanitizer, Surface (Red)</t>
  </si>
  <si>
    <t>Soap, Antibacterial Hand</t>
  </si>
  <si>
    <t>Jug, 1 Gallon Drink / Lid</t>
  </si>
  <si>
    <t>Week 3</t>
  </si>
  <si>
    <t>Week 4</t>
  </si>
  <si>
    <t>Unit Cost</t>
  </si>
  <si>
    <t>Each</t>
  </si>
  <si>
    <t>Per LBS</t>
  </si>
  <si>
    <t>Per Ounce</t>
  </si>
  <si>
    <t>Per Serving</t>
  </si>
  <si>
    <t>Each Unit</t>
  </si>
  <si>
    <t>(All)</t>
  </si>
  <si>
    <t>admin@dickeysnola.com</t>
  </si>
  <si>
    <t>C. TOMORROW CATERINGS:</t>
  </si>
  <si>
    <t>DAILY EMAIL COMMENTS AND  NOTES</t>
  </si>
  <si>
    <t>AM Deposit</t>
  </si>
  <si>
    <t>PM Deposit</t>
  </si>
  <si>
    <t>DESTREHAN</t>
  </si>
  <si>
    <t>CHALMETTE</t>
  </si>
  <si>
    <t>MOBILE</t>
  </si>
  <si>
    <t>PREP and PAR SHEET</t>
  </si>
  <si>
    <t>DAILY MEAT PREP &amp; PAR SHEET</t>
  </si>
  <si>
    <t>TRANSFER LOG</t>
  </si>
  <si>
    <t>INVENTORY USAGE</t>
  </si>
  <si>
    <t>CHARTS</t>
  </si>
  <si>
    <t>TRUCK ORDER</t>
  </si>
  <si>
    <t>OPEN PURCHASES</t>
  </si>
  <si>
    <t>INVENTORY WEEK 1</t>
  </si>
  <si>
    <t>INVENTORY WEEK 2</t>
  </si>
  <si>
    <t>INVENTORY WEEK 3</t>
  </si>
  <si>
    <t>INVENTORY WEEK 4</t>
  </si>
  <si>
    <t>INVENTORY WEEK 5</t>
  </si>
  <si>
    <t>SHEET1</t>
  </si>
  <si>
    <t>Register Log</t>
  </si>
  <si>
    <t>AM Drive Thru</t>
  </si>
  <si>
    <t>PM Drive Thru</t>
  </si>
  <si>
    <t>Tips Counter</t>
  </si>
  <si>
    <t>Count Cards</t>
  </si>
  <si>
    <t>SAFE AUDIT</t>
  </si>
  <si>
    <t>AUV TEMPLATE</t>
  </si>
  <si>
    <t>Whiteboard</t>
  </si>
  <si>
    <t>Data</t>
  </si>
  <si>
    <t>..</t>
  </si>
  <si>
    <t xml:space="preserve"> </t>
  </si>
  <si>
    <t>TOTAL</t>
  </si>
  <si>
    <t>Other Cash</t>
  </si>
  <si>
    <t>Twenties</t>
  </si>
  <si>
    <t>Tens</t>
  </si>
  <si>
    <t>Fives</t>
  </si>
  <si>
    <t>Ones</t>
  </si>
  <si>
    <t>Quarters</t>
  </si>
  <si>
    <t>Dimes</t>
  </si>
  <si>
    <t>Nickels</t>
  </si>
  <si>
    <t>Pennies</t>
  </si>
  <si>
    <t>MANAGER SIGN OFF:</t>
  </si>
  <si>
    <t>I certify the draw and petty cash balance as noted above.</t>
  </si>
  <si>
    <t>Count and Verify the Safe Audit at the beginning of EACH Shift.  The manager verify with name and initials (MM/DD/YR).  Close the Safe Audit at $250.00. Do not use cash from the Safe Audit to make purchase. All purchases will come from the register. The A.M. and P.M. Drawer will always begin and end with $200.00. Address, with the cashier, any overages or shortages.  All overages goes into the daily deposit.</t>
  </si>
  <si>
    <t>PM Checkout            (After Shift)</t>
  </si>
  <si>
    <t xml:space="preserve">      </t>
  </si>
  <si>
    <t>PM Count              (Before Shift)</t>
  </si>
  <si>
    <t>AM Checkout            (After Shift)</t>
  </si>
  <si>
    <t>AM Count              (Before Shift)</t>
  </si>
  <si>
    <t>Drive Thru</t>
  </si>
  <si>
    <t>AXCZSXCZSXCZSXCZSXCZSXCZSXCZSXCZSXCZSXCZSXCZSXCZSXCZSXCZSXCZSXCZSXCZSXCZSXCZSXCZSXCZSXCZS</t>
  </si>
  <si>
    <t>AM Checkout           (After Shift)</t>
  </si>
  <si>
    <t>AM Count             (Before Shift)</t>
  </si>
  <si>
    <t>Manager                    (Date Initials)</t>
  </si>
  <si>
    <t>Manager:</t>
  </si>
  <si>
    <t>Cash Register Log</t>
  </si>
  <si>
    <t>31st</t>
  </si>
  <si>
    <t>30th</t>
  </si>
  <si>
    <t>29th</t>
  </si>
  <si>
    <t>28th</t>
  </si>
  <si>
    <t>27th</t>
  </si>
  <si>
    <t>26th</t>
  </si>
  <si>
    <t>25th</t>
  </si>
  <si>
    <t>24th</t>
  </si>
  <si>
    <t>23rd</t>
  </si>
  <si>
    <t>22nd</t>
  </si>
  <si>
    <t>21st</t>
  </si>
  <si>
    <t>20th</t>
  </si>
  <si>
    <t>19th</t>
  </si>
  <si>
    <t>18th</t>
  </si>
  <si>
    <t>17th</t>
  </si>
  <si>
    <t>16th</t>
  </si>
  <si>
    <t>15th</t>
  </si>
  <si>
    <t>14th</t>
  </si>
  <si>
    <t>13th</t>
  </si>
  <si>
    <t>12th</t>
  </si>
  <si>
    <t>11th</t>
  </si>
  <si>
    <t>10th</t>
  </si>
  <si>
    <t>9th</t>
  </si>
  <si>
    <t>8th</t>
  </si>
  <si>
    <t>7th</t>
  </si>
  <si>
    <t>6th</t>
  </si>
  <si>
    <t>5th</t>
  </si>
  <si>
    <t>4th</t>
  </si>
  <si>
    <t>3rd</t>
  </si>
  <si>
    <t>2nd</t>
  </si>
  <si>
    <t>1st</t>
  </si>
  <si>
    <t>Total Difference</t>
  </si>
  <si>
    <t>CC Difference</t>
  </si>
  <si>
    <t>Cash Difference</t>
  </si>
  <si>
    <t>Difference</t>
  </si>
  <si>
    <t>AM CC Total</t>
  </si>
  <si>
    <t>CC Tips</t>
  </si>
  <si>
    <r>
      <rPr>
        <sz val="11"/>
        <color theme="1"/>
        <rFont val="Arial"/>
        <family val="2"/>
      </rPr>
      <t>CC Sales</t>
    </r>
    <r>
      <rPr>
        <sz val="8"/>
        <color theme="1"/>
        <rFont val="Arial"/>
        <family val="2"/>
      </rPr>
      <t xml:space="preserve"> (exclude tips)</t>
    </r>
  </si>
  <si>
    <t>CC Count</t>
  </si>
  <si>
    <t xml:space="preserve">Gross Sales </t>
  </si>
  <si>
    <t>Total Cards</t>
  </si>
  <si>
    <t>Cash Sales</t>
  </si>
  <si>
    <t>Net Amount</t>
  </si>
  <si>
    <t>Deposit Picked Up</t>
  </si>
  <si>
    <t>Cash Tips</t>
  </si>
  <si>
    <t>Cash Deposit</t>
  </si>
  <si>
    <t xml:space="preserve"> Cashier Name</t>
  </si>
  <si>
    <t>MEMO</t>
  </si>
  <si>
    <t>SHIFT SUMMARY</t>
  </si>
  <si>
    <t>CREDIT CARD SETTLEMENT TOTALS</t>
  </si>
  <si>
    <t>FINALIZED PAYMENTS REPORT</t>
  </si>
  <si>
    <t>REGISTER LOG</t>
  </si>
  <si>
    <t>q</t>
  </si>
  <si>
    <t>PM CC Tips</t>
  </si>
  <si>
    <r>
      <rPr>
        <sz val="9"/>
        <color theme="1"/>
        <rFont val="Arial"/>
        <family val="2"/>
      </rPr>
      <t>PM CC Sales</t>
    </r>
    <r>
      <rPr>
        <sz val="11"/>
        <color theme="1"/>
        <rFont val="Arial"/>
        <family val="2"/>
      </rPr>
      <t xml:space="preserve"> </t>
    </r>
    <r>
      <rPr>
        <sz val="8"/>
        <color theme="1"/>
        <rFont val="Arial"/>
        <family val="2"/>
      </rPr>
      <t>(exclude tips)</t>
    </r>
  </si>
  <si>
    <t>PM CC Count</t>
  </si>
  <si>
    <t>Total CC Tips</t>
  </si>
  <si>
    <r>
      <rPr>
        <sz val="9"/>
        <color theme="1"/>
        <rFont val="Arial"/>
        <family val="2"/>
      </rPr>
      <t>Total Deposit</t>
    </r>
    <r>
      <rPr>
        <sz val="8"/>
        <color theme="1"/>
        <rFont val="Arial"/>
        <family val="2"/>
      </rPr>
      <t xml:space="preserve"> (exclude tips)</t>
    </r>
  </si>
  <si>
    <t>Total CC Count</t>
  </si>
  <si>
    <t xml:space="preserve">PM Gross Sales </t>
  </si>
  <si>
    <t>Card Recorded</t>
  </si>
  <si>
    <t>Overall Daily Net Sales</t>
  </si>
  <si>
    <t>Average Wage</t>
  </si>
  <si>
    <t>Hourly Pay With Tips</t>
  </si>
  <si>
    <t>Tips Total</t>
  </si>
  <si>
    <t>Hours Worked</t>
  </si>
  <si>
    <t>Wage</t>
  </si>
  <si>
    <t>AverageTips Amount</t>
  </si>
  <si>
    <t>Total Tips</t>
  </si>
  <si>
    <t>TIPS</t>
  </si>
  <si>
    <t>Other</t>
  </si>
  <si>
    <t>After Shift</t>
  </si>
  <si>
    <t>Before Shift</t>
  </si>
  <si>
    <t>Press Ctr+H for HOME</t>
  </si>
  <si>
    <t>Daily Variance</t>
  </si>
  <si>
    <t>MTD Variance</t>
  </si>
  <si>
    <t>• Set a daily goal by averaging each of the same days of the week (ex: All Tuesdays) from comparison month to use as your goal</t>
  </si>
  <si>
    <t>Daily Actual Sales</t>
  </si>
  <si>
    <t>• Non-Comp stores (less than a year) beat AUV from last month</t>
  </si>
  <si>
    <t>MTD AUV</t>
  </si>
  <si>
    <t>Daily Goal</t>
  </si>
  <si>
    <r>
      <rPr>
        <b/>
        <sz val="11"/>
        <rFont val="Calibri"/>
        <family val="2"/>
      </rPr>
      <t>•</t>
    </r>
    <r>
      <rPr>
        <b/>
        <sz val="8"/>
        <rFont val="Rockwell"/>
        <family val="1"/>
      </rPr>
      <t xml:space="preserve"> </t>
    </r>
    <r>
      <rPr>
        <b/>
        <sz val="11"/>
        <rFont val="Rockwell"/>
        <family val="1"/>
      </rPr>
      <t>Instructions: Comp stores (over a year old) beat the AUV of the same month of the prior year</t>
    </r>
  </si>
  <si>
    <t>Date:</t>
  </si>
  <si>
    <t>Sun</t>
  </si>
  <si>
    <t>First Day of Month:</t>
  </si>
  <si>
    <t>Year:</t>
  </si>
  <si>
    <t>Month:</t>
  </si>
  <si>
    <t>Update at the beginning of each Month</t>
  </si>
  <si>
    <t>Always Beat This by 5%</t>
  </si>
  <si>
    <t>AUV to BEAT:</t>
  </si>
  <si>
    <t>ENTER MONTHLY AUV TO BEAT HERE</t>
  </si>
  <si>
    <t>AUV Daily Goal</t>
  </si>
  <si>
    <t>AUV Weight</t>
  </si>
  <si>
    <t>Whiteboard Daily Calculation Table</t>
  </si>
  <si>
    <t>Dec</t>
  </si>
  <si>
    <t>Nov</t>
  </si>
  <si>
    <t>Oct</t>
  </si>
  <si>
    <t>Sep</t>
  </si>
  <si>
    <t>Aug</t>
  </si>
  <si>
    <t>Jul</t>
  </si>
  <si>
    <t>Jun</t>
  </si>
  <si>
    <t>Sat</t>
  </si>
  <si>
    <t>Fri</t>
  </si>
  <si>
    <t>Apr</t>
  </si>
  <si>
    <t>Thurs</t>
  </si>
  <si>
    <t>Mar</t>
  </si>
  <si>
    <t>Weds</t>
  </si>
  <si>
    <t>Feb</t>
  </si>
  <si>
    <t>Tues</t>
  </si>
  <si>
    <t>Jan</t>
  </si>
  <si>
    <t>Mon</t>
  </si>
  <si>
    <t>Year</t>
  </si>
  <si>
    <t>Months</t>
  </si>
  <si>
    <t>Day of the Month</t>
  </si>
  <si>
    <t>Days of the Week</t>
  </si>
  <si>
    <t xml:space="preserve">         markets Dickeys Barbecue for your restaurant.  ***</t>
  </si>
  <si>
    <t xml:space="preserve">         soliciting for catering.  Regardless, it is imperative that someone consistently goes out and</t>
  </si>
  <si>
    <t xml:space="preserve">***  Do not forget to schedule marketing.  This may consist of handing out "Be my Guest" cards or </t>
  </si>
  <si>
    <r>
      <t xml:space="preserve">This tool will help you </t>
    </r>
    <r>
      <rPr>
        <b/>
        <u/>
        <sz val="11"/>
        <color indexed="8"/>
        <rFont val="Calibri"/>
        <family val="2"/>
      </rPr>
      <t>not</t>
    </r>
    <r>
      <rPr>
        <sz val="11"/>
        <color theme="1"/>
        <rFont val="Calibri"/>
        <charset val="134"/>
        <scheme val="minor"/>
      </rPr>
      <t xml:space="preserve"> overschedule.  </t>
    </r>
    <r>
      <rPr>
        <b/>
        <sz val="11"/>
        <color indexed="8"/>
        <rFont val="Calibri"/>
        <family val="2"/>
      </rPr>
      <t>The target is 14%</t>
    </r>
    <r>
      <rPr>
        <sz val="11"/>
        <color theme="1"/>
        <rFont val="Calibri"/>
        <charset val="134"/>
        <scheme val="minor"/>
      </rPr>
      <t xml:space="preserve">.  </t>
    </r>
  </si>
  <si>
    <t>that you have proper coverage.</t>
  </si>
  <si>
    <t xml:space="preserve">Enter the number of people on each day part on each day so that you can ensure </t>
  </si>
  <si>
    <t>5.)</t>
  </si>
  <si>
    <t>their name on both position descriptions with the appropriate # of hours.</t>
  </si>
  <si>
    <t>marketing in the morning or in the afternoon.  In this case, you will need to enter</t>
  </si>
  <si>
    <t xml:space="preserve">can be scheduled to work a position during a peak time and then scheduled to do </t>
  </si>
  <si>
    <t>Enter the shifts and the correct number of hours for each employee.  Employees</t>
  </si>
  <si>
    <t>4.)</t>
  </si>
  <si>
    <t>overly optimistic with the sales.</t>
  </si>
  <si>
    <t>it will affect the labor %.  Underestimating this number will be better than being</t>
  </si>
  <si>
    <t>Enter the sales projections for the week.  This number will need to be realistic as</t>
  </si>
  <si>
    <t>3.)</t>
  </si>
  <si>
    <t>to change the days according to your work week.</t>
  </si>
  <si>
    <t xml:space="preserve">as well as the "Week Ending" date, will change automatically.  You will also need </t>
  </si>
  <si>
    <t>On the "Schedule" tab, change the date on the first column.  The rest of the dates,</t>
  </si>
  <si>
    <t>rates entered.</t>
  </si>
  <si>
    <t xml:space="preserve">also change the position description.  Salaried managers do not need their pay </t>
  </si>
  <si>
    <t xml:space="preserve">On the "Employee Info" tab, enter the employees' names and pay rates.  You may  </t>
  </si>
  <si>
    <t>2.)</t>
  </si>
  <si>
    <t>computer.</t>
  </si>
  <si>
    <t>Print a blank schedule and hand write a schedule before inputting in the</t>
  </si>
  <si>
    <t>1.)</t>
  </si>
  <si>
    <t>Steps:</t>
  </si>
  <si>
    <t>**  All tabs have certain areas that are protected so that formulas will not be erased accidentally.</t>
  </si>
  <si>
    <t>employees' schedule will print.</t>
  </si>
  <si>
    <t>and total $ and percentages, however, only the part that contain the</t>
  </si>
  <si>
    <t>This page will be the schedule that can be posted.  It contains formulas</t>
  </si>
  <si>
    <t>Schedule:</t>
  </si>
  <si>
    <t>tab.</t>
  </si>
  <si>
    <t>that is done on this page will automatically transfer to the "Schedule"</t>
  </si>
  <si>
    <t>also change the  position description to suit your store.  Everything</t>
  </si>
  <si>
    <t xml:space="preserve">On this page, enter the employee names as well as pay rates.  You can </t>
  </si>
  <si>
    <t>Employee Info:</t>
  </si>
  <si>
    <t>a schedule before inputting the info into the computer.</t>
  </si>
  <si>
    <t xml:space="preserve">This is just a blank schedule to print out whenever you are handwriting </t>
  </si>
  <si>
    <t>Blank Schedule:</t>
  </si>
  <si>
    <t>There are 3 tabs on this worksheet.  They are as follows:</t>
  </si>
  <si>
    <t>Instructions for Using this Schedule Spreadsheet</t>
  </si>
  <si>
    <t>Closers</t>
  </si>
  <si>
    <t>Dinner</t>
  </si>
  <si>
    <t>Afternoon</t>
  </si>
  <si>
    <t>Lunch</t>
  </si>
  <si>
    <t>Openers</t>
  </si>
  <si>
    <t>Coverage</t>
  </si>
  <si>
    <t>Janesha</t>
  </si>
  <si>
    <t>Manager</t>
  </si>
  <si>
    <t>Jacob</t>
  </si>
  <si>
    <t>Comments</t>
  </si>
  <si>
    <t>Line</t>
  </si>
  <si>
    <t>Call In P.M.</t>
  </si>
  <si>
    <t>Block</t>
  </si>
  <si>
    <t>Prep</t>
  </si>
  <si>
    <t>Cashier</t>
  </si>
  <si>
    <t>HOMEBASE</t>
  </si>
  <si>
    <t>Marketing</t>
  </si>
  <si>
    <t>Notes and/or Availabilities</t>
  </si>
  <si>
    <t>Labor %</t>
  </si>
  <si>
    <t>Labor $</t>
  </si>
  <si>
    <t>Hrs</t>
  </si>
  <si>
    <t>Shift</t>
  </si>
  <si>
    <t>Rate</t>
  </si>
  <si>
    <t>Names</t>
  </si>
  <si>
    <t>Employee</t>
  </si>
  <si>
    <t>Pay</t>
  </si>
  <si>
    <t>Total</t>
  </si>
  <si>
    <t>Store Weekly Schedule</t>
  </si>
  <si>
    <t>;</t>
  </si>
  <si>
    <t>3</t>
  </si>
  <si>
    <t>1</t>
  </si>
  <si>
    <t>Sales Projections</t>
  </si>
  <si>
    <t>SCHEDULE TEMPLATE</t>
  </si>
  <si>
    <t>Employee Info</t>
  </si>
  <si>
    <t>Schedule</t>
  </si>
  <si>
    <t>Instructions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</si>
</sst>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6" formatCode="&quot;$&quot;#,##0_);[Red]\(&quot;$&quot;#,##0\)"/>
    <numFmt numFmtId="7" formatCode="&quot;$&quot;#,##0.00_);\(&quot;$&quot;#,##0.00\)"/>
    <numFmt numFmtId="8" formatCode="&quot;$&quot;#,##0.00_);[Red]\(&quot;$&quot;#,##0.00\)"/>
    <numFmt numFmtId="44" formatCode="_(&quot;$&quot;* #,##0.00_);_(&quot;$&quot;* \(#,##0.00\);_(&quot;$&quot;* &quot;-&quot;??_);_(@_)"/>
    <numFmt numFmtId="164" formatCode="&quot;$&quot;#,##0.00"/>
    <numFmt numFmtId="165" formatCode="0;;;@"/>
    <numFmt numFmtId="166" formatCode="&quot;$&quot;#,##0.00;[Red]&quot;$&quot;#,##0.00"/>
    <numFmt numFmtId="167" formatCode="m/d;@"/>
    <numFmt numFmtId="168" formatCode="mm/dd/yyyy"/>
    <numFmt numFmtId="169" formatCode="mmmm"/>
    <numFmt numFmtId="170" formatCode="0.000"/>
    <numFmt numFmtId="171" formatCode="d"/>
    <numFmt numFmtId="172" formatCode="0.0"/>
    <numFmt numFmtId="173" formatCode="[$-F800]dddd\,\ mmmm\ dd\,\ yyyy"/>
    <numFmt numFmtId="174" formatCode="0_ "/>
    <numFmt numFmtId="175" formatCode="&quot;$&quot;#,##0.00&quot; &quot;;[Red]&quot;($&quot;#,##0.00&quot;)&quot;"/>
    <numFmt numFmtId="176" formatCode="mm/dd/yy"/>
    <numFmt numFmtId="177" formatCode="&quot; $&quot;#,##0.00&quot; &quot;;&quot; $(&quot;#,##0.00&quot;)&quot;;&quot; $-&quot;#&quot; &quot;;@&quot; &quot;"/>
    <numFmt numFmtId="178" formatCode="0.0%"/>
    <numFmt numFmtId="179" formatCode="&quot;$&quot;#,##0"/>
    <numFmt numFmtId="180" formatCode="_([$€-2]* #,##0.00_);_([$€-2]* \(#,##0.00\);_([$€-2]* &quot;-&quot;??_)"/>
    <numFmt numFmtId="182" formatCode="[$-409]mmmm\ d\,\ yyyy;@"/>
  </numFmts>
  <fonts count="121">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4"/>
      <color indexed="8"/>
      <name val="Calibri"/>
      <family val="2"/>
    </font>
    <font>
      <b/>
      <sz val="20"/>
      <color theme="1"/>
      <name val="Calibri"/>
      <family val="2"/>
      <scheme val="minor"/>
    </font>
    <font>
      <b/>
      <sz val="11"/>
      <name val="Calibri"/>
      <family val="2"/>
      <scheme val="minor"/>
    </font>
    <font>
      <sz val="11"/>
      <color rgb="FFFF0000"/>
      <name val="Calibri"/>
      <family val="2"/>
      <scheme val="minor"/>
    </font>
    <font>
      <b/>
      <sz val="11"/>
      <color indexed="8"/>
      <name val="Calibri"/>
      <family val="2"/>
    </font>
    <font>
      <sz val="11"/>
      <name val="Calibri"/>
      <family val="2"/>
    </font>
    <font>
      <b/>
      <sz val="11"/>
      <color rgb="FF00B050"/>
      <name val="Calibri"/>
      <family val="2"/>
      <scheme val="minor"/>
    </font>
    <font>
      <b/>
      <sz val="11"/>
      <color rgb="FF00B050"/>
      <name val="Calibri"/>
      <family val="2"/>
    </font>
    <font>
      <sz val="12"/>
      <color theme="1"/>
      <name val="Calibri"/>
      <family val="2"/>
      <scheme val="minor"/>
    </font>
    <font>
      <b/>
      <sz val="18"/>
      <color theme="1"/>
      <name val="Calibri"/>
      <family val="2"/>
      <scheme val="minor"/>
    </font>
    <font>
      <sz val="12"/>
      <name val="Calibri"/>
      <family val="2"/>
      <scheme val="minor"/>
    </font>
    <font>
      <u/>
      <sz val="12"/>
      <name val="Calibri"/>
      <family val="2"/>
      <scheme val="minor"/>
    </font>
    <font>
      <b/>
      <sz val="12"/>
      <color theme="1"/>
      <name val="Calibri"/>
      <family val="2"/>
      <scheme val="minor"/>
    </font>
    <font>
      <b/>
      <sz val="12"/>
      <name val="Calibri"/>
      <family val="2"/>
      <scheme val="minor"/>
    </font>
    <font>
      <b/>
      <u/>
      <sz val="12"/>
      <name val="Calibri"/>
      <family val="2"/>
      <scheme val="minor"/>
    </font>
    <font>
      <b/>
      <sz val="16"/>
      <color theme="1"/>
      <name val="Calibri"/>
      <family val="2"/>
      <scheme val="minor"/>
    </font>
    <font>
      <b/>
      <sz val="16"/>
      <name val="Calibri"/>
      <family val="2"/>
      <scheme val="minor"/>
    </font>
    <font>
      <b/>
      <sz val="11"/>
      <color rgb="FFFF0000"/>
      <name val="Calibri"/>
      <family val="2"/>
      <scheme val="minor"/>
    </font>
    <font>
      <b/>
      <sz val="14"/>
      <color rgb="FF00B050"/>
      <name val="Calibri"/>
      <family val="2"/>
      <scheme val="minor"/>
    </font>
    <font>
      <b/>
      <sz val="14"/>
      <color theme="1"/>
      <name val="Calibri"/>
      <family val="2"/>
      <scheme val="minor"/>
    </font>
    <font>
      <b/>
      <sz val="11"/>
      <color theme="1" tint="0.14981536301767021"/>
      <name val="Calibri Light"/>
      <family val="2"/>
    </font>
    <font>
      <sz val="11"/>
      <name val="Calibri"/>
      <family val="2"/>
      <scheme val="minor"/>
    </font>
    <font>
      <sz val="18"/>
      <color theme="1"/>
      <name val="Calibri"/>
      <family val="2"/>
      <scheme val="minor"/>
    </font>
    <font>
      <sz val="14"/>
      <color theme="1"/>
      <name val="Calibri"/>
      <family val="2"/>
      <scheme val="minor"/>
    </font>
    <font>
      <b/>
      <sz val="10"/>
      <color rgb="FF00B050"/>
      <name val="Calibri"/>
      <family val="2"/>
      <scheme val="minor"/>
    </font>
    <font>
      <sz val="20"/>
      <color theme="1"/>
      <name val="Calibri"/>
      <family val="2"/>
      <scheme val="minor"/>
    </font>
    <font>
      <b/>
      <sz val="20"/>
      <color rgb="FF00B050"/>
      <name val="Calibri"/>
      <family val="2"/>
      <scheme val="minor"/>
    </font>
    <font>
      <b/>
      <sz val="14"/>
      <name val="Calibri"/>
      <family val="2"/>
      <scheme val="minor"/>
    </font>
    <font>
      <b/>
      <sz val="16"/>
      <color theme="9"/>
      <name val="Calibri"/>
      <family val="2"/>
      <scheme val="minor"/>
    </font>
    <font>
      <b/>
      <sz val="10"/>
      <color theme="9"/>
      <name val="Calibri"/>
      <family val="2"/>
      <scheme val="minor"/>
    </font>
    <font>
      <b/>
      <sz val="12"/>
      <color rgb="FF00B050"/>
      <name val="Calibri"/>
      <family val="2"/>
      <scheme val="minor"/>
    </font>
    <font>
      <u/>
      <sz val="11"/>
      <color rgb="FF800080"/>
      <name val="Calibri"/>
      <family val="2"/>
      <scheme val="minor"/>
    </font>
    <font>
      <b/>
      <sz val="18"/>
      <name val="Calibri"/>
      <family val="2"/>
      <scheme val="minor"/>
    </font>
    <font>
      <u/>
      <sz val="16"/>
      <color rgb="FF800080"/>
      <name val="Calibri"/>
      <family val="2"/>
      <scheme val="minor"/>
    </font>
    <font>
      <sz val="14"/>
      <name val="Calibri"/>
      <family val="2"/>
      <scheme val="minor"/>
    </font>
    <font>
      <sz val="11"/>
      <color theme="0" tint="-4.9989318521683403E-2"/>
      <name val="Calibri"/>
      <family val="2"/>
      <scheme val="minor"/>
    </font>
    <font>
      <b/>
      <sz val="12"/>
      <color theme="0" tint="-4.9989318521683403E-2"/>
      <name val="Calibri"/>
      <family val="2"/>
      <scheme val="minor"/>
    </font>
    <font>
      <sz val="9"/>
      <color theme="0" tint="-4.9989318521683403E-2"/>
      <name val="Calibri"/>
      <family val="2"/>
      <scheme val="minor"/>
    </font>
    <font>
      <sz val="11"/>
      <color theme="0"/>
      <name val="Calibri"/>
      <family val="2"/>
      <scheme val="minor"/>
    </font>
    <font>
      <b/>
      <sz val="26"/>
      <color theme="1"/>
      <name val="Calibri"/>
      <family val="2"/>
      <scheme val="minor"/>
    </font>
    <font>
      <b/>
      <sz val="11"/>
      <color rgb="FF7030A0"/>
      <name val="Calibri"/>
      <family val="2"/>
      <scheme val="minor"/>
    </font>
    <font>
      <b/>
      <sz val="11"/>
      <color rgb="FFC00000"/>
      <name val="Calibri"/>
      <family val="2"/>
      <scheme val="minor"/>
    </font>
    <font>
      <b/>
      <sz val="11"/>
      <color rgb="FF0070C0"/>
      <name val="Calibri"/>
      <family val="2"/>
      <scheme val="minor"/>
    </font>
    <font>
      <b/>
      <i/>
      <u/>
      <sz val="11"/>
      <color rgb="FF00B050"/>
      <name val="Calibri"/>
      <family val="2"/>
      <scheme val="minor"/>
    </font>
    <font>
      <u/>
      <sz val="11"/>
      <color rgb="FF0000FF"/>
      <name val="Calibri"/>
      <family val="2"/>
      <scheme val="minor"/>
    </font>
    <font>
      <b/>
      <sz val="9"/>
      <name val="Tahoma"/>
      <family val="2"/>
    </font>
    <font>
      <sz val="9"/>
      <name val="Tahoma"/>
      <family val="2"/>
    </font>
    <font>
      <sz val="11"/>
      <color theme="1"/>
      <name val="Calibri"/>
      <family val="2"/>
      <scheme val="minor"/>
    </font>
    <font>
      <b/>
      <sz val="11"/>
      <color rgb="FF000000"/>
      <name val="Calibri"/>
      <family val="2"/>
    </font>
    <font>
      <b/>
      <sz val="18"/>
      <name val="Calibri"/>
      <family val="2"/>
      <scheme val="minor"/>
    </font>
    <font>
      <sz val="14"/>
      <color theme="1"/>
      <name val="Calibri"/>
      <family val="2"/>
      <scheme val="minor"/>
    </font>
    <font>
      <u/>
      <sz val="14"/>
      <color theme="1"/>
      <name val="Calibri"/>
      <family val="2"/>
      <scheme val="minor"/>
    </font>
    <font>
      <u/>
      <sz val="16"/>
      <name val="Calibri"/>
      <family val="2"/>
      <scheme val="minor"/>
    </font>
    <font>
      <sz val="10"/>
      <name val="Calibri"/>
      <family val="2"/>
      <scheme val="minor"/>
    </font>
    <font>
      <sz val="10"/>
      <color theme="8"/>
      <name val="Calibri"/>
      <family val="2"/>
      <scheme val="minor"/>
    </font>
    <font>
      <sz val="8"/>
      <name val="Calibri"/>
      <family val="2"/>
      <scheme val="minor"/>
    </font>
    <font>
      <sz val="11"/>
      <color theme="1"/>
      <name val="Arial1"/>
      <charset val="134"/>
    </font>
    <font>
      <sz val="11"/>
      <color theme="1"/>
      <name val="Arial"/>
      <family val="2"/>
    </font>
    <font>
      <sz val="10"/>
      <color theme="1"/>
      <name val="Arial"/>
      <family val="2"/>
    </font>
    <font>
      <b/>
      <sz val="10"/>
      <color theme="1"/>
      <name val="Arial"/>
      <family val="2"/>
    </font>
    <font>
      <sz val="11"/>
      <color rgb="FF000000"/>
      <name val="Arial"/>
      <family val="2"/>
    </font>
    <font>
      <sz val="10"/>
      <color rgb="FF000000"/>
      <name val="Arial"/>
      <family val="2"/>
    </font>
    <font>
      <b/>
      <sz val="11"/>
      <color theme="1"/>
      <name val="Arial"/>
      <family val="2"/>
    </font>
    <font>
      <sz val="10"/>
      <color theme="1"/>
      <name val="Arial1"/>
      <charset val="134"/>
    </font>
    <font>
      <sz val="11"/>
      <color rgb="FFFF0000"/>
      <name val="Arial"/>
      <family val="2"/>
    </font>
    <font>
      <strike/>
      <sz val="11"/>
      <color theme="1"/>
      <name val="Arial"/>
      <family val="2"/>
    </font>
    <font>
      <sz val="8"/>
      <color theme="1"/>
      <name val="Arial"/>
      <family val="2"/>
    </font>
    <font>
      <sz val="9"/>
      <color theme="1"/>
      <name val="Arial"/>
      <family val="2"/>
    </font>
    <font>
      <b/>
      <sz val="11"/>
      <color rgb="FF00B050"/>
      <name val="Arial"/>
      <family val="2"/>
    </font>
    <font>
      <b/>
      <sz val="11"/>
      <color theme="1"/>
      <name val="Arial1"/>
      <charset val="134"/>
    </font>
    <font>
      <b/>
      <sz val="11"/>
      <name val="Arial1"/>
      <charset val="134"/>
    </font>
    <font>
      <b/>
      <sz val="11"/>
      <color rgb="FF00B050"/>
      <name val="Arial1"/>
      <charset val="134"/>
    </font>
    <font>
      <sz val="11"/>
      <name val="Arial1"/>
      <charset val="134"/>
    </font>
    <font>
      <sz val="11"/>
      <color rgb="FF00B050"/>
      <name val="Arial1"/>
      <charset val="134"/>
    </font>
    <font>
      <sz val="11"/>
      <color theme="0"/>
      <name val="Arial1"/>
      <charset val="134"/>
    </font>
    <font>
      <b/>
      <sz val="10"/>
      <color theme="1"/>
      <name val="Arial1"/>
      <charset val="134"/>
    </font>
    <font>
      <b/>
      <sz val="20"/>
      <color theme="1"/>
      <name val="Arial1"/>
      <charset val="134"/>
    </font>
    <font>
      <b/>
      <sz val="20"/>
      <color rgb="FF00B050"/>
      <name val="Arial1"/>
      <charset val="134"/>
    </font>
    <font>
      <sz val="11"/>
      <color rgb="FF000000"/>
      <name val="Calibri"/>
      <family val="2"/>
    </font>
    <font>
      <sz val="36"/>
      <name val="Rockwell"/>
      <family val="1"/>
    </font>
    <font>
      <sz val="24"/>
      <name val="Rockwell"/>
      <family val="1"/>
    </font>
    <font>
      <b/>
      <sz val="11"/>
      <name val="Rockwell"/>
      <family val="1"/>
    </font>
    <font>
      <b/>
      <sz val="11"/>
      <color rgb="FF000000"/>
      <name val="Rockwell"/>
      <family val="1"/>
    </font>
    <font>
      <b/>
      <sz val="11"/>
      <name val="Calibri"/>
      <family val="2"/>
    </font>
    <font>
      <b/>
      <sz val="8"/>
      <name val="Rockwell"/>
      <family val="1"/>
    </font>
    <font>
      <sz val="11"/>
      <color rgb="FF000000"/>
      <name val="Rockwell"/>
      <family val="1"/>
    </font>
    <font>
      <b/>
      <sz val="12"/>
      <name val="Rockwell"/>
      <family val="1"/>
    </font>
    <font>
      <sz val="24"/>
      <name val="Bookman Old Style"/>
      <family val="1"/>
    </font>
    <font>
      <sz val="22"/>
      <color rgb="FF000000"/>
      <name val="Rockwell"/>
      <family val="1"/>
    </font>
    <font>
      <sz val="26"/>
      <name val="Rockwell"/>
      <family val="1"/>
    </font>
    <font>
      <sz val="25"/>
      <name val="Rockwell"/>
      <family val="1"/>
    </font>
    <font>
      <b/>
      <sz val="16"/>
      <color rgb="FF000000"/>
      <name val="Rockwell"/>
      <family val="1"/>
    </font>
    <font>
      <b/>
      <sz val="17"/>
      <color rgb="FF000000"/>
      <name val="Rockwell"/>
      <family val="1"/>
    </font>
    <font>
      <sz val="36"/>
      <color rgb="FF000000"/>
      <name val="Calibri"/>
      <family val="2"/>
    </font>
    <font>
      <b/>
      <sz val="30"/>
      <color rgb="FF000000"/>
      <name val="Rockwell"/>
      <family val="1"/>
    </font>
    <font>
      <b/>
      <sz val="36"/>
      <color rgb="FF000000"/>
      <name val="Rockwell"/>
      <family val="1"/>
    </font>
    <font>
      <sz val="10"/>
      <color rgb="FF000000"/>
      <name val="Times New Roman"/>
      <family val="1"/>
    </font>
    <font>
      <b/>
      <sz val="14"/>
      <color theme="0"/>
      <name val="Adobe Gothic Std B"/>
      <family val="2"/>
      <charset val="128"/>
    </font>
    <font>
      <b/>
      <sz val="11"/>
      <color rgb="FF800000"/>
      <name val="Calibri"/>
      <family val="2"/>
    </font>
    <font>
      <sz val="8"/>
      <name val="Tahoma"/>
      <family val="2"/>
    </font>
    <font>
      <sz val="48"/>
      <color rgb="FF000000"/>
      <name val="Calibri"/>
      <family val="2"/>
    </font>
    <font>
      <sz val="26"/>
      <name val="Tahoma"/>
      <family val="2"/>
    </font>
    <font>
      <sz val="39"/>
      <color rgb="FF000000"/>
      <name val="Calibri"/>
      <family val="2"/>
    </font>
    <font>
      <b/>
      <u/>
      <sz val="11"/>
      <color indexed="8"/>
      <name val="Calibri"/>
      <family val="2"/>
    </font>
    <font>
      <sz val="11"/>
      <color indexed="8"/>
      <name val="Calibri"/>
      <family val="2"/>
    </font>
    <font>
      <b/>
      <sz val="11"/>
      <color indexed="9"/>
      <name val="Calibri"/>
      <family val="2"/>
    </font>
    <font>
      <sz val="9"/>
      <color indexed="8"/>
      <name val="Calibri"/>
      <family val="2"/>
    </font>
    <font>
      <sz val="8"/>
      <color indexed="8"/>
      <name val="Calibri"/>
      <family val="2"/>
    </font>
    <font>
      <sz val="11"/>
      <color indexed="9"/>
      <name val="Calibri"/>
      <family val="2"/>
    </font>
    <font>
      <sz val="14"/>
      <color indexed="8"/>
      <name val="Calibri"/>
      <family val="2"/>
    </font>
    <font>
      <b/>
      <sz val="16"/>
      <color indexed="8"/>
      <name val="Calibri"/>
      <family val="2"/>
    </font>
    <font>
      <sz val="10"/>
      <color theme="1"/>
      <name val="Calibri"/>
      <family val="2"/>
      <scheme val="minor"/>
    </font>
    <font>
      <b/>
      <sz val="8"/>
      <color indexed="8"/>
      <name val="Calibri"/>
      <family val="2"/>
    </font>
    <font>
      <b/>
      <sz val="8"/>
      <color indexed="81"/>
      <name val="Tahoma"/>
      <family val="2"/>
    </font>
    <font>
      <sz val="8"/>
      <color indexed="81"/>
      <name val="Tahoma"/>
      <family val="2"/>
    </font>
    <font>
      <b/>
      <u/>
      <sz val="14"/>
      <color rgb="FF002060"/>
      <name val="Calibri"/>
      <family val="2"/>
      <scheme val="minor"/>
    </font>
  </fonts>
  <fills count="81">
    <fill>
      <patternFill patternType="none"/>
    </fill>
    <fill>
      <patternFill patternType="gray125"/>
    </fill>
    <fill>
      <gradientFill degree="270">
        <stop position="0">
          <color theme="0"/>
        </stop>
        <stop position="1">
          <color theme="7" tint="0.59999389629810485"/>
        </stop>
      </gradientFill>
    </fill>
    <fill>
      <gradientFill degree="90">
        <stop position="0">
          <color theme="0"/>
        </stop>
        <stop position="1">
          <color theme="7" tint="0.59999389629810485"/>
        </stop>
      </gradientFill>
    </fill>
    <fill>
      <patternFill patternType="solid">
        <fgColor theme="7" tint="0.59999389629810485"/>
        <bgColor indexed="64"/>
      </patternFill>
    </fill>
    <fill>
      <gradientFill degree="90">
        <stop position="0">
          <color theme="0"/>
        </stop>
        <stop position="0.5">
          <color theme="7" tint="0.59999389629810485"/>
        </stop>
        <stop position="1">
          <color theme="0"/>
        </stop>
      </gradientFill>
    </fill>
    <fill>
      <gradientFill degree="90">
        <stop position="0">
          <color theme="0"/>
        </stop>
        <stop position="1">
          <color rgb="FFFF7C80"/>
        </stop>
      </gradientFill>
    </fill>
    <fill>
      <patternFill patternType="solid">
        <fgColor theme="7" tint="0.59996337778862885"/>
        <bgColor indexed="64"/>
      </patternFill>
    </fill>
    <fill>
      <patternFill patternType="solid">
        <fgColor rgb="FFFF7C80"/>
        <bgColor indexed="64"/>
      </patternFill>
    </fill>
    <fill>
      <gradientFill degree="270">
        <stop position="0">
          <color theme="0"/>
        </stop>
        <stop position="1">
          <color rgb="FFFF7C80"/>
        </stop>
      </gradientFill>
    </fill>
    <fill>
      <patternFill patternType="solid">
        <fgColor theme="0" tint="-0.499984740745262"/>
        <bgColor indexed="64"/>
      </patternFill>
    </fill>
    <fill>
      <gradientFill degree="270">
        <stop position="0">
          <color theme="0"/>
        </stop>
        <stop position="1">
          <color theme="7" tint="0.39982299264503923"/>
        </stop>
      </gradientFill>
    </fill>
    <fill>
      <gradientFill degree="90">
        <stop position="0">
          <color theme="0"/>
        </stop>
        <stop position="1">
          <color theme="7" tint="0.79982909634693444"/>
        </stop>
      </gradientFill>
    </fill>
    <fill>
      <gradientFill degree="90">
        <stop position="0">
          <color theme="0"/>
        </stop>
        <stop position="1">
          <color rgb="FFFFFAEB"/>
        </stop>
      </gradientFill>
    </fill>
    <fill>
      <patternFill patternType="solid">
        <fgColor rgb="FFFFFAEB"/>
        <bgColor indexed="64"/>
      </patternFill>
    </fill>
    <fill>
      <patternFill patternType="solid">
        <fgColor theme="7" tint="0.79979857783745845"/>
        <bgColor indexed="64"/>
      </patternFill>
    </fill>
    <fill>
      <gradientFill degree="270">
        <stop position="0">
          <color theme="0"/>
        </stop>
        <stop position="1">
          <color theme="7" tint="0.79982909634693444"/>
        </stop>
      </gradientFill>
    </fill>
    <fill>
      <gradientFill degree="270">
        <stop position="0">
          <color theme="0"/>
        </stop>
        <stop position="1">
          <color rgb="FFFFFAEB"/>
        </stop>
      </gradientFill>
    </fill>
    <fill>
      <gradientFill degree="90">
        <stop position="0">
          <color theme="0"/>
        </stop>
        <stop position="1">
          <color theme="7" tint="0.39982299264503923"/>
        </stop>
      </gradientFill>
    </fill>
    <fill>
      <patternFill patternType="solid">
        <fgColor theme="0"/>
        <bgColor indexed="64"/>
      </patternFill>
    </fill>
    <fill>
      <gradientFill degree="270">
        <stop position="0">
          <color theme="0" tint="-5.0782799768059328E-2"/>
        </stop>
        <stop position="1">
          <color rgb="FFFF7C80"/>
        </stop>
      </gradientFill>
    </fill>
    <fill>
      <patternFill patternType="solid">
        <fgColor theme="1" tint="0.499984740745262"/>
        <bgColor indexed="64"/>
      </patternFill>
    </fill>
    <fill>
      <gradientFill degree="90">
        <stop position="0">
          <color theme="7" tint="0.59999389629810485"/>
        </stop>
        <stop position="1">
          <color theme="0"/>
        </stop>
      </gradientFill>
    </fill>
    <fill>
      <gradientFill degree="270">
        <stop position="0">
          <color theme="7" tint="0.59999389629810485"/>
        </stop>
        <stop position="1">
          <color theme="0"/>
        </stop>
      </gradientFill>
    </fill>
    <fill>
      <gradientFill degree="270">
        <stop position="0">
          <color theme="0"/>
        </stop>
        <stop position="1">
          <color theme="0" tint="-0.25098422193060094"/>
        </stop>
      </gradientFill>
    </fill>
    <fill>
      <patternFill patternType="solid">
        <fgColor theme="0" tint="-0.14981536301767021"/>
        <bgColor indexed="64"/>
      </patternFill>
    </fill>
    <fill>
      <gradientFill degree="90">
        <stop position="0">
          <color theme="7" tint="0.79982909634693444"/>
        </stop>
        <stop position="1">
          <color theme="7" tint="0.59999389629810485"/>
        </stop>
      </gradientFill>
    </fill>
    <fill>
      <gradientFill degree="90">
        <stop position="0">
          <color theme="7" tint="0.59999389629810485"/>
        </stop>
        <stop position="1">
          <color theme="7" tint="0.79982909634693444"/>
        </stop>
      </gradientFill>
    </fill>
    <fill>
      <gradientFill degree="90">
        <stop position="0">
          <color theme="7" tint="0.79982909634693444"/>
        </stop>
        <stop position="1">
          <color theme="0"/>
        </stop>
      </gradientFill>
    </fill>
    <fill>
      <gradientFill degree="270">
        <stop position="0">
          <color theme="2"/>
        </stop>
        <stop position="1">
          <color theme="0" tint="-0.34900967436750391"/>
        </stop>
      </gradientFill>
    </fill>
    <fill>
      <gradientFill degree="270">
        <stop position="0">
          <color theme="0"/>
        </stop>
        <stop position="1">
          <color theme="9" tint="0.39982299264503923"/>
        </stop>
      </gradientFill>
    </fill>
    <fill>
      <gradientFill degree="270">
        <stop position="0">
          <color theme="7" tint="0.79982909634693444"/>
        </stop>
        <stop position="1">
          <color theme="7" tint="0.39982299264503923"/>
        </stop>
      </gradientFill>
    </fill>
    <fill>
      <gradientFill degree="90">
        <stop position="0">
          <color theme="0" tint="-5.0782799768059328E-2"/>
        </stop>
        <stop position="0.5">
          <color rgb="FFFF7C80"/>
        </stop>
        <stop position="1">
          <color theme="0" tint="-5.0782799768059328E-2"/>
        </stop>
      </gradientFill>
    </fill>
    <fill>
      <gradientFill degree="90">
        <stop position="0">
          <color theme="0" tint="-0.25098422193060094"/>
        </stop>
        <stop position="1">
          <color theme="0" tint="-0.4978484450819422"/>
        </stop>
      </gradientFill>
    </fill>
    <fill>
      <gradientFill degree="270">
        <stop position="0">
          <color theme="0" tint="-0.25098422193060094"/>
        </stop>
        <stop position="1">
          <color theme="0" tint="-0.4978484450819422"/>
        </stop>
      </gradientFill>
    </fill>
    <fill>
      <gradientFill degree="270">
        <stop position="0">
          <color theme="0" tint="-5.0782799768059328E-2"/>
        </stop>
        <stop position="1">
          <color theme="7" tint="0.79982909634693444"/>
        </stop>
      </gradientFill>
    </fill>
    <fill>
      <gradientFill degree="270">
        <stop position="0">
          <color rgb="FFFF7C80"/>
        </stop>
        <stop position="1">
          <color theme="0" tint="-5.0782799768059328E-2"/>
        </stop>
      </gradientFill>
    </fill>
    <fill>
      <gradientFill degree="270">
        <stop position="0">
          <color theme="0"/>
        </stop>
        <stop position="1">
          <color theme="0" tint="-0.1488387707144383"/>
        </stop>
      </gradientFill>
    </fill>
    <fill>
      <gradientFill degree="90">
        <stop position="0">
          <color theme="7" tint="0.39982299264503923"/>
        </stop>
        <stop position="1">
          <color theme="0"/>
        </stop>
      </gradientFill>
    </fill>
    <fill>
      <patternFill patternType="solid">
        <fgColor rgb="FFFFF7E1"/>
        <bgColor indexed="64"/>
      </patternFill>
    </fill>
    <fill>
      <gradientFill degree="90">
        <stop position="0">
          <color theme="7" tint="0.39982299264503923"/>
        </stop>
        <stop position="1">
          <color theme="7" tint="0.79982909634693444"/>
        </stop>
      </gradientFill>
    </fill>
    <fill>
      <patternFill patternType="solid">
        <fgColor theme="0" tint="-0.14978484450819421"/>
        <bgColor indexed="64"/>
      </patternFill>
    </fill>
    <fill>
      <gradientFill degree="270">
        <stop position="0">
          <color theme="7" tint="0.79982909634693444"/>
        </stop>
        <stop position="1">
          <color theme="0"/>
        </stop>
      </gradientFill>
    </fill>
    <fill>
      <gradientFill degree="270">
        <stop position="0">
          <color theme="7" tint="0.79979857783745845"/>
        </stop>
        <stop position="1">
          <color theme="0"/>
        </stop>
      </gradientFill>
    </fill>
    <fill>
      <gradientFill degree="90">
        <stop position="0">
          <color theme="0"/>
        </stop>
        <stop position="0.5">
          <color theme="7" tint="0.79982909634693444"/>
        </stop>
        <stop position="1">
          <color theme="0"/>
        </stop>
      </gradientFill>
    </fill>
    <fill>
      <patternFill patternType="solid">
        <fgColor theme="7" tint="0.79976805932798245"/>
        <bgColor indexed="64"/>
      </patternFill>
    </fill>
    <fill>
      <gradientFill degree="270">
        <stop position="0">
          <color theme="7" tint="0.39982299264503923"/>
        </stop>
        <stop position="1">
          <color theme="7" tint="0.79982909634693444"/>
        </stop>
      </gradientFill>
    </fill>
    <fill>
      <gradientFill degree="270">
        <stop position="0">
          <color theme="7" tint="0.39979247413556324"/>
        </stop>
        <stop position="1">
          <color theme="7" tint="0.79979857783745845"/>
        </stop>
      </gradientFill>
    </fill>
    <fill>
      <patternFill patternType="solid">
        <fgColor theme="7" tint="0.39979247413556324"/>
        <bgColor indexed="64"/>
      </patternFill>
    </fill>
    <fill>
      <patternFill patternType="solid">
        <fgColor theme="7" tint="0.39976195562608724"/>
        <bgColor indexed="64"/>
      </patternFill>
    </fill>
    <fill>
      <patternFill patternType="solid">
        <fgColor theme="7" tint="0.39973143711661124"/>
        <bgColor indexed="64"/>
      </patternFill>
    </fill>
    <fill>
      <gradientFill degree="270">
        <stop position="0">
          <color theme="0"/>
        </stop>
        <stop position="1">
          <color theme="7" tint="0.39979247413556324"/>
        </stop>
      </gradientFill>
    </fill>
    <fill>
      <gradientFill degree="90">
        <stop position="0">
          <color theme="7" tint="0.39979247413556324"/>
        </stop>
        <stop position="1">
          <color theme="7" tint="0.79979857783745845"/>
        </stop>
      </gradientFill>
    </fill>
    <fill>
      <patternFill patternType="solid">
        <fgColor theme="7" tint="0.79998168889431442"/>
        <bgColor indexed="64"/>
      </patternFill>
    </fill>
    <fill>
      <gradientFill degree="270">
        <stop position="0">
          <color theme="0"/>
        </stop>
        <stop position="1">
          <color theme="7" tint="0.80001220740379042"/>
        </stop>
      </gradientFill>
    </fill>
    <fill>
      <gradientFill degree="180">
        <stop position="0">
          <color theme="0"/>
        </stop>
        <stop position="1">
          <color theme="7" tint="0.59999389629810485"/>
        </stop>
      </gradientFill>
    </fill>
    <fill>
      <patternFill patternType="solid">
        <fgColor theme="7" tint="0.59996337778862885"/>
        <bgColor auto="1"/>
      </patternFill>
    </fill>
    <fill>
      <patternFill patternType="solid">
        <fgColor theme="9" tint="0.59999389629810485"/>
        <bgColor indexed="64"/>
      </patternFill>
    </fill>
    <fill>
      <patternFill patternType="solid">
        <fgColor theme="9" tint="0.79982909634693444"/>
        <bgColor indexed="64"/>
      </patternFill>
    </fill>
    <fill>
      <patternFill patternType="solid">
        <fgColor theme="9" tint="0.59999389629810485"/>
        <bgColor rgb="FFFFCC00"/>
      </patternFill>
    </fill>
    <fill>
      <gradientFill degree="90">
        <stop position="0">
          <color theme="0"/>
        </stop>
        <stop position="1">
          <color rgb="FFFFCC66"/>
        </stop>
      </gradientFill>
    </fill>
    <fill>
      <gradientFill>
        <stop position="0">
          <color theme="0"/>
        </stop>
        <stop position="1">
          <color rgb="FFFFCC66"/>
        </stop>
      </gradientFill>
    </fill>
    <fill>
      <gradientFill degree="180">
        <stop position="0">
          <color theme="0"/>
        </stop>
        <stop position="1">
          <color rgb="FFFFCC66"/>
        </stop>
      </gradientFill>
    </fill>
    <fill>
      <gradientFill degree="90">
        <stop position="0">
          <color theme="0"/>
        </stop>
        <stop position="0.5">
          <color rgb="FFFFCC66"/>
        </stop>
        <stop position="1">
          <color theme="0"/>
        </stop>
      </gradientFill>
    </fill>
    <fill>
      <gradientFill>
        <stop position="0">
          <color theme="0"/>
        </stop>
        <stop position="0.5">
          <color rgb="FFFFCC66"/>
        </stop>
        <stop position="1">
          <color theme="0"/>
        </stop>
      </gradientFill>
    </fill>
    <fill>
      <gradientFill degree="270">
        <stop position="0">
          <color theme="0"/>
        </stop>
        <stop position="1">
          <color rgb="FFFFCC66"/>
        </stop>
      </gradientFill>
    </fill>
    <fill>
      <patternFill patternType="solid">
        <fgColor theme="0" tint="-4.9989318521683403E-2"/>
        <bgColor indexed="64"/>
      </patternFill>
    </fill>
    <fill>
      <patternFill patternType="solid">
        <fgColor rgb="FFFFCC00"/>
        <bgColor rgb="FFFFCC00"/>
      </patternFill>
    </fill>
    <fill>
      <patternFill patternType="solid">
        <fgColor indexed="10"/>
        <bgColor indexed="64"/>
      </patternFill>
    </fill>
    <fill>
      <patternFill patternType="solid">
        <fgColor indexed="22"/>
        <bgColor indexed="64"/>
      </patternFill>
    </fill>
    <fill>
      <patternFill patternType="solid">
        <fgColor indexed="55"/>
        <bgColor indexed="64"/>
      </patternFill>
    </fill>
    <fill>
      <patternFill patternType="solid">
        <fgColor theme="0" tint="-0.34998626667073579"/>
        <bgColor indexed="64"/>
      </patternFill>
    </fill>
    <fill>
      <patternFill patternType="solid">
        <fgColor indexed="23"/>
        <bgColor indexed="64"/>
      </patternFill>
    </fill>
    <fill>
      <patternFill patternType="solid">
        <fgColor indexed="13"/>
        <bgColor indexed="64"/>
      </patternFill>
    </fill>
    <fill>
      <patternFill patternType="solid">
        <fgColor indexed="43"/>
        <bgColor indexed="64"/>
      </patternFill>
    </fill>
    <fill>
      <patternFill patternType="solid">
        <fgColor theme="0" tint="-0.249977111117893"/>
        <bgColor indexed="64"/>
      </patternFill>
    </fill>
    <fill>
      <patternFill patternType="solid">
        <fgColor rgb="FFFFFF00"/>
        <bgColor indexed="64"/>
      </patternFill>
    </fill>
    <fill>
      <patternFill patternType="solid">
        <fgColor rgb="FFFFC000"/>
        <bgColor indexed="64"/>
      </patternFill>
    </fill>
    <fill>
      <patternFill patternType="solid">
        <fgColor rgb="FF4BD0FF"/>
        <bgColor indexed="64"/>
      </patternFill>
    </fill>
    <fill>
      <patternFill patternType="solid">
        <fgColor rgb="FF92D050"/>
        <bgColor indexed="64"/>
      </patternFill>
    </fill>
    <fill>
      <patternFill patternType="solid">
        <fgColor theme="2"/>
        <bgColor indexed="64"/>
      </patternFill>
    </fill>
  </fills>
  <borders count="171">
    <border>
      <left/>
      <right/>
      <top/>
      <bottom/>
      <diagonal/>
    </border>
    <border>
      <left style="medium">
        <color auto="1"/>
      </left>
      <right/>
      <top/>
      <bottom style="medium">
        <color auto="1"/>
      </bottom>
      <diagonal/>
    </border>
    <border>
      <left style="medium">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thin">
        <color auto="1"/>
      </top>
      <bottom/>
      <diagonal/>
    </border>
    <border>
      <left style="medium">
        <color auto="1"/>
      </left>
      <right style="thin">
        <color auto="1"/>
      </right>
      <top/>
      <bottom/>
      <diagonal/>
    </border>
    <border>
      <left style="thin">
        <color auto="1"/>
      </left>
      <right style="thin">
        <color auto="1"/>
      </right>
      <top/>
      <bottom/>
      <diagonal/>
    </border>
    <border>
      <left style="medium">
        <color auto="1"/>
      </left>
      <right style="thin">
        <color auto="1"/>
      </right>
      <top style="thin">
        <color auto="1"/>
      </top>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bottom/>
      <diagonal/>
    </border>
    <border>
      <left/>
      <right/>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diagonal/>
    </border>
    <border>
      <left/>
      <right style="medium">
        <color auto="1"/>
      </right>
      <top/>
      <bottom/>
      <diagonal/>
    </border>
    <border>
      <left/>
      <right style="medium">
        <color auto="1"/>
      </right>
      <top/>
      <bottom style="medium">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right style="thin">
        <color auto="1"/>
      </right>
      <top style="thin">
        <color auto="1"/>
      </top>
      <bottom style="medium">
        <color auto="1"/>
      </bottom>
      <diagonal/>
    </border>
    <border>
      <left/>
      <right style="thin">
        <color auto="1"/>
      </right>
      <top/>
      <bottom style="medium">
        <color auto="1"/>
      </bottom>
      <diagonal/>
    </border>
    <border>
      <left style="medium">
        <color auto="1"/>
      </left>
      <right style="thin">
        <color auto="1"/>
      </right>
      <top/>
      <bottom style="thin">
        <color auto="1"/>
      </bottom>
      <diagonal/>
    </border>
    <border>
      <left/>
      <right style="thin">
        <color auto="1"/>
      </right>
      <top style="medium">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top style="thin">
        <color auto="1"/>
      </top>
      <bottom style="medium">
        <color auto="1"/>
      </bottom>
      <diagonal/>
    </border>
    <border>
      <left style="thin">
        <color auto="1"/>
      </left>
      <right/>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medium">
        <color auto="1"/>
      </top>
      <bottom style="thin">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diagonal/>
    </border>
    <border>
      <left style="thin">
        <color auto="1"/>
      </left>
      <right/>
      <top style="medium">
        <color auto="1"/>
      </top>
      <bottom style="medium">
        <color auto="1"/>
      </bottom>
      <diagonal/>
    </border>
    <border>
      <left/>
      <right style="medium">
        <color auto="1"/>
      </right>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diagonal/>
    </border>
    <border>
      <left/>
      <right/>
      <top style="thin">
        <color auto="1"/>
      </top>
      <bottom style="thin">
        <color auto="1"/>
      </bottom>
      <diagonal/>
    </border>
    <border>
      <left/>
      <right/>
      <top style="thin">
        <color auto="1"/>
      </top>
      <bottom/>
      <diagonal/>
    </border>
    <border>
      <left style="thin">
        <color auto="1"/>
      </left>
      <right style="medium">
        <color auto="1"/>
      </right>
      <top/>
      <bottom/>
      <diagonal/>
    </border>
    <border>
      <left style="thin">
        <color auto="1"/>
      </left>
      <right style="medium">
        <color auto="1"/>
      </right>
      <top style="medium">
        <color auto="1"/>
      </top>
      <bottom/>
      <diagonal/>
    </border>
    <border>
      <left/>
      <right style="medium">
        <color auto="1"/>
      </right>
      <top style="thin">
        <color auto="1"/>
      </top>
      <bottom style="thin">
        <color auto="1"/>
      </bottom>
      <diagonal/>
    </border>
    <border>
      <left/>
      <right style="medium">
        <color auto="1"/>
      </right>
      <top style="thin">
        <color auto="1"/>
      </top>
      <bottom/>
      <diagonal/>
    </border>
    <border>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thin">
        <color rgb="FF000000"/>
      </top>
      <bottom style="medium">
        <color auto="1"/>
      </bottom>
      <diagonal/>
    </border>
    <border>
      <left style="medium">
        <color auto="1"/>
      </left>
      <right/>
      <top style="thin">
        <color rgb="FF000000"/>
      </top>
      <bottom style="medium">
        <color auto="1"/>
      </bottom>
      <diagonal/>
    </border>
    <border>
      <left/>
      <right style="medium">
        <color auto="1"/>
      </right>
      <top style="medium">
        <color auto="1"/>
      </top>
      <bottom style="thin">
        <color rgb="FF000000"/>
      </bottom>
      <diagonal/>
    </border>
    <border>
      <left style="medium">
        <color auto="1"/>
      </left>
      <right/>
      <top style="thin">
        <color rgb="FF000000"/>
      </top>
      <bottom style="thin">
        <color rgb="FF000000"/>
      </bottom>
      <diagonal/>
    </border>
    <border>
      <left style="thin">
        <color rgb="FF000000"/>
      </left>
      <right style="medium">
        <color auto="1"/>
      </right>
      <top style="medium">
        <color auto="1"/>
      </top>
      <bottom/>
      <diagonal/>
    </border>
    <border>
      <left style="thin">
        <color rgb="FF000000"/>
      </left>
      <right style="thin">
        <color rgb="FF000000"/>
      </right>
      <top style="medium">
        <color auto="1"/>
      </top>
      <bottom/>
      <diagonal/>
    </border>
    <border>
      <left style="medium">
        <color auto="1"/>
      </left>
      <right style="thin">
        <color rgb="FF000000"/>
      </right>
      <top style="medium">
        <color auto="1"/>
      </top>
      <bottom style="thin">
        <color rgb="FF000000"/>
      </bottom>
      <diagonal/>
    </border>
    <border>
      <left style="thin">
        <color rgb="FF000000"/>
      </left>
      <right style="medium">
        <color auto="1"/>
      </right>
      <top/>
      <bottom/>
      <diagonal/>
    </border>
    <border>
      <left style="thin">
        <color rgb="FF000000"/>
      </left>
      <right style="thin">
        <color rgb="FF000000"/>
      </right>
      <top/>
      <bottom/>
      <diagonal/>
    </border>
    <border>
      <left style="medium">
        <color auto="1"/>
      </left>
      <right style="thin">
        <color rgb="FF000000"/>
      </right>
      <top/>
      <bottom/>
      <diagonal/>
    </border>
    <border>
      <left style="thin">
        <color rgb="FF000000"/>
      </left>
      <right style="medium">
        <color auto="1"/>
      </right>
      <top style="medium">
        <color auto="1"/>
      </top>
      <bottom style="medium">
        <color auto="1"/>
      </bottom>
      <diagonal/>
    </border>
    <border>
      <left style="thin">
        <color rgb="FF000000"/>
      </left>
      <right style="thin">
        <color rgb="FF000000"/>
      </right>
      <top style="medium">
        <color auto="1"/>
      </top>
      <bottom style="medium">
        <color auto="1"/>
      </bottom>
      <diagonal/>
    </border>
    <border>
      <left style="medium">
        <color auto="1"/>
      </left>
      <right style="thin">
        <color rgb="FF000000"/>
      </right>
      <top style="medium">
        <color auto="1"/>
      </top>
      <bottom style="medium">
        <color auto="1"/>
      </bottom>
      <diagonal/>
    </border>
    <border>
      <left/>
      <right style="medium">
        <color auto="1"/>
      </right>
      <top style="medium">
        <color rgb="FF000000"/>
      </top>
      <bottom style="medium">
        <color auto="1"/>
      </bottom>
      <diagonal/>
    </border>
    <border>
      <left/>
      <right style="medium">
        <color auto="1"/>
      </right>
      <top style="medium">
        <color auto="1"/>
      </top>
      <bottom style="medium">
        <color rgb="FF000000"/>
      </bottom>
      <diagonal/>
    </border>
    <border>
      <left style="medium">
        <color auto="1"/>
      </left>
      <right/>
      <top style="medium">
        <color auto="1"/>
      </top>
      <bottom style="thin">
        <color rgb="FF000000"/>
      </bottom>
      <diagonal/>
    </border>
    <border>
      <left/>
      <right style="medium">
        <color auto="1"/>
      </right>
      <top style="medium">
        <color rgb="FF000000"/>
      </top>
      <bottom/>
      <diagonal/>
    </border>
    <border>
      <left style="medium">
        <color auto="1"/>
      </left>
      <right/>
      <top style="thin">
        <color rgb="FF000000"/>
      </top>
      <bottom/>
      <diagonal/>
    </border>
    <border>
      <left/>
      <right style="medium">
        <color auto="1"/>
      </right>
      <top style="medium">
        <color rgb="FF000000"/>
      </top>
      <bottom style="medium">
        <color rgb="FF000000"/>
      </bottom>
      <diagonal/>
    </border>
    <border>
      <left/>
      <right style="thin">
        <color auto="1"/>
      </right>
      <top style="medium">
        <color auto="1"/>
      </top>
      <bottom/>
      <diagonal/>
    </border>
    <border>
      <left style="thin">
        <color auto="1"/>
      </left>
      <right/>
      <top style="medium">
        <color auto="1"/>
      </top>
      <bottom/>
      <diagonal/>
    </border>
    <border>
      <left style="thin">
        <color rgb="FF000000"/>
      </left>
      <right style="medium">
        <color auto="1"/>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auto="1"/>
      </left>
      <right style="thin">
        <color rgb="FF000000"/>
      </right>
      <top style="thin">
        <color rgb="FF000000"/>
      </top>
      <bottom/>
      <diagonal/>
    </border>
    <border>
      <left style="thin">
        <color rgb="FF000000"/>
      </left>
      <right style="medium">
        <color auto="1"/>
      </right>
      <top style="medium">
        <color auto="1"/>
      </top>
      <bottom style="thin">
        <color rgb="FF000000"/>
      </bottom>
      <diagonal/>
    </border>
    <border>
      <left style="thin">
        <color rgb="FF000000"/>
      </left>
      <right/>
      <top style="medium">
        <color auto="1"/>
      </top>
      <bottom style="thin">
        <color rgb="FF000000"/>
      </bottom>
      <diagonal/>
    </border>
    <border>
      <left style="thin">
        <color auto="1"/>
      </left>
      <right style="thin">
        <color rgb="FF000000"/>
      </right>
      <top style="medium">
        <color auto="1"/>
      </top>
      <bottom style="thin">
        <color rgb="FF000000"/>
      </bottom>
      <diagonal/>
    </border>
    <border>
      <left style="medium">
        <color rgb="FF000000"/>
      </left>
      <right style="medium">
        <color auto="1"/>
      </right>
      <top style="medium">
        <color rgb="FF000000"/>
      </top>
      <bottom style="medium">
        <color auto="1"/>
      </bottom>
      <diagonal/>
    </border>
    <border>
      <left style="thin">
        <color rgb="FF000000"/>
      </left>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medium">
        <color auto="1"/>
      </left>
      <right style="thin">
        <color rgb="FF000000"/>
      </right>
      <top style="thin">
        <color rgb="FF000000"/>
      </top>
      <bottom style="medium">
        <color auto="1"/>
      </bottom>
      <diagonal/>
    </border>
    <border>
      <left style="medium">
        <color rgb="FF000000"/>
      </left>
      <right style="medium">
        <color auto="1"/>
      </right>
      <top style="medium">
        <color auto="1"/>
      </top>
      <bottom/>
      <diagonal/>
    </border>
    <border>
      <left style="thin">
        <color rgb="FF000000"/>
      </left>
      <right/>
      <top style="medium">
        <color auto="1"/>
      </top>
      <bottom/>
      <diagonal/>
    </border>
    <border>
      <left style="medium">
        <color auto="1"/>
      </left>
      <right style="thin">
        <color rgb="FF000000"/>
      </right>
      <top style="medium">
        <color auto="1"/>
      </top>
      <bottom/>
      <diagonal/>
    </border>
    <border>
      <left style="thin">
        <color rgb="FF000000"/>
      </left>
      <right style="medium">
        <color auto="1"/>
      </right>
      <top style="medium">
        <color auto="1"/>
      </top>
      <bottom style="thin">
        <color auto="1"/>
      </bottom>
      <diagonal/>
    </border>
    <border>
      <left style="thin">
        <color rgb="FF000000"/>
      </left>
      <right style="thin">
        <color rgb="FF000000"/>
      </right>
      <top style="medium">
        <color auto="1"/>
      </top>
      <bottom style="thin">
        <color auto="1"/>
      </bottom>
      <diagonal/>
    </border>
    <border>
      <left style="medium">
        <color auto="1"/>
      </left>
      <right style="thin">
        <color rgb="FF000000"/>
      </right>
      <top style="medium">
        <color auto="1"/>
      </top>
      <bottom style="thin">
        <color auto="1"/>
      </bottom>
      <diagonal/>
    </border>
    <border>
      <left/>
      <right style="thin">
        <color rgb="FF000000"/>
      </right>
      <top/>
      <bottom/>
      <diagonal/>
    </border>
    <border>
      <left style="thin">
        <color rgb="FF000000"/>
      </left>
      <right/>
      <top/>
      <bottom/>
      <diagonal/>
    </border>
    <border>
      <left/>
      <right/>
      <top/>
      <bottom style="double">
        <color auto="1"/>
      </bottom>
      <diagonal/>
    </border>
    <border>
      <left style="medium">
        <color auto="1"/>
      </left>
      <right style="medium">
        <color auto="1"/>
      </right>
      <top/>
      <bottom style="double">
        <color auto="1"/>
      </bottom>
      <diagonal/>
    </border>
    <border>
      <left style="thin">
        <color rgb="FF000000"/>
      </left>
      <right style="medium">
        <color auto="1"/>
      </right>
      <top/>
      <bottom style="medium">
        <color auto="1"/>
      </bottom>
      <diagonal/>
    </border>
    <border>
      <left style="thin">
        <color rgb="FF000000"/>
      </left>
      <right style="thin">
        <color rgb="FF000000"/>
      </right>
      <top/>
      <bottom style="medium">
        <color auto="1"/>
      </bottom>
      <diagonal/>
    </border>
    <border>
      <left/>
      <right style="thin">
        <color rgb="FF000000"/>
      </right>
      <top/>
      <bottom style="medium">
        <color auto="1"/>
      </bottom>
      <diagonal/>
    </border>
    <border>
      <left/>
      <right style="thin">
        <color rgb="FF000000"/>
      </right>
      <top style="medium">
        <color auto="1"/>
      </top>
      <bottom/>
      <diagonal/>
    </border>
    <border>
      <left style="thin">
        <color auto="1"/>
      </left>
      <right style="medium">
        <color auto="1"/>
      </right>
      <top style="thin">
        <color auto="1"/>
      </top>
      <bottom style="double">
        <color auto="1"/>
      </bottom>
      <diagonal/>
    </border>
    <border>
      <left style="medium">
        <color auto="1"/>
      </left>
      <right style="thin">
        <color auto="1"/>
      </right>
      <top style="thin">
        <color auto="1"/>
      </top>
      <bottom style="double">
        <color auto="1"/>
      </bottom>
      <diagonal/>
    </border>
    <border>
      <left style="medium">
        <color auto="1"/>
      </left>
      <right/>
      <top style="medium">
        <color auto="1"/>
      </top>
      <bottom style="dashDotDot">
        <color auto="1"/>
      </bottom>
      <diagonal/>
    </border>
    <border>
      <left/>
      <right/>
      <top style="medium">
        <color auto="1"/>
      </top>
      <bottom style="dashDotDot">
        <color auto="1"/>
      </bottom>
      <diagonal/>
    </border>
    <border>
      <left/>
      <right style="medium">
        <color auto="1"/>
      </right>
      <top style="medium">
        <color auto="1"/>
      </top>
      <bottom style="dashDotDot">
        <color auto="1"/>
      </bottom>
      <diagonal/>
    </border>
    <border>
      <left style="medium">
        <color auto="1"/>
      </left>
      <right/>
      <top style="dashDotDot">
        <color auto="1"/>
      </top>
      <bottom style="dotted">
        <color auto="1"/>
      </bottom>
      <diagonal/>
    </border>
    <border>
      <left/>
      <right/>
      <top style="dashDotDot">
        <color auto="1"/>
      </top>
      <bottom style="dotted">
        <color auto="1"/>
      </bottom>
      <diagonal/>
    </border>
    <border>
      <left/>
      <right style="medium">
        <color auto="1"/>
      </right>
      <top style="dashDotDot">
        <color auto="1"/>
      </top>
      <bottom style="dotted">
        <color auto="1"/>
      </bottom>
      <diagonal/>
    </border>
    <border>
      <left style="medium">
        <color auto="1"/>
      </left>
      <right/>
      <top style="dotted">
        <color auto="1"/>
      </top>
      <bottom style="dotted">
        <color auto="1"/>
      </bottom>
      <diagonal/>
    </border>
    <border>
      <left/>
      <right/>
      <top style="dotted">
        <color auto="1"/>
      </top>
      <bottom style="dotted">
        <color auto="1"/>
      </bottom>
      <diagonal/>
    </border>
    <border>
      <left/>
      <right style="medium">
        <color auto="1"/>
      </right>
      <top style="dotted">
        <color auto="1"/>
      </top>
      <bottom style="dotted">
        <color auto="1"/>
      </bottom>
      <diagonal/>
    </border>
    <border>
      <left style="medium">
        <color auto="1"/>
      </left>
      <right/>
      <top style="dotted">
        <color auto="1"/>
      </top>
      <bottom style="medium">
        <color auto="1"/>
      </bottom>
      <diagonal/>
    </border>
    <border>
      <left/>
      <right/>
      <top style="dotted">
        <color auto="1"/>
      </top>
      <bottom style="medium">
        <color auto="1"/>
      </bottom>
      <diagonal/>
    </border>
    <border>
      <left/>
      <right style="medium">
        <color auto="1"/>
      </right>
      <top style="dotted">
        <color auto="1"/>
      </top>
      <bottom style="medium">
        <color auto="1"/>
      </bottom>
      <diagonal/>
    </border>
    <border>
      <left/>
      <right style="thick">
        <color rgb="FF000000"/>
      </right>
      <top/>
      <bottom style="thick">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style="thin">
        <color rgb="FF000000"/>
      </top>
      <bottom style="thick">
        <color rgb="FF000000"/>
      </bottom>
      <diagonal/>
    </border>
    <border>
      <left style="thin">
        <color rgb="FF000000"/>
      </left>
      <right/>
      <top/>
      <bottom style="thick">
        <color rgb="FF000000"/>
      </bottom>
      <diagonal/>
    </border>
    <border>
      <left/>
      <right style="thin">
        <color rgb="FF000000"/>
      </right>
      <top style="thin">
        <color rgb="FF000000"/>
      </top>
      <bottom style="thick">
        <color rgb="FF000000"/>
      </bottom>
      <diagonal/>
    </border>
    <border>
      <left/>
      <right style="thick">
        <color rgb="FF000000"/>
      </right>
      <top/>
      <bottom/>
      <diagonal/>
    </border>
    <border>
      <left style="thick">
        <color rgb="FF000000"/>
      </left>
      <right/>
      <top/>
      <bottom/>
      <diagonal/>
    </border>
    <border>
      <left/>
      <right style="thick">
        <color rgb="FF000000"/>
      </right>
      <top/>
      <bottom style="thin">
        <color rgb="FF000000"/>
      </bottom>
      <diagonal/>
    </border>
    <border>
      <left/>
      <right style="thin">
        <color rgb="FF000000"/>
      </right>
      <top/>
      <bottom style="thin">
        <color rgb="FF000000"/>
      </bottom>
      <diagonal/>
    </border>
    <border>
      <left/>
      <right style="thick">
        <color rgb="FF000000"/>
      </right>
      <top style="thick">
        <color rgb="FF000000"/>
      </top>
      <bottom/>
      <diagonal/>
    </border>
    <border>
      <left style="thick">
        <color rgb="FF000000"/>
      </left>
      <right/>
      <top style="thick">
        <color rgb="FF000000"/>
      </top>
      <bottom/>
      <diagonal/>
    </border>
    <border>
      <left style="thick">
        <color rgb="FF000000"/>
      </left>
      <right style="thick">
        <color rgb="FF000000"/>
      </right>
      <top style="thick">
        <color rgb="FF000000"/>
      </top>
      <bottom style="thick">
        <color rgb="FF000000"/>
      </bottom>
      <diagonal/>
    </border>
    <border>
      <left/>
      <right/>
      <top style="thin">
        <color rgb="FF000000"/>
      </top>
      <bottom/>
      <diagonal/>
    </border>
    <border>
      <left/>
      <right style="thick">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ck">
        <color rgb="FF000000"/>
      </left>
      <right/>
      <top style="thin">
        <color rgb="FF000000"/>
      </top>
      <bottom/>
      <diagonal/>
    </border>
    <border>
      <left style="thin">
        <color rgb="FF000000"/>
      </left>
      <right/>
      <top/>
      <bottom style="thin">
        <color rgb="FF000000"/>
      </bottom>
      <diagonal/>
    </border>
    <border>
      <left/>
      <right/>
      <top style="thin">
        <color rgb="FF000000"/>
      </top>
      <bottom style="thin">
        <color rgb="FF000000"/>
      </bottom>
      <diagonal/>
    </border>
    <border>
      <left style="thick">
        <color rgb="FF000000"/>
      </left>
      <right/>
      <top/>
      <bottom style="thin">
        <color rgb="FF000000"/>
      </bottom>
      <diagonal/>
    </border>
    <border>
      <left/>
      <right/>
      <top/>
      <bottom style="thin">
        <color rgb="FF000000"/>
      </bottom>
      <diagonal/>
    </border>
    <border>
      <left/>
      <right style="thick">
        <color rgb="FF000000"/>
      </right>
      <top style="thick">
        <color rgb="FF000000"/>
      </top>
      <bottom style="thin">
        <color rgb="FF000000"/>
      </bottom>
      <diagonal/>
    </border>
    <border>
      <left style="thin">
        <color rgb="FF000000"/>
      </left>
      <right/>
      <top style="thick">
        <color rgb="FF000000"/>
      </top>
      <bottom style="thin">
        <color rgb="FF000000"/>
      </bottom>
      <diagonal/>
    </border>
    <border>
      <left/>
      <right style="thin">
        <color rgb="FF000000"/>
      </right>
      <top style="thick">
        <color rgb="FF000000"/>
      </top>
      <bottom style="thin">
        <color rgb="FF000000"/>
      </bottom>
      <diagonal/>
    </border>
    <border>
      <left style="thick">
        <color rgb="FF000000"/>
      </left>
      <right/>
      <top style="thick">
        <color rgb="FF000000"/>
      </top>
      <bottom style="thin">
        <color rgb="FF000000"/>
      </bottom>
      <diagonal/>
    </border>
    <border>
      <left/>
      <right style="thick">
        <color rgb="FF000000"/>
      </right>
      <top/>
      <bottom style="medium">
        <color rgb="FF000000"/>
      </bottom>
      <diagonal/>
    </border>
    <border>
      <left/>
      <right/>
      <top/>
      <bottom style="medium">
        <color rgb="FF000000"/>
      </bottom>
      <diagonal/>
    </border>
    <border>
      <left/>
      <right/>
      <top style="thick">
        <color rgb="FF000000"/>
      </top>
      <bottom/>
      <diagonal/>
    </border>
    <border>
      <left/>
      <right style="thick">
        <color rgb="FF000000"/>
      </right>
      <top style="thick">
        <color rgb="FF000000"/>
      </top>
      <bottom style="thick">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thin">
        <color auto="1"/>
      </left>
      <right/>
      <top/>
      <bottom/>
      <diagonal/>
    </border>
    <border>
      <left/>
      <right/>
      <top/>
      <bottom style="thin">
        <color indexed="64"/>
      </bottom>
      <diagonal/>
    </border>
  </borders>
  <cellStyleXfs count="11">
    <xf numFmtId="0" fontId="0" fillId="0" borderId="0"/>
    <xf numFmtId="44" fontId="52" fillId="0" borderId="0" applyFont="0" applyFill="0" applyBorder="0" applyAlignment="0" applyProtection="0"/>
    <xf numFmtId="9" fontId="52" fillId="0" borderId="0" applyFont="0" applyFill="0" applyBorder="0" applyAlignment="0" applyProtection="0"/>
    <xf numFmtId="0" fontId="49" fillId="0" borderId="0" applyNumberFormat="0" applyFill="0" applyBorder="0" applyAlignment="0" applyProtection="0">
      <alignment vertical="center"/>
    </xf>
    <xf numFmtId="0" fontId="61" fillId="0" borderId="0"/>
    <xf numFmtId="177" fontId="68" fillId="0" borderId="0"/>
    <xf numFmtId="44" fontId="2" fillId="0" borderId="0" applyFont="0" applyFill="0" applyBorder="0" applyAlignment="0" applyProtection="0"/>
    <xf numFmtId="0" fontId="83" fillId="0" borderId="0"/>
    <xf numFmtId="0" fontId="1" fillId="0" borderId="0"/>
    <xf numFmtId="9" fontId="109" fillId="0" borderId="0" applyFont="0" applyFill="0" applyBorder="0" applyAlignment="0" applyProtection="0"/>
    <xf numFmtId="44" fontId="109" fillId="0" borderId="0" applyFont="0" applyFill="0" applyBorder="0" applyAlignment="0" applyProtection="0"/>
  </cellStyleXfs>
  <cellXfs count="2037">
    <xf numFmtId="0" fontId="0" fillId="0" borderId="0" xfId="0"/>
    <xf numFmtId="0" fontId="4" fillId="0" borderId="0" xfId="0" applyFont="1" applyFill="1" applyProtection="1"/>
    <xf numFmtId="0" fontId="0" fillId="0" borderId="0" xfId="0" applyFill="1" applyProtection="1"/>
    <xf numFmtId="0" fontId="0" fillId="0" borderId="0" xfId="0" applyNumberFormat="1" applyFill="1" applyProtection="1"/>
    <xf numFmtId="0" fontId="5" fillId="2" borderId="1" xfId="0" applyFont="1" applyFill="1" applyBorder="1" applyAlignment="1" applyProtection="1">
      <alignment horizontal="center" vertical="center"/>
    </xf>
    <xf numFmtId="0" fontId="4" fillId="2" borderId="2" xfId="0" applyNumberFormat="1" applyFont="1" applyFill="1" applyBorder="1" applyAlignment="1" applyProtection="1">
      <alignment vertical="center" wrapText="1"/>
    </xf>
    <xf numFmtId="0" fontId="0" fillId="2" borderId="3" xfId="0" applyFill="1" applyBorder="1" applyAlignment="1" applyProtection="1">
      <alignment horizontal="center" vertical="center"/>
    </xf>
    <xf numFmtId="0" fontId="0" fillId="2" borderId="4" xfId="0" applyFill="1" applyBorder="1" applyAlignment="1" applyProtection="1">
      <alignment horizontal="center" vertical="center"/>
    </xf>
    <xf numFmtId="0" fontId="4" fillId="3" borderId="5" xfId="0" applyFont="1" applyFill="1" applyBorder="1" applyAlignment="1" applyProtection="1">
      <alignment horizontal="left" vertical="center"/>
    </xf>
    <xf numFmtId="0" fontId="4" fillId="3" borderId="6" xfId="0" applyNumberFormat="1" applyFont="1" applyFill="1" applyBorder="1" applyProtection="1"/>
    <xf numFmtId="164" fontId="4" fillId="0" borderId="7" xfId="1" applyNumberFormat="1" applyFont="1" applyFill="1" applyBorder="1" applyAlignment="1" applyProtection="1">
      <alignment horizontal="right" vertical="center"/>
    </xf>
    <xf numFmtId="164" fontId="4" fillId="0" borderId="7" xfId="0" applyNumberFormat="1" applyFont="1" applyFill="1" applyBorder="1" applyAlignment="1" applyProtection="1">
      <alignment horizontal="center" vertical="center"/>
    </xf>
    <xf numFmtId="164" fontId="4" fillId="0" borderId="7" xfId="0" applyNumberFormat="1" applyFont="1" applyFill="1" applyBorder="1" applyAlignment="1" applyProtection="1">
      <alignment horizontal="center" vertical="center"/>
      <protection locked="0"/>
    </xf>
    <xf numFmtId="164" fontId="4" fillId="0" borderId="8" xfId="0" applyNumberFormat="1" applyFont="1" applyFill="1" applyBorder="1" applyAlignment="1" applyProtection="1">
      <alignment horizontal="center" vertical="center"/>
      <protection locked="0"/>
    </xf>
    <xf numFmtId="0" fontId="0" fillId="4" borderId="9" xfId="0" applyFill="1" applyBorder="1" applyAlignment="1" applyProtection="1">
      <alignment horizontal="left" vertical="center"/>
    </xf>
    <xf numFmtId="0" fontId="0" fillId="4" borderId="10" xfId="0" applyNumberFormat="1" applyFill="1" applyBorder="1" applyProtection="1"/>
    <xf numFmtId="164" fontId="0" fillId="0" borderId="11" xfId="1" applyNumberFormat="1" applyFont="1" applyFill="1" applyBorder="1" applyAlignment="1" applyProtection="1">
      <alignment horizontal="right" vertical="center"/>
    </xf>
    <xf numFmtId="164" fontId="0" fillId="0" borderId="11" xfId="0" applyNumberFormat="1" applyFill="1" applyBorder="1" applyAlignment="1" applyProtection="1">
      <alignment horizontal="center" vertical="center"/>
    </xf>
    <xf numFmtId="164" fontId="0" fillId="0" borderId="11" xfId="0" applyNumberFormat="1" applyFill="1" applyBorder="1" applyAlignment="1" applyProtection="1">
      <alignment horizontal="center" vertical="center"/>
      <protection locked="0"/>
    </xf>
    <xf numFmtId="164" fontId="0" fillId="0" borderId="12" xfId="0" applyNumberFormat="1" applyFill="1" applyBorder="1" applyAlignment="1" applyProtection="1">
      <alignment horizontal="center" vertical="center"/>
    </xf>
    <xf numFmtId="164" fontId="0" fillId="0" borderId="13" xfId="0" applyNumberFormat="1" applyFill="1" applyBorder="1" applyAlignment="1" applyProtection="1">
      <alignment horizontal="center" vertical="center"/>
      <protection locked="0"/>
    </xf>
    <xf numFmtId="0" fontId="4" fillId="4" borderId="9" xfId="0" applyFont="1" applyFill="1" applyBorder="1" applyAlignment="1" applyProtection="1">
      <alignment horizontal="left" vertical="center"/>
    </xf>
    <xf numFmtId="0" fontId="4" fillId="4" borderId="10" xfId="0" applyNumberFormat="1" applyFont="1" applyFill="1" applyBorder="1" applyProtection="1"/>
    <xf numFmtId="164" fontId="4" fillId="0" borderId="11" xfId="1" applyNumberFormat="1" applyFont="1" applyFill="1" applyBorder="1" applyAlignment="1" applyProtection="1">
      <alignment horizontal="right" vertical="center"/>
    </xf>
    <xf numFmtId="164" fontId="4" fillId="0" borderId="11" xfId="0" applyNumberFormat="1" applyFont="1" applyFill="1" applyBorder="1" applyAlignment="1" applyProtection="1">
      <alignment horizontal="center" vertical="center"/>
    </xf>
    <xf numFmtId="164" fontId="4" fillId="0" borderId="11" xfId="0" applyNumberFormat="1" applyFont="1" applyFill="1" applyBorder="1" applyAlignment="1" applyProtection="1">
      <alignment horizontal="center" vertical="center"/>
      <protection locked="0"/>
    </xf>
    <xf numFmtId="164" fontId="4" fillId="0" borderId="12" xfId="0" applyNumberFormat="1" applyFont="1" applyFill="1" applyBorder="1" applyAlignment="1" applyProtection="1">
      <alignment horizontal="center" vertical="center"/>
    </xf>
    <xf numFmtId="164" fontId="4" fillId="0" borderId="13" xfId="0" applyNumberFormat="1" applyFont="1" applyFill="1" applyBorder="1" applyAlignment="1" applyProtection="1">
      <alignment horizontal="center" vertical="center"/>
      <protection locked="0"/>
    </xf>
    <xf numFmtId="0" fontId="4" fillId="4" borderId="10" xfId="0" applyNumberFormat="1" applyFont="1" applyFill="1" applyBorder="1" applyAlignment="1" applyProtection="1">
      <alignment horizontal="right" vertical="center"/>
    </xf>
    <xf numFmtId="164" fontId="4" fillId="0" borderId="14" xfId="0" applyNumberFormat="1" applyFont="1" applyFill="1" applyBorder="1" applyAlignment="1" applyProtection="1">
      <alignment horizontal="center" vertical="center"/>
    </xf>
    <xf numFmtId="164" fontId="4" fillId="0" borderId="14" xfId="0" applyNumberFormat="1" applyFont="1" applyFill="1" applyBorder="1" applyAlignment="1" applyProtection="1">
      <alignment horizontal="center" vertical="center"/>
      <protection locked="0"/>
    </xf>
    <xf numFmtId="49" fontId="0" fillId="4" borderId="15" xfId="0" applyNumberFormat="1" applyFill="1" applyBorder="1" applyAlignment="1" applyProtection="1">
      <alignment horizontal="right" vertical="center"/>
    </xf>
    <xf numFmtId="164" fontId="0" fillId="0" borderId="16" xfId="1" applyNumberFormat="1" applyFont="1" applyFill="1" applyBorder="1" applyAlignment="1" applyProtection="1">
      <alignment horizontal="right" vertical="center"/>
    </xf>
    <xf numFmtId="164" fontId="0" fillId="0" borderId="14" xfId="0" applyNumberFormat="1" applyFill="1" applyBorder="1" applyAlignment="1" applyProtection="1">
      <alignment horizontal="center" vertical="center"/>
    </xf>
    <xf numFmtId="164" fontId="0" fillId="0" borderId="14" xfId="0" applyNumberFormat="1" applyFill="1" applyBorder="1" applyAlignment="1" applyProtection="1">
      <alignment horizontal="center" vertical="center"/>
      <protection locked="0"/>
    </xf>
    <xf numFmtId="49" fontId="0" fillId="4" borderId="17" xfId="0" applyNumberFormat="1" applyFill="1" applyBorder="1" applyAlignment="1" applyProtection="1">
      <alignment horizontal="right" vertical="center"/>
    </xf>
    <xf numFmtId="164" fontId="0" fillId="0" borderId="14" xfId="1" applyNumberFormat="1" applyFont="1" applyFill="1" applyBorder="1" applyAlignment="1" applyProtection="1">
      <alignment horizontal="right" vertical="center"/>
    </xf>
    <xf numFmtId="0" fontId="0" fillId="0" borderId="14" xfId="0" applyFill="1" applyBorder="1" applyAlignment="1" applyProtection="1">
      <alignment horizontal="center" vertical="center"/>
    </xf>
    <xf numFmtId="0" fontId="0" fillId="0" borderId="14" xfId="0" applyFill="1" applyBorder="1" applyAlignment="1" applyProtection="1">
      <alignment horizontal="center" vertical="center"/>
      <protection locked="0"/>
    </xf>
    <xf numFmtId="0" fontId="0" fillId="2" borderId="18" xfId="0" applyFill="1" applyBorder="1" applyAlignment="1" applyProtection="1">
      <alignment horizontal="left" vertical="center"/>
    </xf>
    <xf numFmtId="0" fontId="0" fillId="2" borderId="19" xfId="0" applyNumberFormat="1" applyFill="1" applyBorder="1" applyProtection="1"/>
    <xf numFmtId="164" fontId="0" fillId="0" borderId="20" xfId="1" applyNumberFormat="1" applyFont="1" applyFill="1" applyBorder="1" applyAlignment="1" applyProtection="1">
      <alignment horizontal="right" vertical="center"/>
    </xf>
    <xf numFmtId="0" fontId="0" fillId="0" borderId="20" xfId="0" applyFill="1" applyBorder="1" applyAlignment="1" applyProtection="1">
      <alignment horizontal="center"/>
    </xf>
    <xf numFmtId="0" fontId="0" fillId="0" borderId="20" xfId="0" applyFill="1" applyBorder="1" applyProtection="1">
      <protection locked="0"/>
    </xf>
    <xf numFmtId="164" fontId="0" fillId="0" borderId="21" xfId="0" applyNumberFormat="1" applyFill="1" applyBorder="1" applyAlignment="1" applyProtection="1">
      <alignment horizontal="center" vertical="center"/>
    </xf>
    <xf numFmtId="164" fontId="0" fillId="0" borderId="22" xfId="0" applyNumberFormat="1" applyFill="1" applyBorder="1" applyAlignment="1" applyProtection="1">
      <alignment horizontal="center" vertical="center"/>
      <protection locked="0"/>
    </xf>
    <xf numFmtId="0" fontId="0" fillId="5" borderId="0" xfId="0" applyNumberFormat="1" applyFill="1" applyBorder="1" applyAlignment="1" applyProtection="1"/>
    <xf numFmtId="0" fontId="0" fillId="2" borderId="11" xfId="0" applyFill="1" applyBorder="1" applyAlignment="1" applyProtection="1">
      <alignment horizontal="center" vertical="center"/>
    </xf>
    <xf numFmtId="0" fontId="0" fillId="2" borderId="14" xfId="0" applyFill="1" applyBorder="1" applyAlignment="1" applyProtection="1">
      <alignment horizontal="center" vertical="center"/>
    </xf>
    <xf numFmtId="0" fontId="4" fillId="3" borderId="5" xfId="0" applyFont="1" applyFill="1" applyBorder="1" applyProtection="1"/>
    <xf numFmtId="164" fontId="4" fillId="0" borderId="7" xfId="0" applyNumberFormat="1" applyFont="1" applyFill="1" applyBorder="1" applyAlignment="1" applyProtection="1">
      <alignment horizontal="right" vertical="center"/>
    </xf>
    <xf numFmtId="0" fontId="4" fillId="4" borderId="9" xfId="0" applyFont="1" applyFill="1" applyBorder="1" applyProtection="1"/>
    <xf numFmtId="164" fontId="4" fillId="0" borderId="11" xfId="0" applyNumberFormat="1" applyFont="1" applyFill="1" applyBorder="1" applyAlignment="1" applyProtection="1">
      <alignment horizontal="right" vertical="center"/>
    </xf>
    <xf numFmtId="0" fontId="0" fillId="4" borderId="9" xfId="0" applyFill="1" applyBorder="1" applyProtection="1"/>
    <xf numFmtId="164" fontId="0" fillId="0" borderId="11" xfId="0" applyNumberFormat="1" applyFill="1" applyBorder="1" applyAlignment="1" applyProtection="1">
      <alignment horizontal="right" vertical="center"/>
    </xf>
    <xf numFmtId="164" fontId="0" fillId="0" borderId="11" xfId="0" applyNumberFormat="1" applyFill="1" applyBorder="1" applyAlignment="1" applyProtection="1">
      <alignment horizontal="right"/>
    </xf>
    <xf numFmtId="0" fontId="0" fillId="4" borderId="17" xfId="0" applyNumberFormat="1" applyFill="1" applyBorder="1" applyProtection="1"/>
    <xf numFmtId="164" fontId="0" fillId="0" borderId="14" xfId="0" applyNumberFormat="1" applyFill="1" applyBorder="1" applyAlignment="1" applyProtection="1">
      <alignment horizontal="right"/>
    </xf>
    <xf numFmtId="0" fontId="0" fillId="4" borderId="10" xfId="0" applyFill="1" applyBorder="1" applyProtection="1"/>
    <xf numFmtId="0" fontId="0" fillId="4" borderId="10" xfId="0" applyNumberFormat="1" applyFill="1" applyBorder="1" applyAlignment="1" applyProtection="1">
      <alignment horizontal="right"/>
    </xf>
    <xf numFmtId="0" fontId="0" fillId="4" borderId="19" xfId="0" applyFill="1" applyBorder="1" applyProtection="1"/>
    <xf numFmtId="164" fontId="0" fillId="0" borderId="20" xfId="0" applyNumberFormat="1" applyFill="1" applyBorder="1" applyAlignment="1" applyProtection="1">
      <alignment horizontal="right"/>
    </xf>
    <xf numFmtId="0" fontId="0" fillId="4" borderId="5" xfId="0" applyFill="1" applyBorder="1" applyProtection="1"/>
    <xf numFmtId="0" fontId="0" fillId="4" borderId="25" xfId="0" applyNumberFormat="1" applyFill="1" applyBorder="1" applyProtection="1"/>
    <xf numFmtId="164" fontId="0" fillId="0" borderId="7" xfId="0" applyNumberFormat="1" applyFill="1" applyBorder="1" applyAlignment="1" applyProtection="1">
      <alignment horizontal="right"/>
    </xf>
    <xf numFmtId="0" fontId="0" fillId="4" borderId="26" xfId="0" applyFill="1" applyBorder="1" applyProtection="1"/>
    <xf numFmtId="0" fontId="0" fillId="4" borderId="26" xfId="0" applyNumberFormat="1" applyFill="1" applyBorder="1" applyProtection="1"/>
    <xf numFmtId="0" fontId="0" fillId="4" borderId="18" xfId="0" applyFill="1" applyBorder="1" applyProtection="1"/>
    <xf numFmtId="0" fontId="0" fillId="4" borderId="27" xfId="0" applyFill="1" applyBorder="1" applyProtection="1"/>
    <xf numFmtId="164" fontId="0" fillId="0" borderId="16" xfId="0" applyNumberFormat="1" applyFill="1" applyBorder="1" applyAlignment="1" applyProtection="1">
      <alignment horizontal="right"/>
    </xf>
    <xf numFmtId="0" fontId="0" fillId="4" borderId="23" xfId="0" applyFill="1" applyBorder="1" applyProtection="1"/>
    <xf numFmtId="0" fontId="0" fillId="4" borderId="6" xfId="0" applyFill="1" applyBorder="1" applyProtection="1"/>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vertical="center"/>
      <protection locked="0"/>
    </xf>
    <xf numFmtId="164" fontId="0" fillId="0" borderId="8" xfId="0" applyNumberFormat="1" applyFill="1" applyBorder="1" applyAlignment="1" applyProtection="1">
      <alignment horizontal="center" vertical="center"/>
      <protection locked="0"/>
    </xf>
    <xf numFmtId="164" fontId="0" fillId="0" borderId="28" xfId="0" applyNumberFormat="1" applyFill="1" applyBorder="1" applyAlignment="1" applyProtection="1">
      <alignment horizontal="center" vertical="center"/>
      <protection locked="0"/>
    </xf>
    <xf numFmtId="0" fontId="0" fillId="2" borderId="23" xfId="0" applyFill="1" applyBorder="1" applyProtection="1"/>
    <xf numFmtId="0" fontId="0" fillId="2" borderId="19" xfId="0" applyFill="1" applyBorder="1" applyProtection="1"/>
    <xf numFmtId="164" fontId="0" fillId="0" borderId="20" xfId="0" applyNumberFormat="1" applyFill="1" applyBorder="1" applyAlignment="1" applyProtection="1">
      <alignment horizontal="center" vertical="center"/>
    </xf>
    <xf numFmtId="164" fontId="0" fillId="0" borderId="20" xfId="0" applyNumberFormat="1" applyFill="1" applyBorder="1" applyAlignment="1" applyProtection="1">
      <alignment horizontal="center" vertical="center"/>
      <protection locked="0"/>
    </xf>
    <xf numFmtId="164" fontId="0" fillId="0" borderId="29" xfId="0" applyNumberFormat="1" applyFill="1" applyBorder="1" applyAlignment="1" applyProtection="1">
      <alignment horizontal="center" vertical="center"/>
      <protection locked="0"/>
    </xf>
    <xf numFmtId="0" fontId="0" fillId="3" borderId="9" xfId="0" applyFill="1" applyBorder="1" applyProtection="1"/>
    <xf numFmtId="0" fontId="0" fillId="3" borderId="33" xfId="0" applyFill="1" applyBorder="1" applyProtection="1"/>
    <xf numFmtId="164" fontId="0" fillId="0" borderId="12" xfId="0" applyNumberFormat="1" applyFill="1" applyBorder="1" applyAlignment="1" applyProtection="1">
      <alignment horizontal="right"/>
    </xf>
    <xf numFmtId="0" fontId="0" fillId="0" borderId="12" xfId="0" applyFill="1" applyBorder="1" applyAlignment="1" applyProtection="1">
      <alignment horizontal="center"/>
    </xf>
    <xf numFmtId="0" fontId="0" fillId="0" borderId="12" xfId="0" applyFill="1" applyBorder="1" applyAlignment="1" applyProtection="1">
      <alignment horizontal="center"/>
      <protection locked="0"/>
    </xf>
    <xf numFmtId="0" fontId="0" fillId="0" borderId="13" xfId="0" applyFill="1" applyBorder="1" applyAlignment="1" applyProtection="1">
      <alignment horizontal="center"/>
      <protection locked="0"/>
    </xf>
    <xf numFmtId="0" fontId="0" fillId="0" borderId="11" xfId="0" applyFill="1" applyBorder="1" applyAlignment="1" applyProtection="1">
      <alignment horizontal="center"/>
    </xf>
    <xf numFmtId="0" fontId="0" fillId="0" borderId="11" xfId="0" applyFill="1" applyBorder="1" applyAlignment="1" applyProtection="1">
      <alignment horizontal="center"/>
      <protection locked="0"/>
    </xf>
    <xf numFmtId="0" fontId="0" fillId="0" borderId="28" xfId="0" applyFill="1" applyBorder="1" applyAlignment="1" applyProtection="1">
      <alignment horizontal="center"/>
      <protection locked="0"/>
    </xf>
    <xf numFmtId="1" fontId="0" fillId="4" borderId="26" xfId="0" applyNumberFormat="1" applyFill="1" applyBorder="1" applyProtection="1"/>
    <xf numFmtId="164" fontId="0" fillId="0" borderId="11" xfId="1" applyNumberFormat="1" applyFont="1" applyFill="1" applyBorder="1" applyProtection="1"/>
    <xf numFmtId="0" fontId="0" fillId="2" borderId="9" xfId="0" applyFill="1" applyBorder="1" applyProtection="1"/>
    <xf numFmtId="0" fontId="0" fillId="2" borderId="34" xfId="0" applyFill="1" applyBorder="1" applyProtection="1"/>
    <xf numFmtId="164" fontId="0" fillId="0" borderId="14" xfId="1" applyNumberFormat="1" applyFont="1" applyFill="1" applyBorder="1" applyProtection="1"/>
    <xf numFmtId="0" fontId="0" fillId="0" borderId="14" xfId="0" applyFill="1" applyBorder="1" applyAlignment="1" applyProtection="1">
      <alignment horizontal="center"/>
    </xf>
    <xf numFmtId="0" fontId="0" fillId="0" borderId="14" xfId="0" applyFill="1" applyBorder="1" applyAlignment="1" applyProtection="1">
      <alignment horizontal="center"/>
      <protection locked="0"/>
    </xf>
    <xf numFmtId="0" fontId="0" fillId="0" borderId="35" xfId="0" applyFill="1" applyBorder="1" applyAlignment="1" applyProtection="1">
      <alignment horizontal="center"/>
      <protection locked="0"/>
    </xf>
    <xf numFmtId="0" fontId="0" fillId="3" borderId="23" xfId="0" applyFill="1" applyBorder="1" applyProtection="1"/>
    <xf numFmtId="0" fontId="0" fillId="3" borderId="6" xfId="0" applyNumberFormat="1" applyFill="1" applyBorder="1" applyProtection="1"/>
    <xf numFmtId="164" fontId="0" fillId="3" borderId="7" xfId="0" applyNumberFormat="1" applyFill="1" applyBorder="1" applyAlignment="1" applyProtection="1">
      <alignment horizontal="right"/>
    </xf>
    <xf numFmtId="0" fontId="0" fillId="3" borderId="7" xfId="0" applyFill="1" applyBorder="1" applyAlignment="1" applyProtection="1">
      <alignment horizontal="center"/>
    </xf>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164" fontId="0" fillId="4" borderId="11" xfId="0" applyNumberFormat="1" applyFill="1" applyBorder="1" applyAlignment="1" applyProtection="1">
      <alignment horizontal="right"/>
    </xf>
    <xf numFmtId="0" fontId="0" fillId="4" borderId="11" xfId="0" applyFill="1" applyBorder="1" applyAlignment="1" applyProtection="1">
      <alignment horizontal="center"/>
    </xf>
    <xf numFmtId="164" fontId="0" fillId="2" borderId="20" xfId="0" applyNumberFormat="1" applyFill="1" applyBorder="1" applyAlignment="1" applyProtection="1">
      <alignment horizontal="right"/>
    </xf>
    <xf numFmtId="0" fontId="0" fillId="2" borderId="20" xfId="0" applyFill="1" applyBorder="1" applyAlignment="1" applyProtection="1">
      <alignment horizontal="center"/>
    </xf>
    <xf numFmtId="0" fontId="0" fillId="0" borderId="20" xfId="0" applyFill="1" applyBorder="1" applyAlignment="1" applyProtection="1">
      <alignment horizontal="center"/>
      <protection locked="0"/>
    </xf>
    <xf numFmtId="0" fontId="0" fillId="0" borderId="29" xfId="0" applyFill="1" applyBorder="1" applyAlignment="1" applyProtection="1">
      <alignment horizontal="center"/>
      <protection locked="0"/>
    </xf>
    <xf numFmtId="164" fontId="0" fillId="6" borderId="38" xfId="0" applyNumberFormat="1" applyFill="1" applyBorder="1" applyAlignment="1" applyProtection="1">
      <alignment horizontal="center" vertical="center"/>
    </xf>
    <xf numFmtId="164" fontId="0" fillId="6" borderId="39" xfId="0" applyNumberFormat="1" applyFill="1" applyBorder="1" applyAlignment="1" applyProtection="1">
      <alignment horizontal="center" vertical="center"/>
    </xf>
    <xf numFmtId="0" fontId="0" fillId="3" borderId="6" xfId="0" applyFill="1" applyBorder="1" applyProtection="1"/>
    <xf numFmtId="164" fontId="0" fillId="3" borderId="7" xfId="0" applyNumberFormat="1" applyFill="1" applyBorder="1" applyProtection="1"/>
    <xf numFmtId="164" fontId="0" fillId="4" borderId="11" xfId="0" applyNumberFormat="1" applyFill="1" applyBorder="1" applyProtection="1"/>
    <xf numFmtId="164" fontId="0" fillId="2" borderId="20" xfId="0" applyNumberFormat="1" applyFill="1" applyBorder="1" applyProtection="1"/>
    <xf numFmtId="0" fontId="0" fillId="3" borderId="30" xfId="0" applyFill="1" applyBorder="1" applyAlignment="1" applyProtection="1">
      <alignment horizontal="center"/>
    </xf>
    <xf numFmtId="0" fontId="0" fillId="3" borderId="37" xfId="0" applyFill="1" applyBorder="1" applyAlignment="1" applyProtection="1">
      <alignment horizontal="center"/>
    </xf>
    <xf numFmtId="0" fontId="0" fillId="7" borderId="23" xfId="0" applyFill="1" applyBorder="1" applyProtection="1"/>
    <xf numFmtId="0" fontId="0" fillId="7" borderId="0" xfId="0" applyNumberFormat="1" applyFill="1" applyBorder="1" applyProtection="1"/>
    <xf numFmtId="0" fontId="0" fillId="7" borderId="0" xfId="0" applyFill="1" applyBorder="1" applyProtection="1"/>
    <xf numFmtId="164" fontId="4" fillId="8" borderId="40" xfId="0" applyNumberFormat="1" applyFont="1" applyFill="1" applyBorder="1" applyAlignment="1" applyProtection="1">
      <alignment horizontal="center" vertical="center"/>
    </xf>
    <xf numFmtId="7" fontId="0" fillId="0" borderId="0" xfId="0" applyNumberFormat="1" applyFill="1" applyProtection="1"/>
    <xf numFmtId="0" fontId="0" fillId="2" borderId="24" xfId="0" applyFill="1" applyBorder="1" applyProtection="1"/>
    <xf numFmtId="0" fontId="0" fillId="0" borderId="0" xfId="0" applyFill="1" applyBorder="1" applyAlignment="1" applyProtection="1">
      <alignment horizontal="center" vertical="center"/>
    </xf>
    <xf numFmtId="0" fontId="4" fillId="9" borderId="39" xfId="0" applyFont="1" applyFill="1" applyBorder="1" applyAlignment="1" applyProtection="1">
      <alignment horizontal="center" vertical="center"/>
    </xf>
    <xf numFmtId="14" fontId="8" fillId="0" borderId="18" xfId="0" applyNumberFormat="1" applyFont="1" applyFill="1" applyBorder="1" applyAlignment="1" applyProtection="1">
      <alignment horizontal="center" vertical="center"/>
    </xf>
    <xf numFmtId="14" fontId="8" fillId="0" borderId="18" xfId="0" applyNumberFormat="1" applyFont="1" applyFill="1" applyBorder="1" applyAlignment="1" applyProtection="1">
      <alignment horizontal="center" vertical="center"/>
      <protection locked="0"/>
    </xf>
    <xf numFmtId="0" fontId="9" fillId="4" borderId="5" xfId="0" applyFont="1" applyFill="1" applyBorder="1" applyAlignment="1" applyProtection="1">
      <alignment horizontal="center" vertical="center" wrapText="1"/>
    </xf>
    <xf numFmtId="0" fontId="9" fillId="4" borderId="18" xfId="0" applyFont="1" applyFill="1" applyBorder="1" applyAlignment="1" applyProtection="1">
      <alignment horizontal="center" vertical="center" wrapText="1"/>
    </xf>
    <xf numFmtId="0" fontId="5" fillId="4" borderId="30" xfId="0" applyFont="1" applyFill="1" applyBorder="1" applyProtection="1"/>
    <xf numFmtId="0" fontId="9" fillId="4" borderId="30" xfId="0" applyFont="1" applyFill="1" applyBorder="1" applyAlignment="1" applyProtection="1">
      <alignment vertical="center" wrapText="1"/>
    </xf>
    <xf numFmtId="0" fontId="4" fillId="2" borderId="18" xfId="0" applyNumberFormat="1" applyFont="1" applyFill="1" applyBorder="1" applyAlignment="1" applyProtection="1">
      <alignment vertical="center" wrapText="1"/>
    </xf>
    <xf numFmtId="0" fontId="0" fillId="2" borderId="0" xfId="0" applyFill="1" applyBorder="1" applyProtection="1"/>
    <xf numFmtId="0" fontId="9" fillId="4" borderId="1" xfId="0" applyFont="1" applyFill="1" applyBorder="1" applyAlignment="1" applyProtection="1">
      <alignment vertical="center" wrapText="1"/>
    </xf>
    <xf numFmtId="0" fontId="0" fillId="3" borderId="5" xfId="0" applyFill="1" applyBorder="1" applyAlignment="1" applyProtection="1">
      <alignment horizontal="left" vertical="center"/>
    </xf>
    <xf numFmtId="0" fontId="0" fillId="3" borderId="25" xfId="0" applyNumberFormat="1" applyFill="1" applyBorder="1" applyProtection="1"/>
    <xf numFmtId="164" fontId="0" fillId="3" borderId="7" xfId="1" applyNumberFormat="1" applyFont="1" applyFill="1" applyBorder="1" applyAlignment="1" applyProtection="1">
      <alignment horizontal="right" vertical="center"/>
    </xf>
    <xf numFmtId="0" fontId="0" fillId="3" borderId="7" xfId="0" applyFill="1" applyBorder="1" applyAlignment="1" applyProtection="1">
      <alignment horizontal="center" vertical="center"/>
    </xf>
    <xf numFmtId="0" fontId="0" fillId="0" borderId="7" xfId="0" applyFill="1" applyBorder="1" applyAlignment="1" applyProtection="1">
      <alignment horizontal="center" vertical="center"/>
      <protection locked="0"/>
    </xf>
    <xf numFmtId="0" fontId="0" fillId="0" borderId="8" xfId="0" applyFill="1" applyBorder="1" applyAlignment="1" applyProtection="1">
      <alignment horizontal="center" vertical="center"/>
      <protection locked="0"/>
    </xf>
    <xf numFmtId="7" fontId="0" fillId="4" borderId="36" xfId="0" applyNumberFormat="1" applyFill="1" applyBorder="1" applyAlignment="1" applyProtection="1">
      <alignment horizontal="center"/>
    </xf>
    <xf numFmtId="164" fontId="0" fillId="4" borderId="11" xfId="1" applyNumberFormat="1" applyFont="1" applyFill="1" applyBorder="1" applyAlignment="1" applyProtection="1">
      <alignment horizontal="right" vertical="center"/>
    </xf>
    <xf numFmtId="0" fontId="0" fillId="4" borderId="11" xfId="0" applyFill="1" applyBorder="1" applyAlignment="1" applyProtection="1">
      <alignment horizontal="center" vertical="center"/>
    </xf>
    <xf numFmtId="0" fontId="0" fillId="0" borderId="11" xfId="0" applyFill="1" applyBorder="1" applyAlignment="1" applyProtection="1">
      <alignment horizontal="center" vertical="center"/>
      <protection locked="0"/>
    </xf>
    <xf numFmtId="0" fontId="0" fillId="0" borderId="28" xfId="0" applyFill="1" applyBorder="1" applyAlignment="1" applyProtection="1">
      <alignment horizontal="center" vertical="center"/>
      <protection locked="0"/>
    </xf>
    <xf numFmtId="7" fontId="0" fillId="4" borderId="0" xfId="0" applyNumberFormat="1" applyFill="1" applyBorder="1" applyAlignment="1" applyProtection="1">
      <alignment horizontal="center"/>
    </xf>
    <xf numFmtId="0" fontId="0" fillId="4" borderId="26" xfId="0" applyNumberFormat="1" applyFill="1" applyBorder="1" applyAlignment="1" applyProtection="1">
      <alignment horizontal="right" vertical="center"/>
    </xf>
    <xf numFmtId="0" fontId="0" fillId="4" borderId="14" xfId="0" applyFill="1" applyBorder="1" applyAlignment="1" applyProtection="1">
      <alignment horizontal="center" vertical="center"/>
    </xf>
    <xf numFmtId="0" fontId="0" fillId="0" borderId="35" xfId="0" applyFill="1" applyBorder="1" applyAlignment="1" applyProtection="1">
      <alignment horizontal="center" vertical="center"/>
      <protection locked="0"/>
    </xf>
    <xf numFmtId="49" fontId="0" fillId="4" borderId="27" xfId="0" applyNumberFormat="1" applyFill="1" applyBorder="1" applyAlignment="1" applyProtection="1">
      <alignment horizontal="right" vertical="center"/>
    </xf>
    <xf numFmtId="164" fontId="0" fillId="4" borderId="16" xfId="1" applyNumberFormat="1" applyFont="1" applyFill="1" applyBorder="1" applyAlignment="1" applyProtection="1">
      <alignment horizontal="right" vertical="center"/>
    </xf>
    <xf numFmtId="49" fontId="0" fillId="4" borderId="34" xfId="0" applyNumberFormat="1" applyFill="1" applyBorder="1" applyAlignment="1" applyProtection="1">
      <alignment horizontal="right" vertical="center"/>
    </xf>
    <xf numFmtId="164" fontId="0" fillId="4" borderId="14" xfId="1" applyNumberFormat="1" applyFont="1" applyFill="1" applyBorder="1" applyAlignment="1" applyProtection="1">
      <alignment horizontal="right" vertical="center"/>
    </xf>
    <xf numFmtId="0" fontId="0" fillId="2" borderId="43" xfId="0" applyNumberFormat="1" applyFill="1" applyBorder="1" applyProtection="1"/>
    <xf numFmtId="164" fontId="0" fillId="2" borderId="20" xfId="1" applyNumberFormat="1" applyFont="1" applyFill="1" applyBorder="1" applyAlignment="1" applyProtection="1">
      <alignment horizontal="right" vertical="center"/>
    </xf>
    <xf numFmtId="0" fontId="0" fillId="0" borderId="29" xfId="0" applyFill="1" applyBorder="1" applyProtection="1">
      <protection locked="0"/>
    </xf>
    <xf numFmtId="7" fontId="0" fillId="4" borderId="2" xfId="0" applyNumberFormat="1" applyFill="1" applyBorder="1" applyAlignment="1" applyProtection="1">
      <alignment horizontal="center"/>
    </xf>
    <xf numFmtId="0" fontId="0" fillId="3" borderId="5" xfId="0" applyFill="1" applyBorder="1" applyProtection="1"/>
    <xf numFmtId="164" fontId="0" fillId="3" borderId="7" xfId="0" applyNumberFormat="1" applyFill="1" applyBorder="1" applyAlignment="1" applyProtection="1">
      <alignment horizontal="right" vertical="center"/>
    </xf>
    <xf numFmtId="0" fontId="0" fillId="3" borderId="7" xfId="0" applyNumberFormat="1" applyFill="1" applyBorder="1" applyAlignment="1" applyProtection="1">
      <alignment horizontal="center" vertical="center"/>
    </xf>
    <xf numFmtId="0" fontId="0" fillId="0" borderId="7" xfId="0" applyNumberFormat="1" applyFill="1" applyBorder="1" applyAlignment="1" applyProtection="1">
      <alignment horizontal="center" vertical="center"/>
      <protection locked="0"/>
    </xf>
    <xf numFmtId="0" fontId="0" fillId="0" borderId="8" xfId="0" applyNumberFormat="1" applyFill="1" applyBorder="1" applyAlignment="1" applyProtection="1">
      <alignment horizontal="center" vertical="center"/>
      <protection locked="0"/>
    </xf>
    <xf numFmtId="164" fontId="0" fillId="4" borderId="11" xfId="0" applyNumberFormat="1" applyFill="1" applyBorder="1" applyAlignment="1" applyProtection="1">
      <alignment horizontal="right" vertical="center"/>
    </xf>
    <xf numFmtId="0" fontId="0" fillId="4" borderId="11" xfId="0" applyNumberFormat="1" applyFill="1" applyBorder="1" applyAlignment="1" applyProtection="1">
      <alignment horizontal="center" vertical="center"/>
    </xf>
    <xf numFmtId="0" fontId="0" fillId="0" borderId="11" xfId="0" applyNumberFormat="1" applyFill="1" applyBorder="1" applyAlignment="1" applyProtection="1">
      <alignment horizontal="center" vertical="center"/>
      <protection locked="0"/>
    </xf>
    <xf numFmtId="0" fontId="0" fillId="0" borderId="28" xfId="0" applyNumberFormat="1" applyFill="1" applyBorder="1" applyAlignment="1" applyProtection="1">
      <alignment horizontal="center" vertical="center"/>
      <protection locked="0"/>
    </xf>
    <xf numFmtId="0" fontId="0" fillId="4" borderId="11" xfId="0" applyNumberFormat="1" applyFill="1" applyBorder="1" applyAlignment="1" applyProtection="1">
      <alignment horizontal="center"/>
    </xf>
    <xf numFmtId="0" fontId="0" fillId="0" borderId="11" xfId="0" applyNumberFormat="1" applyFill="1" applyBorder="1" applyAlignment="1" applyProtection="1">
      <alignment horizontal="center"/>
      <protection locked="0"/>
    </xf>
    <xf numFmtId="0" fontId="0" fillId="0" borderId="28" xfId="0" applyNumberFormat="1" applyFill="1" applyBorder="1" applyAlignment="1" applyProtection="1">
      <alignment horizontal="center"/>
      <protection locked="0"/>
    </xf>
    <xf numFmtId="164" fontId="0" fillId="4" borderId="14" xfId="0" applyNumberFormat="1" applyFill="1" applyBorder="1" applyAlignment="1" applyProtection="1">
      <alignment horizontal="right"/>
    </xf>
    <xf numFmtId="0" fontId="0" fillId="4" borderId="14" xfId="0" applyNumberFormat="1" applyFill="1" applyBorder="1" applyAlignment="1" applyProtection="1">
      <alignment horizontal="center"/>
    </xf>
    <xf numFmtId="0" fontId="0" fillId="0" borderId="14" xfId="0" applyNumberFormat="1" applyFill="1" applyBorder="1" applyAlignment="1" applyProtection="1">
      <alignment horizontal="center"/>
      <protection locked="0"/>
    </xf>
    <xf numFmtId="0" fontId="0" fillId="0" borderId="35" xfId="0" applyNumberFormat="1" applyFill="1" applyBorder="1" applyAlignment="1" applyProtection="1">
      <alignment horizontal="center"/>
      <protection locked="0"/>
    </xf>
    <xf numFmtId="0" fontId="0" fillId="0" borderId="11" xfId="0" applyFill="1" applyBorder="1" applyProtection="1">
      <protection locked="0"/>
    </xf>
    <xf numFmtId="0" fontId="0" fillId="3" borderId="41" xfId="0" applyFill="1" applyBorder="1" applyAlignment="1" applyProtection="1">
      <alignment horizontal="center" vertical="center"/>
    </xf>
    <xf numFmtId="0" fontId="9" fillId="4" borderId="36" xfId="0" applyFont="1" applyFill="1" applyBorder="1" applyAlignment="1" applyProtection="1">
      <alignment vertical="center" wrapText="1"/>
    </xf>
    <xf numFmtId="0" fontId="9" fillId="4" borderId="37" xfId="0" applyFont="1" applyFill="1" applyBorder="1" applyAlignment="1" applyProtection="1">
      <alignment horizontal="center" vertical="center" wrapText="1"/>
    </xf>
    <xf numFmtId="0" fontId="9" fillId="4" borderId="24" xfId="0" applyFont="1" applyFill="1" applyBorder="1" applyAlignment="1" applyProtection="1">
      <alignment vertical="center" wrapText="1"/>
    </xf>
    <xf numFmtId="0" fontId="9" fillId="4" borderId="32" xfId="0" applyFont="1" applyFill="1" applyBorder="1" applyAlignment="1" applyProtection="1">
      <alignment horizontal="center" vertical="center" wrapText="1"/>
    </xf>
    <xf numFmtId="166" fontId="10" fillId="4" borderId="37" xfId="0" applyNumberFormat="1" applyFont="1" applyFill="1" applyBorder="1" applyAlignment="1" applyProtection="1">
      <alignment horizontal="center"/>
    </xf>
    <xf numFmtId="166" fontId="0" fillId="4" borderId="31" xfId="0" applyNumberFormat="1" applyFill="1" applyBorder="1" applyAlignment="1" applyProtection="1">
      <alignment horizontal="center"/>
    </xf>
    <xf numFmtId="0" fontId="9" fillId="4" borderId="9" xfId="0" applyFont="1" applyFill="1" applyBorder="1" applyAlignment="1" applyProtection="1">
      <alignment horizontal="center" vertical="center" wrapText="1"/>
    </xf>
    <xf numFmtId="7" fontId="0" fillId="4" borderId="39" xfId="0" applyNumberFormat="1" applyFill="1" applyBorder="1" applyAlignment="1" applyProtection="1">
      <alignment horizontal="center"/>
    </xf>
    <xf numFmtId="166" fontId="0" fillId="4" borderId="37" xfId="0" applyNumberFormat="1" applyFill="1" applyBorder="1" applyAlignment="1" applyProtection="1">
      <alignment horizontal="center"/>
    </xf>
    <xf numFmtId="164" fontId="0" fillId="4" borderId="20" xfId="0" applyNumberFormat="1" applyFill="1" applyBorder="1" applyAlignment="1" applyProtection="1">
      <alignment horizontal="right"/>
    </xf>
    <xf numFmtId="0" fontId="0" fillId="4" borderId="20" xfId="0" applyFill="1" applyBorder="1" applyAlignment="1" applyProtection="1">
      <alignment horizontal="center"/>
    </xf>
    <xf numFmtId="164" fontId="0" fillId="4" borderId="7" xfId="0" applyNumberFormat="1" applyFill="1" applyBorder="1" applyAlignment="1" applyProtection="1">
      <alignment horizontal="right"/>
    </xf>
    <xf numFmtId="0" fontId="0" fillId="4" borderId="7" xfId="0" applyFill="1" applyBorder="1" applyAlignment="1" applyProtection="1">
      <alignment horizontal="center"/>
    </xf>
    <xf numFmtId="0" fontId="0" fillId="4" borderId="44" xfId="0" applyFill="1" applyBorder="1" applyProtection="1"/>
    <xf numFmtId="164" fontId="0" fillId="4" borderId="21" xfId="0" applyNumberFormat="1" applyFill="1" applyBorder="1" applyAlignment="1" applyProtection="1">
      <alignment horizontal="right"/>
    </xf>
    <xf numFmtId="0" fontId="0" fillId="4" borderId="21" xfId="0" applyFill="1" applyBorder="1" applyAlignment="1" applyProtection="1">
      <alignment horizontal="center"/>
    </xf>
    <xf numFmtId="0" fontId="0" fillId="0" borderId="21" xfId="0" applyFill="1" applyBorder="1" applyAlignment="1" applyProtection="1">
      <alignment horizontal="center"/>
      <protection locked="0"/>
    </xf>
    <xf numFmtId="0" fontId="0" fillId="0" borderId="22" xfId="0" applyFill="1" applyBorder="1" applyAlignment="1" applyProtection="1">
      <alignment horizontal="center"/>
      <protection locked="0"/>
    </xf>
    <xf numFmtId="0" fontId="0" fillId="4" borderId="45" xfId="0" applyFill="1" applyBorder="1" applyProtection="1"/>
    <xf numFmtId="164" fontId="0" fillId="4" borderId="12" xfId="0" applyNumberFormat="1" applyFill="1" applyBorder="1" applyAlignment="1" applyProtection="1">
      <alignment horizontal="right"/>
    </xf>
    <xf numFmtId="0" fontId="0" fillId="4" borderId="12" xfId="0" applyFill="1" applyBorder="1" applyAlignment="1" applyProtection="1">
      <alignment horizontal="center"/>
    </xf>
    <xf numFmtId="0" fontId="0" fillId="2" borderId="17" xfId="0" applyFill="1" applyBorder="1" applyProtection="1"/>
    <xf numFmtId="164" fontId="0" fillId="2" borderId="14" xfId="0" applyNumberFormat="1" applyFill="1" applyBorder="1" applyAlignment="1" applyProtection="1">
      <alignment horizontal="right"/>
    </xf>
    <xf numFmtId="0" fontId="0" fillId="2" borderId="14" xfId="0" applyFill="1" applyBorder="1" applyAlignment="1" applyProtection="1">
      <alignment horizontal="center"/>
    </xf>
    <xf numFmtId="7" fontId="0" fillId="4" borderId="41" xfId="0" applyNumberFormat="1" applyFill="1" applyBorder="1" applyAlignment="1" applyProtection="1">
      <alignment horizontal="center"/>
    </xf>
    <xf numFmtId="164" fontId="0" fillId="3" borderId="12" xfId="0" applyNumberFormat="1" applyFill="1" applyBorder="1" applyAlignment="1" applyProtection="1">
      <alignment horizontal="right"/>
    </xf>
    <xf numFmtId="0" fontId="0" fillId="3" borderId="12" xfId="0" applyFill="1" applyBorder="1" applyAlignment="1" applyProtection="1">
      <alignment horizontal="center"/>
    </xf>
    <xf numFmtId="164" fontId="0" fillId="4" borderId="11" xfId="1" applyNumberFormat="1" applyFont="1" applyFill="1" applyBorder="1" applyProtection="1"/>
    <xf numFmtId="164" fontId="0" fillId="2" borderId="14" xfId="1" applyNumberFormat="1" applyFont="1" applyFill="1" applyBorder="1" applyProtection="1"/>
    <xf numFmtId="7" fontId="0" fillId="4" borderId="42" xfId="0" applyNumberFormat="1" applyFill="1" applyBorder="1" applyAlignment="1" applyProtection="1">
      <alignment horizontal="center"/>
    </xf>
    <xf numFmtId="7" fontId="0" fillId="3" borderId="41" xfId="0" applyNumberFormat="1" applyFill="1" applyBorder="1" applyAlignment="1" applyProtection="1">
      <alignment horizontal="center"/>
    </xf>
    <xf numFmtId="0" fontId="9" fillId="7" borderId="9" xfId="0" applyFont="1" applyFill="1" applyBorder="1" applyAlignment="1" applyProtection="1">
      <alignment horizontal="center" vertical="center" wrapText="1"/>
    </xf>
    <xf numFmtId="7" fontId="4" fillId="2" borderId="39" xfId="0" applyNumberFormat="1" applyFont="1" applyFill="1" applyBorder="1" applyAlignment="1" applyProtection="1">
      <alignment horizontal="center" vertical="center"/>
    </xf>
    <xf numFmtId="166" fontId="0" fillId="4" borderId="41" xfId="0" applyNumberFormat="1" applyFill="1" applyBorder="1" applyAlignment="1" applyProtection="1">
      <alignment horizontal="center"/>
    </xf>
    <xf numFmtId="7" fontId="0" fillId="3" borderId="46" xfId="0" applyNumberFormat="1" applyFill="1" applyBorder="1" applyAlignment="1" applyProtection="1">
      <alignment horizontal="center"/>
    </xf>
    <xf numFmtId="0" fontId="4" fillId="7" borderId="9" xfId="0" applyFont="1" applyFill="1" applyBorder="1" applyAlignment="1" applyProtection="1">
      <alignment horizontal="center" vertical="center" wrapText="1"/>
    </xf>
    <xf numFmtId="166" fontId="10" fillId="4" borderId="31" xfId="0" applyNumberFormat="1" applyFont="1" applyFill="1" applyBorder="1" applyAlignment="1" applyProtection="1">
      <alignment horizontal="center"/>
    </xf>
    <xf numFmtId="0" fontId="9" fillId="4" borderId="31" xfId="0" applyFont="1" applyFill="1" applyBorder="1" applyAlignment="1" applyProtection="1">
      <alignment horizontal="center" vertical="center" wrapText="1"/>
    </xf>
    <xf numFmtId="0" fontId="11" fillId="0" borderId="5" xfId="0" applyFont="1" applyFill="1" applyBorder="1" applyAlignment="1" applyProtection="1">
      <alignment horizontal="left" vertical="center"/>
      <protection locked="0"/>
    </xf>
    <xf numFmtId="0" fontId="11" fillId="0" borderId="25" xfId="0" applyNumberFormat="1" applyFont="1" applyFill="1" applyBorder="1" applyProtection="1">
      <protection locked="0"/>
    </xf>
    <xf numFmtId="164" fontId="11" fillId="0" borderId="7" xfId="1" applyNumberFormat="1" applyFont="1" applyFill="1" applyBorder="1" applyAlignment="1" applyProtection="1">
      <alignment horizontal="right" vertical="center"/>
      <protection locked="0"/>
    </xf>
    <xf numFmtId="0" fontId="11" fillId="0" borderId="7" xfId="0" applyFont="1" applyFill="1" applyBorder="1" applyAlignment="1" applyProtection="1">
      <alignment horizontal="center" vertical="center"/>
      <protection locked="0"/>
    </xf>
    <xf numFmtId="0" fontId="11" fillId="0" borderId="47" xfId="0" applyFont="1" applyFill="1" applyBorder="1" applyAlignment="1" applyProtection="1">
      <alignment horizontal="center" vertical="center"/>
      <protection locked="0"/>
    </xf>
    <xf numFmtId="7" fontId="11" fillId="4" borderId="30" xfId="0" applyNumberFormat="1" applyFont="1" applyFill="1" applyBorder="1" applyAlignment="1" applyProtection="1">
      <alignment horizontal="center"/>
    </xf>
    <xf numFmtId="0" fontId="11" fillId="0" borderId="9" xfId="0" applyFont="1" applyFill="1" applyBorder="1" applyAlignment="1" applyProtection="1">
      <alignment horizontal="left" vertical="center"/>
      <protection locked="0"/>
    </xf>
    <xf numFmtId="0" fontId="11" fillId="0" borderId="26" xfId="0" applyNumberFormat="1" applyFont="1" applyFill="1" applyBorder="1" applyProtection="1">
      <protection locked="0"/>
    </xf>
    <xf numFmtId="164" fontId="11" fillId="0" borderId="11" xfId="1" applyNumberFormat="1" applyFont="1" applyFill="1" applyBorder="1" applyAlignment="1" applyProtection="1">
      <alignment horizontal="right" vertical="center"/>
      <protection locked="0"/>
    </xf>
    <xf numFmtId="0" fontId="11" fillId="0" borderId="11" xfId="0" applyFont="1" applyFill="1" applyBorder="1" applyAlignment="1" applyProtection="1">
      <alignment horizontal="center" vertical="center"/>
      <protection locked="0"/>
    </xf>
    <xf numFmtId="0" fontId="11" fillId="0" borderId="48" xfId="0" applyFont="1" applyFill="1" applyBorder="1" applyAlignment="1" applyProtection="1">
      <alignment horizontal="center" vertical="center"/>
      <protection locked="0"/>
    </xf>
    <xf numFmtId="7" fontId="11" fillId="4" borderId="23" xfId="0" applyNumberFormat="1" applyFont="1" applyFill="1" applyBorder="1" applyAlignment="1" applyProtection="1">
      <alignment horizontal="center"/>
    </xf>
    <xf numFmtId="0" fontId="0" fillId="0" borderId="9" xfId="0" applyFill="1" applyBorder="1" applyAlignment="1" applyProtection="1">
      <alignment horizontal="left" vertical="center"/>
      <protection locked="0"/>
    </xf>
    <xf numFmtId="0" fontId="0" fillId="0" borderId="26" xfId="0" applyNumberFormat="1" applyFill="1" applyBorder="1" applyProtection="1">
      <protection locked="0"/>
    </xf>
    <xf numFmtId="164" fontId="0" fillId="0" borderId="11" xfId="1" applyNumberFormat="1" applyFont="1" applyFill="1" applyBorder="1" applyAlignment="1" applyProtection="1">
      <alignment horizontal="right" vertical="center"/>
      <protection locked="0"/>
    </xf>
    <xf numFmtId="0" fontId="0" fillId="0" borderId="48" xfId="0" applyFill="1" applyBorder="1" applyAlignment="1" applyProtection="1">
      <alignment horizontal="center" vertical="center"/>
      <protection locked="0"/>
    </xf>
    <xf numFmtId="7" fontId="0" fillId="4" borderId="23" xfId="0" applyNumberFormat="1" applyFill="1" applyBorder="1" applyAlignment="1" applyProtection="1">
      <alignment horizontal="center"/>
    </xf>
    <xf numFmtId="0" fontId="11" fillId="0" borderId="26" xfId="0" applyNumberFormat="1" applyFont="1" applyFill="1" applyBorder="1" applyAlignment="1" applyProtection="1">
      <alignment horizontal="right" vertical="center"/>
      <protection locked="0"/>
    </xf>
    <xf numFmtId="0" fontId="11" fillId="0" borderId="14" xfId="0" applyFont="1" applyFill="1" applyBorder="1" applyAlignment="1" applyProtection="1">
      <alignment horizontal="center" vertical="center"/>
      <protection locked="0"/>
    </xf>
    <xf numFmtId="0" fontId="11" fillId="0" borderId="49" xfId="0" applyFont="1" applyFill="1" applyBorder="1" applyAlignment="1" applyProtection="1">
      <alignment horizontal="center" vertical="center"/>
      <protection locked="0"/>
    </xf>
    <xf numFmtId="49" fontId="0" fillId="0" borderId="27" xfId="0" applyNumberFormat="1" applyFill="1" applyBorder="1" applyAlignment="1" applyProtection="1">
      <alignment horizontal="right" vertical="center"/>
      <protection locked="0"/>
    </xf>
    <xf numFmtId="164" fontId="0" fillId="0" borderId="16" xfId="1" applyNumberFormat="1" applyFont="1" applyFill="1" applyBorder="1" applyAlignment="1" applyProtection="1">
      <alignment horizontal="right" vertical="center"/>
      <protection locked="0"/>
    </xf>
    <xf numFmtId="0" fontId="0" fillId="0" borderId="49" xfId="0" applyFill="1" applyBorder="1" applyAlignment="1" applyProtection="1">
      <alignment horizontal="center" vertical="center"/>
      <protection locked="0"/>
    </xf>
    <xf numFmtId="49" fontId="0" fillId="0" borderId="34" xfId="0" applyNumberFormat="1" applyFill="1" applyBorder="1" applyAlignment="1" applyProtection="1">
      <alignment horizontal="right" vertical="center"/>
      <protection locked="0"/>
    </xf>
    <xf numFmtId="164" fontId="0" fillId="0" borderId="14" xfId="1" applyNumberFormat="1" applyFont="1" applyFill="1" applyBorder="1" applyAlignment="1" applyProtection="1">
      <alignment horizontal="right" vertical="center"/>
      <protection locked="0"/>
    </xf>
    <xf numFmtId="0" fontId="0" fillId="0" borderId="18" xfId="0" applyFill="1" applyBorder="1" applyAlignment="1" applyProtection="1">
      <alignment horizontal="left" vertical="center"/>
      <protection locked="0"/>
    </xf>
    <xf numFmtId="0" fontId="0" fillId="0" borderId="43" xfId="0" applyNumberFormat="1" applyFill="1" applyBorder="1" applyProtection="1">
      <protection locked="0"/>
    </xf>
    <xf numFmtId="164" fontId="0" fillId="0" borderId="20" xfId="1" applyNumberFormat="1" applyFont="1" applyFill="1" applyBorder="1" applyAlignment="1" applyProtection="1">
      <alignment horizontal="right" vertical="center"/>
      <protection locked="0"/>
    </xf>
    <xf numFmtId="0" fontId="0" fillId="0" borderId="50" xfId="0" applyFill="1" applyBorder="1" applyProtection="1">
      <protection locked="0"/>
    </xf>
    <xf numFmtId="0" fontId="11" fillId="0" borderId="9" xfId="0" applyFont="1" applyFill="1" applyBorder="1" applyProtection="1">
      <protection locked="0"/>
    </xf>
    <xf numFmtId="0" fontId="11" fillId="0" borderId="45" xfId="0" applyNumberFormat="1" applyFont="1" applyFill="1" applyBorder="1" applyProtection="1">
      <protection locked="0"/>
    </xf>
    <xf numFmtId="164" fontId="11" fillId="0" borderId="12" xfId="0" applyNumberFormat="1" applyFont="1" applyFill="1" applyBorder="1" applyAlignment="1" applyProtection="1">
      <alignment horizontal="right" vertical="center"/>
      <protection locked="0"/>
    </xf>
    <xf numFmtId="0" fontId="11" fillId="0" borderId="12" xfId="0" applyNumberFormat="1" applyFont="1" applyFill="1" applyBorder="1" applyAlignment="1" applyProtection="1">
      <alignment horizontal="center" vertical="center"/>
      <protection locked="0"/>
    </xf>
    <xf numFmtId="0" fontId="11" fillId="0" borderId="51" xfId="0" applyNumberFormat="1" applyFont="1" applyFill="1" applyBorder="1" applyAlignment="1" applyProtection="1">
      <alignment horizontal="center" vertical="center"/>
      <protection locked="0"/>
    </xf>
    <xf numFmtId="0" fontId="11" fillId="0" borderId="10" xfId="0" applyNumberFormat="1" applyFont="1" applyFill="1" applyBorder="1" applyProtection="1">
      <protection locked="0"/>
    </xf>
    <xf numFmtId="164" fontId="11" fillId="0" borderId="11" xfId="0" applyNumberFormat="1" applyFont="1" applyFill="1" applyBorder="1" applyAlignment="1" applyProtection="1">
      <alignment horizontal="right" vertical="center"/>
      <protection locked="0"/>
    </xf>
    <xf numFmtId="0" fontId="11" fillId="0" borderId="11" xfId="0" applyNumberFormat="1" applyFont="1" applyFill="1" applyBorder="1" applyAlignment="1" applyProtection="1">
      <alignment horizontal="center" vertical="center"/>
      <protection locked="0"/>
    </xf>
    <xf numFmtId="0" fontId="11" fillId="0" borderId="48" xfId="0" applyNumberFormat="1" applyFont="1" applyFill="1" applyBorder="1" applyAlignment="1" applyProtection="1">
      <alignment horizontal="center" vertical="center"/>
      <protection locked="0"/>
    </xf>
    <xf numFmtId="0" fontId="0" fillId="0" borderId="9" xfId="0" applyFill="1" applyBorder="1" applyProtection="1">
      <protection locked="0"/>
    </xf>
    <xf numFmtId="0" fontId="0" fillId="0" borderId="10" xfId="0" applyNumberFormat="1" applyFill="1" applyBorder="1" applyProtection="1">
      <protection locked="0"/>
    </xf>
    <xf numFmtId="164" fontId="0" fillId="0" borderId="11" xfId="0" applyNumberFormat="1" applyFill="1" applyBorder="1" applyAlignment="1" applyProtection="1">
      <alignment horizontal="right" vertical="center"/>
      <protection locked="0"/>
    </xf>
    <xf numFmtId="0" fontId="0" fillId="0" borderId="48" xfId="0" applyNumberFormat="1" applyFill="1" applyBorder="1" applyAlignment="1" applyProtection="1">
      <alignment horizontal="center" vertical="center"/>
      <protection locked="0"/>
    </xf>
    <xf numFmtId="0" fontId="0" fillId="0" borderId="48" xfId="0" applyNumberFormat="1" applyFill="1" applyBorder="1" applyAlignment="1" applyProtection="1">
      <alignment horizontal="center"/>
      <protection locked="0"/>
    </xf>
    <xf numFmtId="164" fontId="0" fillId="0" borderId="11" xfId="0" applyNumberFormat="1" applyFill="1" applyBorder="1" applyAlignment="1" applyProtection="1">
      <alignment horizontal="right"/>
      <protection locked="0"/>
    </xf>
    <xf numFmtId="0" fontId="0" fillId="0" borderId="49" xfId="0" applyNumberFormat="1" applyFill="1" applyBorder="1" applyAlignment="1" applyProtection="1">
      <alignment horizontal="center"/>
      <protection locked="0"/>
    </xf>
    <xf numFmtId="0" fontId="11" fillId="0" borderId="17" xfId="0" applyNumberFormat="1" applyFont="1" applyFill="1" applyBorder="1" applyProtection="1">
      <protection locked="0"/>
    </xf>
    <xf numFmtId="164" fontId="11" fillId="0" borderId="14" xfId="0" applyNumberFormat="1" applyFont="1" applyFill="1" applyBorder="1" applyAlignment="1" applyProtection="1">
      <alignment horizontal="right"/>
      <protection locked="0"/>
    </xf>
    <xf numFmtId="0" fontId="11" fillId="0" borderId="11" xfId="0" applyFont="1" applyFill="1" applyBorder="1" applyAlignment="1" applyProtection="1">
      <alignment horizontal="center"/>
      <protection locked="0"/>
    </xf>
    <xf numFmtId="0" fontId="11" fillId="0" borderId="48" xfId="0" applyFont="1" applyFill="1" applyBorder="1" applyAlignment="1" applyProtection="1">
      <alignment horizontal="center"/>
      <protection locked="0"/>
    </xf>
    <xf numFmtId="0" fontId="0" fillId="0" borderId="10" xfId="0" applyFill="1" applyBorder="1" applyProtection="1">
      <protection locked="0"/>
    </xf>
    <xf numFmtId="0" fontId="0" fillId="0" borderId="48" xfId="0" applyFill="1" applyBorder="1" applyAlignment="1" applyProtection="1">
      <alignment horizontal="center"/>
      <protection locked="0"/>
    </xf>
    <xf numFmtId="0" fontId="11" fillId="0" borderId="10" xfId="0" applyFont="1" applyFill="1" applyBorder="1" applyProtection="1">
      <protection locked="0"/>
    </xf>
    <xf numFmtId="164" fontId="11" fillId="0" borderId="11" xfId="0" applyNumberFormat="1" applyFont="1" applyFill="1" applyBorder="1" applyAlignment="1" applyProtection="1">
      <alignment horizontal="right"/>
      <protection locked="0"/>
    </xf>
    <xf numFmtId="0" fontId="0" fillId="0" borderId="0" xfId="0" applyFill="1" applyBorder="1" applyAlignment="1" applyProtection="1"/>
    <xf numFmtId="7" fontId="11" fillId="4" borderId="36" xfId="0" applyNumberFormat="1" applyFont="1" applyFill="1" applyBorder="1" applyAlignment="1" applyProtection="1">
      <alignment horizontal="center"/>
    </xf>
    <xf numFmtId="166" fontId="12" fillId="4" borderId="36" xfId="0" applyNumberFormat="1" applyFont="1" applyFill="1" applyBorder="1" applyAlignment="1" applyProtection="1">
      <alignment horizontal="center"/>
    </xf>
    <xf numFmtId="0" fontId="12" fillId="4" borderId="5" xfId="0" applyFont="1" applyFill="1" applyBorder="1" applyAlignment="1" applyProtection="1">
      <alignment horizontal="center" vertical="center" wrapText="1"/>
    </xf>
    <xf numFmtId="7" fontId="11" fillId="4" borderId="0" xfId="0" applyNumberFormat="1" applyFont="1" applyFill="1" applyBorder="1" applyAlignment="1" applyProtection="1">
      <alignment horizontal="center"/>
    </xf>
    <xf numFmtId="166" fontId="11" fillId="4" borderId="0" xfId="0" applyNumberFormat="1" applyFont="1" applyFill="1" applyBorder="1" applyAlignment="1" applyProtection="1">
      <alignment horizontal="center"/>
    </xf>
    <xf numFmtId="0" fontId="12" fillId="4" borderId="9" xfId="0" applyFont="1" applyFill="1" applyBorder="1" applyAlignment="1" applyProtection="1">
      <alignment horizontal="center" vertical="center" wrapText="1"/>
    </xf>
    <xf numFmtId="166" fontId="0" fillId="4" borderId="0" xfId="0" applyNumberFormat="1" applyFill="1" applyBorder="1" applyAlignment="1" applyProtection="1">
      <alignment horizontal="center"/>
    </xf>
    <xf numFmtId="166" fontId="11" fillId="4" borderId="31" xfId="0" applyNumberFormat="1" applyFont="1" applyFill="1" applyBorder="1" applyAlignment="1" applyProtection="1">
      <alignment horizontal="center"/>
    </xf>
    <xf numFmtId="0" fontId="12" fillId="4" borderId="31" xfId="0" applyFont="1" applyFill="1" applyBorder="1" applyAlignment="1" applyProtection="1">
      <alignment horizontal="center" vertical="center" wrapText="1"/>
    </xf>
    <xf numFmtId="0" fontId="0" fillId="0" borderId="0" xfId="0" applyFill="1" applyBorder="1" applyProtection="1"/>
    <xf numFmtId="0" fontId="0" fillId="0" borderId="10" xfId="0" applyNumberFormat="1" applyFill="1" applyBorder="1" applyAlignment="1" applyProtection="1">
      <alignment horizontal="right"/>
      <protection locked="0"/>
    </xf>
    <xf numFmtId="0" fontId="11" fillId="0" borderId="10" xfId="0" applyNumberFormat="1" applyFont="1" applyFill="1" applyBorder="1" applyAlignment="1" applyProtection="1">
      <alignment horizontal="right"/>
      <protection locked="0"/>
    </xf>
    <xf numFmtId="0" fontId="0" fillId="0" borderId="17" xfId="0" applyNumberFormat="1" applyFill="1" applyBorder="1" applyProtection="1">
      <protection locked="0"/>
    </xf>
    <xf numFmtId="164" fontId="0" fillId="0" borderId="14" xfId="0" applyNumberFormat="1" applyFill="1" applyBorder="1" applyAlignment="1" applyProtection="1">
      <alignment horizontal="right"/>
      <protection locked="0"/>
    </xf>
    <xf numFmtId="0" fontId="0" fillId="0" borderId="49" xfId="0" applyFill="1" applyBorder="1" applyAlignment="1" applyProtection="1">
      <alignment horizontal="center"/>
      <protection locked="0"/>
    </xf>
    <xf numFmtId="0" fontId="0" fillId="0" borderId="18" xfId="0" applyFill="1" applyBorder="1" applyProtection="1">
      <protection locked="0"/>
    </xf>
    <xf numFmtId="0" fontId="0" fillId="0" borderId="19" xfId="0" applyFill="1" applyBorder="1" applyProtection="1">
      <protection locked="0"/>
    </xf>
    <xf numFmtId="164" fontId="0" fillId="0" borderId="20" xfId="0" applyNumberFormat="1" applyFill="1" applyBorder="1" applyAlignment="1" applyProtection="1">
      <alignment horizontal="right"/>
      <protection locked="0"/>
    </xf>
    <xf numFmtId="0" fontId="0" fillId="0" borderId="50" xfId="0" applyFill="1" applyBorder="1" applyAlignment="1" applyProtection="1">
      <alignment horizontal="center"/>
      <protection locked="0"/>
    </xf>
    <xf numFmtId="164" fontId="0" fillId="6" borderId="40" xfId="0" applyNumberFormat="1" applyFill="1" applyBorder="1" applyAlignment="1" applyProtection="1">
      <alignment horizontal="center" vertical="center"/>
    </xf>
    <xf numFmtId="0" fontId="0" fillId="0" borderId="33" xfId="0" applyFill="1" applyBorder="1" applyProtection="1">
      <protection locked="0"/>
    </xf>
    <xf numFmtId="164" fontId="0" fillId="0" borderId="12" xfId="0" applyNumberFormat="1" applyFill="1" applyBorder="1" applyAlignment="1" applyProtection="1">
      <alignment horizontal="right"/>
      <protection locked="0"/>
    </xf>
    <xf numFmtId="0" fontId="0" fillId="0" borderId="51" xfId="0" applyFill="1" applyBorder="1" applyAlignment="1" applyProtection="1">
      <alignment horizontal="center"/>
      <protection locked="0"/>
    </xf>
    <xf numFmtId="7" fontId="0" fillId="4" borderId="30" xfId="0" applyNumberFormat="1" applyFill="1" applyBorder="1" applyAlignment="1" applyProtection="1">
      <alignment horizontal="center"/>
    </xf>
    <xf numFmtId="0" fontId="0" fillId="0" borderId="26" xfId="0" applyFill="1" applyBorder="1" applyProtection="1">
      <protection locked="0"/>
    </xf>
    <xf numFmtId="7" fontId="0" fillId="4" borderId="31" xfId="0" applyNumberFormat="1" applyFill="1" applyBorder="1" applyAlignment="1" applyProtection="1">
      <alignment horizontal="center"/>
    </xf>
    <xf numFmtId="166" fontId="0" fillId="4" borderId="36" xfId="0" applyNumberFormat="1" applyFill="1" applyBorder="1" applyAlignment="1" applyProtection="1">
      <alignment horizontal="center"/>
    </xf>
    <xf numFmtId="1" fontId="0" fillId="0" borderId="26" xfId="0" applyNumberFormat="1" applyFill="1" applyBorder="1" applyProtection="1">
      <protection locked="0"/>
    </xf>
    <xf numFmtId="164" fontId="0" fillId="0" borderId="11" xfId="1" applyNumberFormat="1" applyFont="1" applyFill="1" applyBorder="1" applyProtection="1">
      <protection locked="0"/>
    </xf>
    <xf numFmtId="0" fontId="0" fillId="0" borderId="34" xfId="0" applyFill="1" applyBorder="1" applyProtection="1">
      <protection locked="0"/>
    </xf>
    <xf numFmtId="164" fontId="0" fillId="0" borderId="14" xfId="1" applyNumberFormat="1" applyFont="1" applyFill="1" applyBorder="1" applyProtection="1">
      <protection locked="0"/>
    </xf>
    <xf numFmtId="7" fontId="0" fillId="4" borderId="1" xfId="0" applyNumberFormat="1" applyFill="1" applyBorder="1" applyAlignment="1" applyProtection="1">
      <alignment horizontal="center"/>
    </xf>
    <xf numFmtId="0" fontId="0" fillId="0" borderId="23" xfId="0" applyFill="1" applyBorder="1" applyProtection="1">
      <protection locked="0"/>
    </xf>
    <xf numFmtId="0" fontId="0" fillId="0" borderId="6" xfId="0" applyNumberFormat="1" applyFill="1" applyBorder="1" applyProtection="1">
      <protection locked="0"/>
    </xf>
    <xf numFmtId="164" fontId="0" fillId="0" borderId="7" xfId="0" applyNumberFormat="1" applyFill="1" applyBorder="1" applyAlignment="1" applyProtection="1">
      <alignment horizontal="right"/>
      <protection locked="0"/>
    </xf>
    <xf numFmtId="0" fontId="0" fillId="0" borderId="47" xfId="0" applyFill="1" applyBorder="1" applyAlignment="1" applyProtection="1">
      <alignment horizontal="center"/>
      <protection locked="0"/>
    </xf>
    <xf numFmtId="0" fontId="0" fillId="0" borderId="19" xfId="0" applyNumberFormat="1" applyFill="1" applyBorder="1" applyProtection="1">
      <protection locked="0"/>
    </xf>
    <xf numFmtId="0" fontId="0" fillId="0" borderId="6" xfId="0" applyFill="1" applyBorder="1" applyProtection="1">
      <protection locked="0"/>
    </xf>
    <xf numFmtId="164" fontId="0" fillId="0" borderId="7" xfId="0" applyNumberFormat="1" applyFill="1" applyBorder="1" applyProtection="1">
      <protection locked="0"/>
    </xf>
    <xf numFmtId="164" fontId="0" fillId="0" borderId="11" xfId="0" applyNumberFormat="1" applyFill="1" applyBorder="1" applyProtection="1">
      <protection locked="0"/>
    </xf>
    <xf numFmtId="164" fontId="0" fillId="0" borderId="20" xfId="0" applyNumberFormat="1" applyFill="1" applyBorder="1" applyProtection="1">
      <protection locked="0"/>
    </xf>
    <xf numFmtId="7" fontId="0" fillId="3" borderId="32" xfId="0" applyNumberFormat="1" applyFill="1" applyBorder="1" applyAlignment="1" applyProtection="1">
      <alignment horizontal="center"/>
    </xf>
    <xf numFmtId="7" fontId="0" fillId="4" borderId="24" xfId="0" applyNumberFormat="1" applyFill="1" applyBorder="1" applyAlignment="1" applyProtection="1">
      <alignment horizontal="center"/>
    </xf>
    <xf numFmtId="166" fontId="0" fillId="4" borderId="24" xfId="0" applyNumberFormat="1" applyFill="1" applyBorder="1" applyAlignment="1" applyProtection="1">
      <alignment horizontal="center"/>
    </xf>
    <xf numFmtId="7" fontId="0" fillId="3" borderId="44" xfId="0" applyNumberFormat="1" applyFill="1" applyBorder="1" applyAlignment="1" applyProtection="1">
      <alignment horizontal="center"/>
    </xf>
    <xf numFmtId="7" fontId="0" fillId="3" borderId="24" xfId="0" applyNumberFormat="1" applyFill="1" applyBorder="1" applyAlignment="1" applyProtection="1">
      <alignment horizontal="center"/>
    </xf>
    <xf numFmtId="0" fontId="4" fillId="7" borderId="23" xfId="0" applyFont="1" applyFill="1" applyBorder="1" applyAlignment="1" applyProtection="1">
      <alignment horizontal="center" vertical="center" wrapText="1"/>
    </xf>
    <xf numFmtId="7" fontId="4" fillId="2" borderId="2" xfId="0" applyNumberFormat="1" applyFont="1" applyFill="1" applyBorder="1" applyAlignment="1" applyProtection="1">
      <alignment horizontal="center" vertical="center"/>
    </xf>
    <xf numFmtId="0" fontId="0" fillId="0" borderId="0" xfId="0" applyFont="1" applyFill="1" applyBorder="1" applyProtection="1"/>
    <xf numFmtId="0" fontId="0" fillId="0" borderId="0" xfId="0" applyFont="1" applyProtection="1"/>
    <xf numFmtId="0" fontId="13" fillId="0" borderId="0" xfId="0" applyFont="1" applyProtection="1"/>
    <xf numFmtId="0" fontId="0" fillId="10" borderId="30" xfId="0" applyFont="1" applyFill="1" applyBorder="1" applyProtection="1"/>
    <xf numFmtId="0" fontId="0" fillId="10" borderId="36" xfId="0" applyFont="1" applyFill="1" applyBorder="1" applyProtection="1"/>
    <xf numFmtId="0" fontId="13" fillId="10" borderId="36" xfId="0" applyFont="1" applyFill="1" applyBorder="1" applyProtection="1"/>
    <xf numFmtId="0" fontId="0" fillId="10" borderId="23" xfId="0" applyFont="1" applyFill="1" applyBorder="1" applyProtection="1"/>
    <xf numFmtId="0" fontId="14" fillId="11" borderId="5" xfId="0" applyFont="1" applyFill="1" applyBorder="1" applyAlignment="1" applyProtection="1">
      <alignment vertical="center"/>
    </xf>
    <xf numFmtId="0" fontId="15" fillId="11" borderId="39" xfId="0" applyFont="1" applyFill="1" applyBorder="1" applyAlignment="1" applyProtection="1">
      <alignment horizontal="center" vertical="center" wrapText="1"/>
    </xf>
    <xf numFmtId="0" fontId="15" fillId="11" borderId="41" xfId="0" applyFont="1" applyFill="1" applyBorder="1" applyAlignment="1" applyProtection="1">
      <alignment horizontal="center" vertical="center" wrapText="1"/>
    </xf>
    <xf numFmtId="0" fontId="15" fillId="11" borderId="42" xfId="0" applyFont="1" applyFill="1" applyBorder="1" applyAlignment="1" applyProtection="1">
      <alignment horizontal="center" vertical="center" wrapText="1"/>
    </xf>
    <xf numFmtId="0" fontId="16" fillId="11" borderId="39" xfId="0" applyFont="1" applyFill="1" applyBorder="1" applyAlignment="1" applyProtection="1">
      <alignment horizontal="center" vertical="center" wrapText="1"/>
    </xf>
    <xf numFmtId="0" fontId="15" fillId="0" borderId="6" xfId="0" applyFont="1" applyFill="1" applyBorder="1" applyProtection="1">
      <protection locked="0"/>
    </xf>
    <xf numFmtId="168" fontId="15" fillId="0" borderId="7" xfId="0" applyNumberFormat="1" applyFont="1" applyFill="1" applyBorder="1" applyAlignment="1" applyProtection="1">
      <alignment horizontal="left"/>
      <protection locked="0"/>
    </xf>
    <xf numFmtId="49" fontId="15" fillId="0" borderId="47" xfId="0" applyNumberFormat="1" applyFont="1" applyFill="1" applyBorder="1" applyAlignment="1" applyProtection="1">
      <alignment horizontal="center"/>
      <protection locked="0"/>
    </xf>
    <xf numFmtId="164" fontId="15" fillId="13" borderId="52" xfId="0" applyNumberFormat="1" applyFont="1" applyFill="1" applyBorder="1" applyAlignment="1" applyProtection="1">
      <alignment horizontal="center"/>
    </xf>
    <xf numFmtId="4" fontId="15" fillId="0" borderId="25" xfId="0" applyNumberFormat="1" applyFont="1" applyFill="1" applyBorder="1" applyAlignment="1" applyProtection="1">
      <alignment horizontal="center"/>
      <protection locked="0"/>
    </xf>
    <xf numFmtId="4" fontId="15" fillId="0" borderId="7" xfId="0" applyNumberFormat="1" applyFont="1" applyFill="1" applyBorder="1" applyAlignment="1" applyProtection="1">
      <alignment horizontal="center"/>
      <protection locked="0"/>
    </xf>
    <xf numFmtId="0" fontId="15" fillId="0" borderId="10" xfId="0" applyFont="1" applyFill="1" applyBorder="1" applyProtection="1">
      <protection locked="0"/>
    </xf>
    <xf numFmtId="168" fontId="15" fillId="0" borderId="11" xfId="0" applyNumberFormat="1" applyFont="1" applyFill="1" applyBorder="1" applyAlignment="1" applyProtection="1">
      <alignment horizontal="left"/>
      <protection locked="0"/>
    </xf>
    <xf numFmtId="49" fontId="15" fillId="0" borderId="48" xfId="0" applyNumberFormat="1" applyFont="1" applyFill="1" applyBorder="1" applyAlignment="1" applyProtection="1">
      <alignment horizontal="center"/>
      <protection locked="0"/>
    </xf>
    <xf numFmtId="164" fontId="15" fillId="14" borderId="53" xfId="0" applyNumberFormat="1" applyFont="1" applyFill="1" applyBorder="1" applyAlignment="1" applyProtection="1">
      <alignment horizontal="center"/>
    </xf>
    <xf numFmtId="4" fontId="15" fillId="0" borderId="26" xfId="0" applyNumberFormat="1" applyFont="1" applyFill="1" applyBorder="1" applyAlignment="1" applyProtection="1">
      <alignment horizontal="center"/>
      <protection locked="0"/>
    </xf>
    <xf numFmtId="4" fontId="15" fillId="0" borderId="11" xfId="0" applyNumberFormat="1" applyFont="1" applyFill="1" applyBorder="1" applyAlignment="1" applyProtection="1">
      <alignment horizontal="center"/>
      <protection locked="0"/>
    </xf>
    <xf numFmtId="0" fontId="15" fillId="0" borderId="10" xfId="0" applyFont="1" applyFill="1" applyBorder="1" applyAlignment="1" applyProtection="1">
      <protection locked="0"/>
    </xf>
    <xf numFmtId="168" fontId="15" fillId="0" borderId="11" xfId="0" applyNumberFormat="1" applyFont="1" applyFill="1" applyBorder="1" applyAlignment="1" applyProtection="1">
      <protection locked="0"/>
    </xf>
    <xf numFmtId="49" fontId="15" fillId="0" borderId="48" xfId="0" applyNumberFormat="1" applyFont="1" applyFill="1" applyBorder="1" applyAlignment="1" applyProtection="1">
      <protection locked="0"/>
    </xf>
    <xf numFmtId="164" fontId="15" fillId="0" borderId="26" xfId="0" applyNumberFormat="1" applyFont="1" applyFill="1" applyBorder="1" applyAlignment="1" applyProtection="1">
      <alignment vertical="center"/>
      <protection locked="0"/>
    </xf>
    <xf numFmtId="164" fontId="15" fillId="0" borderId="11" xfId="0" applyNumberFormat="1" applyFont="1" applyFill="1" applyBorder="1" applyAlignment="1" applyProtection="1">
      <alignment vertical="center"/>
      <protection locked="0"/>
    </xf>
    <xf numFmtId="14" fontId="17" fillId="15" borderId="23" xfId="0" applyNumberFormat="1" applyFont="1" applyFill="1" applyBorder="1" applyAlignment="1" applyProtection="1">
      <alignment vertical="top" wrapText="1"/>
    </xf>
    <xf numFmtId="164" fontId="15" fillId="0" borderId="10" xfId="0" applyNumberFormat="1" applyFont="1" applyFill="1" applyBorder="1" applyAlignment="1" applyProtection="1">
      <alignment vertical="center"/>
      <protection locked="0"/>
    </xf>
    <xf numFmtId="164" fontId="15" fillId="0" borderId="48" xfId="0" applyNumberFormat="1" applyFont="1" applyFill="1" applyBorder="1" applyAlignment="1" applyProtection="1">
      <alignment vertical="center"/>
      <protection locked="0"/>
    </xf>
    <xf numFmtId="164" fontId="15" fillId="0" borderId="17" xfId="0" applyNumberFormat="1" applyFont="1" applyFill="1" applyBorder="1" applyAlignment="1" applyProtection="1">
      <alignment vertical="center"/>
      <protection locked="0"/>
    </xf>
    <xf numFmtId="164" fontId="15" fillId="0" borderId="14" xfId="0" applyNumberFormat="1" applyFont="1" applyFill="1" applyBorder="1" applyAlignment="1" applyProtection="1">
      <alignment vertical="center"/>
      <protection locked="0"/>
    </xf>
    <xf numFmtId="164" fontId="15" fillId="0" borderId="49" xfId="0" applyNumberFormat="1" applyFont="1" applyFill="1" applyBorder="1" applyAlignment="1" applyProtection="1">
      <alignment vertical="center"/>
      <protection locked="0"/>
    </xf>
    <xf numFmtId="164" fontId="15" fillId="0" borderId="34" xfId="0" applyNumberFormat="1" applyFont="1" applyFill="1" applyBorder="1" applyAlignment="1" applyProtection="1">
      <alignment vertical="center"/>
      <protection locked="0"/>
    </xf>
    <xf numFmtId="14" fontId="17" fillId="16" borderId="23" xfId="0" applyNumberFormat="1" applyFont="1" applyFill="1" applyBorder="1" applyAlignment="1" applyProtection="1">
      <alignment vertical="top" wrapText="1"/>
    </xf>
    <xf numFmtId="164" fontId="15" fillId="17" borderId="54" xfId="0" applyNumberFormat="1" applyFont="1" applyFill="1" applyBorder="1" applyAlignment="1" applyProtection="1">
      <alignment horizontal="center"/>
    </xf>
    <xf numFmtId="14" fontId="17" fillId="3" borderId="1" xfId="0" applyNumberFormat="1" applyFont="1" applyFill="1" applyBorder="1" applyAlignment="1" applyProtection="1">
      <alignment vertical="top" wrapText="1"/>
    </xf>
    <xf numFmtId="0" fontId="15" fillId="6" borderId="2" xfId="0" applyFont="1" applyFill="1" applyBorder="1" applyProtection="1"/>
    <xf numFmtId="168" fontId="15" fillId="6" borderId="39" xfId="0" applyNumberFormat="1" applyFont="1" applyFill="1" applyBorder="1" applyAlignment="1" applyProtection="1">
      <alignment horizontal="left"/>
    </xf>
    <xf numFmtId="49" fontId="15" fillId="6" borderId="41" xfId="0" applyNumberFormat="1" applyFont="1" applyFill="1" applyBorder="1" applyAlignment="1" applyProtection="1">
      <alignment horizontal="center"/>
    </xf>
    <xf numFmtId="164" fontId="18" fillId="6" borderId="2" xfId="0" applyNumberFormat="1" applyFont="1" applyFill="1" applyBorder="1" applyAlignment="1" applyProtection="1">
      <alignment horizontal="center" vertical="center"/>
    </xf>
    <xf numFmtId="14" fontId="17" fillId="10" borderId="24" xfId="0" applyNumberFormat="1" applyFont="1" applyFill="1" applyBorder="1" applyAlignment="1" applyProtection="1">
      <alignment vertical="top" wrapText="1"/>
    </xf>
    <xf numFmtId="0" fontId="15" fillId="10" borderId="24" xfId="0" applyFont="1" applyFill="1" applyBorder="1" applyProtection="1"/>
    <xf numFmtId="168" fontId="15" fillId="10" borderId="24" xfId="0" applyNumberFormat="1" applyFont="1" applyFill="1" applyBorder="1" applyAlignment="1" applyProtection="1">
      <alignment horizontal="left"/>
    </xf>
    <xf numFmtId="49" fontId="15" fillId="10" borderId="24" xfId="0" applyNumberFormat="1" applyFont="1" applyFill="1" applyBorder="1" applyAlignment="1" applyProtection="1">
      <alignment horizontal="center"/>
    </xf>
    <xf numFmtId="164" fontId="18" fillId="10" borderId="24" xfId="0" applyNumberFormat="1" applyFont="1" applyFill="1" applyBorder="1" applyAlignment="1" applyProtection="1">
      <alignment horizontal="center" vertical="center"/>
    </xf>
    <xf numFmtId="0" fontId="16" fillId="11" borderId="41" xfId="0" applyFont="1" applyFill="1" applyBorder="1" applyAlignment="1" applyProtection="1">
      <alignment horizontal="center" vertical="center" wrapText="1"/>
    </xf>
    <xf numFmtId="4" fontId="15" fillId="0" borderId="8" xfId="0" applyNumberFormat="1" applyFont="1" applyFill="1" applyBorder="1" applyAlignment="1" applyProtection="1">
      <alignment horizontal="center"/>
      <protection locked="0"/>
    </xf>
    <xf numFmtId="4" fontId="15" fillId="0" borderId="28" xfId="0" applyNumberFormat="1" applyFont="1" applyFill="1" applyBorder="1" applyAlignment="1" applyProtection="1">
      <alignment horizontal="center"/>
      <protection locked="0"/>
    </xf>
    <xf numFmtId="164" fontId="15" fillId="0" borderId="28" xfId="0" applyNumberFormat="1" applyFont="1" applyFill="1" applyBorder="1" applyAlignment="1" applyProtection="1">
      <alignment vertical="center"/>
      <protection locked="0"/>
    </xf>
    <xf numFmtId="164" fontId="15" fillId="0" borderId="35" xfId="0" applyNumberFormat="1" applyFont="1" applyFill="1" applyBorder="1" applyAlignment="1" applyProtection="1">
      <alignment vertical="center"/>
      <protection locked="0"/>
    </xf>
    <xf numFmtId="164" fontId="18" fillId="6" borderId="39" xfId="0" applyNumberFormat="1" applyFont="1" applyFill="1" applyBorder="1" applyAlignment="1" applyProtection="1">
      <alignment horizontal="center" vertical="center"/>
    </xf>
    <xf numFmtId="164" fontId="18" fillId="10" borderId="0" xfId="0" applyNumberFormat="1" applyFont="1" applyFill="1" applyBorder="1" applyAlignment="1" applyProtection="1">
      <alignment horizontal="center" vertical="center"/>
    </xf>
    <xf numFmtId="0" fontId="0" fillId="10" borderId="37" xfId="0" applyFont="1" applyFill="1" applyBorder="1" applyProtection="1"/>
    <xf numFmtId="0" fontId="0" fillId="10" borderId="31" xfId="0" applyFont="1" applyFill="1" applyBorder="1" applyProtection="1"/>
    <xf numFmtId="14" fontId="17" fillId="10" borderId="0" xfId="0" applyNumberFormat="1" applyFont="1" applyFill="1" applyBorder="1" applyAlignment="1" applyProtection="1">
      <alignment vertical="top" wrapText="1"/>
    </xf>
    <xf numFmtId="0" fontId="15" fillId="10" borderId="0" xfId="0" applyFont="1" applyFill="1" applyBorder="1" applyProtection="1"/>
    <xf numFmtId="168" fontId="15" fillId="10" borderId="0" xfId="0" applyNumberFormat="1" applyFont="1" applyFill="1" applyBorder="1" applyAlignment="1" applyProtection="1">
      <alignment horizontal="left"/>
    </xf>
    <xf numFmtId="49" fontId="15" fillId="10" borderId="0" xfId="0" applyNumberFormat="1" applyFont="1" applyFill="1" applyBorder="1" applyAlignment="1" applyProtection="1">
      <alignment horizontal="center"/>
    </xf>
    <xf numFmtId="0" fontId="0" fillId="10" borderId="0" xfId="0" applyFont="1" applyFill="1" applyBorder="1" applyProtection="1"/>
    <xf numFmtId="0" fontId="17" fillId="11" borderId="39" xfId="0" applyFont="1" applyFill="1" applyBorder="1" applyAlignment="1" applyProtection="1">
      <alignment horizontal="center" vertical="center"/>
    </xf>
    <xf numFmtId="0" fontId="18" fillId="11" borderId="42" xfId="0" applyFont="1" applyFill="1" applyBorder="1" applyAlignment="1" applyProtection="1">
      <alignment horizontal="center" vertical="center" wrapText="1"/>
    </xf>
    <xf numFmtId="0" fontId="19" fillId="11" borderId="39" xfId="0" applyFont="1" applyFill="1" applyBorder="1" applyAlignment="1" applyProtection="1">
      <alignment horizontal="center" vertical="center" wrapText="1"/>
    </xf>
    <xf numFmtId="0" fontId="17" fillId="18" borderId="19" xfId="0" applyFont="1" applyFill="1" applyBorder="1" applyAlignment="1" applyProtection="1">
      <alignment horizontal="right"/>
    </xf>
    <xf numFmtId="164" fontId="13" fillId="0" borderId="20" xfId="0" applyNumberFormat="1" applyFont="1" applyBorder="1" applyAlignment="1" applyProtection="1">
      <alignment horizontal="center" vertical="center"/>
    </xf>
    <xf numFmtId="0" fontId="0" fillId="10" borderId="1" xfId="0" applyFont="1" applyFill="1" applyBorder="1" applyProtection="1"/>
    <xf numFmtId="0" fontId="0" fillId="10" borderId="24" xfId="0" applyFont="1" applyFill="1" applyBorder="1" applyProtection="1"/>
    <xf numFmtId="0" fontId="13" fillId="10" borderId="24" xfId="0" applyFont="1" applyFill="1" applyBorder="1" applyProtection="1"/>
    <xf numFmtId="0" fontId="0" fillId="0" borderId="0" xfId="0" applyFont="1" applyBorder="1" applyProtection="1"/>
    <xf numFmtId="0" fontId="19" fillId="11" borderId="41" xfId="0" applyFont="1" applyFill="1" applyBorder="1" applyAlignment="1" applyProtection="1">
      <alignment horizontal="center" vertical="center" wrapText="1"/>
    </xf>
    <xf numFmtId="0" fontId="18" fillId="11" borderId="39" xfId="0" applyFont="1" applyFill="1" applyBorder="1" applyAlignment="1" applyProtection="1">
      <alignment horizontal="center" vertical="center" wrapText="1"/>
    </xf>
    <xf numFmtId="164" fontId="13" fillId="0" borderId="29" xfId="0" applyNumberFormat="1" applyFont="1" applyBorder="1" applyAlignment="1" applyProtection="1">
      <alignment horizontal="center" vertical="center"/>
    </xf>
    <xf numFmtId="0" fontId="0" fillId="10" borderId="42" xfId="0" applyFont="1" applyFill="1" applyBorder="1" applyProtection="1"/>
    <xf numFmtId="0" fontId="0" fillId="10" borderId="32" xfId="0" applyFont="1" applyFill="1" applyBorder="1" applyProtection="1"/>
    <xf numFmtId="0" fontId="0" fillId="0" borderId="0" xfId="0" applyProtection="1"/>
    <xf numFmtId="0" fontId="0" fillId="10" borderId="30" xfId="0" applyFill="1" applyBorder="1" applyProtection="1"/>
    <xf numFmtId="0" fontId="0" fillId="10" borderId="36" xfId="0" applyFill="1" applyBorder="1" applyProtection="1"/>
    <xf numFmtId="0" fontId="0" fillId="10" borderId="23" xfId="0" applyFill="1" applyBorder="1" applyProtection="1"/>
    <xf numFmtId="1" fontId="20" fillId="2" borderId="39" xfId="0" applyNumberFormat="1" applyFont="1" applyFill="1" applyBorder="1" applyAlignment="1" applyProtection="1">
      <alignment horizontal="center" vertical="center"/>
    </xf>
    <xf numFmtId="0" fontId="4" fillId="2" borderId="39" xfId="0" applyFont="1" applyFill="1" applyBorder="1" applyAlignment="1" applyProtection="1">
      <alignment horizontal="center" vertical="center"/>
    </xf>
    <xf numFmtId="0" fontId="4" fillId="2" borderId="42" xfId="0" applyFont="1" applyFill="1" applyBorder="1" applyAlignment="1" applyProtection="1">
      <alignment horizontal="center" vertical="center"/>
    </xf>
    <xf numFmtId="0" fontId="4" fillId="14" borderId="52" xfId="0" applyFont="1" applyFill="1" applyBorder="1" applyAlignment="1" applyProtection="1">
      <alignment horizontal="center" wrapText="1"/>
    </xf>
    <xf numFmtId="0" fontId="13" fillId="19" borderId="52" xfId="0" applyFont="1" applyFill="1" applyBorder="1" applyAlignment="1" applyProtection="1">
      <alignment horizontal="center" vertical="center"/>
      <protection locked="0"/>
    </xf>
    <xf numFmtId="0" fontId="13" fillId="19" borderId="55" xfId="0" applyFont="1" applyFill="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2" fontId="13" fillId="3" borderId="18" xfId="0" applyNumberFormat="1" applyFont="1" applyFill="1" applyBorder="1" applyAlignment="1" applyProtection="1">
      <alignment horizontal="center" vertical="center"/>
    </xf>
    <xf numFmtId="0" fontId="4" fillId="4" borderId="18" xfId="0"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70" fontId="21" fillId="20" borderId="18" xfId="0" applyNumberFormat="1" applyFont="1" applyFill="1" applyBorder="1" applyAlignment="1" applyProtection="1">
      <alignment horizontal="center" vertical="center"/>
    </xf>
    <xf numFmtId="0" fontId="0" fillId="10" borderId="0" xfId="0" applyFill="1" applyBorder="1" applyProtection="1"/>
    <xf numFmtId="0" fontId="0" fillId="10" borderId="23" xfId="0" applyFill="1" applyBorder="1" applyAlignment="1" applyProtection="1">
      <alignment horizontal="center"/>
    </xf>
    <xf numFmtId="0" fontId="0" fillId="10" borderId="0" xfId="0" applyFill="1" applyBorder="1" applyAlignment="1" applyProtection="1">
      <alignment horizontal="center"/>
    </xf>
    <xf numFmtId="0" fontId="0" fillId="10" borderId="9" xfId="0" applyFill="1" applyBorder="1" applyProtection="1"/>
    <xf numFmtId="0" fontId="0" fillId="21" borderId="23" xfId="0" applyFill="1" applyBorder="1" applyProtection="1"/>
    <xf numFmtId="0" fontId="0" fillId="21" borderId="9" xfId="0" applyFill="1" applyBorder="1" applyProtection="1"/>
    <xf numFmtId="0" fontId="4" fillId="3" borderId="2" xfId="0" applyFont="1" applyFill="1" applyBorder="1" applyAlignment="1" applyProtection="1">
      <alignment horizontal="center" vertical="center"/>
    </xf>
    <xf numFmtId="0" fontId="4" fillId="10" borderId="0" xfId="0" applyFont="1" applyFill="1" applyBorder="1" applyAlignment="1" applyProtection="1">
      <alignment horizontal="center"/>
    </xf>
    <xf numFmtId="0" fontId="4" fillId="10" borderId="0" xfId="0" applyFont="1" applyFill="1" applyBorder="1" applyAlignment="1" applyProtection="1">
      <alignment vertical="center" wrapText="1"/>
    </xf>
    <xf numFmtId="0" fontId="4" fillId="10" borderId="36" xfId="0" applyFont="1" applyFill="1" applyBorder="1" applyAlignment="1" applyProtection="1">
      <alignment vertical="center" wrapText="1"/>
    </xf>
    <xf numFmtId="0" fontId="4" fillId="3" borderId="6" xfId="0" applyFont="1" applyFill="1" applyBorder="1" applyAlignment="1" applyProtection="1">
      <alignment horizontal="center" vertical="center"/>
    </xf>
    <xf numFmtId="0" fontId="4" fillId="3" borderId="25" xfId="0" applyFont="1" applyFill="1" applyBorder="1" applyAlignment="1" applyProtection="1">
      <alignment horizontal="center" vertical="center"/>
    </xf>
    <xf numFmtId="0" fontId="22" fillId="3" borderId="7" xfId="0" applyFont="1" applyFill="1" applyBorder="1" applyAlignment="1" applyProtection="1">
      <alignment horizontal="center" vertical="top" wrapText="1"/>
    </xf>
    <xf numFmtId="0" fontId="17" fillId="3" borderId="47" xfId="0" applyFont="1" applyFill="1" applyBorder="1" applyAlignment="1" applyProtection="1">
      <alignment horizontal="center" vertical="center" wrapText="1"/>
    </xf>
    <xf numFmtId="0" fontId="4" fillId="3" borderId="6" xfId="0" applyFont="1" applyFill="1" applyBorder="1" applyAlignment="1" applyProtection="1">
      <alignment horizontal="center" vertical="center" wrapText="1"/>
    </xf>
    <xf numFmtId="0" fontId="17" fillId="5" borderId="7" xfId="0" applyFont="1" applyFill="1" applyBorder="1" applyAlignment="1" applyProtection="1">
      <alignment horizontal="center" vertical="center" wrapText="1"/>
    </xf>
    <xf numFmtId="14" fontId="4" fillId="4" borderId="56" xfId="0" applyNumberFormat="1" applyFont="1" applyFill="1" applyBorder="1" applyAlignment="1" applyProtection="1">
      <alignment horizontal="right"/>
    </xf>
    <xf numFmtId="164" fontId="0" fillId="0" borderId="10" xfId="1" applyNumberFormat="1" applyFont="1" applyBorder="1" applyAlignment="1" applyProtection="1">
      <alignment horizontal="center" vertical="center"/>
      <protection locked="0"/>
    </xf>
    <xf numFmtId="164" fontId="23" fillId="4" borderId="0" xfId="0" applyNumberFormat="1" applyFont="1" applyFill="1" applyBorder="1" applyAlignment="1" applyProtection="1">
      <alignment horizontal="center"/>
    </xf>
    <xf numFmtId="164" fontId="8" fillId="4" borderId="14" xfId="0" applyNumberFormat="1" applyFont="1" applyFill="1" applyBorder="1" applyAlignment="1" applyProtection="1">
      <alignment horizontal="center"/>
    </xf>
    <xf numFmtId="164" fontId="23" fillId="4" borderId="10" xfId="0" applyNumberFormat="1" applyFont="1" applyFill="1" applyBorder="1" applyAlignment="1" applyProtection="1">
      <alignment horizontal="center" vertical="center"/>
    </xf>
    <xf numFmtId="164" fontId="0" fillId="0" borderId="11" xfId="1" applyNumberFormat="1" applyFont="1" applyFill="1" applyBorder="1" applyAlignment="1" applyProtection="1">
      <alignment horizontal="center" vertical="center"/>
      <protection locked="0"/>
    </xf>
    <xf numFmtId="14" fontId="4" fillId="4" borderId="57" xfId="0" applyNumberFormat="1" applyFont="1" applyFill="1" applyBorder="1" applyAlignment="1" applyProtection="1">
      <alignment horizontal="right"/>
    </xf>
    <xf numFmtId="164" fontId="8" fillId="4" borderId="16" xfId="0" applyNumberFormat="1" applyFont="1" applyFill="1" applyBorder="1" applyAlignment="1" applyProtection="1">
      <alignment horizontal="center"/>
    </xf>
    <xf numFmtId="14" fontId="4" fillId="2" borderId="58" xfId="0" applyNumberFormat="1" applyFont="1" applyFill="1" applyBorder="1" applyAlignment="1" applyProtection="1">
      <alignment horizontal="right"/>
      <protection locked="0"/>
    </xf>
    <xf numFmtId="164" fontId="23" fillId="2" borderId="0" xfId="0" applyNumberFormat="1" applyFont="1" applyFill="1" applyBorder="1" applyAlignment="1" applyProtection="1">
      <alignment horizontal="center"/>
    </xf>
    <xf numFmtId="164" fontId="8" fillId="2" borderId="16" xfId="0" applyNumberFormat="1" applyFont="1" applyFill="1" applyBorder="1" applyAlignment="1" applyProtection="1">
      <alignment horizontal="center"/>
    </xf>
    <xf numFmtId="164" fontId="23" fillId="2" borderId="17" xfId="0" applyNumberFormat="1" applyFont="1" applyFill="1" applyBorder="1" applyAlignment="1" applyProtection="1">
      <alignment horizontal="center" vertical="center"/>
    </xf>
    <xf numFmtId="164" fontId="0" fillId="0" borderId="14" xfId="1" applyNumberFormat="1" applyFont="1" applyFill="1" applyBorder="1" applyAlignment="1" applyProtection="1">
      <alignment horizontal="center" vertical="center"/>
      <protection locked="0"/>
    </xf>
    <xf numFmtId="0" fontId="4" fillId="6" borderId="2" xfId="0" applyFont="1" applyFill="1" applyBorder="1" applyAlignment="1" applyProtection="1">
      <alignment horizontal="right" vertical="center"/>
    </xf>
    <xf numFmtId="164" fontId="4" fillId="6" borderId="19" xfId="1" applyNumberFormat="1" applyFont="1" applyFill="1" applyBorder="1" applyAlignment="1" applyProtection="1">
      <alignment horizontal="center" vertical="center"/>
    </xf>
    <xf numFmtId="2" fontId="4" fillId="6" borderId="46" xfId="0" applyNumberFormat="1" applyFont="1" applyFill="1" applyBorder="1" applyAlignment="1" applyProtection="1">
      <alignment horizontal="center" vertical="center"/>
    </xf>
    <xf numFmtId="2" fontId="4" fillId="6" borderId="3" xfId="0" applyNumberFormat="1" applyFont="1" applyFill="1" applyBorder="1" applyAlignment="1" applyProtection="1">
      <alignment horizontal="center" vertical="center"/>
    </xf>
    <xf numFmtId="2" fontId="4" fillId="6" borderId="59" xfId="0" applyNumberFormat="1" applyFont="1" applyFill="1" applyBorder="1" applyAlignment="1" applyProtection="1">
      <alignment horizontal="center" vertical="center"/>
    </xf>
    <xf numFmtId="164" fontId="4" fillId="6" borderId="19" xfId="0" applyNumberFormat="1" applyFont="1" applyFill="1" applyBorder="1" applyAlignment="1" applyProtection="1">
      <alignment horizontal="center" vertical="center"/>
    </xf>
    <xf numFmtId="164" fontId="4" fillId="6" borderId="20" xfId="1" applyNumberFormat="1" applyFont="1" applyFill="1" applyBorder="1" applyAlignment="1" applyProtection="1">
      <alignment horizontal="center" vertical="center"/>
    </xf>
    <xf numFmtId="0" fontId="0" fillId="21" borderId="0" xfId="0" applyFill="1" applyBorder="1" applyProtection="1"/>
    <xf numFmtId="164" fontId="0" fillId="10" borderId="0" xfId="0" applyNumberFormat="1" applyFill="1" applyBorder="1" applyProtection="1"/>
    <xf numFmtId="164" fontId="4" fillId="21" borderId="0" xfId="1" applyNumberFormat="1" applyFont="1" applyFill="1" applyBorder="1" applyAlignment="1" applyProtection="1">
      <alignment horizontal="center"/>
    </xf>
    <xf numFmtId="2" fontId="7" fillId="21" borderId="0" xfId="0" applyNumberFormat="1" applyFont="1" applyFill="1" applyBorder="1" applyAlignment="1" applyProtection="1">
      <alignment horizontal="center"/>
    </xf>
    <xf numFmtId="164" fontId="17" fillId="21" borderId="0" xfId="0" applyNumberFormat="1" applyFont="1" applyFill="1" applyBorder="1" applyAlignment="1" applyProtection="1">
      <alignment horizontal="center"/>
    </xf>
    <xf numFmtId="0" fontId="0" fillId="10" borderId="1" xfId="0" applyFill="1" applyBorder="1" applyProtection="1"/>
    <xf numFmtId="0" fontId="0" fillId="21" borderId="24" xfId="0" applyFill="1" applyBorder="1" applyProtection="1"/>
    <xf numFmtId="4" fontId="0" fillId="21" borderId="24" xfId="0" applyNumberFormat="1" applyFill="1" applyBorder="1" applyProtection="1"/>
    <xf numFmtId="1" fontId="13" fillId="19" borderId="55" xfId="0" applyNumberFormat="1" applyFont="1" applyFill="1" applyBorder="1" applyAlignment="1" applyProtection="1">
      <alignment horizontal="center" vertical="center"/>
      <protection locked="0"/>
    </xf>
    <xf numFmtId="1" fontId="13" fillId="19" borderId="52" xfId="0" applyNumberFormat="1" applyFont="1" applyFill="1" applyBorder="1" applyAlignment="1" applyProtection="1">
      <alignment horizontal="center" vertical="center"/>
      <protection locked="0"/>
    </xf>
    <xf numFmtId="0" fontId="0" fillId="21" borderId="0" xfId="0" applyFill="1" applyBorder="1" applyAlignment="1" applyProtection="1">
      <alignment horizontal="center"/>
    </xf>
    <xf numFmtId="0" fontId="4" fillId="2" borderId="41" xfId="0" applyFont="1" applyFill="1" applyBorder="1" applyAlignment="1" applyProtection="1">
      <alignment horizontal="center" vertical="center"/>
    </xf>
    <xf numFmtId="0" fontId="0" fillId="21" borderId="36" xfId="0" applyFill="1" applyBorder="1" applyAlignment="1" applyProtection="1">
      <alignment horizontal="center"/>
    </xf>
    <xf numFmtId="0" fontId="17" fillId="3" borderId="7" xfId="0" applyFont="1" applyFill="1" applyBorder="1" applyAlignment="1" applyProtection="1">
      <alignment horizontal="center" vertical="center" wrapText="1"/>
    </xf>
    <xf numFmtId="0" fontId="17" fillId="3" borderId="7" xfId="0" applyFont="1" applyFill="1" applyBorder="1" applyAlignment="1" applyProtection="1">
      <alignment horizontal="center" vertical="center"/>
    </xf>
    <xf numFmtId="0" fontId="4" fillId="3" borderId="7" xfId="0" applyFont="1" applyFill="1" applyBorder="1" applyAlignment="1" applyProtection="1">
      <alignment horizontal="center" vertical="center" wrapText="1"/>
    </xf>
    <xf numFmtId="0" fontId="4" fillId="3" borderId="8" xfId="0" applyFont="1" applyFill="1" applyBorder="1" applyAlignment="1" applyProtection="1">
      <alignment horizontal="center" vertical="center" wrapText="1"/>
    </xf>
    <xf numFmtId="0" fontId="4" fillId="3" borderId="41" xfId="0" applyFont="1" applyFill="1" applyBorder="1" applyAlignment="1" applyProtection="1">
      <alignment horizontal="center" vertical="center" wrapText="1"/>
    </xf>
    <xf numFmtId="164" fontId="0" fillId="0" borderId="11" xfId="0" applyNumberFormat="1" applyBorder="1" applyAlignment="1" applyProtection="1">
      <alignment horizontal="center" vertical="center"/>
      <protection locked="0"/>
    </xf>
    <xf numFmtId="164" fontId="0" fillId="4" borderId="11" xfId="1" applyNumberFormat="1" applyFont="1" applyFill="1" applyBorder="1" applyAlignment="1" applyProtection="1">
      <alignment horizontal="center" vertical="center"/>
    </xf>
    <xf numFmtId="164" fontId="24" fillId="4" borderId="11" xfId="0" applyNumberFormat="1" applyFont="1" applyFill="1" applyBorder="1" applyAlignment="1" applyProtection="1">
      <alignment horizontal="center" vertical="center"/>
    </xf>
    <xf numFmtId="0" fontId="0" fillId="4" borderId="48" xfId="0" applyFont="1" applyFill="1" applyBorder="1" applyAlignment="1" applyProtection="1">
      <alignment horizontal="center" vertical="center"/>
    </xf>
    <xf numFmtId="164" fontId="0" fillId="4" borderId="10" xfId="0" applyNumberFormat="1" applyFill="1" applyBorder="1" applyAlignment="1" applyProtection="1">
      <alignment horizontal="center" vertical="center"/>
    </xf>
    <xf numFmtId="164" fontId="0" fillId="4" borderId="28" xfId="1" applyNumberFormat="1" applyFont="1" applyFill="1" applyBorder="1" applyAlignment="1" applyProtection="1">
      <alignment horizontal="center" vertical="center"/>
    </xf>
    <xf numFmtId="9" fontId="4" fillId="4" borderId="60" xfId="2" applyFont="1" applyFill="1" applyBorder="1" applyAlignment="1" applyProtection="1">
      <alignment horizontal="center" vertical="center"/>
    </xf>
    <xf numFmtId="164" fontId="0" fillId="2" borderId="14" xfId="1" applyNumberFormat="1" applyFont="1" applyFill="1" applyBorder="1" applyAlignment="1" applyProtection="1">
      <alignment horizontal="center" vertical="center"/>
    </xf>
    <xf numFmtId="164" fontId="24" fillId="2" borderId="14" xfId="0" applyNumberFormat="1" applyFont="1" applyFill="1" applyBorder="1" applyAlignment="1" applyProtection="1">
      <alignment horizontal="center" vertical="center"/>
    </xf>
    <xf numFmtId="0" fontId="0" fillId="2" borderId="49" xfId="0" applyFont="1" applyFill="1" applyBorder="1" applyAlignment="1" applyProtection="1">
      <alignment horizontal="center" vertical="center"/>
    </xf>
    <xf numFmtId="164" fontId="0" fillId="2" borderId="10" xfId="0" applyNumberFormat="1" applyFill="1" applyBorder="1" applyAlignment="1" applyProtection="1">
      <alignment horizontal="center" vertical="center"/>
    </xf>
    <xf numFmtId="164" fontId="0" fillId="2" borderId="11" xfId="1" applyNumberFormat="1" applyFont="1" applyFill="1" applyBorder="1" applyAlignment="1" applyProtection="1">
      <alignment horizontal="center" vertical="center"/>
    </xf>
    <xf numFmtId="164" fontId="0" fillId="2" borderId="28" xfId="1" applyNumberFormat="1" applyFont="1" applyFill="1" applyBorder="1" applyAlignment="1" applyProtection="1">
      <alignment horizontal="center" vertical="center"/>
    </xf>
    <xf numFmtId="9" fontId="4" fillId="2" borderId="60" xfId="2" applyFont="1" applyFill="1" applyBorder="1" applyAlignment="1" applyProtection="1">
      <alignment horizontal="center" vertical="center"/>
    </xf>
    <xf numFmtId="164" fontId="4" fillId="6" borderId="20" xfId="0" applyNumberFormat="1" applyFont="1" applyFill="1" applyBorder="1" applyAlignment="1" applyProtection="1">
      <alignment horizontal="center" vertical="center"/>
    </xf>
    <xf numFmtId="0" fontId="0" fillId="6" borderId="50" xfId="0" applyFont="1" applyFill="1" applyBorder="1" applyAlignment="1" applyProtection="1">
      <alignment horizontal="center" vertical="center"/>
    </xf>
    <xf numFmtId="0" fontId="0" fillId="6" borderId="19" xfId="0" applyFill="1" applyBorder="1" applyProtection="1"/>
    <xf numFmtId="164" fontId="4" fillId="6" borderId="29" xfId="1" applyNumberFormat="1" applyFont="1" applyFill="1" applyBorder="1" applyAlignment="1" applyProtection="1">
      <alignment horizontal="center" vertical="center"/>
    </xf>
    <xf numFmtId="9" fontId="6" fillId="6" borderId="41" xfId="2" applyFont="1" applyFill="1" applyBorder="1" applyAlignment="1" applyProtection="1">
      <alignment horizontal="center" vertical="center"/>
    </xf>
    <xf numFmtId="0" fontId="0" fillId="10" borderId="37" xfId="0" applyFill="1" applyBorder="1" applyProtection="1"/>
    <xf numFmtId="0" fontId="0" fillId="10" borderId="31" xfId="0" applyFill="1" applyBorder="1" applyProtection="1"/>
    <xf numFmtId="0" fontId="13" fillId="19" borderId="61" xfId="0" applyFont="1" applyFill="1" applyBorder="1" applyAlignment="1" applyProtection="1">
      <alignment horizontal="center" vertical="center"/>
      <protection locked="0"/>
    </xf>
    <xf numFmtId="0" fontId="13" fillId="10" borderId="31" xfId="0" applyNumberFormat="1" applyFont="1" applyFill="1" applyBorder="1" applyAlignment="1" applyProtection="1">
      <alignment horizontal="center" vertical="center"/>
    </xf>
    <xf numFmtId="0" fontId="0" fillId="10" borderId="31" xfId="0" applyFill="1" applyBorder="1" applyAlignment="1" applyProtection="1">
      <alignment horizontal="center"/>
    </xf>
    <xf numFmtId="0" fontId="0" fillId="21" borderId="9" xfId="0" applyFill="1" applyBorder="1" applyAlignment="1" applyProtection="1">
      <alignment horizontal="center"/>
    </xf>
    <xf numFmtId="0" fontId="0" fillId="21" borderId="31" xfId="0" applyFill="1" applyBorder="1" applyAlignment="1" applyProtection="1">
      <alignment horizontal="center"/>
    </xf>
    <xf numFmtId="0" fontId="0" fillId="21" borderId="31" xfId="0" applyFill="1" applyBorder="1" applyProtection="1"/>
    <xf numFmtId="0" fontId="0" fillId="21" borderId="37" xfId="0" applyFill="1" applyBorder="1" applyAlignment="1" applyProtection="1">
      <alignment horizontal="center"/>
    </xf>
    <xf numFmtId="0" fontId="4" fillId="5" borderId="41" xfId="0" applyFont="1" applyFill="1" applyBorder="1" applyAlignment="1" applyProtection="1">
      <alignment horizontal="center" vertical="center" wrapText="1"/>
    </xf>
    <xf numFmtId="164" fontId="4" fillId="0" borderId="60" xfId="2" applyNumberFormat="1" applyFont="1" applyFill="1" applyBorder="1" applyAlignment="1" applyProtection="1">
      <alignment horizontal="center" vertical="center"/>
      <protection locked="0"/>
    </xf>
    <xf numFmtId="164" fontId="4" fillId="6" borderId="41" xfId="2" applyNumberFormat="1" applyFont="1" applyFill="1" applyBorder="1" applyAlignment="1" applyProtection="1">
      <alignment horizontal="center" vertical="center"/>
    </xf>
    <xf numFmtId="0" fontId="0" fillId="10" borderId="32" xfId="0" applyFill="1" applyBorder="1" applyProtection="1"/>
    <xf numFmtId="0" fontId="0" fillId="0" borderId="0" xfId="0" applyFill="1"/>
    <xf numFmtId="0" fontId="0" fillId="3" borderId="30" xfId="0" applyFill="1" applyBorder="1"/>
    <xf numFmtId="0" fontId="0" fillId="3" borderId="36" xfId="0" applyFill="1" applyBorder="1"/>
    <xf numFmtId="0" fontId="0" fillId="4" borderId="23" xfId="0" applyFill="1" applyBorder="1"/>
    <xf numFmtId="0" fontId="0" fillId="4" borderId="0" xfId="0" applyFill="1" applyBorder="1"/>
    <xf numFmtId="14" fontId="0" fillId="4" borderId="0" xfId="0" applyNumberFormat="1" applyFill="1" applyBorder="1"/>
    <xf numFmtId="0" fontId="0" fillId="4" borderId="0" xfId="0" applyFont="1" applyFill="1" applyBorder="1" applyAlignment="1">
      <alignment horizontal="right"/>
    </xf>
    <xf numFmtId="0" fontId="4" fillId="4" borderId="0" xfId="0" applyFont="1" applyFill="1" applyBorder="1" applyAlignment="1">
      <alignment horizontal="center"/>
    </xf>
    <xf numFmtId="0" fontId="4" fillId="4" borderId="0" xfId="0" applyFont="1" applyFill="1" applyBorder="1" applyAlignment="1"/>
    <xf numFmtId="0" fontId="4" fillId="4" borderId="0" xfId="0" applyFont="1" applyFill="1" applyBorder="1" applyAlignment="1">
      <alignment horizontal="right"/>
    </xf>
    <xf numFmtId="1" fontId="0" fillId="4" borderId="0" xfId="0" applyNumberFormat="1" applyFill="1" applyBorder="1" applyAlignment="1">
      <alignment horizontal="center" vertical="center"/>
    </xf>
    <xf numFmtId="172" fontId="0" fillId="4" borderId="0" xfId="0" applyNumberFormat="1" applyFill="1" applyBorder="1" applyAlignment="1">
      <alignment horizontal="center" vertical="center"/>
    </xf>
    <xf numFmtId="0" fontId="0" fillId="4" borderId="0" xfId="0" applyFont="1" applyFill="1" applyBorder="1" applyAlignment="1">
      <alignment horizontal="center"/>
    </xf>
    <xf numFmtId="2" fontId="0" fillId="4" borderId="0" xfId="0" applyNumberFormat="1" applyFill="1" applyBorder="1" applyAlignment="1">
      <alignment horizontal="center" vertical="center"/>
    </xf>
    <xf numFmtId="0" fontId="0" fillId="4" borderId="0" xfId="0" applyFill="1" applyBorder="1" applyAlignment="1">
      <alignment horizontal="center" vertical="center"/>
    </xf>
    <xf numFmtId="0" fontId="0" fillId="22" borderId="1" xfId="0" applyFill="1" applyBorder="1"/>
    <xf numFmtId="0" fontId="0" fillId="22" borderId="24" xfId="0" applyFill="1" applyBorder="1"/>
    <xf numFmtId="0" fontId="4" fillId="23" borderId="5" xfId="0" applyFont="1" applyFill="1" applyBorder="1" applyAlignment="1" applyProtection="1">
      <alignment horizontal="center" vertical="center" wrapText="1"/>
    </xf>
    <xf numFmtId="0" fontId="4" fillId="23" borderId="37" xfId="0" applyFont="1" applyFill="1" applyBorder="1" applyAlignment="1" applyProtection="1">
      <alignment horizontal="center" vertical="center" wrapText="1"/>
    </xf>
    <xf numFmtId="0" fontId="4" fillId="23" borderId="36" xfId="0" applyFont="1" applyFill="1" applyBorder="1" applyAlignment="1" applyProtection="1">
      <alignment horizontal="center" vertical="center" wrapText="1"/>
    </xf>
    <xf numFmtId="0" fontId="17" fillId="0" borderId="6" xfId="0" applyFont="1" applyBorder="1" applyAlignment="1" applyProtection="1">
      <alignment horizontal="center" vertical="center"/>
      <protection locked="0"/>
    </xf>
    <xf numFmtId="0" fontId="17" fillId="0" borderId="7" xfId="0" applyFont="1" applyBorder="1" applyAlignment="1" applyProtection="1">
      <alignment horizontal="center" vertical="center"/>
      <protection locked="0"/>
    </xf>
    <xf numFmtId="2" fontId="17" fillId="0" borderId="7" xfId="0" applyNumberFormat="1" applyFont="1" applyBorder="1" applyAlignment="1" applyProtection="1">
      <alignment horizontal="center" vertical="center"/>
      <protection locked="0"/>
    </xf>
    <xf numFmtId="0" fontId="17" fillId="0" borderId="7" xfId="0" applyFont="1" applyFill="1" applyBorder="1" applyAlignment="1" applyProtection="1">
      <alignment horizontal="center" vertical="center"/>
      <protection locked="0"/>
    </xf>
    <xf numFmtId="0" fontId="17" fillId="0" borderId="8" xfId="0" applyFont="1" applyFill="1" applyBorder="1" applyAlignment="1" applyProtection="1">
      <alignment horizontal="center" vertical="center"/>
      <protection locked="0"/>
    </xf>
    <xf numFmtId="0" fontId="4" fillId="4" borderId="1" xfId="0" applyFont="1" applyFill="1" applyBorder="1" applyAlignment="1">
      <alignment horizontal="center" vertical="center" wrapText="1"/>
    </xf>
    <xf numFmtId="1" fontId="0" fillId="3" borderId="19" xfId="0" applyNumberFormat="1" applyFill="1" applyBorder="1" applyAlignment="1">
      <alignment horizontal="center" vertical="center"/>
    </xf>
    <xf numFmtId="1" fontId="0" fillId="3" borderId="20" xfId="0" applyNumberFormat="1" applyFill="1" applyBorder="1" applyAlignment="1">
      <alignment horizontal="center" vertical="center"/>
    </xf>
    <xf numFmtId="2" fontId="0" fillId="3" borderId="20" xfId="0" applyNumberFormat="1" applyFill="1" applyBorder="1" applyAlignment="1">
      <alignment horizontal="center" vertical="center"/>
    </xf>
    <xf numFmtId="1" fontId="0" fillId="3" borderId="29" xfId="0" applyNumberFormat="1" applyFill="1" applyBorder="1" applyAlignment="1">
      <alignment horizontal="center" vertical="center"/>
    </xf>
    <xf numFmtId="0" fontId="4" fillId="4" borderId="2" xfId="0" applyFont="1" applyFill="1" applyBorder="1" applyAlignment="1">
      <alignment horizontal="center" vertical="center" wrapText="1"/>
    </xf>
    <xf numFmtId="1" fontId="0" fillId="4" borderId="24" xfId="0" applyNumberFormat="1" applyFill="1" applyBorder="1" applyAlignment="1">
      <alignment horizontal="center" vertical="center"/>
    </xf>
    <xf numFmtId="0" fontId="4" fillId="3" borderId="39" xfId="0" applyFont="1" applyFill="1" applyBorder="1" applyAlignment="1">
      <alignment horizontal="center" vertical="center" wrapText="1"/>
    </xf>
    <xf numFmtId="165" fontId="26" fillId="4" borderId="6" xfId="0" applyNumberFormat="1" applyFont="1" applyFill="1" applyBorder="1" applyAlignment="1">
      <alignment horizontal="center" vertical="center"/>
    </xf>
    <xf numFmtId="165" fontId="0" fillId="4" borderId="7" xfId="0" applyNumberFormat="1" applyFill="1" applyBorder="1" applyAlignment="1">
      <alignment horizontal="center" vertical="center"/>
    </xf>
    <xf numFmtId="165" fontId="0" fillId="4" borderId="8" xfId="0" applyNumberFormat="1" applyFill="1" applyBorder="1" applyAlignment="1">
      <alignment horizontal="center" vertical="center"/>
    </xf>
    <xf numFmtId="165" fontId="0" fillId="4" borderId="10" xfId="0" applyNumberFormat="1" applyFill="1" applyBorder="1" applyAlignment="1">
      <alignment horizontal="center" vertical="center"/>
    </xf>
    <xf numFmtId="165" fontId="0" fillId="4" borderId="11" xfId="0" applyNumberFormat="1" applyFill="1" applyBorder="1" applyAlignment="1">
      <alignment horizontal="center" vertical="center"/>
    </xf>
    <xf numFmtId="165" fontId="0" fillId="4" borderId="28" xfId="0" applyNumberFormat="1" applyFill="1" applyBorder="1" applyAlignment="1">
      <alignment horizontal="center" vertical="center"/>
    </xf>
    <xf numFmtId="165" fontId="0" fillId="4" borderId="19"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9" xfId="0" applyNumberFormat="1" applyFill="1" applyBorder="1" applyAlignment="1">
      <alignment horizontal="center" vertical="center"/>
    </xf>
    <xf numFmtId="0" fontId="0" fillId="2" borderId="1" xfId="0" applyFont="1" applyFill="1" applyBorder="1" applyAlignment="1">
      <alignment horizontal="center"/>
    </xf>
    <xf numFmtId="0" fontId="0" fillId="2" borderId="24" xfId="0" applyFont="1" applyFill="1" applyBorder="1" applyAlignment="1">
      <alignment horizontal="center"/>
    </xf>
    <xf numFmtId="172" fontId="0" fillId="0" borderId="0" xfId="0" applyNumberFormat="1"/>
    <xf numFmtId="0" fontId="0" fillId="22" borderId="0" xfId="0" applyFill="1" applyBorder="1"/>
    <xf numFmtId="0" fontId="17" fillId="0" borderId="6" xfId="0" applyFont="1" applyFill="1" applyBorder="1" applyAlignment="1" applyProtection="1">
      <alignment horizontal="center" vertical="center"/>
      <protection locked="0"/>
    </xf>
    <xf numFmtId="0" fontId="17" fillId="0" borderId="8" xfId="0" applyFont="1" applyBorder="1" applyAlignment="1" applyProtection="1">
      <alignment horizontal="center" vertical="center"/>
      <protection locked="0"/>
    </xf>
    <xf numFmtId="1" fontId="0" fillId="4" borderId="42" xfId="0" applyNumberFormat="1" applyFill="1" applyBorder="1" applyAlignment="1">
      <alignment horizontal="center" vertical="center"/>
    </xf>
    <xf numFmtId="165" fontId="0" fillId="4" borderId="6" xfId="0" applyNumberFormat="1" applyFill="1" applyBorder="1" applyAlignment="1">
      <alignment horizontal="center" vertical="center"/>
    </xf>
    <xf numFmtId="165" fontId="0" fillId="4" borderId="47" xfId="0" applyNumberFormat="1" applyFill="1" applyBorder="1" applyAlignment="1">
      <alignment horizontal="center" vertical="center"/>
    </xf>
    <xf numFmtId="165" fontId="0" fillId="4" borderId="12"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50" xfId="0" applyNumberFormat="1" applyFill="1" applyBorder="1" applyAlignment="1">
      <alignment horizontal="center" vertical="center"/>
    </xf>
    <xf numFmtId="0" fontId="0" fillId="0" borderId="0" xfId="0" applyFont="1" applyFill="1" applyBorder="1" applyAlignment="1">
      <alignment horizontal="center"/>
    </xf>
    <xf numFmtId="0" fontId="4" fillId="0" borderId="0" xfId="0" applyFont="1" applyFill="1" applyBorder="1" applyAlignment="1">
      <alignment horizontal="center" vertical="center" wrapText="1"/>
    </xf>
    <xf numFmtId="0" fontId="0" fillId="3" borderId="37" xfId="0" applyFill="1" applyBorder="1"/>
    <xf numFmtId="0" fontId="0" fillId="4" borderId="31" xfId="0" applyFill="1" applyBorder="1"/>
    <xf numFmtId="0" fontId="0" fillId="0" borderId="0" xfId="0" applyFill="1" applyBorder="1"/>
    <xf numFmtId="0" fontId="4" fillId="4" borderId="31" xfId="0" applyFont="1" applyFill="1" applyBorder="1" applyAlignment="1"/>
    <xf numFmtId="0" fontId="4" fillId="0" borderId="0" xfId="0" applyFont="1" applyBorder="1" applyAlignment="1"/>
    <xf numFmtId="0" fontId="0" fillId="4" borderId="31" xfId="0" applyFont="1" applyFill="1" applyBorder="1" applyAlignment="1">
      <alignment horizontal="center"/>
    </xf>
    <xf numFmtId="0" fontId="0" fillId="0" borderId="0" xfId="0" applyFont="1" applyBorder="1" applyAlignment="1">
      <alignment horizontal="center"/>
    </xf>
    <xf numFmtId="1" fontId="0" fillId="4" borderId="31" xfId="0" applyNumberFormat="1" applyFill="1" applyBorder="1" applyAlignment="1">
      <alignment horizontal="center" vertical="center"/>
    </xf>
    <xf numFmtId="0" fontId="0" fillId="0" borderId="0" xfId="0" applyBorder="1" applyAlignment="1">
      <alignment horizontal="center" vertical="center"/>
    </xf>
    <xf numFmtId="0" fontId="0" fillId="22" borderId="31" xfId="0" applyFill="1" applyBorder="1"/>
    <xf numFmtId="0" fontId="4" fillId="23" borderId="39" xfId="0" applyFont="1" applyFill="1" applyBorder="1" applyAlignment="1" applyProtection="1">
      <alignment horizontal="center" vertical="center" wrapText="1"/>
    </xf>
    <xf numFmtId="0" fontId="4" fillId="23" borderId="31" xfId="0" applyFont="1" applyFill="1" applyBorder="1" applyAlignment="1" applyProtection="1">
      <alignment horizontal="center" vertical="center" wrapText="1"/>
    </xf>
    <xf numFmtId="0" fontId="0" fillId="0" borderId="5" xfId="0" applyBorder="1"/>
    <xf numFmtId="0" fontId="4" fillId="23" borderId="54" xfId="0" applyFont="1" applyFill="1" applyBorder="1" applyAlignment="1" applyProtection="1">
      <alignment horizontal="center" vertical="center" wrapText="1"/>
    </xf>
    <xf numFmtId="0" fontId="4" fillId="4" borderId="42" xfId="0" applyFont="1" applyFill="1" applyBorder="1" applyAlignment="1" applyProtection="1">
      <alignment horizontal="center" vertical="center" wrapText="1"/>
    </xf>
    <xf numFmtId="164" fontId="4" fillId="4" borderId="39" xfId="0" applyNumberFormat="1" applyFont="1" applyFill="1" applyBorder="1" applyAlignment="1">
      <alignment horizontal="center" vertical="center"/>
    </xf>
    <xf numFmtId="164" fontId="4" fillId="4" borderId="9" xfId="0" applyNumberFormat="1" applyFont="1" applyFill="1" applyBorder="1" applyAlignment="1">
      <alignment horizontal="center" vertical="center"/>
    </xf>
    <xf numFmtId="164" fontId="4" fillId="0" borderId="0" xfId="0" applyNumberFormat="1" applyFont="1" applyFill="1" applyBorder="1" applyAlignment="1">
      <alignment horizontal="center" vertical="center"/>
    </xf>
    <xf numFmtId="0" fontId="0" fillId="2" borderId="32" xfId="0" applyFont="1" applyFill="1" applyBorder="1" applyAlignment="1">
      <alignment horizontal="center"/>
    </xf>
    <xf numFmtId="167" fontId="0" fillId="0" borderId="0" xfId="0" applyNumberFormat="1" applyProtection="1"/>
    <xf numFmtId="167" fontId="27" fillId="24" borderId="2" xfId="0" applyNumberFormat="1" applyFont="1" applyFill="1" applyBorder="1" applyAlignment="1" applyProtection="1">
      <alignment vertical="center" wrapText="1"/>
    </xf>
    <xf numFmtId="167" fontId="27" fillId="24" borderId="42" xfId="0" applyNumberFormat="1" applyFont="1" applyFill="1" applyBorder="1" applyAlignment="1" applyProtection="1">
      <alignment horizontal="center" vertical="center" wrapText="1"/>
    </xf>
    <xf numFmtId="0" fontId="0" fillId="24" borderId="42" xfId="0" applyFill="1" applyBorder="1" applyProtection="1"/>
    <xf numFmtId="0" fontId="0" fillId="25" borderId="5" xfId="0" applyFill="1" applyBorder="1" applyAlignment="1" applyProtection="1">
      <alignment vertical="center"/>
    </xf>
    <xf numFmtId="0" fontId="0" fillId="15" borderId="1" xfId="0" applyFill="1" applyBorder="1" applyAlignment="1" applyProtection="1">
      <alignment horizontal="center" vertical="center"/>
    </xf>
    <xf numFmtId="0" fontId="0" fillId="15" borderId="32" xfId="0" applyFill="1" applyBorder="1" applyAlignment="1" applyProtection="1">
      <alignment horizontal="center" vertical="center"/>
    </xf>
    <xf numFmtId="0" fontId="0" fillId="25" borderId="9" xfId="0" applyFill="1" applyBorder="1" applyAlignment="1" applyProtection="1">
      <alignment horizontal="center" vertical="center"/>
    </xf>
    <xf numFmtId="1" fontId="26" fillId="25" borderId="45" xfId="0" applyNumberFormat="1" applyFont="1" applyFill="1" applyBorder="1" applyAlignment="1" applyProtection="1">
      <alignment horizontal="center" vertical="center"/>
    </xf>
    <xf numFmtId="1" fontId="26" fillId="0" borderId="13" xfId="0" applyNumberFormat="1" applyFont="1" applyFill="1" applyBorder="1" applyAlignment="1" applyProtection="1">
      <alignment horizontal="center" vertical="center"/>
    </xf>
    <xf numFmtId="1" fontId="26" fillId="25" borderId="31" xfId="0" applyNumberFormat="1" applyFont="1" applyFill="1" applyBorder="1" applyAlignment="1" applyProtection="1">
      <alignment horizontal="center" vertical="center"/>
    </xf>
    <xf numFmtId="1" fontId="26" fillId="25" borderId="33" xfId="0" applyNumberFormat="1" applyFont="1" applyFill="1" applyBorder="1" applyAlignment="1" applyProtection="1">
      <alignment horizontal="center" vertical="center"/>
    </xf>
    <xf numFmtId="1" fontId="26" fillId="0" borderId="51" xfId="0" applyNumberFormat="1" applyFont="1" applyFill="1" applyBorder="1" applyAlignment="1" applyProtection="1">
      <alignment horizontal="center" vertical="center"/>
    </xf>
    <xf numFmtId="1" fontId="26" fillId="25" borderId="23" xfId="0" applyNumberFormat="1" applyFont="1" applyFill="1" applyBorder="1" applyAlignment="1" applyProtection="1">
      <alignment horizontal="center" vertical="center"/>
    </xf>
    <xf numFmtId="1" fontId="26" fillId="0" borderId="19" xfId="0" applyNumberFormat="1" applyFont="1" applyFill="1" applyBorder="1" applyAlignment="1" applyProtection="1">
      <alignment horizontal="center" vertical="center"/>
    </xf>
    <xf numFmtId="1" fontId="26" fillId="25" borderId="29" xfId="0" applyNumberFormat="1" applyFont="1" applyFill="1" applyBorder="1" applyAlignment="1" applyProtection="1">
      <alignment horizontal="center" vertical="center"/>
    </xf>
    <xf numFmtId="1" fontId="26" fillId="25" borderId="0" xfId="0" applyNumberFormat="1" applyFont="1" applyFill="1" applyBorder="1" applyAlignment="1" applyProtection="1">
      <alignment horizontal="center" vertical="center"/>
    </xf>
    <xf numFmtId="1" fontId="26" fillId="25" borderId="6" xfId="0" applyNumberFormat="1" applyFont="1" applyFill="1" applyBorder="1" applyAlignment="1" applyProtection="1">
      <alignment horizontal="center" vertical="center"/>
    </xf>
    <xf numFmtId="1" fontId="26" fillId="0" borderId="8" xfId="0" applyNumberFormat="1" applyFont="1" applyFill="1" applyBorder="1" applyAlignment="1" applyProtection="1">
      <alignment horizontal="center" vertical="center"/>
    </xf>
    <xf numFmtId="1" fontId="26" fillId="0" borderId="17" xfId="0" applyNumberFormat="1" applyFont="1" applyFill="1" applyBorder="1" applyAlignment="1" applyProtection="1">
      <alignment horizontal="center" vertical="center"/>
    </xf>
    <xf numFmtId="1" fontId="26" fillId="25" borderId="35" xfId="0" applyNumberFormat="1" applyFont="1" applyFill="1" applyBorder="1" applyAlignment="1" applyProtection="1">
      <alignment horizontal="center" vertical="center"/>
    </xf>
    <xf numFmtId="1" fontId="26" fillId="25" borderId="9" xfId="0" applyNumberFormat="1" applyFont="1" applyFill="1" applyBorder="1" applyAlignment="1" applyProtection="1">
      <alignment horizontal="center" vertical="center"/>
    </xf>
    <xf numFmtId="1" fontId="26" fillId="25" borderId="49" xfId="0" applyNumberFormat="1" applyFont="1" applyFill="1" applyBorder="1" applyAlignment="1" applyProtection="1">
      <alignment horizontal="center" vertical="center"/>
    </xf>
    <xf numFmtId="1" fontId="26" fillId="0" borderId="47" xfId="0" applyNumberFormat="1" applyFont="1" applyFill="1" applyBorder="1" applyAlignment="1" applyProtection="1">
      <alignment horizontal="center" vertical="center"/>
    </xf>
    <xf numFmtId="1" fontId="26" fillId="25" borderId="25" xfId="0" applyNumberFormat="1" applyFont="1" applyFill="1" applyBorder="1" applyAlignment="1" applyProtection="1">
      <alignment horizontal="center" vertical="center"/>
    </xf>
    <xf numFmtId="1" fontId="26" fillId="25" borderId="50" xfId="0" applyNumberFormat="1" applyFont="1" applyFill="1" applyBorder="1" applyAlignment="1" applyProtection="1">
      <alignment horizontal="center" vertical="center"/>
    </xf>
    <xf numFmtId="1" fontId="26" fillId="0" borderId="10" xfId="0" applyNumberFormat="1" applyFont="1" applyFill="1" applyBorder="1" applyAlignment="1" applyProtection="1">
      <alignment horizontal="center" vertical="center"/>
    </xf>
    <xf numFmtId="1" fontId="26" fillId="25" borderId="28" xfId="0" applyNumberFormat="1" applyFont="1" applyFill="1" applyBorder="1" applyAlignment="1" applyProtection="1">
      <alignment horizontal="center" vertical="center"/>
    </xf>
    <xf numFmtId="1" fontId="26" fillId="25" borderId="18" xfId="0" applyNumberFormat="1" applyFont="1" applyFill="1" applyBorder="1" applyAlignment="1" applyProtection="1">
      <alignment horizontal="center" vertical="center"/>
    </xf>
    <xf numFmtId="0" fontId="0" fillId="25" borderId="23" xfId="0" applyFill="1" applyBorder="1"/>
    <xf numFmtId="167" fontId="27" fillId="25" borderId="0" xfId="0" applyNumberFormat="1" applyFont="1" applyFill="1" applyBorder="1" applyAlignment="1" applyProtection="1">
      <alignment vertical="center" wrapText="1"/>
    </xf>
    <xf numFmtId="0" fontId="0" fillId="25" borderId="0" xfId="0" applyFill="1" applyBorder="1" applyProtection="1"/>
    <xf numFmtId="0" fontId="0" fillId="15" borderId="23" xfId="0" applyFill="1" applyBorder="1" applyAlignment="1" applyProtection="1">
      <alignment horizontal="center" vertical="center"/>
    </xf>
    <xf numFmtId="0" fontId="0" fillId="15" borderId="0" xfId="0" applyFill="1" applyBorder="1" applyAlignment="1" applyProtection="1">
      <alignment horizontal="center" vertical="center"/>
    </xf>
    <xf numFmtId="167" fontId="27" fillId="25" borderId="31" xfId="0" applyNumberFormat="1" applyFont="1" applyFill="1" applyBorder="1" applyAlignment="1" applyProtection="1">
      <alignment vertical="center" wrapText="1"/>
    </xf>
    <xf numFmtId="0" fontId="0" fillId="25" borderId="23" xfId="0" applyFill="1" applyBorder="1" applyProtection="1"/>
    <xf numFmtId="1" fontId="26" fillId="0" borderId="34" xfId="0" applyNumberFormat="1" applyFont="1" applyFill="1" applyBorder="1" applyAlignment="1" applyProtection="1">
      <alignment horizontal="center" vertical="center"/>
    </xf>
    <xf numFmtId="1" fontId="0" fillId="24" borderId="42" xfId="0" applyNumberFormat="1" applyFill="1" applyBorder="1" applyProtection="1"/>
    <xf numFmtId="1" fontId="0" fillId="15" borderId="1" xfId="0" applyNumberFormat="1" applyFill="1" applyBorder="1" applyAlignment="1" applyProtection="1">
      <alignment horizontal="center" vertical="center"/>
    </xf>
    <xf numFmtId="1" fontId="0" fillId="15" borderId="32" xfId="0" applyNumberFormat="1" applyFill="1" applyBorder="1" applyAlignment="1" applyProtection="1">
      <alignment horizontal="center" vertical="center"/>
    </xf>
    <xf numFmtId="2" fontId="26" fillId="25" borderId="45" xfId="0" applyNumberFormat="1" applyFont="1" applyFill="1" applyBorder="1" applyAlignment="1" applyProtection="1">
      <alignment horizontal="center" vertical="center"/>
    </xf>
    <xf numFmtId="2" fontId="26" fillId="0" borderId="13" xfId="0" applyNumberFormat="1" applyFont="1" applyFill="1" applyBorder="1" applyAlignment="1" applyProtection="1">
      <alignment horizontal="center" vertical="center"/>
    </xf>
    <xf numFmtId="2" fontId="26" fillId="0" borderId="19" xfId="0" applyNumberFormat="1" applyFont="1" applyFill="1" applyBorder="1" applyAlignment="1" applyProtection="1">
      <alignment horizontal="center" vertical="center"/>
    </xf>
    <xf numFmtId="2" fontId="26" fillId="25" borderId="29" xfId="0" applyNumberFormat="1" applyFont="1" applyFill="1" applyBorder="1" applyAlignment="1" applyProtection="1">
      <alignment horizontal="center" vertical="center"/>
    </xf>
    <xf numFmtId="2" fontId="26" fillId="25" borderId="33" xfId="0" applyNumberFormat="1" applyFont="1" applyFill="1" applyBorder="1" applyAlignment="1" applyProtection="1">
      <alignment horizontal="center" vertical="center"/>
    </xf>
    <xf numFmtId="2" fontId="26" fillId="0" borderId="51" xfId="0" applyNumberFormat="1" applyFont="1" applyFill="1" applyBorder="1" applyAlignment="1" applyProtection="1">
      <alignment horizontal="center" vertical="center"/>
    </xf>
    <xf numFmtId="2" fontId="26" fillId="0" borderId="17" xfId="0" applyNumberFormat="1" applyFont="1" applyFill="1" applyBorder="1" applyAlignment="1" applyProtection="1">
      <alignment horizontal="center" vertical="center"/>
    </xf>
    <xf numFmtId="2" fontId="26" fillId="25" borderId="35" xfId="0" applyNumberFormat="1" applyFont="1" applyFill="1" applyBorder="1" applyAlignment="1" applyProtection="1">
      <alignment horizontal="center" vertical="center"/>
    </xf>
    <xf numFmtId="2" fontId="26" fillId="25" borderId="6" xfId="0" applyNumberFormat="1" applyFont="1" applyFill="1" applyBorder="1" applyAlignment="1" applyProtection="1">
      <alignment horizontal="center" vertical="center"/>
    </xf>
    <xf numFmtId="2" fontId="26" fillId="0" borderId="8" xfId="0" applyNumberFormat="1" applyFont="1" applyFill="1" applyBorder="1" applyAlignment="1" applyProtection="1">
      <alignment horizontal="center" vertical="center"/>
    </xf>
    <xf numFmtId="2" fontId="26" fillId="0" borderId="10" xfId="0" applyNumberFormat="1" applyFont="1" applyFill="1" applyBorder="1" applyAlignment="1" applyProtection="1">
      <alignment horizontal="center" vertical="center"/>
    </xf>
    <xf numFmtId="2" fontId="26" fillId="25" borderId="28" xfId="0" applyNumberFormat="1" applyFont="1" applyFill="1" applyBorder="1" applyAlignment="1" applyProtection="1">
      <alignment horizontal="center" vertical="center"/>
    </xf>
    <xf numFmtId="2" fontId="26" fillId="25" borderId="49" xfId="0" applyNumberFormat="1" applyFont="1" applyFill="1" applyBorder="1" applyAlignment="1" applyProtection="1">
      <alignment horizontal="center" vertical="center"/>
    </xf>
    <xf numFmtId="2" fontId="26" fillId="25" borderId="25" xfId="0" applyNumberFormat="1" applyFont="1" applyFill="1" applyBorder="1" applyAlignment="1" applyProtection="1">
      <alignment horizontal="center" vertical="center"/>
    </xf>
    <xf numFmtId="2" fontId="26" fillId="0" borderId="47" xfId="0" applyNumberFormat="1" applyFont="1" applyFill="1" applyBorder="1" applyAlignment="1" applyProtection="1">
      <alignment horizontal="center" vertical="center"/>
    </xf>
    <xf numFmtId="2" fontId="26" fillId="25" borderId="50" xfId="0" applyNumberFormat="1" applyFont="1" applyFill="1" applyBorder="1" applyAlignment="1" applyProtection="1">
      <alignment horizontal="center" vertical="center"/>
    </xf>
    <xf numFmtId="1" fontId="0" fillId="25" borderId="0" xfId="0" applyNumberFormat="1" applyFill="1" applyBorder="1" applyProtection="1"/>
    <xf numFmtId="1" fontId="0" fillId="15" borderId="0" xfId="0" applyNumberFormat="1" applyFill="1" applyBorder="1" applyAlignment="1" applyProtection="1">
      <alignment horizontal="center" vertical="center"/>
    </xf>
    <xf numFmtId="2" fontId="26" fillId="0" borderId="34" xfId="0" applyNumberFormat="1" applyFont="1" applyFill="1" applyBorder="1" applyAlignment="1" applyProtection="1">
      <alignment horizontal="center" vertical="center"/>
    </xf>
    <xf numFmtId="0" fontId="0" fillId="25" borderId="9" xfId="0" applyFill="1" applyBorder="1" applyAlignment="1" applyProtection="1">
      <alignment vertical="center"/>
    </xf>
    <xf numFmtId="0" fontId="0" fillId="15" borderId="24" xfId="0" applyFill="1" applyBorder="1" applyAlignment="1" applyProtection="1">
      <alignment horizontal="center" vertical="center"/>
    </xf>
    <xf numFmtId="1" fontId="26" fillId="0" borderId="43" xfId="0" applyNumberFormat="1" applyFont="1" applyFill="1" applyBorder="1" applyAlignment="1" applyProtection="1">
      <alignment horizontal="center" vertical="center"/>
    </xf>
    <xf numFmtId="1" fontId="26" fillId="25" borderId="48" xfId="0" applyNumberFormat="1" applyFont="1" applyFill="1" applyBorder="1" applyAlignment="1" applyProtection="1">
      <alignment horizontal="center" vertical="center"/>
    </xf>
    <xf numFmtId="1" fontId="26" fillId="0" borderId="26" xfId="0" applyNumberFormat="1" applyFont="1" applyFill="1" applyBorder="1" applyAlignment="1" applyProtection="1">
      <alignment horizontal="center" vertical="center"/>
    </xf>
    <xf numFmtId="0" fontId="0" fillId="25" borderId="18" xfId="0" applyFill="1" applyBorder="1" applyAlignment="1" applyProtection="1">
      <alignment vertical="center"/>
    </xf>
    <xf numFmtId="1" fontId="26" fillId="0" borderId="35" xfId="0" applyNumberFormat="1" applyFont="1" applyFill="1" applyBorder="1" applyAlignment="1" applyProtection="1">
      <alignment horizontal="center" vertical="center"/>
    </xf>
    <xf numFmtId="0" fontId="0" fillId="24" borderId="41" xfId="0" applyFill="1" applyBorder="1" applyProtection="1"/>
    <xf numFmtId="0" fontId="0" fillId="25" borderId="5" xfId="0" applyFill="1" applyBorder="1" applyAlignment="1" applyProtection="1">
      <alignment horizontal="center" vertical="center"/>
    </xf>
    <xf numFmtId="0" fontId="0" fillId="12" borderId="37" xfId="0" applyFill="1" applyBorder="1" applyAlignment="1" applyProtection="1">
      <alignment vertical="center"/>
    </xf>
    <xf numFmtId="0" fontId="0" fillId="15" borderId="31" xfId="0" applyFill="1" applyBorder="1" applyProtection="1"/>
    <xf numFmtId="1" fontId="26" fillId="15" borderId="31" xfId="0" applyNumberFormat="1" applyFont="1" applyFill="1" applyBorder="1" applyAlignment="1" applyProtection="1">
      <alignment horizontal="center" vertical="center"/>
    </xf>
    <xf numFmtId="0" fontId="0" fillId="15" borderId="31" xfId="0" applyFill="1" applyBorder="1" applyAlignment="1" applyProtection="1">
      <alignment horizontal="center" vertical="center"/>
    </xf>
    <xf numFmtId="1" fontId="26" fillId="25" borderId="1" xfId="0" applyNumberFormat="1" applyFont="1" applyFill="1" applyBorder="1" applyAlignment="1" applyProtection="1">
      <alignment horizontal="center" vertical="center"/>
    </xf>
    <xf numFmtId="0" fontId="0" fillId="15" borderId="32" xfId="0" applyFill="1" applyBorder="1" applyProtection="1"/>
    <xf numFmtId="0" fontId="0" fillId="25" borderId="31" xfId="0" applyFill="1" applyBorder="1" applyProtection="1"/>
    <xf numFmtId="0" fontId="0" fillId="15" borderId="9" xfId="0" applyFill="1" applyBorder="1" applyProtection="1"/>
    <xf numFmtId="0" fontId="0" fillId="15" borderId="9" xfId="0" applyFill="1" applyBorder="1" applyAlignment="1" applyProtection="1">
      <alignment horizontal="center" vertical="center"/>
    </xf>
    <xf numFmtId="0" fontId="0" fillId="15" borderId="18" xfId="0" applyFill="1" applyBorder="1" applyProtection="1"/>
    <xf numFmtId="0" fontId="26" fillId="0" borderId="0" xfId="0" applyNumberFormat="1" applyFont="1" applyFill="1" applyBorder="1" applyAlignment="1" applyProtection="1">
      <alignment horizontal="center" vertical="center"/>
    </xf>
    <xf numFmtId="0" fontId="27" fillId="29" borderId="2" xfId="0" applyFont="1" applyFill="1" applyBorder="1" applyAlignment="1">
      <alignment vertical="center" textRotation="90"/>
    </xf>
    <xf numFmtId="167" fontId="0" fillId="29" borderId="42" xfId="0" applyNumberFormat="1" applyFill="1" applyBorder="1" applyProtection="1"/>
    <xf numFmtId="0" fontId="0" fillId="29" borderId="42" xfId="0" applyFill="1" applyBorder="1" applyProtection="1"/>
    <xf numFmtId="2" fontId="26" fillId="25" borderId="9" xfId="0" applyNumberFormat="1" applyFont="1" applyFill="1" applyBorder="1" applyAlignment="1" applyProtection="1">
      <alignment horizontal="center" vertical="center"/>
    </xf>
    <xf numFmtId="2" fontId="26" fillId="25" borderId="0" xfId="0" applyNumberFormat="1" applyFont="1" applyFill="1" applyBorder="1" applyAlignment="1" applyProtection="1">
      <alignment horizontal="center" vertical="center"/>
    </xf>
    <xf numFmtId="1" fontId="26" fillId="0" borderId="28" xfId="0" applyNumberFormat="1" applyFont="1" applyFill="1" applyBorder="1" applyAlignment="1" applyProtection="1">
      <alignment horizontal="center" vertical="center"/>
    </xf>
    <xf numFmtId="0" fontId="0" fillId="25" borderId="36" xfId="0" applyFill="1" applyBorder="1" applyAlignment="1" applyProtection="1">
      <alignment vertical="center"/>
    </xf>
    <xf numFmtId="0" fontId="0" fillId="25" borderId="0" xfId="0" applyFill="1" applyBorder="1" applyAlignment="1" applyProtection="1">
      <alignment vertical="center"/>
    </xf>
    <xf numFmtId="1" fontId="26" fillId="0" borderId="0" xfId="0" applyNumberFormat="1" applyFont="1" applyFill="1" applyBorder="1" applyAlignment="1" applyProtection="1">
      <alignment vertical="center"/>
    </xf>
    <xf numFmtId="0" fontId="0" fillId="29" borderId="41" xfId="0" applyFill="1" applyBorder="1" applyProtection="1"/>
    <xf numFmtId="0" fontId="0" fillId="0" borderId="0" xfId="0" applyAlignment="1" applyProtection="1">
      <alignment vertical="center"/>
    </xf>
    <xf numFmtId="0" fontId="0" fillId="0" borderId="0" xfId="0" applyAlignment="1" applyProtection="1">
      <alignment horizontal="center" vertical="center"/>
    </xf>
    <xf numFmtId="0" fontId="4" fillId="11" borderId="5" xfId="0" applyFont="1" applyFill="1" applyBorder="1" applyAlignment="1" applyProtection="1">
      <alignment horizontal="center" vertical="center"/>
    </xf>
    <xf numFmtId="0" fontId="4" fillId="11" borderId="39" xfId="0" applyFont="1" applyFill="1" applyBorder="1" applyAlignment="1" applyProtection="1">
      <alignment horizontal="center" vertical="center"/>
    </xf>
    <xf numFmtId="0" fontId="4" fillId="0" borderId="0" xfId="0" applyFont="1" applyFill="1" applyBorder="1" applyAlignment="1" applyProtection="1">
      <alignment horizontal="center" vertical="center"/>
    </xf>
    <xf numFmtId="14" fontId="0" fillId="0" borderId="62" xfId="0" applyNumberFormat="1" applyFill="1" applyBorder="1" applyAlignment="1" applyProtection="1">
      <alignment horizontal="center" vertical="center"/>
      <protection locked="0"/>
    </xf>
    <xf numFmtId="0" fontId="0" fillId="0" borderId="6" xfId="0" applyFill="1" applyBorder="1" applyAlignment="1" applyProtection="1">
      <alignment horizontal="center" vertical="center" wrapText="1"/>
      <protection locked="0"/>
    </xf>
    <xf numFmtId="0" fontId="0" fillId="0" borderId="25" xfId="0" applyFill="1" applyBorder="1" applyAlignment="1" applyProtection="1">
      <alignment horizontal="center" vertical="center" wrapText="1"/>
      <protection locked="0"/>
    </xf>
    <xf numFmtId="0" fontId="0" fillId="0" borderId="7" xfId="0" applyFill="1" applyBorder="1" applyAlignment="1" applyProtection="1">
      <alignment horizontal="center" vertical="center" wrapText="1"/>
      <protection locked="0"/>
    </xf>
    <xf numFmtId="0" fontId="0" fillId="0" borderId="0" xfId="0" applyFill="1" applyBorder="1" applyAlignment="1" applyProtection="1">
      <alignment horizontal="center" vertical="center" wrapText="1"/>
    </xf>
    <xf numFmtId="0" fontId="0" fillId="30" borderId="39" xfId="0" applyFill="1" applyBorder="1" applyAlignment="1" applyProtection="1">
      <alignment horizontal="center" vertical="center"/>
      <protection locked="0"/>
    </xf>
    <xf numFmtId="14" fontId="0" fillId="14" borderId="63" xfId="0" applyNumberFormat="1" applyFill="1" applyBorder="1" applyAlignment="1" applyProtection="1">
      <alignment horizontal="center" vertical="center"/>
      <protection locked="0"/>
    </xf>
    <xf numFmtId="0" fontId="0" fillId="14" borderId="19" xfId="0" applyFill="1" applyBorder="1" applyAlignment="1" applyProtection="1">
      <alignment horizontal="center" vertical="center" wrapText="1"/>
      <protection locked="0"/>
    </xf>
    <xf numFmtId="0" fontId="0" fillId="14" borderId="43" xfId="0" applyFill="1" applyBorder="1" applyAlignment="1" applyProtection="1">
      <alignment horizontal="center" vertical="center" wrapText="1"/>
      <protection locked="0"/>
    </xf>
    <xf numFmtId="0" fontId="0" fillId="14" borderId="20" xfId="0" applyFill="1" applyBorder="1" applyAlignment="1" applyProtection="1">
      <alignment horizontal="center" vertical="center" wrapText="1"/>
      <protection locked="0"/>
    </xf>
    <xf numFmtId="0" fontId="0" fillId="4" borderId="39" xfId="0" applyFill="1" applyBorder="1" applyAlignment="1" applyProtection="1">
      <alignment horizontal="center" vertical="center"/>
      <protection locked="0"/>
    </xf>
    <xf numFmtId="14" fontId="0" fillId="0" borderId="30" xfId="0" applyNumberFormat="1" applyFill="1" applyBorder="1" applyAlignment="1" applyProtection="1">
      <alignment horizontal="center" vertical="center"/>
      <protection locked="0"/>
    </xf>
    <xf numFmtId="14" fontId="0" fillId="0" borderId="56" xfId="0" applyNumberFormat="1" applyFill="1" applyBorder="1" applyAlignment="1" applyProtection="1">
      <alignment horizontal="center" vertical="center"/>
      <protection locked="0"/>
    </xf>
    <xf numFmtId="0" fontId="0" fillId="18" borderId="39" xfId="0" applyFill="1" applyBorder="1" applyAlignment="1" applyProtection="1">
      <alignment horizontal="center" vertical="center"/>
      <protection locked="0"/>
    </xf>
    <xf numFmtId="14" fontId="0" fillId="14" borderId="56" xfId="0" applyNumberFormat="1" applyFill="1" applyBorder="1" applyAlignment="1" applyProtection="1">
      <alignment horizontal="center" vertical="center"/>
      <protection locked="0"/>
    </xf>
    <xf numFmtId="0" fontId="0" fillId="0" borderId="8" xfId="0" applyFill="1" applyBorder="1" applyAlignment="1" applyProtection="1">
      <alignment horizontal="center" vertical="center" wrapText="1"/>
      <protection locked="0"/>
    </xf>
    <xf numFmtId="14" fontId="0" fillId="14" borderId="1" xfId="0" applyNumberFormat="1" applyFill="1" applyBorder="1" applyAlignment="1" applyProtection="1">
      <alignment horizontal="center" vertical="center"/>
      <protection locked="0"/>
    </xf>
    <xf numFmtId="0" fontId="0" fillId="14" borderId="29" xfId="0" applyFill="1" applyBorder="1" applyAlignment="1" applyProtection="1">
      <alignment horizontal="center" vertical="center" wrapText="1"/>
      <protection locked="0"/>
    </xf>
    <xf numFmtId="0" fontId="0" fillId="0" borderId="45" xfId="0" applyFill="1" applyBorder="1" applyAlignment="1" applyProtection="1">
      <alignment horizontal="center" vertical="center" wrapText="1"/>
      <protection locked="0"/>
    </xf>
    <xf numFmtId="0" fontId="0" fillId="0" borderId="33" xfId="0" applyFill="1" applyBorder="1" applyAlignment="1" applyProtection="1">
      <alignment horizontal="center" vertical="center" wrapText="1"/>
      <protection locked="0"/>
    </xf>
    <xf numFmtId="0" fontId="0" fillId="0" borderId="12" xfId="0" applyFill="1" applyBorder="1" applyAlignment="1" applyProtection="1">
      <alignment horizontal="center" vertical="center" wrapText="1"/>
      <protection locked="0"/>
    </xf>
    <xf numFmtId="0" fontId="0" fillId="0" borderId="0" xfId="0" applyProtection="1">
      <protection locked="0"/>
    </xf>
    <xf numFmtId="0" fontId="0" fillId="0" borderId="0" xfId="0" applyAlignment="1" applyProtection="1">
      <alignment horizontal="center" vertical="center"/>
      <protection locked="0"/>
    </xf>
    <xf numFmtId="14" fontId="0" fillId="0" borderId="2" xfId="0" applyNumberFormat="1" applyFill="1" applyBorder="1" applyAlignment="1" applyProtection="1">
      <alignment horizontal="center" vertical="center"/>
      <protection locked="0"/>
    </xf>
    <xf numFmtId="0" fontId="0" fillId="0" borderId="38" xfId="0" applyFill="1" applyBorder="1" applyAlignment="1" applyProtection="1">
      <alignment horizontal="center" vertical="center" wrapText="1"/>
      <protection locked="0"/>
    </xf>
    <xf numFmtId="0" fontId="0" fillId="0" borderId="46" xfId="0" applyFill="1" applyBorder="1" applyAlignment="1" applyProtection="1">
      <alignment horizontal="center" vertical="center" wrapText="1"/>
      <protection locked="0"/>
    </xf>
    <xf numFmtId="0" fontId="0" fillId="0" borderId="3" xfId="0" applyFill="1" applyBorder="1" applyAlignment="1" applyProtection="1">
      <alignment horizontal="center" vertical="center" wrapText="1"/>
      <protection locked="0"/>
    </xf>
    <xf numFmtId="0" fontId="0" fillId="0" borderId="0"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Protection="1"/>
    <xf numFmtId="0" fontId="28" fillId="0" borderId="0" xfId="0" applyFont="1" applyProtection="1"/>
    <xf numFmtId="0" fontId="17" fillId="0" borderId="0" xfId="0" applyFont="1" applyProtection="1"/>
    <xf numFmtId="0" fontId="14" fillId="0" borderId="0" xfId="0" applyFont="1" applyAlignment="1" applyProtection="1">
      <alignment horizontal="center" vertical="center"/>
    </xf>
    <xf numFmtId="0" fontId="20" fillId="0" borderId="0" xfId="0" applyNumberFormat="1" applyFont="1" applyAlignment="1" applyProtection="1">
      <alignment horizontal="center" vertical="center"/>
    </xf>
    <xf numFmtId="0" fontId="20" fillId="0" borderId="0" xfId="0" applyFont="1" applyAlignment="1" applyProtection="1">
      <alignment horizontal="center" vertical="center"/>
    </xf>
    <xf numFmtId="0" fontId="0" fillId="0" borderId="0" xfId="0" applyAlignment="1" applyProtection="1"/>
    <xf numFmtId="0" fontId="29" fillId="0" borderId="0" xfId="0"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vertical="center"/>
    </xf>
    <xf numFmtId="0" fontId="29" fillId="0" borderId="5" xfId="0" applyFont="1" applyBorder="1" applyAlignment="1" applyProtection="1">
      <alignment horizontal="center" vertical="center"/>
    </xf>
    <xf numFmtId="0" fontId="29" fillId="0" borderId="30" xfId="0" applyFont="1" applyBorder="1" applyAlignment="1" applyProtection="1">
      <alignment horizontal="center" vertical="center"/>
    </xf>
    <xf numFmtId="0" fontId="30" fillId="31" borderId="2" xfId="0" applyFont="1" applyFill="1" applyBorder="1" applyAlignment="1" applyProtection="1">
      <alignment horizontal="center" vertical="center"/>
    </xf>
    <xf numFmtId="0" fontId="6" fillId="31" borderId="42" xfId="0" applyFont="1" applyFill="1" applyBorder="1" applyAlignment="1" applyProtection="1">
      <alignment vertical="center"/>
    </xf>
    <xf numFmtId="0" fontId="29" fillId="0" borderId="9" xfId="0" applyFont="1" applyBorder="1" applyAlignment="1" applyProtection="1">
      <alignment horizontal="center" vertical="center"/>
    </xf>
    <xf numFmtId="16" fontId="29" fillId="0" borderId="9" xfId="0" applyNumberFormat="1" applyFont="1" applyBorder="1" applyAlignment="1" applyProtection="1">
      <alignment horizontal="center" vertical="center"/>
    </xf>
    <xf numFmtId="0" fontId="4" fillId="28" borderId="5" xfId="0" applyFont="1" applyFill="1" applyBorder="1" applyAlignment="1" applyProtection="1">
      <alignment horizontal="center" vertical="center"/>
    </xf>
    <xf numFmtId="0" fontId="4" fillId="28" borderId="36" xfId="0" applyFont="1" applyFill="1" applyBorder="1" applyAlignment="1" applyProtection="1">
      <alignment horizontal="center" vertical="center"/>
    </xf>
    <xf numFmtId="0" fontId="24" fillId="0" borderId="39" xfId="0" applyFont="1" applyFill="1" applyBorder="1" applyAlignment="1" applyProtection="1">
      <alignment horizontal="right" vertical="center"/>
    </xf>
    <xf numFmtId="1" fontId="24" fillId="0" borderId="41" xfId="0" applyNumberFormat="1" applyFont="1" applyFill="1" applyBorder="1" applyAlignment="1" applyProtection="1">
      <alignment horizontal="center" vertical="center"/>
      <protection locked="0"/>
    </xf>
    <xf numFmtId="1" fontId="24" fillId="0" borderId="39" xfId="0" applyNumberFormat="1" applyFont="1" applyFill="1" applyBorder="1" applyAlignment="1" applyProtection="1">
      <alignment horizontal="center" vertical="center"/>
      <protection locked="0"/>
    </xf>
    <xf numFmtId="2" fontId="24" fillId="0" borderId="42" xfId="0" applyNumberFormat="1" applyFont="1" applyFill="1" applyBorder="1" applyAlignment="1" applyProtection="1">
      <alignment horizontal="center" vertical="center"/>
      <protection locked="0"/>
    </xf>
    <xf numFmtId="0" fontId="0" fillId="0" borderId="9" xfId="0" applyFont="1" applyBorder="1" applyAlignment="1" applyProtection="1">
      <alignment horizontal="right" vertical="center"/>
    </xf>
    <xf numFmtId="2" fontId="0" fillId="0" borderId="33" xfId="0" applyNumberFormat="1" applyFont="1" applyFill="1" applyBorder="1" applyAlignment="1" applyProtection="1">
      <alignment horizontal="center" vertical="center"/>
      <protection locked="0"/>
    </xf>
    <xf numFmtId="2" fontId="0" fillId="0" borderId="12" xfId="0" applyNumberFormat="1" applyFont="1" applyFill="1" applyBorder="1" applyAlignment="1" applyProtection="1">
      <alignment horizontal="center" vertical="center"/>
      <protection locked="0"/>
    </xf>
    <xf numFmtId="2" fontId="0" fillId="32" borderId="12" xfId="0" applyNumberFormat="1" applyFont="1" applyFill="1" applyBorder="1" applyAlignment="1" applyProtection="1">
      <alignment horizontal="center" vertical="center"/>
      <protection locked="0"/>
    </xf>
    <xf numFmtId="2" fontId="0" fillId="0" borderId="34" xfId="0" applyNumberFormat="1" applyFont="1" applyBorder="1" applyAlignment="1" applyProtection="1">
      <alignment horizontal="center" vertical="center"/>
      <protection locked="0"/>
    </xf>
    <xf numFmtId="2" fontId="0" fillId="0" borderId="14" xfId="0" applyNumberFormat="1" applyFont="1" applyBorder="1" applyAlignment="1" applyProtection="1">
      <alignment horizontal="center" vertical="center"/>
      <protection locked="0"/>
    </xf>
    <xf numFmtId="2" fontId="0" fillId="33" borderId="11" xfId="0" applyNumberFormat="1" applyFont="1" applyFill="1" applyBorder="1" applyAlignment="1" applyProtection="1">
      <alignment horizontal="center" vertical="center"/>
    </xf>
    <xf numFmtId="2" fontId="26" fillId="34" borderId="6" xfId="0" applyNumberFormat="1" applyFont="1" applyFill="1" applyBorder="1" applyAlignment="1" applyProtection="1">
      <alignment horizontal="center" vertical="center"/>
    </xf>
    <xf numFmtId="2" fontId="26" fillId="34" borderId="8" xfId="0" applyNumberFormat="1" applyFont="1" applyFill="1" applyBorder="1" applyAlignment="1" applyProtection="1">
      <alignment horizontal="center" vertical="center"/>
    </xf>
    <xf numFmtId="2" fontId="0" fillId="0" borderId="26" xfId="0" applyNumberFormat="1" applyFont="1" applyBorder="1" applyAlignment="1" applyProtection="1">
      <alignment horizontal="center" vertical="center"/>
      <protection locked="0"/>
    </xf>
    <xf numFmtId="2" fontId="0" fillId="0" borderId="11" xfId="0" applyNumberFormat="1" applyFont="1" applyBorder="1" applyAlignment="1" applyProtection="1">
      <alignment horizontal="center" vertical="center"/>
      <protection locked="0"/>
    </xf>
    <xf numFmtId="0" fontId="0" fillId="0" borderId="18" xfId="0" applyFont="1" applyBorder="1" applyAlignment="1" applyProtection="1">
      <alignment horizontal="right" vertical="center"/>
    </xf>
    <xf numFmtId="2" fontId="26" fillId="34" borderId="10" xfId="0" applyNumberFormat="1" applyFont="1" applyFill="1" applyBorder="1" applyAlignment="1" applyProtection="1">
      <alignment horizontal="center" vertical="center"/>
    </xf>
    <xf numFmtId="2" fontId="26" fillId="34" borderId="28" xfId="0" applyNumberFormat="1" applyFont="1" applyFill="1" applyBorder="1" applyAlignment="1" applyProtection="1">
      <alignment horizontal="center" vertical="center"/>
    </xf>
    <xf numFmtId="0" fontId="13" fillId="35" borderId="39" xfId="0" applyFont="1" applyFill="1" applyBorder="1" applyAlignment="1" applyProtection="1">
      <alignment horizontal="right" vertical="center"/>
    </xf>
    <xf numFmtId="2" fontId="24" fillId="35" borderId="10" xfId="0" applyNumberFormat="1" applyFont="1" applyFill="1" applyBorder="1" applyAlignment="1" applyProtection="1">
      <alignment horizontal="center" vertical="center"/>
      <protection locked="0"/>
    </xf>
    <xf numFmtId="2" fontId="24" fillId="35" borderId="28" xfId="0" applyNumberFormat="1" applyFont="1" applyFill="1" applyBorder="1" applyAlignment="1" applyProtection="1">
      <alignment horizontal="center" vertical="center"/>
      <protection locked="0"/>
    </xf>
    <xf numFmtId="2" fontId="24" fillId="35" borderId="26" xfId="0" applyNumberFormat="1" applyFont="1" applyFill="1" applyBorder="1" applyAlignment="1" applyProtection="1">
      <alignment horizontal="center" vertical="center"/>
      <protection locked="0"/>
    </xf>
    <xf numFmtId="2" fontId="32" fillId="35" borderId="11" xfId="0" applyNumberFormat="1" applyFont="1" applyFill="1" applyBorder="1" applyAlignment="1" applyProtection="1">
      <alignment horizontal="center" vertical="center"/>
      <protection locked="0"/>
    </xf>
    <xf numFmtId="2" fontId="24" fillId="35" borderId="11" xfId="0" applyNumberFormat="1" applyFont="1" applyFill="1" applyBorder="1" applyAlignment="1" applyProtection="1">
      <alignment horizontal="center" vertical="center"/>
      <protection locked="0"/>
    </xf>
    <xf numFmtId="2" fontId="0" fillId="34" borderId="10" xfId="0" applyNumberFormat="1" applyFont="1" applyFill="1" applyBorder="1" applyAlignment="1" applyProtection="1">
      <alignment horizontal="center" vertical="center"/>
    </xf>
    <xf numFmtId="2" fontId="0" fillId="34" borderId="28" xfId="0" applyNumberFormat="1" applyFont="1" applyFill="1" applyBorder="1" applyAlignment="1" applyProtection="1">
      <alignment horizontal="center" vertical="center"/>
    </xf>
    <xf numFmtId="2" fontId="24" fillId="35" borderId="10" xfId="0" applyNumberFormat="1" applyFont="1" applyFill="1" applyBorder="1" applyAlignment="1" applyProtection="1">
      <alignment horizontal="center" vertical="center"/>
    </xf>
    <xf numFmtId="2" fontId="24" fillId="35" borderId="28" xfId="0" applyNumberFormat="1" applyFont="1" applyFill="1" applyBorder="1" applyAlignment="1" applyProtection="1">
      <alignment horizontal="center" vertical="center"/>
    </xf>
    <xf numFmtId="2" fontId="24" fillId="35" borderId="26" xfId="0" applyNumberFormat="1" applyFont="1" applyFill="1" applyBorder="1" applyAlignment="1" applyProtection="1">
      <alignment horizontal="center" vertical="center"/>
    </xf>
    <xf numFmtId="0" fontId="0" fillId="0" borderId="39" xfId="0" applyFont="1" applyBorder="1" applyAlignment="1" applyProtection="1">
      <alignment horizontal="right" vertical="center"/>
    </xf>
    <xf numFmtId="2" fontId="0" fillId="0" borderId="26" xfId="0" applyNumberFormat="1" applyFont="1" applyFill="1" applyBorder="1" applyAlignment="1" applyProtection="1">
      <alignment horizontal="center" vertical="center"/>
      <protection locked="0"/>
    </xf>
    <xf numFmtId="2" fontId="33" fillId="0" borderId="17" xfId="0" applyNumberFormat="1" applyFont="1" applyBorder="1" applyAlignment="1" applyProtection="1">
      <alignment horizontal="center" vertical="center"/>
      <protection locked="0"/>
    </xf>
    <xf numFmtId="2" fontId="33" fillId="19" borderId="35" xfId="0" applyNumberFormat="1" applyFont="1" applyFill="1" applyBorder="1" applyAlignment="1" applyProtection="1">
      <alignment horizontal="center" vertical="center"/>
      <protection locked="0"/>
    </xf>
    <xf numFmtId="2" fontId="0" fillId="34" borderId="34" xfId="0" applyNumberFormat="1" applyFont="1" applyFill="1" applyBorder="1" applyAlignment="1" applyProtection="1">
      <alignment horizontal="center" vertical="center"/>
    </xf>
    <xf numFmtId="2" fontId="0" fillId="34" borderId="14" xfId="0" applyNumberFormat="1" applyFont="1" applyFill="1" applyBorder="1" applyAlignment="1" applyProtection="1">
      <alignment horizontal="center" vertical="center"/>
    </xf>
    <xf numFmtId="0" fontId="24" fillId="0" borderId="18" xfId="0" applyFont="1" applyBorder="1" applyAlignment="1" applyProtection="1">
      <alignment horizontal="right" vertical="center"/>
    </xf>
    <xf numFmtId="2" fontId="24" fillId="0" borderId="39" xfId="0" applyNumberFormat="1" applyFont="1" applyBorder="1" applyAlignment="1" applyProtection="1">
      <alignment horizontal="center" vertical="center"/>
      <protection locked="0"/>
    </xf>
    <xf numFmtId="2" fontId="24" fillId="0" borderId="39" xfId="0" applyNumberFormat="1" applyFont="1" applyFill="1" applyBorder="1" applyAlignment="1" applyProtection="1">
      <alignment horizontal="center" vertical="center"/>
      <protection locked="0"/>
    </xf>
    <xf numFmtId="2" fontId="24" fillId="36" borderId="39" xfId="0" applyNumberFormat="1" applyFont="1" applyFill="1" applyBorder="1" applyAlignment="1" applyProtection="1">
      <alignment horizontal="center" vertical="center"/>
      <protection locked="0"/>
    </xf>
    <xf numFmtId="0" fontId="17" fillId="35" borderId="39" xfId="0" applyFont="1" applyFill="1" applyBorder="1" applyAlignment="1" applyProtection="1">
      <alignment horizontal="right" vertical="center"/>
    </xf>
    <xf numFmtId="2" fontId="24" fillId="35" borderId="2" xfId="0" applyNumberFormat="1" applyFont="1" applyFill="1" applyBorder="1" applyAlignment="1" applyProtection="1">
      <alignment horizontal="center" vertical="center"/>
    </xf>
    <xf numFmtId="0" fontId="34" fillId="0" borderId="9" xfId="0" applyFont="1" applyBorder="1" applyAlignment="1" applyProtection="1">
      <alignment horizontal="center" vertical="center"/>
    </xf>
    <xf numFmtId="0" fontId="29" fillId="0" borderId="23" xfId="0" applyFont="1" applyBorder="1" applyAlignment="1" applyProtection="1">
      <alignment horizontal="center" vertical="center"/>
    </xf>
    <xf numFmtId="0" fontId="24" fillId="25" borderId="2" xfId="0" applyFont="1" applyFill="1" applyBorder="1" applyAlignment="1" applyProtection="1">
      <alignment horizontal="right" vertical="center"/>
    </xf>
    <xf numFmtId="2" fontId="24" fillId="25" borderId="39" xfId="0" applyNumberFormat="1" applyFont="1" applyFill="1" applyBorder="1" applyAlignment="1" applyProtection="1">
      <alignment horizontal="center" vertical="center"/>
    </xf>
    <xf numFmtId="0" fontId="29" fillId="0" borderId="9" xfId="0" applyNumberFormat="1" applyFont="1" applyBorder="1" applyAlignment="1" applyProtection="1">
      <alignment horizontal="center" vertical="center"/>
    </xf>
    <xf numFmtId="0" fontId="29" fillId="0" borderId="23" xfId="0" applyNumberFormat="1" applyFont="1" applyBorder="1" applyAlignment="1" applyProtection="1">
      <alignment horizontal="center" vertical="center"/>
    </xf>
    <xf numFmtId="0" fontId="24" fillId="25" borderId="2" xfId="0" applyNumberFormat="1" applyFont="1" applyFill="1" applyBorder="1" applyAlignment="1" applyProtection="1">
      <alignment horizontal="right" vertical="center"/>
    </xf>
    <xf numFmtId="2" fontId="24" fillId="37" borderId="39" xfId="1" applyNumberFormat="1" applyFont="1" applyFill="1" applyBorder="1" applyAlignment="1" applyProtection="1">
      <alignment horizontal="center" vertical="center"/>
    </xf>
    <xf numFmtId="0" fontId="24" fillId="0" borderId="2" xfId="0" applyNumberFormat="1" applyFont="1" applyFill="1" applyBorder="1" applyAlignment="1" applyProtection="1">
      <alignment horizontal="right" vertical="center"/>
    </xf>
    <xf numFmtId="2" fontId="24" fillId="0" borderId="39" xfId="1" applyNumberFormat="1" applyFont="1" applyFill="1" applyBorder="1" applyAlignment="1" applyProtection="1">
      <alignment horizontal="center" vertical="center"/>
      <protection locked="0"/>
    </xf>
    <xf numFmtId="2" fontId="13" fillId="0" borderId="39" xfId="1" applyNumberFormat="1" applyFont="1" applyFill="1" applyBorder="1" applyAlignment="1" applyProtection="1">
      <alignment horizontal="center" vertical="center"/>
      <protection locked="0"/>
    </xf>
    <xf numFmtId="0" fontId="13" fillId="25" borderId="2" xfId="0" applyFont="1" applyFill="1" applyBorder="1" applyAlignment="1" applyProtection="1">
      <alignment horizontal="right" vertical="center"/>
    </xf>
    <xf numFmtId="0" fontId="17" fillId="0" borderId="39" xfId="0" applyFont="1" applyFill="1" applyBorder="1" applyAlignment="1" applyProtection="1">
      <alignment horizontal="right" vertical="center"/>
    </xf>
    <xf numFmtId="0" fontId="20" fillId="38" borderId="30" xfId="0" applyFont="1" applyFill="1" applyBorder="1" applyAlignment="1" applyProtection="1">
      <alignment horizontal="center" vertical="center"/>
    </xf>
    <xf numFmtId="0" fontId="4" fillId="38" borderId="39" xfId="0" applyFont="1" applyFill="1" applyBorder="1" applyAlignment="1" applyProtection="1">
      <alignment horizontal="center" vertical="center"/>
    </xf>
    <xf numFmtId="0" fontId="4" fillId="38" borderId="2" xfId="0" applyFont="1" applyFill="1" applyBorder="1" applyAlignment="1" applyProtection="1">
      <alignment horizontal="center" vertical="center"/>
    </xf>
    <xf numFmtId="0" fontId="17" fillId="0" borderId="57" xfId="0" applyFont="1" applyFill="1" applyBorder="1" applyAlignment="1" applyProtection="1">
      <alignment horizontal="right" vertical="center"/>
    </xf>
    <xf numFmtId="1" fontId="24" fillId="0" borderId="38" xfId="0" applyNumberFormat="1" applyFont="1" applyBorder="1" applyAlignment="1" applyProtection="1">
      <alignment horizontal="center" vertical="center"/>
    </xf>
    <xf numFmtId="1" fontId="24" fillId="0" borderId="3" xfId="0" applyNumberFormat="1" applyFont="1" applyBorder="1" applyAlignment="1" applyProtection="1">
      <alignment horizontal="center" vertical="center"/>
    </xf>
    <xf numFmtId="2" fontId="24" fillId="0" borderId="3" xfId="0" applyNumberFormat="1" applyFont="1" applyBorder="1" applyAlignment="1" applyProtection="1">
      <alignment horizontal="center" vertical="center"/>
    </xf>
    <xf numFmtId="0" fontId="17" fillId="39" borderId="57" xfId="0" applyFont="1" applyFill="1" applyBorder="1" applyAlignment="1" applyProtection="1">
      <alignment horizontal="right" vertical="center"/>
    </xf>
    <xf numFmtId="1" fontId="24" fillId="39" borderId="15" xfId="0" applyNumberFormat="1" applyFont="1" applyFill="1" applyBorder="1" applyAlignment="1" applyProtection="1">
      <alignment horizontal="center" vertical="center"/>
    </xf>
    <xf numFmtId="1" fontId="24" fillId="39" borderId="16" xfId="0" applyNumberFormat="1" applyFont="1" applyFill="1" applyBorder="1" applyAlignment="1" applyProtection="1">
      <alignment horizontal="center" vertical="center"/>
    </xf>
    <xf numFmtId="2" fontId="24" fillId="39" borderId="16" xfId="0" applyNumberFormat="1" applyFont="1" applyFill="1" applyBorder="1" applyAlignment="1" applyProtection="1">
      <alignment horizontal="center" vertical="center"/>
    </xf>
    <xf numFmtId="1" fontId="24" fillId="39" borderId="38" xfId="0" applyNumberFormat="1" applyFont="1" applyFill="1" applyBorder="1" applyAlignment="1" applyProtection="1">
      <alignment horizontal="center" vertical="center"/>
    </xf>
    <xf numFmtId="1" fontId="24" fillId="39" borderId="3" xfId="0" applyNumberFormat="1" applyFont="1" applyFill="1" applyBorder="1" applyAlignment="1" applyProtection="1">
      <alignment horizontal="center" vertical="center"/>
    </xf>
    <xf numFmtId="2" fontId="24" fillId="39" borderId="3" xfId="0" applyNumberFormat="1" applyFont="1" applyFill="1" applyBorder="1" applyAlignment="1" applyProtection="1">
      <alignment horizontal="center" vertical="center"/>
    </xf>
    <xf numFmtId="0" fontId="17" fillId="0" borderId="63" xfId="0" applyFont="1" applyFill="1" applyBorder="1" applyAlignment="1" applyProtection="1">
      <alignment horizontal="right" vertical="center"/>
    </xf>
    <xf numFmtId="1" fontId="24" fillId="0" borderId="40" xfId="0" applyNumberFormat="1" applyFont="1" applyBorder="1" applyAlignment="1" applyProtection="1">
      <alignment horizontal="center" vertical="center"/>
    </xf>
    <xf numFmtId="1" fontId="24" fillId="0" borderId="21" xfId="0" applyNumberFormat="1" applyFont="1" applyBorder="1" applyAlignment="1" applyProtection="1">
      <alignment horizontal="center" vertical="center"/>
    </xf>
    <xf numFmtId="2" fontId="24" fillId="0" borderId="21" xfId="0" applyNumberFormat="1" applyFont="1" applyBorder="1" applyAlignment="1" applyProtection="1">
      <alignment horizontal="center" vertical="center"/>
    </xf>
    <xf numFmtId="0" fontId="29" fillId="40" borderId="5" xfId="0" applyFont="1" applyFill="1" applyBorder="1" applyAlignment="1" applyProtection="1">
      <alignment horizontal="center" vertical="center"/>
    </xf>
    <xf numFmtId="0" fontId="24" fillId="40" borderId="9" xfId="0" applyFont="1" applyFill="1" applyBorder="1" applyAlignment="1" applyProtection="1">
      <alignment horizontal="center" vertical="center"/>
    </xf>
    <xf numFmtId="0" fontId="4" fillId="40" borderId="31" xfId="0" applyFont="1" applyFill="1" applyBorder="1" applyAlignment="1" applyProtection="1">
      <alignment horizontal="center" vertical="center"/>
    </xf>
    <xf numFmtId="0" fontId="4" fillId="40" borderId="9" xfId="0" applyFont="1" applyFill="1" applyBorder="1" applyAlignment="1" applyProtection="1">
      <alignment horizontal="center" vertical="center"/>
    </xf>
    <xf numFmtId="0" fontId="4" fillId="40" borderId="23" xfId="0" applyFont="1" applyFill="1" applyBorder="1" applyAlignment="1" applyProtection="1">
      <alignment horizontal="center" vertical="center"/>
    </xf>
    <xf numFmtId="0" fontId="29" fillId="15" borderId="18" xfId="0" applyFont="1" applyFill="1" applyBorder="1" applyAlignment="1" applyProtection="1">
      <alignment horizontal="center" vertical="center"/>
    </xf>
    <xf numFmtId="0" fontId="29" fillId="15" borderId="9" xfId="0" applyFont="1" applyFill="1" applyBorder="1" applyAlignment="1" applyProtection="1">
      <alignment horizontal="center" vertical="center"/>
    </xf>
    <xf numFmtId="0" fontId="23" fillId="15" borderId="9" xfId="0" applyFont="1" applyFill="1" applyBorder="1" applyAlignment="1" applyProtection="1">
      <alignment horizontal="center"/>
    </xf>
    <xf numFmtId="0" fontId="4" fillId="15" borderId="31" xfId="0" applyFont="1" applyFill="1" applyBorder="1" applyAlignment="1" applyProtection="1">
      <alignment horizontal="center"/>
    </xf>
    <xf numFmtId="0" fontId="4" fillId="15" borderId="9" xfId="0" applyFont="1" applyFill="1" applyBorder="1" applyAlignment="1" applyProtection="1">
      <alignment horizontal="center"/>
    </xf>
    <xf numFmtId="0" fontId="4" fillId="15" borderId="23" xfId="0" applyFont="1" applyFill="1" applyBorder="1" applyAlignment="1" applyProtection="1">
      <alignment horizontal="center"/>
    </xf>
    <xf numFmtId="0" fontId="29" fillId="25" borderId="62" xfId="0" applyFont="1" applyFill="1" applyBorder="1" applyAlignment="1" applyProtection="1">
      <alignment horizontal="center" vertical="center"/>
    </xf>
    <xf numFmtId="15" fontId="29" fillId="25" borderId="5" xfId="0" applyNumberFormat="1" applyFont="1" applyFill="1" applyBorder="1" applyAlignment="1" applyProtection="1">
      <alignment horizontal="center" vertical="center"/>
    </xf>
    <xf numFmtId="173" fontId="35" fillId="41" borderId="52" xfId="0" applyNumberFormat="1" applyFont="1" applyFill="1" applyBorder="1" applyProtection="1"/>
    <xf numFmtId="2" fontId="0" fillId="25" borderId="25" xfId="0" applyNumberFormat="1" applyFill="1" applyBorder="1" applyAlignment="1" applyProtection="1">
      <alignment horizontal="center" vertical="center"/>
    </xf>
    <xf numFmtId="2" fontId="0" fillId="25" borderId="7" xfId="0" applyNumberFormat="1" applyFill="1" applyBorder="1" applyAlignment="1" applyProtection="1">
      <alignment horizontal="center" vertical="center"/>
    </xf>
    <xf numFmtId="0" fontId="29" fillId="25" borderId="57" xfId="0" applyFont="1" applyFill="1" applyBorder="1" applyAlignment="1" applyProtection="1">
      <alignment horizontal="center" vertical="center"/>
    </xf>
    <xf numFmtId="173" fontId="17" fillId="25" borderId="53" xfId="0" applyNumberFormat="1" applyFont="1" applyFill="1" applyBorder="1" applyAlignment="1" applyProtection="1">
      <alignment vertical="center"/>
    </xf>
    <xf numFmtId="0" fontId="0" fillId="41" borderId="53" xfId="1" applyNumberFormat="1" applyFont="1" applyFill="1" applyBorder="1" applyAlignment="1" applyProtection="1">
      <alignment horizontal="right"/>
    </xf>
    <xf numFmtId="2" fontId="0" fillId="25" borderId="26" xfId="0" applyNumberFormat="1" applyFill="1" applyBorder="1" applyAlignment="1" applyProtection="1">
      <alignment horizontal="center" vertical="center"/>
    </xf>
    <xf numFmtId="2" fontId="0" fillId="25" borderId="11" xfId="0" applyNumberFormat="1" applyFill="1" applyBorder="1" applyAlignment="1" applyProtection="1">
      <alignment horizontal="center" vertical="center"/>
    </xf>
    <xf numFmtId="0" fontId="29" fillId="25" borderId="64" xfId="0" applyFont="1" applyFill="1" applyBorder="1" applyAlignment="1" applyProtection="1">
      <alignment horizontal="center" vertical="center"/>
    </xf>
    <xf numFmtId="49" fontId="0" fillId="41" borderId="53" xfId="1" applyNumberFormat="1" applyFont="1" applyFill="1" applyBorder="1" applyAlignment="1" applyProtection="1">
      <alignment horizontal="right"/>
    </xf>
    <xf numFmtId="0" fontId="29" fillId="25" borderId="53" xfId="0" applyFont="1" applyFill="1" applyBorder="1" applyAlignment="1" applyProtection="1">
      <alignment horizontal="center" vertical="center"/>
    </xf>
    <xf numFmtId="0" fontId="4" fillId="41" borderId="53" xfId="0" applyFont="1" applyFill="1" applyBorder="1" applyAlignment="1" applyProtection="1">
      <alignment horizontal="right"/>
    </xf>
    <xf numFmtId="0" fontId="0" fillId="41" borderId="53" xfId="0" applyFill="1" applyBorder="1" applyAlignment="1" applyProtection="1">
      <alignment horizontal="right"/>
    </xf>
    <xf numFmtId="0" fontId="29" fillId="25" borderId="58" xfId="0" applyFont="1" applyFill="1" applyBorder="1" applyAlignment="1" applyProtection="1">
      <alignment horizontal="center" vertical="center"/>
    </xf>
    <xf numFmtId="0" fontId="29" fillId="25" borderId="65" xfId="0" applyFont="1" applyFill="1" applyBorder="1" applyAlignment="1" applyProtection="1">
      <alignment horizontal="center" vertical="center"/>
    </xf>
    <xf numFmtId="0" fontId="0" fillId="41" borderId="65" xfId="0" applyFont="1" applyFill="1" applyBorder="1" applyAlignment="1" applyProtection="1">
      <alignment horizontal="right"/>
    </xf>
    <xf numFmtId="2" fontId="0" fillId="25" borderId="34" xfId="0" applyNumberFormat="1" applyFill="1" applyBorder="1" applyAlignment="1" applyProtection="1">
      <alignment horizontal="center" vertical="center"/>
    </xf>
    <xf numFmtId="2" fontId="0" fillId="25" borderId="14" xfId="0" applyNumberFormat="1" applyFill="1" applyBorder="1" applyAlignment="1" applyProtection="1">
      <alignment horizontal="center" vertical="center"/>
    </xf>
    <xf numFmtId="0" fontId="29" fillId="25" borderId="63" xfId="0" applyFont="1" applyFill="1" applyBorder="1" applyAlignment="1" applyProtection="1">
      <alignment horizontal="center" vertical="center"/>
    </xf>
    <xf numFmtId="0" fontId="29" fillId="25" borderId="54" xfId="0" applyFont="1" applyFill="1" applyBorder="1" applyAlignment="1" applyProtection="1">
      <alignment horizontal="center" vertical="center"/>
    </xf>
    <xf numFmtId="0" fontId="4" fillId="41" borderId="54" xfId="0" applyFont="1" applyFill="1" applyBorder="1" applyAlignment="1" applyProtection="1">
      <alignment horizontal="right"/>
    </xf>
    <xf numFmtId="0" fontId="29" fillId="0" borderId="62" xfId="0" applyFont="1" applyFill="1" applyBorder="1" applyAlignment="1" applyProtection="1">
      <alignment horizontal="center" vertical="center"/>
    </xf>
    <xf numFmtId="15" fontId="29" fillId="0" borderId="62" xfId="0" applyNumberFormat="1" applyFont="1" applyFill="1" applyBorder="1" applyAlignment="1" applyProtection="1">
      <alignment horizontal="center" vertical="center"/>
    </xf>
    <xf numFmtId="173" fontId="35" fillId="0" borderId="52" xfId="0" applyNumberFormat="1" applyFont="1" applyFill="1" applyBorder="1" applyAlignment="1" applyProtection="1">
      <alignment horizontal="right" vertical="center"/>
    </xf>
    <xf numFmtId="2" fontId="0" fillId="0" borderId="25" xfId="0" applyNumberFormat="1" applyFill="1" applyBorder="1" applyAlignment="1" applyProtection="1">
      <alignment horizontal="center" vertical="center"/>
    </xf>
    <xf numFmtId="2" fontId="0" fillId="0" borderId="7" xfId="0" applyNumberFormat="1" applyFill="1" applyBorder="1" applyAlignment="1" applyProtection="1">
      <alignment horizontal="center" vertical="center"/>
    </xf>
    <xf numFmtId="0" fontId="29" fillId="0" borderId="57" xfId="0" applyFont="1" applyFill="1" applyBorder="1" applyAlignment="1" applyProtection="1">
      <alignment horizontal="center" vertical="center"/>
    </xf>
    <xf numFmtId="0" fontId="0" fillId="0" borderId="64" xfId="1" applyNumberFormat="1" applyFont="1" applyFill="1" applyBorder="1" applyAlignment="1" applyProtection="1">
      <alignment horizontal="right"/>
    </xf>
    <xf numFmtId="2" fontId="0" fillId="0" borderId="26" xfId="0" applyNumberFormat="1" applyFill="1" applyBorder="1" applyAlignment="1" applyProtection="1">
      <alignment horizontal="center" vertical="center"/>
    </xf>
    <xf numFmtId="2" fontId="0" fillId="0" borderId="11" xfId="0" applyNumberFormat="1" applyFill="1" applyBorder="1" applyAlignment="1" applyProtection="1">
      <alignment horizontal="center" vertical="center"/>
    </xf>
    <xf numFmtId="49" fontId="0" fillId="0" borderId="53" xfId="1" applyNumberFormat="1" applyFont="1" applyFill="1" applyBorder="1" applyAlignment="1" applyProtection="1">
      <alignment horizontal="right"/>
    </xf>
    <xf numFmtId="0" fontId="4" fillId="0" borderId="53" xfId="0" applyFont="1" applyFill="1" applyBorder="1" applyAlignment="1" applyProtection="1">
      <alignment horizontal="right"/>
    </xf>
    <xf numFmtId="2" fontId="0" fillId="0" borderId="26" xfId="0" applyNumberFormat="1" applyFont="1" applyBorder="1" applyAlignment="1" applyProtection="1">
      <alignment horizontal="center" vertical="center"/>
    </xf>
    <xf numFmtId="2" fontId="0" fillId="0" borderId="11" xfId="0" applyNumberFormat="1" applyFont="1" applyBorder="1" applyAlignment="1" applyProtection="1">
      <alignment horizontal="center" vertical="center"/>
    </xf>
    <xf numFmtId="0" fontId="0" fillId="0" borderId="53" xfId="0" applyFill="1" applyBorder="1" applyAlignment="1" applyProtection="1">
      <alignment horizontal="right"/>
    </xf>
    <xf numFmtId="0" fontId="29" fillId="0" borderId="58" xfId="0" applyFont="1" applyFill="1" applyBorder="1" applyAlignment="1" applyProtection="1">
      <alignment horizontal="center" vertical="center"/>
    </xf>
    <xf numFmtId="0" fontId="0" fillId="0" borderId="65" xfId="0" applyFont="1" applyFill="1" applyBorder="1" applyAlignment="1" applyProtection="1">
      <alignment horizontal="right"/>
    </xf>
    <xf numFmtId="2" fontId="0" fillId="0" borderId="34" xfId="0" applyNumberFormat="1" applyFont="1" applyBorder="1" applyAlignment="1" applyProtection="1">
      <alignment horizontal="center" vertical="center"/>
    </xf>
    <xf numFmtId="2" fontId="0" fillId="0" borderId="14" xfId="0" applyNumberFormat="1" applyFont="1" applyBorder="1" applyAlignment="1" applyProtection="1">
      <alignment horizontal="center" vertical="center"/>
    </xf>
    <xf numFmtId="0" fontId="29" fillId="0" borderId="63" xfId="0" applyFont="1" applyFill="1" applyBorder="1" applyAlignment="1" applyProtection="1">
      <alignment horizontal="center" vertical="center"/>
    </xf>
    <xf numFmtId="0" fontId="4" fillId="0" borderId="54" xfId="0" applyFont="1" applyFill="1" applyBorder="1" applyAlignment="1" applyProtection="1">
      <alignment horizontal="right"/>
    </xf>
    <xf numFmtId="15" fontId="29" fillId="25" borderId="62" xfId="0" applyNumberFormat="1" applyFont="1" applyFill="1" applyBorder="1" applyAlignment="1" applyProtection="1">
      <alignment horizontal="center" vertical="center"/>
    </xf>
    <xf numFmtId="173" fontId="35" fillId="25" borderId="52" xfId="0" applyNumberFormat="1" applyFont="1" applyFill="1" applyBorder="1" applyProtection="1"/>
    <xf numFmtId="0" fontId="0" fillId="25" borderId="53" xfId="1" applyNumberFormat="1" applyFont="1" applyFill="1" applyBorder="1" applyAlignment="1" applyProtection="1">
      <alignment horizontal="right"/>
    </xf>
    <xf numFmtId="49" fontId="0" fillId="25" borderId="53" xfId="1" applyNumberFormat="1" applyFont="1" applyFill="1" applyBorder="1" applyAlignment="1" applyProtection="1">
      <alignment horizontal="right"/>
    </xf>
    <xf numFmtId="0" fontId="4" fillId="25" borderId="53" xfId="0" applyFont="1" applyFill="1" applyBorder="1" applyAlignment="1" applyProtection="1">
      <alignment horizontal="right"/>
    </xf>
    <xf numFmtId="2" fontId="0" fillId="25" borderId="26" xfId="0" applyNumberFormat="1" applyFont="1" applyFill="1" applyBorder="1" applyAlignment="1" applyProtection="1">
      <alignment horizontal="center" vertical="center"/>
    </xf>
    <xf numFmtId="2" fontId="0" fillId="25" borderId="11" xfId="0" applyNumberFormat="1" applyFont="1" applyFill="1" applyBorder="1" applyAlignment="1" applyProtection="1">
      <alignment horizontal="center" vertical="center"/>
    </xf>
    <xf numFmtId="0" fontId="0" fillId="25" borderId="53" xfId="0" applyFill="1" applyBorder="1" applyAlignment="1" applyProtection="1">
      <alignment horizontal="right"/>
    </xf>
    <xf numFmtId="0" fontId="0" fillId="25" borderId="65" xfId="0" applyFont="1" applyFill="1" applyBorder="1" applyAlignment="1" applyProtection="1">
      <alignment horizontal="right"/>
    </xf>
    <xf numFmtId="0" fontId="4" fillId="25" borderId="65" xfId="0" applyFont="1" applyFill="1" applyBorder="1" applyAlignment="1" applyProtection="1">
      <alignment horizontal="right"/>
    </xf>
    <xf numFmtId="2" fontId="0" fillId="25" borderId="34" xfId="0" applyNumberFormat="1" applyFont="1" applyFill="1" applyBorder="1" applyAlignment="1" applyProtection="1">
      <alignment horizontal="center" vertical="center"/>
    </xf>
    <xf numFmtId="2" fontId="0" fillId="25" borderId="14" xfId="0" applyNumberFormat="1" applyFont="1" applyFill="1" applyBorder="1" applyAlignment="1" applyProtection="1">
      <alignment horizontal="center" vertical="center"/>
    </xf>
    <xf numFmtId="15" fontId="29" fillId="0" borderId="52" xfId="0" applyNumberFormat="1" applyFont="1" applyFill="1" applyBorder="1" applyAlignment="1" applyProtection="1">
      <alignment horizontal="center" vertical="center"/>
    </xf>
    <xf numFmtId="173" fontId="35" fillId="0" borderId="52" xfId="0" applyNumberFormat="1" applyFont="1" applyBorder="1" applyAlignment="1" applyProtection="1">
      <alignment horizontal="right" vertical="center"/>
    </xf>
    <xf numFmtId="0" fontId="29" fillId="0" borderId="53" xfId="0" applyFont="1" applyFill="1" applyBorder="1" applyAlignment="1" applyProtection="1">
      <alignment horizontal="center" vertical="center"/>
    </xf>
    <xf numFmtId="0" fontId="0" fillId="41" borderId="53" xfId="0" applyFont="1" applyFill="1" applyBorder="1" applyAlignment="1" applyProtection="1">
      <alignment horizontal="right"/>
    </xf>
    <xf numFmtId="0" fontId="29" fillId="0" borderId="54" xfId="0" applyFont="1" applyFill="1" applyBorder="1" applyAlignment="1" applyProtection="1">
      <alignment horizontal="center" vertical="center"/>
    </xf>
    <xf numFmtId="2" fontId="0" fillId="0" borderId="43" xfId="0" applyNumberFormat="1" applyFont="1" applyBorder="1" applyAlignment="1" applyProtection="1">
      <alignment horizontal="center" vertical="center"/>
    </xf>
    <xf numFmtId="2" fontId="0" fillId="0" borderId="20" xfId="0" applyNumberFormat="1" applyFont="1" applyBorder="1" applyAlignment="1" applyProtection="1">
      <alignment horizontal="center" vertical="center"/>
    </xf>
    <xf numFmtId="0" fontId="29" fillId="42" borderId="5" xfId="0" applyFont="1" applyFill="1" applyBorder="1" applyAlignment="1" applyProtection="1">
      <alignment horizontal="center" vertical="center"/>
    </xf>
    <xf numFmtId="0" fontId="29" fillId="42" borderId="23" xfId="0" applyFont="1" applyFill="1" applyBorder="1" applyAlignment="1" applyProtection="1">
      <alignment horizontal="center" vertical="center"/>
    </xf>
    <xf numFmtId="0" fontId="24" fillId="43" borderId="64" xfId="0" applyFont="1" applyFill="1" applyBorder="1" applyAlignment="1" applyProtection="1">
      <alignment horizontal="right"/>
    </xf>
    <xf numFmtId="2" fontId="24" fillId="42" borderId="33" xfId="0" applyNumberFormat="1" applyFont="1" applyFill="1" applyBorder="1" applyAlignment="1" applyProtection="1">
      <alignment horizontal="center" vertical="center"/>
    </xf>
    <xf numFmtId="2" fontId="24" fillId="42" borderId="12" xfId="0" applyNumberFormat="1" applyFont="1" applyFill="1" applyBorder="1" applyAlignment="1" applyProtection="1">
      <alignment horizontal="center" vertical="center"/>
    </xf>
    <xf numFmtId="0" fontId="0" fillId="31" borderId="42" xfId="0" applyFill="1" applyBorder="1" applyProtection="1"/>
    <xf numFmtId="1" fontId="24" fillId="0" borderId="42" xfId="0" applyNumberFormat="1" applyFont="1" applyFill="1" applyBorder="1" applyAlignment="1" applyProtection="1">
      <alignment horizontal="center" vertical="center"/>
      <protection locked="0"/>
    </xf>
    <xf numFmtId="2" fontId="0" fillId="0" borderId="11" xfId="0" applyNumberFormat="1" applyFont="1" applyFill="1" applyBorder="1" applyAlignment="1" applyProtection="1">
      <alignment horizontal="center" vertical="center"/>
      <protection locked="0"/>
    </xf>
    <xf numFmtId="2" fontId="24" fillId="36" borderId="2" xfId="0" applyNumberFormat="1" applyFont="1" applyFill="1" applyBorder="1" applyAlignment="1" applyProtection="1">
      <alignment horizontal="center" vertical="center"/>
      <protection locked="0"/>
    </xf>
    <xf numFmtId="2" fontId="24" fillId="36" borderId="42" xfId="0" applyNumberFormat="1" applyFont="1" applyFill="1" applyBorder="1" applyAlignment="1" applyProtection="1">
      <alignment horizontal="center" vertical="center"/>
      <protection locked="0"/>
    </xf>
    <xf numFmtId="2" fontId="24" fillId="0" borderId="42" xfId="0" applyNumberFormat="1" applyFont="1" applyBorder="1" applyAlignment="1" applyProtection="1">
      <alignment horizontal="center" vertical="center"/>
      <protection locked="0"/>
    </xf>
    <xf numFmtId="2" fontId="24" fillId="0" borderId="2" xfId="0" applyNumberFormat="1" applyFont="1" applyBorder="1" applyAlignment="1" applyProtection="1">
      <alignment horizontal="center" vertical="center"/>
      <protection locked="0"/>
    </xf>
    <xf numFmtId="0" fontId="4" fillId="38" borderId="41" xfId="0" applyFont="1" applyFill="1" applyBorder="1" applyAlignment="1" applyProtection="1">
      <alignment horizontal="center" vertical="center"/>
    </xf>
    <xf numFmtId="0" fontId="4" fillId="38" borderId="42" xfId="0" applyFont="1" applyFill="1" applyBorder="1" applyAlignment="1" applyProtection="1">
      <alignment horizontal="center" vertical="center"/>
    </xf>
    <xf numFmtId="0" fontId="4" fillId="40" borderId="0" xfId="0" applyFont="1" applyFill="1" applyBorder="1" applyAlignment="1" applyProtection="1">
      <alignment horizontal="center" vertical="center"/>
    </xf>
    <xf numFmtId="0" fontId="4" fillId="15" borderId="31" xfId="0" applyFont="1" applyFill="1" applyBorder="1" applyAlignment="1" applyProtection="1">
      <alignment vertical="center"/>
    </xf>
    <xf numFmtId="0" fontId="4" fillId="15" borderId="9" xfId="0" applyFont="1" applyFill="1" applyBorder="1" applyAlignment="1" applyProtection="1">
      <alignment vertical="center"/>
    </xf>
    <xf numFmtId="0" fontId="4" fillId="15" borderId="0" xfId="0" applyFont="1" applyFill="1" applyBorder="1" applyAlignment="1" applyProtection="1">
      <alignment vertical="center"/>
    </xf>
    <xf numFmtId="0" fontId="0" fillId="4" borderId="5" xfId="0" applyFill="1" applyBorder="1" applyAlignment="1" applyProtection="1">
      <alignment horizontal="left"/>
    </xf>
    <xf numFmtId="0" fontId="0" fillId="4" borderId="37" xfId="0" applyFill="1" applyBorder="1" applyProtection="1"/>
    <xf numFmtId="0" fontId="26" fillId="4" borderId="30" xfId="0" applyFont="1" applyFill="1" applyBorder="1" applyProtection="1"/>
    <xf numFmtId="0" fontId="4" fillId="28" borderId="30" xfId="0" applyFont="1" applyFill="1" applyBorder="1" applyAlignment="1" applyProtection="1">
      <alignment horizontal="center" vertical="center"/>
    </xf>
    <xf numFmtId="0" fontId="18" fillId="7" borderId="9" xfId="0" applyFont="1" applyFill="1" applyBorder="1" applyAlignment="1" applyProtection="1">
      <alignment horizontal="center" vertical="center"/>
    </xf>
    <xf numFmtId="0" fontId="0" fillId="4" borderId="31" xfId="0" applyFill="1" applyBorder="1" applyProtection="1"/>
    <xf numFmtId="0" fontId="36" fillId="4" borderId="23" xfId="3" applyFont="1" applyFill="1" applyBorder="1" applyAlignment="1" applyProtection="1"/>
    <xf numFmtId="1" fontId="32" fillId="0" borderId="39" xfId="0" applyNumberFormat="1" applyFont="1" applyFill="1" applyBorder="1" applyAlignment="1" applyProtection="1">
      <alignment horizontal="center" vertical="center"/>
      <protection locked="0"/>
    </xf>
    <xf numFmtId="0" fontId="26" fillId="4" borderId="9" xfId="0" applyFont="1" applyFill="1" applyBorder="1" applyAlignment="1" applyProtection="1">
      <alignment horizontal="center" vertical="center"/>
    </xf>
    <xf numFmtId="0" fontId="26" fillId="4" borderId="23" xfId="0" applyFont="1" applyFill="1" applyBorder="1" applyProtection="1"/>
    <xf numFmtId="2" fontId="26" fillId="32" borderId="12" xfId="0" applyNumberFormat="1" applyFont="1" applyFill="1" applyBorder="1" applyAlignment="1" applyProtection="1">
      <alignment horizontal="center" vertical="center"/>
      <protection locked="0"/>
    </xf>
    <xf numFmtId="2" fontId="0" fillId="32" borderId="51" xfId="0" applyNumberFormat="1" applyFont="1" applyFill="1" applyBorder="1" applyAlignment="1" applyProtection="1">
      <alignment horizontal="center" vertical="center"/>
      <protection locked="0"/>
    </xf>
    <xf numFmtId="0" fontId="26" fillId="4" borderId="18" xfId="0" applyFont="1" applyFill="1" applyBorder="1" applyAlignment="1" applyProtection="1">
      <alignment horizontal="left" vertical="center" wrapText="1"/>
    </xf>
    <xf numFmtId="2" fontId="0" fillId="33" borderId="48" xfId="0" applyNumberFormat="1" applyFont="1" applyFill="1" applyBorder="1" applyAlignment="1" applyProtection="1">
      <alignment horizontal="center" vertical="center"/>
    </xf>
    <xf numFmtId="0" fontId="7" fillId="16" borderId="52" xfId="0" applyFont="1" applyFill="1" applyBorder="1" applyAlignment="1" applyProtection="1">
      <alignment horizontal="center" vertical="center"/>
    </xf>
    <xf numFmtId="2" fontId="0" fillId="0" borderId="48" xfId="0" applyNumberFormat="1" applyFont="1" applyBorder="1" applyAlignment="1" applyProtection="1">
      <alignment horizontal="center" vertical="center"/>
      <protection locked="0"/>
    </xf>
    <xf numFmtId="0" fontId="32" fillId="0" borderId="65" xfId="0" applyFont="1" applyFill="1" applyBorder="1" applyAlignment="1" applyProtection="1">
      <alignment horizontal="left" vertical="center"/>
      <protection locked="0"/>
    </xf>
    <xf numFmtId="0" fontId="28" fillId="4" borderId="36" xfId="0" applyFont="1" applyFill="1" applyBorder="1" applyAlignment="1" applyProtection="1">
      <alignment horizontal="left" vertical="center"/>
    </xf>
    <xf numFmtId="0" fontId="7" fillId="44" borderId="52"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2" fontId="32" fillId="35" borderId="11" xfId="0" applyNumberFormat="1" applyFont="1" applyFill="1" applyBorder="1" applyAlignment="1" applyProtection="1">
      <alignment horizontal="center"/>
      <protection locked="0"/>
    </xf>
    <xf numFmtId="2" fontId="32" fillId="35" borderId="48" xfId="0" applyNumberFormat="1" applyFont="1" applyFill="1" applyBorder="1" applyAlignment="1" applyProtection="1">
      <alignment horizontal="center" vertical="center"/>
      <protection locked="0"/>
    </xf>
    <xf numFmtId="0" fontId="32" fillId="0" borderId="54" xfId="0" applyFont="1" applyFill="1" applyBorder="1" applyAlignment="1" applyProtection="1">
      <alignment horizontal="left"/>
      <protection locked="0"/>
    </xf>
    <xf numFmtId="0" fontId="8" fillId="3" borderId="9" xfId="0" applyFont="1" applyFill="1" applyBorder="1" applyAlignment="1" applyProtection="1">
      <alignment horizontal="left"/>
    </xf>
    <xf numFmtId="2" fontId="24" fillId="35" borderId="66" xfId="0" applyNumberFormat="1" applyFont="1" applyFill="1" applyBorder="1" applyAlignment="1" applyProtection="1">
      <alignment horizontal="center" vertical="center"/>
    </xf>
    <xf numFmtId="0" fontId="8" fillId="4" borderId="9" xfId="0" applyFont="1" applyFill="1" applyBorder="1" applyAlignment="1" applyProtection="1">
      <alignment horizontal="left"/>
    </xf>
    <xf numFmtId="0" fontId="28" fillId="4" borderId="31" xfId="0" applyFont="1" applyFill="1" applyBorder="1" applyProtection="1"/>
    <xf numFmtId="0" fontId="28" fillId="4" borderId="23" xfId="0" applyFont="1" applyFill="1" applyBorder="1" applyProtection="1"/>
    <xf numFmtId="2" fontId="0" fillId="0" borderId="49" xfId="0" applyNumberFormat="1" applyFont="1" applyBorder="1" applyAlignment="1" applyProtection="1">
      <alignment horizontal="center" vertical="center"/>
      <protection locked="0"/>
    </xf>
    <xf numFmtId="0" fontId="0" fillId="4" borderId="9" xfId="0" applyFill="1" applyBorder="1" applyAlignment="1" applyProtection="1">
      <alignment horizontal="left"/>
    </xf>
    <xf numFmtId="174" fontId="28" fillId="4" borderId="14" xfId="0" applyNumberFormat="1" applyFont="1" applyFill="1" applyBorder="1" applyAlignment="1" applyProtection="1">
      <alignment horizontal="center" vertical="center"/>
    </xf>
    <xf numFmtId="0" fontId="24" fillId="4" borderId="9" xfId="0" applyFont="1" applyFill="1" applyBorder="1" applyAlignment="1" applyProtection="1">
      <alignment horizontal="left"/>
    </xf>
    <xf numFmtId="0" fontId="17" fillId="4" borderId="31" xfId="0" applyFont="1" applyFill="1" applyBorder="1" applyProtection="1"/>
    <xf numFmtId="0" fontId="17" fillId="4" borderId="23" xfId="0" applyFont="1" applyFill="1" applyBorder="1" applyProtection="1"/>
    <xf numFmtId="0" fontId="28" fillId="4" borderId="30" xfId="0" applyFont="1" applyFill="1" applyBorder="1" applyAlignment="1" applyProtection="1">
      <alignment horizontal="left" vertical="center"/>
    </xf>
    <xf numFmtId="18" fontId="24" fillId="4" borderId="9" xfId="0" applyNumberFormat="1" applyFont="1" applyFill="1" applyBorder="1" applyAlignment="1" applyProtection="1">
      <alignment horizontal="left" vertical="center"/>
    </xf>
    <xf numFmtId="0" fontId="14" fillId="4" borderId="31" xfId="0" applyFont="1" applyFill="1" applyBorder="1" applyAlignment="1" applyProtection="1">
      <alignment horizontal="center" vertical="center"/>
    </xf>
    <xf numFmtId="0" fontId="14" fillId="4" borderId="23" xfId="0" applyFont="1" applyFill="1" applyBorder="1" applyAlignment="1" applyProtection="1">
      <alignment horizontal="center" vertical="center"/>
    </xf>
    <xf numFmtId="0" fontId="28" fillId="4" borderId="23" xfId="0" applyFont="1" applyFill="1" applyBorder="1" applyAlignment="1" applyProtection="1">
      <alignment horizontal="left" vertical="center"/>
    </xf>
    <xf numFmtId="0" fontId="24" fillId="4" borderId="9" xfId="0" applyNumberFormat="1" applyFont="1" applyFill="1" applyBorder="1" applyAlignment="1" applyProtection="1">
      <alignment horizontal="left" vertical="center"/>
    </xf>
    <xf numFmtId="0" fontId="20" fillId="4" borderId="31" xfId="0" applyNumberFormat="1" applyFont="1" applyFill="1" applyBorder="1" applyAlignment="1" applyProtection="1">
      <alignment horizontal="center" vertical="center"/>
    </xf>
    <xf numFmtId="0" fontId="20" fillId="4" borderId="23" xfId="0" applyNumberFormat="1" applyFont="1" applyFill="1" applyBorder="1" applyAlignment="1" applyProtection="1">
      <alignment horizontal="center" vertical="center"/>
    </xf>
    <xf numFmtId="2" fontId="24" fillId="0" borderId="2" xfId="1" applyNumberFormat="1" applyFont="1" applyFill="1" applyBorder="1" applyAlignment="1" applyProtection="1">
      <alignment horizontal="center" vertical="center"/>
      <protection locked="0"/>
    </xf>
    <xf numFmtId="2" fontId="13" fillId="0" borderId="2" xfId="1" applyNumberFormat="1" applyFont="1" applyFill="1" applyBorder="1" applyAlignment="1" applyProtection="1">
      <alignment horizontal="center" vertical="center"/>
      <protection locked="0"/>
    </xf>
    <xf numFmtId="0" fontId="24" fillId="2" borderId="39" xfId="0" applyFont="1" applyFill="1" applyBorder="1" applyAlignment="1" applyProtection="1">
      <alignment horizontal="center" vertical="center"/>
    </xf>
    <xf numFmtId="0" fontId="20" fillId="4" borderId="31" xfId="0" applyFont="1" applyFill="1" applyBorder="1" applyAlignment="1" applyProtection="1">
      <alignment horizontal="center" vertical="center"/>
    </xf>
    <xf numFmtId="0" fontId="20" fillId="4" borderId="23" xfId="0" applyFont="1" applyFill="1" applyBorder="1" applyAlignment="1" applyProtection="1">
      <alignment horizontal="center" vertical="center"/>
    </xf>
    <xf numFmtId="49" fontId="28" fillId="0" borderId="66" xfId="0" applyNumberFormat="1" applyFont="1" applyFill="1" applyBorder="1" applyAlignment="1" applyProtection="1">
      <alignment horizontal="center" vertical="center"/>
      <protection locked="0"/>
    </xf>
    <xf numFmtId="49" fontId="28" fillId="0" borderId="52" xfId="0" applyNumberFormat="1" applyFont="1" applyFill="1" applyBorder="1" applyAlignment="1" applyProtection="1">
      <alignment horizontal="left" vertical="top" wrapText="1"/>
      <protection locked="0"/>
    </xf>
    <xf numFmtId="0" fontId="20" fillId="4" borderId="32" xfId="0" applyFont="1" applyFill="1" applyBorder="1" applyAlignment="1" applyProtection="1">
      <alignment horizontal="center" vertical="center"/>
    </xf>
    <xf numFmtId="0" fontId="21" fillId="4" borderId="1" xfId="0" applyFont="1" applyFill="1" applyBorder="1" applyAlignment="1" applyProtection="1">
      <alignment horizontal="center" vertical="center"/>
    </xf>
    <xf numFmtId="1" fontId="24" fillId="0" borderId="4" xfId="0" applyNumberFormat="1" applyFont="1" applyBorder="1" applyAlignment="1" applyProtection="1">
      <alignment horizontal="center" vertical="center"/>
    </xf>
    <xf numFmtId="0" fontId="20" fillId="4" borderId="30" xfId="0" applyFont="1" applyFill="1" applyBorder="1" applyAlignment="1" applyProtection="1">
      <alignment horizontal="center" vertical="center"/>
    </xf>
    <xf numFmtId="1" fontId="24" fillId="39" borderId="68" xfId="0" applyNumberFormat="1" applyFont="1" applyFill="1" applyBorder="1" applyAlignment="1" applyProtection="1">
      <alignment horizontal="center" vertical="center"/>
    </xf>
    <xf numFmtId="0" fontId="24" fillId="3" borderId="37" xfId="0" applyFont="1" applyFill="1" applyBorder="1" applyAlignment="1" applyProtection="1">
      <alignment horizontal="left" vertical="center"/>
    </xf>
    <xf numFmtId="0" fontId="20" fillId="4" borderId="0" xfId="0" applyFont="1" applyFill="1" applyBorder="1" applyAlignment="1" applyProtection="1">
      <alignment horizontal="left" vertical="center"/>
    </xf>
    <xf numFmtId="0" fontId="24" fillId="4" borderId="31" xfId="0" applyFont="1" applyFill="1" applyBorder="1" applyAlignment="1" applyProtection="1">
      <alignment horizontal="left" vertical="center"/>
    </xf>
    <xf numFmtId="0" fontId="20" fillId="4" borderId="23" xfId="0" applyFont="1" applyFill="1" applyBorder="1" applyAlignment="1" applyProtection="1">
      <alignment horizontal="left" vertical="center"/>
    </xf>
    <xf numFmtId="0" fontId="38" fillId="4" borderId="0" xfId="3" applyFont="1" applyFill="1" applyBorder="1" applyAlignment="1" applyProtection="1">
      <protection locked="0" hidden="1"/>
    </xf>
    <xf numFmtId="1" fontId="24" fillId="39" borderId="4" xfId="0" applyNumberFormat="1" applyFont="1" applyFill="1" applyBorder="1" applyAlignment="1" applyProtection="1">
      <alignment horizontal="center" vertical="center"/>
    </xf>
    <xf numFmtId="1" fontId="24" fillId="0" borderId="22" xfId="0" applyNumberFormat="1" applyFont="1" applyBorder="1" applyAlignment="1" applyProtection="1">
      <alignment horizontal="center" vertical="center"/>
    </xf>
    <xf numFmtId="0" fontId="24" fillId="2" borderId="32" xfId="0" applyFont="1" applyFill="1" applyBorder="1" applyAlignment="1" applyProtection="1">
      <alignment horizontal="left" vertical="center"/>
    </xf>
    <xf numFmtId="0" fontId="20" fillId="4" borderId="1" xfId="0" applyFont="1" applyFill="1" applyBorder="1" applyAlignment="1" applyProtection="1">
      <alignment horizontal="center" vertical="center"/>
    </xf>
    <xf numFmtId="0" fontId="4" fillId="12" borderId="23" xfId="0" applyFont="1" applyFill="1" applyBorder="1" applyAlignment="1" applyProtection="1">
      <alignment horizontal="center" vertical="center"/>
    </xf>
    <xf numFmtId="0" fontId="4" fillId="40" borderId="5" xfId="0" applyFont="1" applyFill="1" applyBorder="1" applyAlignment="1" applyProtection="1">
      <alignment horizontal="center"/>
    </xf>
    <xf numFmtId="0" fontId="4" fillId="15" borderId="23" xfId="0" applyFont="1" applyFill="1" applyBorder="1" applyAlignment="1" applyProtection="1">
      <alignment horizontal="left"/>
    </xf>
    <xf numFmtId="16" fontId="0" fillId="25" borderId="47" xfId="0" applyNumberFormat="1" applyFont="1" applyFill="1" applyBorder="1" applyAlignment="1" applyProtection="1">
      <alignment horizontal="center"/>
    </xf>
    <xf numFmtId="0" fontId="4" fillId="25" borderId="48" xfId="0" applyNumberFormat="1" applyFont="1" applyFill="1" applyBorder="1" applyAlignment="1" applyProtection="1">
      <alignment horizontal="left"/>
    </xf>
    <xf numFmtId="0" fontId="0" fillId="25" borderId="48" xfId="0" applyNumberFormat="1" applyFont="1" applyFill="1" applyBorder="1" applyAlignment="1" applyProtection="1">
      <alignment horizontal="center"/>
    </xf>
    <xf numFmtId="0" fontId="0" fillId="25" borderId="48" xfId="0" applyNumberFormat="1" applyFont="1" applyFill="1" applyBorder="1" applyAlignment="1" applyProtection="1">
      <alignment horizontal="left"/>
    </xf>
    <xf numFmtId="0" fontId="4" fillId="25" borderId="48" xfId="0" applyNumberFormat="1" applyFont="1" applyFill="1" applyBorder="1" applyAlignment="1" applyProtection="1">
      <alignment horizontal="center"/>
    </xf>
    <xf numFmtId="164" fontId="4" fillId="25" borderId="49" xfId="0" applyNumberFormat="1" applyFont="1" applyFill="1" applyBorder="1" applyAlignment="1" applyProtection="1">
      <alignment horizontal="left"/>
    </xf>
    <xf numFmtId="0" fontId="0" fillId="25" borderId="49" xfId="0" applyNumberFormat="1" applyFont="1" applyFill="1" applyBorder="1" applyAlignment="1" applyProtection="1">
      <alignment horizontal="left"/>
    </xf>
    <xf numFmtId="0" fontId="0" fillId="0" borderId="47" xfId="0" applyNumberFormat="1" applyFont="1" applyBorder="1" applyAlignment="1" applyProtection="1">
      <alignment horizontal="center"/>
    </xf>
    <xf numFmtId="0" fontId="4" fillId="0" borderId="48" xfId="0" applyNumberFormat="1" applyFont="1" applyBorder="1" applyAlignment="1" applyProtection="1">
      <alignment horizontal="left"/>
    </xf>
    <xf numFmtId="0" fontId="0" fillId="0" borderId="48" xfId="0" applyNumberFormat="1" applyFont="1" applyBorder="1" applyAlignment="1" applyProtection="1">
      <alignment horizontal="center"/>
    </xf>
    <xf numFmtId="164" fontId="0" fillId="0" borderId="35" xfId="0" applyNumberFormat="1" applyFont="1" applyBorder="1" applyAlignment="1" applyProtection="1">
      <alignment horizontal="left" wrapText="1"/>
    </xf>
    <xf numFmtId="0" fontId="4" fillId="0" borderId="28" xfId="0" applyNumberFormat="1" applyFont="1" applyBorder="1" applyAlignment="1" applyProtection="1">
      <alignment horizontal="center" wrapText="1"/>
    </xf>
    <xf numFmtId="164" fontId="4" fillId="0" borderId="49" xfId="0" applyNumberFormat="1" applyFont="1" applyBorder="1" applyAlignment="1" applyProtection="1">
      <alignment horizontal="left"/>
    </xf>
    <xf numFmtId="0" fontId="0" fillId="0" borderId="49" xfId="0" applyNumberFormat="1" applyFont="1" applyBorder="1" applyAlignment="1" applyProtection="1">
      <alignment horizontal="left"/>
    </xf>
    <xf numFmtId="0" fontId="0" fillId="25" borderId="47" xfId="0" applyNumberFormat="1" applyFont="1" applyFill="1" applyBorder="1" applyAlignment="1" applyProtection="1">
      <alignment horizontal="center"/>
    </xf>
    <xf numFmtId="0" fontId="0" fillId="0" borderId="48" xfId="0" applyNumberFormat="1" applyFont="1" applyBorder="1" applyAlignment="1" applyProtection="1">
      <alignment horizontal="left"/>
    </xf>
    <xf numFmtId="0" fontId="4" fillId="0" borderId="48" xfId="0" applyNumberFormat="1" applyFont="1" applyBorder="1" applyAlignment="1" applyProtection="1">
      <alignment horizontal="center"/>
    </xf>
    <xf numFmtId="0" fontId="0" fillId="0" borderId="50" xfId="0" applyNumberFormat="1" applyFont="1" applyBorder="1" applyAlignment="1" applyProtection="1">
      <alignment horizontal="left"/>
    </xf>
    <xf numFmtId="0" fontId="4" fillId="42" borderId="5" xfId="0" applyFont="1" applyFill="1" applyBorder="1" applyAlignment="1" applyProtection="1">
      <alignment horizontal="left" vertical="center"/>
    </xf>
    <xf numFmtId="0" fontId="26" fillId="0" borderId="0" xfId="0" applyFont="1" applyProtection="1"/>
    <xf numFmtId="0" fontId="36" fillId="0" borderId="0" xfId="3" applyFont="1" applyAlignment="1" applyProtection="1"/>
    <xf numFmtId="0" fontId="28" fillId="4" borderId="37" xfId="0" applyFont="1" applyFill="1" applyBorder="1" applyAlignment="1" applyProtection="1">
      <alignment horizontal="left" vertical="center"/>
    </xf>
    <xf numFmtId="0" fontId="28" fillId="4" borderId="31" xfId="0" applyFont="1" applyFill="1" applyBorder="1" applyAlignment="1" applyProtection="1">
      <alignment horizontal="left" vertical="center"/>
    </xf>
    <xf numFmtId="0" fontId="39" fillId="0" borderId="0" xfId="0" applyFont="1" applyProtection="1"/>
    <xf numFmtId="0" fontId="18" fillId="0" borderId="0" xfId="0" applyFont="1" applyProtection="1"/>
    <xf numFmtId="0" fontId="37" fillId="0" borderId="0" xfId="0" applyFont="1" applyAlignment="1" applyProtection="1">
      <alignment horizontal="center" vertical="center"/>
    </xf>
    <xf numFmtId="0" fontId="21" fillId="0" borderId="0" xfId="0" applyNumberFormat="1" applyFont="1" applyAlignment="1" applyProtection="1">
      <alignment horizontal="center" vertical="center"/>
    </xf>
    <xf numFmtId="49" fontId="28" fillId="0" borderId="70" xfId="0" applyNumberFormat="1" applyFont="1" applyFill="1" applyBorder="1" applyAlignment="1" applyProtection="1">
      <alignment horizontal="center" vertical="center"/>
      <protection locked="0"/>
    </xf>
    <xf numFmtId="0" fontId="21" fillId="0" borderId="0" xfId="0" applyFont="1" applyAlignment="1" applyProtection="1">
      <alignment horizontal="center" vertical="center"/>
    </xf>
    <xf numFmtId="0" fontId="20" fillId="4" borderId="31" xfId="0" applyFont="1" applyFill="1" applyBorder="1" applyAlignment="1" applyProtection="1">
      <alignment horizontal="left" vertical="center"/>
    </xf>
    <xf numFmtId="0" fontId="38" fillId="4" borderId="31" xfId="3" applyFont="1" applyFill="1" applyBorder="1" applyAlignment="1" applyProtection="1">
      <protection locked="0" hidden="1"/>
    </xf>
    <xf numFmtId="0" fontId="38" fillId="0" borderId="0" xfId="3" applyFont="1" applyFill="1" applyBorder="1" applyAlignment="1" applyProtection="1">
      <protection locked="0" hidden="1"/>
    </xf>
    <xf numFmtId="0" fontId="29" fillId="15" borderId="23" xfId="0" applyFont="1" applyFill="1" applyBorder="1" applyAlignment="1" applyProtection="1">
      <alignment horizontal="center" vertical="center"/>
    </xf>
    <xf numFmtId="0" fontId="24" fillId="45" borderId="53" xfId="0" applyFont="1" applyFill="1" applyBorder="1" applyAlignment="1" applyProtection="1">
      <alignment horizontal="right"/>
    </xf>
    <xf numFmtId="2" fontId="24" fillId="15" borderId="26" xfId="0" applyNumberFormat="1" applyFont="1" applyFill="1" applyBorder="1" applyAlignment="1" applyProtection="1">
      <alignment horizontal="center" vertical="center"/>
    </xf>
    <xf numFmtId="2" fontId="24" fillId="15" borderId="11" xfId="0" applyNumberFormat="1" applyFont="1" applyFill="1" applyBorder="1" applyAlignment="1" applyProtection="1">
      <alignment horizontal="center" vertical="center"/>
    </xf>
    <xf numFmtId="0" fontId="29" fillId="46" borderId="9" xfId="0" applyFont="1" applyFill="1" applyBorder="1" applyAlignment="1" applyProtection="1">
      <alignment horizontal="center" vertical="center"/>
    </xf>
    <xf numFmtId="0" fontId="29" fillId="46" borderId="23" xfId="0" applyFont="1" applyFill="1" applyBorder="1" applyAlignment="1" applyProtection="1">
      <alignment horizontal="center" vertical="center"/>
    </xf>
    <xf numFmtId="0" fontId="24" fillId="47" borderId="65" xfId="0" applyFont="1" applyFill="1" applyBorder="1" applyAlignment="1" applyProtection="1">
      <alignment horizontal="right"/>
    </xf>
    <xf numFmtId="2" fontId="24" fillId="46" borderId="34" xfId="0" applyNumberFormat="1" applyFont="1" applyFill="1" applyBorder="1" applyAlignment="1" applyProtection="1">
      <alignment horizontal="center" vertical="center"/>
    </xf>
    <xf numFmtId="2" fontId="24" fillId="46" borderId="14" xfId="0" applyNumberFormat="1" applyFont="1" applyFill="1" applyBorder="1" applyAlignment="1" applyProtection="1">
      <alignment horizontal="center" vertical="center"/>
    </xf>
    <xf numFmtId="0" fontId="29" fillId="48" borderId="9" xfId="0" applyFont="1" applyFill="1" applyBorder="1" applyAlignment="1" applyProtection="1">
      <alignment horizontal="center" vertical="center"/>
    </xf>
    <xf numFmtId="0" fontId="29" fillId="48" borderId="23" xfId="0" applyFont="1" applyFill="1" applyBorder="1" applyAlignment="1" applyProtection="1">
      <alignment horizontal="center" vertical="center"/>
    </xf>
    <xf numFmtId="0" fontId="24" fillId="49" borderId="52" xfId="0" applyFont="1" applyFill="1" applyBorder="1" applyAlignment="1" applyProtection="1">
      <alignment horizontal="right"/>
    </xf>
    <xf numFmtId="2" fontId="24" fillId="48" borderId="25" xfId="0" applyNumberFormat="1" applyFont="1" applyFill="1" applyBorder="1" applyAlignment="1" applyProtection="1">
      <alignment horizontal="center" vertical="center"/>
    </xf>
    <xf numFmtId="0" fontId="29" fillId="49" borderId="9" xfId="0" applyFont="1" applyFill="1" applyBorder="1" applyAlignment="1" applyProtection="1">
      <alignment horizontal="center" vertical="center"/>
    </xf>
    <xf numFmtId="0" fontId="29" fillId="49" borderId="23" xfId="0" applyFont="1" applyFill="1" applyBorder="1" applyAlignment="1" applyProtection="1">
      <alignment horizontal="center" vertical="center"/>
    </xf>
    <xf numFmtId="0" fontId="24" fillId="50" borderId="53" xfId="0" applyFont="1" applyFill="1" applyBorder="1" applyAlignment="1" applyProtection="1">
      <alignment horizontal="right"/>
    </xf>
    <xf numFmtId="2" fontId="24" fillId="49" borderId="26" xfId="0" applyNumberFormat="1" applyFont="1" applyFill="1" applyBorder="1" applyAlignment="1" applyProtection="1">
      <alignment horizontal="center" vertical="center"/>
    </xf>
    <xf numFmtId="2" fontId="24" fillId="49" borderId="11" xfId="0" applyNumberFormat="1" applyFont="1" applyFill="1" applyBorder="1" applyAlignment="1" applyProtection="1">
      <alignment horizontal="center" vertical="center"/>
    </xf>
    <xf numFmtId="0" fontId="24" fillId="50" borderId="54" xfId="0" applyFont="1" applyFill="1" applyBorder="1" applyAlignment="1" applyProtection="1">
      <alignment horizontal="right"/>
    </xf>
    <xf numFmtId="2" fontId="24" fillId="49" borderId="43" xfId="0" applyNumberFormat="1" applyFont="1" applyFill="1" applyBorder="1" applyAlignment="1" applyProtection="1">
      <alignment horizontal="center" vertical="center"/>
    </xf>
    <xf numFmtId="2" fontId="24" fillId="49" borderId="20" xfId="0" applyNumberFormat="1" applyFont="1" applyFill="1" applyBorder="1" applyAlignment="1" applyProtection="1">
      <alignment horizontal="center" vertical="center"/>
    </xf>
    <xf numFmtId="0" fontId="24" fillId="25" borderId="23" xfId="0" applyFont="1" applyFill="1" applyBorder="1" applyAlignment="1" applyProtection="1">
      <alignment horizontal="right"/>
    </xf>
    <xf numFmtId="0" fontId="24" fillId="25" borderId="0" xfId="0" applyNumberFormat="1" applyFont="1" applyFill="1" applyBorder="1" applyAlignment="1" applyProtection="1">
      <alignment horizontal="center" vertical="center"/>
    </xf>
    <xf numFmtId="0" fontId="29" fillId="11" borderId="18" xfId="0" applyFont="1" applyFill="1" applyBorder="1" applyAlignment="1" applyProtection="1">
      <alignment horizontal="center" vertical="center"/>
    </xf>
    <xf numFmtId="0" fontId="23" fillId="51" borderId="39" xfId="0" applyFont="1" applyFill="1" applyBorder="1" applyAlignment="1" applyProtection="1">
      <alignment horizontal="center" vertical="center"/>
    </xf>
    <xf numFmtId="0" fontId="4" fillId="11" borderId="41" xfId="0" applyFont="1" applyFill="1" applyBorder="1" applyAlignment="1" applyProtection="1">
      <alignment horizontal="center"/>
    </xf>
    <xf numFmtId="0" fontId="4" fillId="11" borderId="39" xfId="0" applyFont="1" applyFill="1" applyBorder="1" applyAlignment="1" applyProtection="1">
      <alignment horizontal="center"/>
    </xf>
    <xf numFmtId="0" fontId="4" fillId="11" borderId="2" xfId="0" applyFont="1" applyFill="1" applyBorder="1" applyAlignment="1" applyProtection="1">
      <alignment horizontal="center"/>
    </xf>
    <xf numFmtId="0" fontId="0" fillId="0" borderId="53" xfId="1" applyNumberFormat="1" applyFont="1" applyFill="1" applyBorder="1" applyAlignment="1" applyProtection="1">
      <alignment horizontal="right"/>
    </xf>
    <xf numFmtId="0" fontId="24" fillId="47" borderId="54" xfId="0" applyFont="1" applyFill="1" applyBorder="1" applyAlignment="1" applyProtection="1">
      <alignment horizontal="right"/>
    </xf>
    <xf numFmtId="0" fontId="24" fillId="49" borderId="6" xfId="0" applyFont="1" applyFill="1" applyBorder="1" applyAlignment="1" applyProtection="1">
      <alignment horizontal="right"/>
    </xf>
    <xf numFmtId="2" fontId="24" fillId="48" borderId="7" xfId="0" applyNumberFormat="1" applyFont="1" applyFill="1" applyBorder="1" applyAlignment="1" applyProtection="1">
      <alignment horizontal="center" vertical="center"/>
    </xf>
    <xf numFmtId="0" fontId="24" fillId="50" borderId="10" xfId="0" applyFont="1" applyFill="1" applyBorder="1" applyAlignment="1" applyProtection="1">
      <alignment horizontal="right"/>
    </xf>
    <xf numFmtId="0" fontId="24" fillId="50" borderId="19" xfId="0" applyFont="1" applyFill="1" applyBorder="1" applyAlignment="1" applyProtection="1">
      <alignment horizontal="right"/>
    </xf>
    <xf numFmtId="0" fontId="24" fillId="41" borderId="2" xfId="0" applyFont="1" applyFill="1" applyBorder="1" applyAlignment="1" applyProtection="1">
      <alignment horizontal="right"/>
    </xf>
    <xf numFmtId="0" fontId="24" fillId="25" borderId="2" xfId="0" applyNumberFormat="1" applyFont="1" applyFill="1" applyBorder="1" applyAlignment="1" applyProtection="1">
      <alignment horizontal="left" vertical="center"/>
    </xf>
    <xf numFmtId="0" fontId="24" fillId="25" borderId="42" xfId="0" applyNumberFormat="1" applyFont="1" applyFill="1" applyBorder="1" applyAlignment="1" applyProtection="1">
      <alignment horizontal="center" vertical="center"/>
    </xf>
    <xf numFmtId="0" fontId="29" fillId="15" borderId="39" xfId="0" applyFont="1" applyFill="1" applyBorder="1" applyAlignment="1" applyProtection="1">
      <alignment horizontal="center" vertical="center"/>
    </xf>
    <xf numFmtId="0" fontId="23" fillId="45" borderId="39" xfId="0" applyFont="1" applyFill="1" applyBorder="1" applyAlignment="1" applyProtection="1">
      <alignment horizontal="center" vertical="center"/>
    </xf>
    <xf numFmtId="0" fontId="4" fillId="15" borderId="41" xfId="0" applyFont="1" applyFill="1" applyBorder="1" applyAlignment="1" applyProtection="1">
      <alignment horizontal="center"/>
    </xf>
    <xf numFmtId="0" fontId="4" fillId="15" borderId="39" xfId="0" applyFont="1" applyFill="1" applyBorder="1" applyAlignment="1" applyProtection="1">
      <alignment horizontal="center"/>
    </xf>
    <xf numFmtId="0" fontId="4" fillId="15" borderId="2" xfId="0" applyFont="1" applyFill="1" applyBorder="1" applyAlignment="1" applyProtection="1">
      <alignment horizontal="center"/>
    </xf>
    <xf numFmtId="2" fontId="0" fillId="25" borderId="33" xfId="0" applyNumberFormat="1" applyFill="1" applyBorder="1" applyAlignment="1" applyProtection="1">
      <alignment horizontal="center" vertical="center"/>
    </xf>
    <xf numFmtId="2" fontId="0" fillId="25" borderId="12" xfId="0" applyNumberFormat="1" applyFill="1" applyBorder="1" applyAlignment="1" applyProtection="1">
      <alignment horizontal="center" vertical="center"/>
    </xf>
    <xf numFmtId="173" fontId="35" fillId="0" borderId="6" xfId="0" applyNumberFormat="1" applyFont="1" applyFill="1" applyBorder="1" applyAlignment="1" applyProtection="1">
      <alignment horizontal="right" vertical="center"/>
    </xf>
    <xf numFmtId="2" fontId="0" fillId="0" borderId="11" xfId="0" applyNumberFormat="1" applyBorder="1" applyAlignment="1" applyProtection="1">
      <alignment horizontal="center" vertical="center"/>
    </xf>
    <xf numFmtId="2" fontId="0" fillId="0" borderId="14" xfId="0" applyNumberFormat="1" applyBorder="1" applyAlignment="1" applyProtection="1">
      <alignment horizontal="center" vertical="center"/>
    </xf>
    <xf numFmtId="2" fontId="0" fillId="0" borderId="20" xfId="0" applyNumberFormat="1" applyBorder="1" applyAlignment="1" applyProtection="1">
      <alignment horizontal="center" vertical="center"/>
    </xf>
    <xf numFmtId="173" fontId="35" fillId="41" borderId="6" xfId="0" applyNumberFormat="1" applyFont="1" applyFill="1" applyBorder="1" applyProtection="1"/>
    <xf numFmtId="0" fontId="4" fillId="11" borderId="41" xfId="0" applyFont="1" applyFill="1" applyBorder="1" applyAlignment="1" applyProtection="1">
      <alignment horizontal="center" vertical="center"/>
    </xf>
    <xf numFmtId="0" fontId="4" fillId="11" borderId="42" xfId="0" applyFont="1" applyFill="1" applyBorder="1" applyAlignment="1" applyProtection="1">
      <alignment horizontal="center" vertical="center"/>
    </xf>
    <xf numFmtId="0" fontId="24" fillId="25" borderId="41" xfId="0" applyNumberFormat="1" applyFont="1" applyFill="1" applyBorder="1" applyAlignment="1" applyProtection="1">
      <alignment horizontal="center" vertical="center"/>
    </xf>
    <xf numFmtId="0" fontId="4" fillId="15" borderId="41" xfId="0" applyFont="1" applyFill="1" applyBorder="1" applyAlignment="1" applyProtection="1">
      <alignment horizontal="center" vertical="center"/>
    </xf>
    <xf numFmtId="0" fontId="4" fillId="15" borderId="39" xfId="0" applyFont="1" applyFill="1" applyBorder="1" applyAlignment="1" applyProtection="1">
      <alignment horizontal="center" vertical="center"/>
    </xf>
    <xf numFmtId="0" fontId="4" fillId="15" borderId="42" xfId="0" applyFont="1" applyFill="1" applyBorder="1" applyAlignment="1" applyProtection="1">
      <alignment horizontal="center" vertical="center"/>
    </xf>
    <xf numFmtId="0" fontId="4" fillId="15" borderId="9" xfId="0" applyFont="1" applyFill="1" applyBorder="1" applyAlignment="1" applyProtection="1">
      <alignment horizontal="left" vertical="center"/>
    </xf>
    <xf numFmtId="0" fontId="4" fillId="46" borderId="9" xfId="0" applyFont="1" applyFill="1" applyBorder="1" applyAlignment="1" applyProtection="1">
      <alignment horizontal="left" vertical="center"/>
    </xf>
    <xf numFmtId="0" fontId="4" fillId="46" borderId="9" xfId="0" applyFont="1" applyFill="1" applyBorder="1" applyAlignment="1" applyProtection="1">
      <alignment vertical="center"/>
    </xf>
    <xf numFmtId="0" fontId="4" fillId="48" borderId="31" xfId="0" applyFont="1" applyFill="1" applyBorder="1" applyAlignment="1" applyProtection="1">
      <alignment horizontal="left" vertical="center"/>
    </xf>
    <xf numFmtId="0" fontId="4" fillId="48" borderId="9" xfId="0" applyFont="1" applyFill="1" applyBorder="1" applyAlignment="1" applyProtection="1">
      <alignment vertical="center"/>
    </xf>
    <xf numFmtId="0" fontId="4" fillId="49" borderId="31" xfId="0" applyFont="1" applyFill="1" applyBorder="1" applyAlignment="1" applyProtection="1">
      <alignment horizontal="left" vertical="center"/>
    </xf>
    <xf numFmtId="0" fontId="4" fillId="49" borderId="9" xfId="0" applyFont="1" applyFill="1" applyBorder="1" applyAlignment="1" applyProtection="1">
      <alignment vertical="center"/>
    </xf>
    <xf numFmtId="0" fontId="4" fillId="49" borderId="32" xfId="0" applyFont="1" applyFill="1" applyBorder="1" applyAlignment="1" applyProtection="1">
      <alignment horizontal="left" vertical="center"/>
    </xf>
    <xf numFmtId="0" fontId="4" fillId="25" borderId="0" xfId="0" applyFont="1" applyFill="1" applyBorder="1" applyAlignment="1" applyProtection="1">
      <alignment horizontal="left" vertical="center"/>
    </xf>
    <xf numFmtId="0" fontId="4" fillId="11" borderId="2" xfId="0" applyFont="1" applyFill="1" applyBorder="1" applyAlignment="1" applyProtection="1">
      <alignment horizontal="left"/>
    </xf>
    <xf numFmtId="0" fontId="4" fillId="11" borderId="39" xfId="0" applyFont="1" applyFill="1" applyBorder="1" applyAlignment="1" applyProtection="1">
      <alignment vertical="center"/>
    </xf>
    <xf numFmtId="0" fontId="0" fillId="15" borderId="9" xfId="0" applyNumberFormat="1" applyFill="1" applyBorder="1" applyAlignment="1" applyProtection="1">
      <alignment horizontal="center" vertical="center"/>
    </xf>
    <xf numFmtId="0" fontId="4" fillId="15" borderId="2" xfId="0" applyFont="1" applyFill="1" applyBorder="1" applyAlignment="1" applyProtection="1">
      <alignment horizontal="left"/>
    </xf>
    <xf numFmtId="0" fontId="4" fillId="15" borderId="39" xfId="0" applyFont="1" applyFill="1" applyBorder="1" applyAlignment="1" applyProtection="1">
      <alignment vertical="center"/>
    </xf>
    <xf numFmtId="0" fontId="0" fillId="25" borderId="51" xfId="0" applyNumberFormat="1" applyFont="1" applyFill="1" applyBorder="1" applyAlignment="1" applyProtection="1">
      <alignment horizontal="center"/>
    </xf>
    <xf numFmtId="2" fontId="0" fillId="0" borderId="26" xfId="0" applyNumberFormat="1" applyBorder="1" applyAlignment="1" applyProtection="1">
      <alignment horizontal="center" vertical="center"/>
    </xf>
    <xf numFmtId="2" fontId="0" fillId="0" borderId="34" xfId="0" applyNumberFormat="1" applyBorder="1" applyAlignment="1" applyProtection="1">
      <alignment horizontal="center" vertical="center"/>
    </xf>
    <xf numFmtId="2" fontId="0" fillId="0" borderId="43" xfId="0" applyNumberFormat="1" applyBorder="1" applyAlignment="1" applyProtection="1">
      <alignment horizontal="center" vertical="center"/>
    </xf>
    <xf numFmtId="0" fontId="29" fillId="42" borderId="9" xfId="0" applyFont="1" applyFill="1" applyBorder="1" applyAlignment="1" applyProtection="1">
      <alignment horizontal="center" vertical="center"/>
    </xf>
    <xf numFmtId="0" fontId="4" fillId="15" borderId="2" xfId="0" applyFont="1" applyFill="1" applyBorder="1" applyAlignment="1" applyProtection="1">
      <alignment horizontal="center" vertical="center"/>
    </xf>
    <xf numFmtId="0" fontId="0" fillId="42" borderId="5" xfId="0" applyFont="1" applyFill="1" applyBorder="1" applyAlignment="1" applyProtection="1">
      <alignment horizontal="left" vertical="center"/>
    </xf>
    <xf numFmtId="0" fontId="0" fillId="15" borderId="9" xfId="0" applyFont="1" applyFill="1" applyBorder="1" applyAlignment="1" applyProtection="1">
      <alignment horizontal="left" vertical="center"/>
    </xf>
    <xf numFmtId="0" fontId="0" fillId="46" borderId="9" xfId="0" applyFont="1" applyFill="1" applyBorder="1" applyAlignment="1" applyProtection="1">
      <alignment horizontal="left" vertical="center"/>
    </xf>
    <xf numFmtId="0" fontId="0" fillId="48" borderId="31" xfId="0" applyFont="1" applyFill="1" applyBorder="1" applyAlignment="1" applyProtection="1">
      <alignment horizontal="left" vertical="center"/>
    </xf>
    <xf numFmtId="0" fontId="0" fillId="49" borderId="31" xfId="0" applyFont="1" applyFill="1" applyBorder="1" applyAlignment="1" applyProtection="1">
      <alignment horizontal="left" vertical="center"/>
    </xf>
    <xf numFmtId="0" fontId="0" fillId="49" borderId="32" xfId="0" applyFont="1" applyFill="1" applyBorder="1" applyAlignment="1" applyProtection="1">
      <alignment horizontal="left" vertical="center"/>
    </xf>
    <xf numFmtId="0" fontId="0" fillId="25" borderId="0" xfId="0" applyFont="1" applyFill="1" applyBorder="1" applyAlignment="1" applyProtection="1">
      <alignment horizontal="left" vertical="center"/>
    </xf>
    <xf numFmtId="0" fontId="0" fillId="15" borderId="39" xfId="0" applyFont="1" applyFill="1" applyBorder="1" applyAlignment="1" applyProtection="1">
      <alignment horizontal="left" vertical="center"/>
    </xf>
    <xf numFmtId="173" fontId="35" fillId="0" borderId="6" xfId="0" applyNumberFormat="1" applyFont="1" applyBorder="1" applyAlignment="1" applyProtection="1">
      <alignment horizontal="right" vertical="center"/>
    </xf>
    <xf numFmtId="0" fontId="29" fillId="0" borderId="65" xfId="0" applyFont="1" applyFill="1" applyBorder="1" applyAlignment="1" applyProtection="1">
      <alignment horizontal="center" vertical="center"/>
    </xf>
    <xf numFmtId="0" fontId="24" fillId="43" borderId="52" xfId="0" applyFont="1" applyFill="1" applyBorder="1" applyAlignment="1" applyProtection="1">
      <alignment horizontal="right"/>
    </xf>
    <xf numFmtId="0" fontId="29" fillId="15" borderId="39" xfId="0" applyFont="1" applyFill="1" applyBorder="1" applyAlignment="1" applyProtection="1">
      <alignment horizontal="center"/>
    </xf>
    <xf numFmtId="0" fontId="24" fillId="50" borderId="23" xfId="0" applyFont="1" applyFill="1" applyBorder="1" applyAlignment="1" applyProtection="1">
      <alignment horizontal="right"/>
    </xf>
    <xf numFmtId="2" fontId="24" fillId="49" borderId="0" xfId="0" applyNumberFormat="1" applyFont="1" applyFill="1" applyBorder="1" applyAlignment="1" applyProtection="1">
      <alignment horizontal="center" vertical="center"/>
    </xf>
    <xf numFmtId="0" fontId="29" fillId="40" borderId="9" xfId="0" applyFont="1" applyFill="1" applyBorder="1" applyAlignment="1" applyProtection="1">
      <alignment horizontal="center" vertical="center"/>
    </xf>
    <xf numFmtId="0" fontId="23" fillId="52" borderId="5" xfId="0" applyFont="1" applyFill="1" applyBorder="1" applyAlignment="1" applyProtection="1">
      <alignment horizontal="center" vertical="center"/>
    </xf>
    <xf numFmtId="0" fontId="4" fillId="40" borderId="37" xfId="0" applyFont="1" applyFill="1" applyBorder="1" applyAlignment="1" applyProtection="1">
      <alignment horizontal="center"/>
    </xf>
    <xf numFmtId="0" fontId="4" fillId="40" borderId="30" xfId="0" applyFont="1" applyFill="1" applyBorder="1" applyAlignment="1" applyProtection="1">
      <alignment horizontal="center"/>
    </xf>
    <xf numFmtId="15" fontId="29" fillId="0" borderId="52" xfId="0" applyNumberFormat="1" applyFont="1" applyBorder="1" applyAlignment="1" applyProtection="1">
      <alignment horizontal="center" vertical="center"/>
    </xf>
    <xf numFmtId="14" fontId="29" fillId="0" borderId="53" xfId="0" applyNumberFormat="1" applyFont="1" applyBorder="1" applyAlignment="1" applyProtection="1">
      <alignment horizontal="center" vertical="center"/>
    </xf>
    <xf numFmtId="0" fontId="29" fillId="0" borderId="53" xfId="0" applyFont="1" applyBorder="1" applyAlignment="1" applyProtection="1">
      <alignment horizontal="center" vertical="center"/>
    </xf>
    <xf numFmtId="0" fontId="29" fillId="0" borderId="65" xfId="0" applyFont="1" applyBorder="1" applyAlignment="1" applyProtection="1">
      <alignment horizontal="center" vertical="center"/>
    </xf>
    <xf numFmtId="0" fontId="29" fillId="0" borderId="54" xfId="0" applyFont="1" applyBorder="1" applyAlignment="1" applyProtection="1">
      <alignment horizontal="center" vertical="center"/>
    </xf>
    <xf numFmtId="15" fontId="29" fillId="25" borderId="56" xfId="0" applyNumberFormat="1" applyFont="1" applyFill="1" applyBorder="1" applyAlignment="1" applyProtection="1">
      <alignment horizontal="center" vertical="center"/>
    </xf>
    <xf numFmtId="0" fontId="4" fillId="15" borderId="42" xfId="0" applyFont="1" applyFill="1" applyBorder="1" applyAlignment="1" applyProtection="1">
      <alignment horizontal="center"/>
    </xf>
    <xf numFmtId="0" fontId="4" fillId="40" borderId="36" xfId="0" applyFont="1" applyFill="1" applyBorder="1" applyAlignment="1" applyProtection="1">
      <alignment horizontal="center"/>
    </xf>
    <xf numFmtId="0" fontId="0" fillId="15" borderId="39" xfId="0" applyFont="1" applyFill="1" applyBorder="1" applyAlignment="1" applyProtection="1">
      <alignment horizontal="left"/>
    </xf>
    <xf numFmtId="0" fontId="4" fillId="15" borderId="9" xfId="0" applyFont="1" applyFill="1" applyBorder="1" applyAlignment="1" applyProtection="1"/>
    <xf numFmtId="0" fontId="0" fillId="49" borderId="0" xfId="0" applyFont="1" applyFill="1" applyBorder="1" applyAlignment="1" applyProtection="1">
      <alignment horizontal="left" vertical="center"/>
    </xf>
    <xf numFmtId="0" fontId="0" fillId="40" borderId="30" xfId="0" applyFont="1" applyFill="1" applyBorder="1" applyAlignment="1" applyProtection="1">
      <alignment horizontal="left"/>
    </xf>
    <xf numFmtId="0" fontId="4" fillId="40" borderId="9" xfId="0" applyFont="1" applyFill="1" applyBorder="1" applyAlignment="1" applyProtection="1">
      <alignment vertical="center"/>
    </xf>
    <xf numFmtId="14" fontId="29" fillId="25" borderId="57" xfId="0" applyNumberFormat="1" applyFont="1" applyFill="1" applyBorder="1" applyAlignment="1" applyProtection="1">
      <alignment horizontal="center" vertical="center"/>
    </xf>
    <xf numFmtId="0" fontId="29" fillId="0" borderId="52" xfId="0" applyFont="1" applyFill="1" applyBorder="1" applyAlignment="1" applyProtection="1">
      <alignment horizontal="center" vertical="center"/>
    </xf>
    <xf numFmtId="0" fontId="29" fillId="42" borderId="0" xfId="0" applyFont="1" applyFill="1" applyBorder="1" applyAlignment="1" applyProtection="1">
      <alignment horizontal="center" vertical="center"/>
    </xf>
    <xf numFmtId="0" fontId="24" fillId="42" borderId="45" xfId="0" applyFont="1" applyFill="1" applyBorder="1" applyAlignment="1" applyProtection="1">
      <alignment horizontal="right"/>
    </xf>
    <xf numFmtId="0" fontId="29" fillId="15" borderId="0" xfId="0" applyFont="1" applyFill="1" applyBorder="1" applyAlignment="1" applyProtection="1">
      <alignment horizontal="center" vertical="center"/>
    </xf>
    <xf numFmtId="0" fontId="24" fillId="15" borderId="10" xfId="0" applyFont="1" applyFill="1" applyBorder="1" applyAlignment="1" applyProtection="1">
      <alignment horizontal="right"/>
    </xf>
    <xf numFmtId="0" fontId="29" fillId="46" borderId="0" xfId="0" applyFont="1" applyFill="1" applyBorder="1" applyAlignment="1" applyProtection="1">
      <alignment horizontal="center" vertical="center"/>
    </xf>
    <xf numFmtId="0" fontId="24" fillId="46" borderId="17" xfId="0" applyFont="1" applyFill="1" applyBorder="1" applyAlignment="1" applyProtection="1">
      <alignment horizontal="right"/>
    </xf>
    <xf numFmtId="0" fontId="29" fillId="48" borderId="0" xfId="0" applyFont="1" applyFill="1" applyBorder="1" applyAlignment="1" applyProtection="1">
      <alignment horizontal="center" vertical="center"/>
    </xf>
    <xf numFmtId="0" fontId="24" fillId="48" borderId="52" xfId="0" applyFont="1" applyFill="1" applyBorder="1" applyAlignment="1" applyProtection="1">
      <alignment horizontal="right"/>
    </xf>
    <xf numFmtId="0" fontId="29" fillId="49" borderId="0" xfId="0" applyFont="1" applyFill="1" applyBorder="1" applyAlignment="1" applyProtection="1">
      <alignment horizontal="center" vertical="center"/>
    </xf>
    <xf numFmtId="0" fontId="24" fillId="49" borderId="53" xfId="0" applyFont="1" applyFill="1" applyBorder="1" applyAlignment="1" applyProtection="1">
      <alignment horizontal="right"/>
    </xf>
    <xf numFmtId="0" fontId="24" fillId="49" borderId="54" xfId="0" applyFont="1" applyFill="1" applyBorder="1" applyAlignment="1" applyProtection="1">
      <alignment horizontal="right"/>
    </xf>
    <xf numFmtId="0" fontId="24" fillId="25" borderId="9" xfId="0" applyFont="1" applyFill="1" applyBorder="1" applyAlignment="1" applyProtection="1">
      <alignment horizontal="right"/>
    </xf>
    <xf numFmtId="0" fontId="24" fillId="48" borderId="52" xfId="0" applyFont="1" applyFill="1" applyBorder="1" applyAlignment="1" applyProtection="1">
      <alignment horizontal="center" vertical="center"/>
    </xf>
    <xf numFmtId="0" fontId="4" fillId="48" borderId="25" xfId="0" applyNumberFormat="1" applyFont="1" applyFill="1" applyBorder="1" applyAlignment="1" applyProtection="1">
      <alignment horizontal="center" vertical="center"/>
    </xf>
    <xf numFmtId="0" fontId="4" fillId="48" borderId="7" xfId="0" applyNumberFormat="1" applyFont="1" applyFill="1" applyBorder="1" applyAlignment="1" applyProtection="1">
      <alignment horizontal="center" vertical="center"/>
    </xf>
    <xf numFmtId="0" fontId="29" fillId="31" borderId="23" xfId="0" applyFont="1" applyFill="1" applyBorder="1" applyAlignment="1" applyProtection="1">
      <alignment horizontal="center" vertical="center"/>
    </xf>
    <xf numFmtId="0" fontId="29" fillId="31" borderId="0" xfId="0" applyFont="1" applyFill="1" applyBorder="1" applyAlignment="1" applyProtection="1">
      <alignment horizontal="center" vertical="center"/>
    </xf>
    <xf numFmtId="0" fontId="24" fillId="31" borderId="53" xfId="0" applyFont="1" applyFill="1" applyBorder="1" applyAlignment="1" applyProtection="1">
      <alignment horizontal="right"/>
    </xf>
    <xf numFmtId="2" fontId="24" fillId="31" borderId="26" xfId="0" applyNumberFormat="1" applyFont="1" applyFill="1" applyBorder="1" applyAlignment="1" applyProtection="1">
      <alignment horizontal="center" vertical="center"/>
    </xf>
    <xf numFmtId="2" fontId="24" fillId="31" borderId="11" xfId="0" applyNumberFormat="1" applyFont="1" applyFill="1" applyBorder="1" applyAlignment="1" applyProtection="1">
      <alignment horizontal="center" vertical="center"/>
    </xf>
    <xf numFmtId="0" fontId="24" fillId="15" borderId="53" xfId="0" applyFont="1" applyFill="1" applyBorder="1" applyAlignment="1" applyProtection="1">
      <alignment horizontal="right"/>
    </xf>
    <xf numFmtId="0" fontId="24" fillId="46" borderId="54" xfId="0" applyFont="1" applyFill="1" applyBorder="1" applyAlignment="1" applyProtection="1">
      <alignment horizontal="right"/>
    </xf>
    <xf numFmtId="0" fontId="24" fillId="46" borderId="26" xfId="0" applyNumberFormat="1" applyFont="1" applyFill="1" applyBorder="1" applyAlignment="1" applyProtection="1">
      <alignment horizontal="center" vertical="center"/>
    </xf>
    <xf numFmtId="0" fontId="24" fillId="46" borderId="11" xfId="0" applyNumberFormat="1" applyFont="1" applyFill="1" applyBorder="1" applyAlignment="1" applyProtection="1">
      <alignment horizontal="center" vertical="center"/>
    </xf>
    <xf numFmtId="0" fontId="29" fillId="48" borderId="18" xfId="0" applyFont="1" applyFill="1" applyBorder="1" applyAlignment="1" applyProtection="1">
      <alignment horizontal="center" vertical="center"/>
    </xf>
    <xf numFmtId="0" fontId="29" fillId="48" borderId="24" xfId="0" applyFont="1" applyFill="1" applyBorder="1" applyAlignment="1" applyProtection="1">
      <alignment horizontal="center" vertical="center"/>
    </xf>
    <xf numFmtId="0" fontId="24" fillId="48" borderId="44" xfId="0" applyFont="1" applyFill="1" applyBorder="1" applyAlignment="1" applyProtection="1">
      <alignment horizontal="right"/>
    </xf>
    <xf numFmtId="0" fontId="24" fillId="48" borderId="20" xfId="0" applyNumberFormat="1" applyFont="1" applyFill="1" applyBorder="1" applyAlignment="1" applyProtection="1">
      <alignment horizontal="center" vertical="center"/>
    </xf>
    <xf numFmtId="0" fontId="40" fillId="0" borderId="0" xfId="0" applyFont="1" applyProtection="1"/>
    <xf numFmtId="0" fontId="40" fillId="0" borderId="0" xfId="0" applyFont="1" applyAlignment="1" applyProtection="1">
      <alignment horizontal="center" vertical="center"/>
    </xf>
    <xf numFmtId="173" fontId="41" fillId="0" borderId="42" xfId="0" applyNumberFormat="1" applyFont="1" applyFill="1" applyBorder="1" applyAlignment="1" applyProtection="1">
      <alignment vertical="center"/>
    </xf>
    <xf numFmtId="0" fontId="40" fillId="0" borderId="0" xfId="0" applyFont="1" applyFill="1" applyBorder="1" applyProtection="1"/>
    <xf numFmtId="0" fontId="40" fillId="0" borderId="0" xfId="0" applyFont="1" applyFill="1" applyBorder="1" applyAlignment="1" applyProtection="1">
      <alignment horizontal="center" vertical="center"/>
    </xf>
    <xf numFmtId="169" fontId="40" fillId="0" borderId="0" xfId="0" applyNumberFormat="1" applyFont="1" applyFill="1" applyBorder="1" applyAlignment="1" applyProtection="1"/>
    <xf numFmtId="14" fontId="40" fillId="0" borderId="0" xfId="0" applyNumberFormat="1" applyFont="1" applyProtection="1"/>
    <xf numFmtId="14" fontId="40" fillId="0" borderId="0" xfId="0" applyNumberFormat="1" applyFont="1" applyFill="1" applyBorder="1" applyAlignment="1" applyProtection="1">
      <alignment horizontal="center" vertical="center"/>
    </xf>
    <xf numFmtId="0" fontId="40" fillId="0" borderId="0" xfId="0" applyFont="1" applyAlignment="1" applyProtection="1">
      <alignment horizontal="left"/>
    </xf>
    <xf numFmtId="171" fontId="40" fillId="0" borderId="0" xfId="0" applyNumberFormat="1" applyFont="1" applyFill="1" applyBorder="1" applyAlignment="1" applyProtection="1">
      <alignment horizontal="center"/>
    </xf>
    <xf numFmtId="171" fontId="40" fillId="0" borderId="0" xfId="0" applyNumberFormat="1" applyFont="1" applyFill="1" applyBorder="1" applyAlignment="1" applyProtection="1">
      <alignment horizontal="left" vertical="top"/>
    </xf>
    <xf numFmtId="14" fontId="40" fillId="0" borderId="0" xfId="0" applyNumberFormat="1" applyFont="1" applyBorder="1" applyAlignment="1" applyProtection="1"/>
    <xf numFmtId="0" fontId="40" fillId="0" borderId="0" xfId="0" applyFont="1" applyBorder="1" applyProtection="1"/>
    <xf numFmtId="14" fontId="40" fillId="0" borderId="0" xfId="0" applyNumberFormat="1" applyFont="1" applyBorder="1" applyProtection="1"/>
    <xf numFmtId="14" fontId="40" fillId="0" borderId="0" xfId="0" applyNumberFormat="1" applyFont="1" applyFill="1" applyBorder="1" applyProtection="1"/>
    <xf numFmtId="14" fontId="40" fillId="0" borderId="0" xfId="0" applyNumberFormat="1" applyFont="1" applyBorder="1" applyAlignment="1" applyProtection="1">
      <alignment horizontal="right" vertical="center"/>
    </xf>
    <xf numFmtId="0" fontId="40" fillId="0" borderId="0" xfId="0" applyFont="1" applyBorder="1" applyAlignment="1" applyProtection="1">
      <alignment horizontal="center" vertical="center"/>
    </xf>
    <xf numFmtId="173" fontId="42" fillId="0" borderId="0" xfId="0" applyNumberFormat="1" applyFont="1" applyProtection="1"/>
    <xf numFmtId="14" fontId="0" fillId="0" borderId="0" xfId="0" applyNumberFormat="1" applyFill="1" applyBorder="1" applyProtection="1"/>
    <xf numFmtId="171" fontId="40" fillId="0" borderId="0" xfId="0" applyNumberFormat="1" applyFont="1" applyFill="1" applyBorder="1" applyProtection="1"/>
    <xf numFmtId="0" fontId="0" fillId="25" borderId="24" xfId="0" applyFont="1" applyFill="1" applyBorder="1" applyAlignment="1" applyProtection="1">
      <alignment horizontal="left" vertical="center"/>
    </xf>
    <xf numFmtId="0" fontId="0" fillId="48" borderId="18" xfId="0" applyFill="1" applyBorder="1" applyProtection="1"/>
    <xf numFmtId="0" fontId="4" fillId="48" borderId="8" xfId="0" applyNumberFormat="1" applyFont="1" applyFill="1" applyBorder="1" applyAlignment="1" applyProtection="1">
      <alignment horizontal="center" vertical="center"/>
    </xf>
    <xf numFmtId="0" fontId="0" fillId="0" borderId="0" xfId="0" applyFill="1" applyBorder="1" applyAlignment="1" applyProtection="1">
      <alignment horizontal="left"/>
    </xf>
    <xf numFmtId="173" fontId="40" fillId="0" borderId="0" xfId="0" applyNumberFormat="1" applyFont="1" applyProtection="1"/>
    <xf numFmtId="0" fontId="0" fillId="0" borderId="23" xfId="0" applyBorder="1" applyProtection="1"/>
    <xf numFmtId="0" fontId="0" fillId="0" borderId="0" xfId="0" applyBorder="1" applyProtection="1">
      <protection locked="0"/>
    </xf>
    <xf numFmtId="0" fontId="0" fillId="0" borderId="31" xfId="0" applyBorder="1" applyProtection="1"/>
    <xf numFmtId="0" fontId="0" fillId="0" borderId="30" xfId="0" applyBorder="1" applyProtection="1"/>
    <xf numFmtId="0" fontId="0" fillId="0" borderId="36" xfId="0" applyFill="1" applyBorder="1" applyProtection="1"/>
    <xf numFmtId="0" fontId="0" fillId="0" borderId="36" xfId="0" applyBorder="1" applyProtection="1"/>
    <xf numFmtId="0" fontId="6" fillId="0" borderId="0" xfId="0" applyFont="1" applyFill="1" applyBorder="1" applyAlignment="1" applyProtection="1">
      <alignment vertical="center"/>
    </xf>
    <xf numFmtId="14" fontId="31" fillId="0" borderId="0" xfId="0" applyNumberFormat="1" applyFont="1" applyFill="1" applyBorder="1" applyAlignment="1" applyProtection="1">
      <alignment horizontal="center" vertical="center"/>
    </xf>
    <xf numFmtId="0" fontId="4" fillId="0" borderId="0" xfId="0" applyFont="1" applyFill="1" applyBorder="1" applyAlignment="1" applyProtection="1">
      <alignment horizontal="center" vertical="center" wrapText="1"/>
    </xf>
    <xf numFmtId="0" fontId="24" fillId="0" borderId="0" xfId="0" applyFont="1" applyFill="1" applyBorder="1" applyAlignment="1" applyProtection="1">
      <alignment horizontal="right" vertical="center"/>
    </xf>
    <xf numFmtId="2" fontId="32" fillId="0" borderId="0" xfId="0" applyNumberFormat="1" applyFont="1" applyFill="1" applyBorder="1" applyAlignment="1" applyProtection="1">
      <alignment horizontal="center" vertical="center"/>
    </xf>
    <xf numFmtId="0" fontId="0" fillId="0" borderId="0" xfId="0" applyFont="1" applyFill="1" applyBorder="1" applyAlignment="1" applyProtection="1">
      <alignment horizontal="right" vertical="center"/>
    </xf>
    <xf numFmtId="2" fontId="26" fillId="0" borderId="0" xfId="0" applyNumberFormat="1" applyFont="1" applyFill="1" applyBorder="1" applyAlignment="1" applyProtection="1">
      <alignment horizontal="center" vertical="center"/>
    </xf>
    <xf numFmtId="2" fontId="26" fillId="0" borderId="0" xfId="0" applyNumberFormat="1" applyFont="1" applyFill="1" applyBorder="1" applyAlignment="1" applyProtection="1">
      <alignment vertical="center"/>
    </xf>
    <xf numFmtId="0" fontId="13" fillId="0" borderId="0" xfId="0" applyFont="1" applyFill="1" applyBorder="1" applyAlignment="1" applyProtection="1">
      <alignment horizontal="right"/>
    </xf>
    <xf numFmtId="2" fontId="15" fillId="0" borderId="0" xfId="0" applyNumberFormat="1" applyFont="1" applyFill="1" applyBorder="1" applyAlignment="1" applyProtection="1">
      <alignment horizontal="center" vertical="center"/>
    </xf>
    <xf numFmtId="0" fontId="0" fillId="0" borderId="0" xfId="0" applyFont="1" applyFill="1" applyBorder="1" applyAlignment="1" applyProtection="1">
      <alignment horizontal="right"/>
    </xf>
    <xf numFmtId="0" fontId="13" fillId="0" borderId="0" xfId="0" applyFont="1" applyFill="1" applyBorder="1" applyAlignment="1" applyProtection="1">
      <alignment horizontal="right" vertical="center"/>
    </xf>
    <xf numFmtId="0" fontId="24" fillId="0" borderId="0" xfId="0" applyNumberFormat="1" applyFont="1" applyFill="1" applyBorder="1" applyAlignment="1" applyProtection="1">
      <alignment horizontal="right" vertical="center"/>
    </xf>
    <xf numFmtId="2" fontId="32" fillId="0" borderId="0" xfId="1" applyNumberFormat="1" applyFont="1" applyFill="1" applyBorder="1" applyAlignment="1" applyProtection="1">
      <alignment horizontal="center" vertical="center"/>
    </xf>
    <xf numFmtId="0" fontId="17" fillId="0" borderId="0" xfId="0" applyNumberFormat="1" applyFont="1" applyFill="1" applyBorder="1" applyAlignment="1" applyProtection="1">
      <alignment horizontal="right" vertical="center"/>
    </xf>
    <xf numFmtId="0" fontId="0" fillId="0" borderId="1" xfId="0" applyBorder="1" applyProtection="1"/>
    <xf numFmtId="0" fontId="0" fillId="0" borderId="24" xfId="0" applyBorder="1" applyProtection="1"/>
    <xf numFmtId="0" fontId="0" fillId="0" borderId="36" xfId="0" applyBorder="1" applyProtection="1">
      <protection locked="0"/>
    </xf>
    <xf numFmtId="0" fontId="6" fillId="0" borderId="0" xfId="0" applyFont="1" applyFill="1" applyBorder="1" applyAlignment="1" applyProtection="1">
      <alignment vertical="center"/>
      <protection locked="0"/>
    </xf>
    <xf numFmtId="0" fontId="4" fillId="0" borderId="0" xfId="0" applyFont="1" applyFill="1" applyBorder="1" applyAlignment="1" applyProtection="1">
      <alignment horizontal="center" vertical="center" wrapText="1"/>
      <protection locked="0"/>
    </xf>
    <xf numFmtId="2" fontId="32" fillId="0" borderId="0" xfId="0" applyNumberFormat="1" applyFont="1" applyFill="1" applyBorder="1" applyAlignment="1" applyProtection="1">
      <alignment horizontal="center" vertical="center"/>
      <protection locked="0"/>
    </xf>
    <xf numFmtId="2" fontId="26" fillId="0" borderId="0" xfId="0" applyNumberFormat="1" applyFont="1" applyFill="1" applyBorder="1" applyAlignment="1" applyProtection="1">
      <alignment horizontal="center" vertical="center"/>
      <protection locked="0"/>
    </xf>
    <xf numFmtId="2" fontId="26" fillId="0" borderId="0" xfId="0" applyNumberFormat="1" applyFont="1" applyFill="1" applyBorder="1" applyAlignment="1" applyProtection="1">
      <alignment vertical="center"/>
      <protection locked="0"/>
    </xf>
    <xf numFmtId="2" fontId="15" fillId="0" borderId="0" xfId="0" applyNumberFormat="1" applyFont="1" applyFill="1" applyBorder="1" applyAlignment="1" applyProtection="1">
      <alignment horizontal="center" vertical="center"/>
      <protection locked="0"/>
    </xf>
    <xf numFmtId="0" fontId="15" fillId="0" borderId="0" xfId="0" applyFont="1" applyFill="1" applyBorder="1" applyAlignment="1" applyProtection="1">
      <alignment horizontal="center"/>
    </xf>
    <xf numFmtId="2" fontId="32" fillId="0" borderId="0" xfId="1" applyNumberFormat="1" applyFont="1" applyFill="1" applyBorder="1" applyAlignment="1" applyProtection="1">
      <alignment horizontal="center" vertical="center"/>
      <protection locked="0"/>
    </xf>
    <xf numFmtId="0" fontId="0" fillId="0" borderId="0" xfId="0" applyFill="1" applyBorder="1" applyProtection="1">
      <protection locked="0"/>
    </xf>
    <xf numFmtId="0" fontId="0" fillId="0" borderId="24" xfId="0" applyBorder="1" applyProtection="1">
      <protection locked="0"/>
    </xf>
    <xf numFmtId="0" fontId="0" fillId="0" borderId="37" xfId="0" applyBorder="1" applyProtection="1"/>
    <xf numFmtId="0" fontId="43" fillId="0" borderId="0" xfId="0" applyFont="1" applyBorder="1" applyAlignment="1" applyProtection="1">
      <alignment horizontal="center"/>
    </xf>
    <xf numFmtId="0" fontId="43" fillId="0" borderId="0" xfId="0" applyFont="1" applyBorder="1" applyProtection="1"/>
    <xf numFmtId="0" fontId="43" fillId="0" borderId="31" xfId="0" applyFont="1" applyBorder="1" applyProtection="1"/>
    <xf numFmtId="0" fontId="44" fillId="0" borderId="0" xfId="0" applyFont="1" applyBorder="1" applyAlignment="1" applyProtection="1">
      <alignment horizontal="center"/>
    </xf>
    <xf numFmtId="0" fontId="44" fillId="0" borderId="0" xfId="0" applyFont="1" applyBorder="1" applyProtection="1"/>
    <xf numFmtId="0" fontId="43" fillId="0" borderId="0" xfId="0" applyFont="1" applyBorder="1" applyAlignment="1" applyProtection="1">
      <alignment horizontal="center" vertical="center"/>
    </xf>
    <xf numFmtId="0" fontId="0" fillId="0" borderId="32" xfId="0" applyBorder="1" applyProtection="1"/>
    <xf numFmtId="0" fontId="0" fillId="0" borderId="0" xfId="0" applyAlignment="1">
      <alignment horizontal="center" textRotation="90"/>
    </xf>
    <xf numFmtId="0" fontId="0" fillId="0" borderId="0" xfId="0" applyAlignment="1">
      <alignment horizontal="center"/>
    </xf>
    <xf numFmtId="0" fontId="0" fillId="0" borderId="0" xfId="0" applyAlignment="1">
      <alignment horizontal="left"/>
    </xf>
    <xf numFmtId="0" fontId="0" fillId="0" borderId="2" xfId="0" applyBorder="1" applyAlignment="1">
      <alignment horizontal="center" vertical="center"/>
    </xf>
    <xf numFmtId="0" fontId="0" fillId="0" borderId="42" xfId="0" applyBorder="1" applyAlignment="1">
      <alignment horizontal="center" vertical="center"/>
    </xf>
    <xf numFmtId="0" fontId="45" fillId="28" borderId="3" xfId="0" applyFont="1" applyFill="1" applyBorder="1" applyAlignment="1" applyProtection="1">
      <alignment horizontal="center" vertical="center" textRotation="90"/>
    </xf>
    <xf numFmtId="14" fontId="0" fillId="0" borderId="0" xfId="0" applyNumberFormat="1" applyAlignment="1">
      <alignment horizontal="center"/>
    </xf>
    <xf numFmtId="1" fontId="0" fillId="0" borderId="12" xfId="0" applyNumberFormat="1" applyBorder="1" applyAlignment="1">
      <alignment horizontal="center"/>
    </xf>
    <xf numFmtId="1" fontId="0" fillId="0" borderId="11" xfId="0" applyNumberFormat="1" applyBorder="1" applyAlignment="1">
      <alignment horizontal="center"/>
    </xf>
    <xf numFmtId="1" fontId="0" fillId="0" borderId="14" xfId="0" applyNumberFormat="1" applyBorder="1" applyAlignment="1">
      <alignment horizontal="center"/>
    </xf>
    <xf numFmtId="0" fontId="46" fillId="28" borderId="3" xfId="0" applyFont="1" applyFill="1" applyBorder="1" applyAlignment="1" applyProtection="1">
      <alignment horizontal="center" vertical="center" textRotation="90"/>
    </xf>
    <xf numFmtId="0" fontId="46" fillId="28" borderId="59" xfId="0" applyFont="1" applyFill="1" applyBorder="1" applyAlignment="1" applyProtection="1">
      <alignment horizontal="center" vertical="center" textRotation="90"/>
    </xf>
    <xf numFmtId="0" fontId="45" fillId="28" borderId="39" xfId="0" applyFont="1" applyFill="1" applyBorder="1" applyAlignment="1" applyProtection="1">
      <alignment horizontal="center" vertical="center" textRotation="90"/>
    </xf>
    <xf numFmtId="0" fontId="45" fillId="28" borderId="42" xfId="0" applyFont="1" applyFill="1" applyBorder="1" applyAlignment="1" applyProtection="1">
      <alignment horizontal="center" vertical="center" textRotation="90"/>
    </xf>
    <xf numFmtId="1" fontId="0" fillId="0" borderId="0" xfId="0" applyNumberFormat="1" applyAlignment="1">
      <alignment horizontal="center"/>
    </xf>
    <xf numFmtId="0" fontId="0" fillId="0" borderId="0" xfId="0" applyNumberFormat="1" applyAlignment="1">
      <alignment horizontal="center"/>
    </xf>
    <xf numFmtId="0" fontId="11" fillId="28" borderId="46" xfId="0" applyFont="1" applyFill="1" applyBorder="1" applyAlignment="1" applyProtection="1">
      <alignment horizontal="center" vertical="center" textRotation="90"/>
    </xf>
    <xf numFmtId="0" fontId="11" fillId="28" borderId="3" xfId="0" applyFont="1" applyFill="1" applyBorder="1" applyAlignment="1" applyProtection="1">
      <alignment horizontal="center" vertical="center" textRotation="90"/>
    </xf>
    <xf numFmtId="0" fontId="22" fillId="28" borderId="42" xfId="0" applyFont="1" applyFill="1" applyBorder="1" applyAlignment="1" applyProtection="1">
      <alignment horizontal="center" vertical="center" textRotation="90"/>
    </xf>
    <xf numFmtId="0" fontId="22" fillId="28" borderId="39" xfId="0" applyFont="1" applyFill="1" applyBorder="1" applyAlignment="1" applyProtection="1">
      <alignment horizontal="center" vertical="center" textRotation="90"/>
    </xf>
    <xf numFmtId="0" fontId="0" fillId="0" borderId="11" xfId="0" applyNumberFormat="1" applyBorder="1" applyAlignment="1">
      <alignment horizontal="center"/>
    </xf>
    <xf numFmtId="0" fontId="22" fillId="28" borderId="2" xfId="0" applyFont="1" applyFill="1" applyBorder="1" applyAlignment="1" applyProtection="1">
      <alignment horizontal="center" vertical="center" textRotation="90"/>
    </xf>
    <xf numFmtId="0" fontId="47" fillId="28" borderId="3" xfId="0" applyFont="1" applyFill="1" applyBorder="1" applyAlignment="1" applyProtection="1">
      <alignment horizontal="center" vertical="center" textRotation="90"/>
    </xf>
    <xf numFmtId="0" fontId="48" fillId="28" borderId="41" xfId="0" applyFont="1" applyFill="1" applyBorder="1" applyAlignment="1" applyProtection="1">
      <alignment horizontal="center" vertical="center" textRotation="90"/>
    </xf>
    <xf numFmtId="0" fontId="48" fillId="28" borderId="39" xfId="0" applyFont="1" applyFill="1" applyBorder="1" applyAlignment="1" applyProtection="1">
      <alignment horizontal="center" vertical="center" textRotation="90"/>
    </xf>
    <xf numFmtId="0" fontId="48" fillId="28" borderId="42" xfId="0" applyFont="1" applyFill="1" applyBorder="1" applyAlignment="1" applyProtection="1">
      <alignment horizontal="center" vertical="center" textRotation="90"/>
    </xf>
    <xf numFmtId="0" fontId="48" fillId="28" borderId="2" xfId="0" applyFont="1" applyFill="1" applyBorder="1" applyAlignment="1" applyProtection="1">
      <alignment horizontal="center" vertical="center" textRotation="90"/>
    </xf>
    <xf numFmtId="0" fontId="4" fillId="28" borderId="3" xfId="0" applyFont="1" applyFill="1" applyBorder="1" applyAlignment="1" applyProtection="1">
      <alignment horizontal="center" vertical="center" textRotation="90"/>
    </xf>
    <xf numFmtId="0" fontId="4" fillId="28" borderId="39" xfId="0" applyFont="1" applyFill="1" applyBorder="1" applyAlignment="1" applyProtection="1">
      <alignment horizontal="center" vertical="center" textRotation="90"/>
    </xf>
    <xf numFmtId="0" fontId="4" fillId="28" borderId="42" xfId="0" applyFont="1" applyFill="1" applyBorder="1" applyAlignment="1" applyProtection="1">
      <alignment horizontal="center" vertical="center" textRotation="90"/>
    </xf>
    <xf numFmtId="1" fontId="0" fillId="0" borderId="11" xfId="0" applyNumberFormat="1" applyFill="1" applyBorder="1" applyAlignment="1">
      <alignment horizontal="center"/>
    </xf>
    <xf numFmtId="1" fontId="24" fillId="0" borderId="11" xfId="0" applyNumberFormat="1" applyFont="1" applyFill="1" applyBorder="1" applyAlignment="1" applyProtection="1">
      <alignment horizontal="center" vertical="center"/>
    </xf>
    <xf numFmtId="1" fontId="0" fillId="0" borderId="11" xfId="0" applyNumberFormat="1" applyFont="1" applyFill="1" applyBorder="1" applyAlignment="1" applyProtection="1">
      <alignment horizontal="center" vertical="center"/>
    </xf>
    <xf numFmtId="1" fontId="13" fillId="0" borderId="11" xfId="0" applyNumberFormat="1" applyFont="1" applyFill="1" applyBorder="1" applyAlignment="1" applyProtection="1">
      <alignment horizontal="center"/>
    </xf>
    <xf numFmtId="1" fontId="0" fillId="0" borderId="11" xfId="0" applyNumberFormat="1" applyFont="1" applyFill="1" applyBorder="1" applyAlignment="1" applyProtection="1">
      <alignment horizontal="center"/>
    </xf>
    <xf numFmtId="1" fontId="13" fillId="0" borderId="11" xfId="0" applyNumberFormat="1" applyFont="1" applyFill="1" applyBorder="1" applyAlignment="1" applyProtection="1">
      <alignment horizontal="center" vertical="center"/>
    </xf>
    <xf numFmtId="1" fontId="17" fillId="0" borderId="11" xfId="0" applyNumberFormat="1" applyFont="1" applyFill="1" applyBorder="1" applyAlignment="1" applyProtection="1">
      <alignment horizontal="center" vertical="center"/>
    </xf>
    <xf numFmtId="1" fontId="0" fillId="0" borderId="0" xfId="0" applyNumberFormat="1" applyAlignment="1"/>
    <xf numFmtId="0" fontId="4" fillId="28" borderId="2" xfId="0" applyFont="1" applyFill="1" applyBorder="1" applyAlignment="1" applyProtection="1">
      <alignment horizontal="center" vertical="center" textRotation="90"/>
    </xf>
    <xf numFmtId="0" fontId="4" fillId="28" borderId="38" xfId="0" applyFont="1" applyFill="1" applyBorder="1" applyAlignment="1" applyProtection="1">
      <alignment horizontal="center" vertical="center" textRotation="90"/>
    </xf>
    <xf numFmtId="1" fontId="0" fillId="0" borderId="45" xfId="0" applyNumberFormat="1" applyBorder="1" applyAlignment="1">
      <alignment horizontal="center"/>
    </xf>
    <xf numFmtId="1" fontId="0" fillId="0" borderId="10" xfId="0" applyNumberFormat="1" applyBorder="1" applyAlignment="1">
      <alignment horizontal="center"/>
    </xf>
    <xf numFmtId="0" fontId="4" fillId="28" borderId="4" xfId="0" applyFont="1" applyFill="1" applyBorder="1" applyAlignment="1" applyProtection="1">
      <alignment horizontal="center" vertical="center" textRotation="90"/>
    </xf>
    <xf numFmtId="0" fontId="4" fillId="28" borderId="69" xfId="0" applyFont="1" applyFill="1" applyBorder="1" applyAlignment="1" applyProtection="1">
      <alignment horizontal="center" vertical="center" textRotation="90"/>
    </xf>
    <xf numFmtId="1" fontId="0" fillId="0" borderId="13" xfId="0" applyNumberFormat="1" applyBorder="1" applyAlignment="1">
      <alignment horizontal="center"/>
    </xf>
    <xf numFmtId="0" fontId="0" fillId="0" borderId="5" xfId="0" applyBorder="1" applyAlignment="1">
      <alignment horizontal="left"/>
    </xf>
    <xf numFmtId="1" fontId="0" fillId="0" borderId="28" xfId="0" applyNumberFormat="1" applyBorder="1" applyAlignment="1">
      <alignment horizontal="center"/>
    </xf>
    <xf numFmtId="0" fontId="0" fillId="0" borderId="9" xfId="0" applyBorder="1" applyAlignment="1">
      <alignment horizontal="left"/>
    </xf>
    <xf numFmtId="0" fontId="0" fillId="0" borderId="18" xfId="0" applyBorder="1" applyAlignment="1">
      <alignment horizontal="left"/>
    </xf>
    <xf numFmtId="0" fontId="0" fillId="0" borderId="0" xfId="0" applyBorder="1" applyAlignment="1">
      <alignment horizontal="left"/>
    </xf>
    <xf numFmtId="0" fontId="0" fillId="4" borderId="5" xfId="0" applyFill="1" applyBorder="1" applyAlignment="1" applyProtection="1">
      <alignment horizontal="center" vertical="center"/>
      <protection locked="0"/>
    </xf>
    <xf numFmtId="0" fontId="0" fillId="0" borderId="37" xfId="0" applyFill="1" applyBorder="1" applyAlignment="1" applyProtection="1">
      <alignment horizontal="center" vertical="center"/>
      <protection locked="0"/>
    </xf>
    <xf numFmtId="0" fontId="0" fillId="4" borderId="18" xfId="0" applyFill="1" applyBorder="1" applyAlignment="1" applyProtection="1">
      <alignment horizontal="center" vertical="center"/>
      <protection locked="0"/>
    </xf>
    <xf numFmtId="0" fontId="0" fillId="0" borderId="31" xfId="0" applyFill="1" applyBorder="1" applyAlignment="1" applyProtection="1">
      <alignment horizontal="center" vertical="center"/>
      <protection locked="0"/>
    </xf>
    <xf numFmtId="0" fontId="0" fillId="0" borderId="23" xfId="0"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11" borderId="41" xfId="0" applyFill="1" applyBorder="1" applyAlignment="1" applyProtection="1">
      <alignment horizontal="center" vertical="center"/>
      <protection locked="0"/>
    </xf>
    <xf numFmtId="0" fontId="28" fillId="0" borderId="53" xfId="0" applyFont="1" applyFill="1" applyBorder="1" applyAlignment="1" applyProtection="1">
      <alignment horizontal="left" vertical="center"/>
      <protection locked="0"/>
    </xf>
    <xf numFmtId="0" fontId="28" fillId="0" borderId="42" xfId="0" applyFont="1" applyFill="1" applyBorder="1" applyAlignment="1" applyProtection="1">
      <alignment horizontal="left" vertical="center"/>
    </xf>
    <xf numFmtId="0" fontId="28" fillId="0" borderId="41" xfId="0" applyFont="1" applyFill="1" applyBorder="1" applyAlignment="1" applyProtection="1">
      <alignment horizontal="left" vertical="center"/>
    </xf>
    <xf numFmtId="0" fontId="56" fillId="0" borderId="42" xfId="0" applyFont="1" applyFill="1" applyBorder="1" applyAlignment="1" applyProtection="1">
      <alignment horizontal="left" vertical="center"/>
    </xf>
    <xf numFmtId="0" fontId="28" fillId="0" borderId="64" xfId="0" applyFont="1" applyFill="1" applyBorder="1" applyAlignment="1" applyProtection="1">
      <alignment horizontal="left" vertical="center"/>
      <protection locked="0"/>
    </xf>
    <xf numFmtId="0" fontId="31" fillId="31" borderId="42" xfId="0" applyFont="1" applyFill="1" applyBorder="1" applyAlignment="1" applyProtection="1">
      <alignment horizontal="center" vertical="center"/>
      <protection locked="0"/>
    </xf>
    <xf numFmtId="0" fontId="28" fillId="0" borderId="57" xfId="0" applyFont="1" applyFill="1" applyBorder="1" applyAlignment="1" applyProtection="1">
      <alignment horizontal="left" vertical="center"/>
      <protection locked="0"/>
    </xf>
    <xf numFmtId="49" fontId="28" fillId="0" borderId="57" xfId="0" applyNumberFormat="1" applyFont="1" applyFill="1" applyBorder="1" applyAlignment="1" applyProtection="1">
      <alignment horizontal="left" vertical="center"/>
      <protection locked="0"/>
    </xf>
    <xf numFmtId="14" fontId="31" fillId="28" borderId="5" xfId="0" applyNumberFormat="1" applyFont="1" applyFill="1" applyBorder="1" applyAlignment="1" applyProtection="1">
      <alignment horizontal="center" vertical="center"/>
      <protection locked="0"/>
    </xf>
    <xf numFmtId="8" fontId="28" fillId="0" borderId="31" xfId="1" applyNumberFormat="1" applyFont="1" applyFill="1" applyBorder="1" applyAlignment="1" applyProtection="1">
      <alignment horizontal="center" vertical="center"/>
      <protection locked="0"/>
    </xf>
    <xf numFmtId="0" fontId="24" fillId="3" borderId="30" xfId="0" applyFont="1" applyFill="1" applyBorder="1" applyAlignment="1" applyProtection="1">
      <alignment horizontal="left" vertical="center"/>
    </xf>
    <xf numFmtId="0" fontId="24" fillId="3" borderId="36" xfId="0" applyFont="1" applyFill="1" applyBorder="1" applyAlignment="1" applyProtection="1">
      <alignment horizontal="left" vertical="center"/>
    </xf>
    <xf numFmtId="0" fontId="24" fillId="2" borderId="24" xfId="0" applyFont="1" applyFill="1" applyBorder="1" applyAlignment="1" applyProtection="1">
      <alignment horizontal="left" vertical="center"/>
    </xf>
    <xf numFmtId="0" fontId="24" fillId="2" borderId="1" xfId="0" applyFont="1" applyFill="1" applyBorder="1" applyAlignment="1" applyProtection="1">
      <alignment horizontal="left" vertical="center"/>
    </xf>
    <xf numFmtId="0" fontId="24" fillId="0" borderId="0" xfId="0" applyFont="1" applyFill="1" applyBorder="1" applyAlignment="1" applyProtection="1">
      <alignment horizontal="left" vertical="center"/>
    </xf>
    <xf numFmtId="0" fontId="26" fillId="0" borderId="0" xfId="0" applyFont="1" applyBorder="1" applyProtection="1"/>
    <xf numFmtId="174" fontId="28" fillId="4" borderId="20" xfId="0" applyNumberFormat="1" applyFont="1" applyFill="1" applyBorder="1" applyAlignment="1" applyProtection="1">
      <alignment horizontal="center" vertical="center"/>
    </xf>
    <xf numFmtId="174" fontId="28" fillId="4" borderId="29" xfId="0" applyNumberFormat="1" applyFont="1" applyFill="1" applyBorder="1" applyAlignment="1" applyProtection="1">
      <alignment horizontal="center" vertical="center"/>
    </xf>
    <xf numFmtId="8" fontId="28" fillId="3" borderId="52" xfId="0" applyNumberFormat="1" applyFont="1" applyFill="1" applyBorder="1" applyAlignment="1" applyProtection="1">
      <alignment horizontal="center" vertical="center"/>
    </xf>
    <xf numFmtId="0" fontId="28" fillId="3" borderId="37" xfId="0" applyFont="1" applyFill="1" applyBorder="1" applyAlignment="1" applyProtection="1">
      <alignment horizontal="left" vertical="center"/>
    </xf>
    <xf numFmtId="174" fontId="28" fillId="3" borderId="56" xfId="0" applyNumberFormat="1" applyFont="1" applyFill="1" applyBorder="1" applyAlignment="1" applyProtection="1">
      <alignment horizontal="center" vertical="center"/>
    </xf>
    <xf numFmtId="0" fontId="39" fillId="3" borderId="57" xfId="0" applyNumberFormat="1" applyFont="1" applyFill="1" applyBorder="1" applyAlignment="1" applyProtection="1">
      <alignment horizontal="left" vertical="center"/>
    </xf>
    <xf numFmtId="0" fontId="39" fillId="3" borderId="67" xfId="0" applyFont="1" applyFill="1" applyBorder="1" applyAlignment="1" applyProtection="1">
      <alignment vertical="center"/>
    </xf>
    <xf numFmtId="0" fontId="39" fillId="3" borderId="71" xfId="0" applyFont="1" applyFill="1" applyBorder="1" applyAlignment="1" applyProtection="1">
      <alignment vertical="center"/>
    </xf>
    <xf numFmtId="0" fontId="28" fillId="2" borderId="2" xfId="0" applyFont="1" applyFill="1" applyBorder="1" applyAlignment="1" applyProtection="1">
      <alignment horizontal="center" vertical="center"/>
    </xf>
    <xf numFmtId="0" fontId="28" fillId="2" borderId="42" xfId="0" applyFont="1" applyFill="1" applyBorder="1" applyAlignment="1" applyProtection="1">
      <alignment horizontal="center" vertical="center"/>
    </xf>
    <xf numFmtId="0" fontId="28" fillId="2" borderId="41" xfId="0" applyFont="1" applyFill="1" applyBorder="1" applyAlignment="1" applyProtection="1">
      <alignment horizontal="center" vertical="center"/>
    </xf>
    <xf numFmtId="0" fontId="20" fillId="3" borderId="39" xfId="0" applyFont="1" applyFill="1" applyBorder="1" applyAlignment="1" applyProtection="1">
      <alignment horizontal="center" vertical="center"/>
    </xf>
    <xf numFmtId="174" fontId="28" fillId="2" borderId="10" xfId="0" applyNumberFormat="1" applyFont="1" applyFill="1" applyBorder="1" applyAlignment="1" applyProtection="1">
      <alignment horizontal="center" vertical="center"/>
    </xf>
    <xf numFmtId="0" fontId="4" fillId="55" borderId="62" xfId="0" applyFont="1" applyFill="1" applyBorder="1" applyAlignment="1" applyProtection="1">
      <alignment horizontal="left" vertical="center"/>
    </xf>
    <xf numFmtId="0" fontId="4" fillId="55" borderId="57" xfId="0" applyFont="1" applyFill="1" applyBorder="1" applyAlignment="1" applyProtection="1">
      <alignment horizontal="left" vertical="center"/>
    </xf>
    <xf numFmtId="0" fontId="4" fillId="55" borderId="56" xfId="0" applyFont="1" applyFill="1" applyBorder="1" applyAlignment="1" applyProtection="1">
      <alignment horizontal="left" vertical="center"/>
    </xf>
    <xf numFmtId="0" fontId="4" fillId="55" borderId="57" xfId="0" applyNumberFormat="1" applyFont="1" applyFill="1" applyBorder="1" applyAlignment="1" applyProtection="1">
      <alignment horizontal="left" vertical="center"/>
    </xf>
    <xf numFmtId="0" fontId="7" fillId="55" borderId="57" xfId="0" applyFont="1" applyFill="1" applyBorder="1" applyAlignment="1" applyProtection="1">
      <alignment horizontal="left" vertical="center"/>
    </xf>
    <xf numFmtId="0" fontId="4" fillId="55" borderId="63" xfId="0" applyFont="1" applyFill="1" applyBorder="1" applyAlignment="1" applyProtection="1">
      <alignment horizontal="left" vertical="center"/>
    </xf>
    <xf numFmtId="0" fontId="57" fillId="2" borderId="1" xfId="3" applyFont="1" applyFill="1" applyBorder="1" applyAlignment="1" applyProtection="1"/>
    <xf numFmtId="0" fontId="57" fillId="2" borderId="24" xfId="3" applyFont="1" applyFill="1" applyBorder="1" applyAlignment="1" applyProtection="1"/>
    <xf numFmtId="0" fontId="57" fillId="2" borderId="32" xfId="3" applyFont="1" applyFill="1" applyBorder="1" applyAlignment="1" applyProtection="1"/>
    <xf numFmtId="0" fontId="28" fillId="0" borderId="57" xfId="0" applyNumberFormat="1" applyFont="1" applyFill="1" applyBorder="1" applyAlignment="1" applyProtection="1">
      <alignment horizontal="left" vertical="center"/>
      <protection locked="0"/>
    </xf>
    <xf numFmtId="164" fontId="28" fillId="0" borderId="57" xfId="0" applyNumberFormat="1" applyFont="1" applyFill="1" applyBorder="1" applyAlignment="1" applyProtection="1">
      <alignment horizontal="left" vertical="center"/>
      <protection locked="0"/>
    </xf>
    <xf numFmtId="164" fontId="28" fillId="0" borderId="2" xfId="0" applyNumberFormat="1" applyFont="1" applyFill="1" applyBorder="1" applyAlignment="1" applyProtection="1">
      <alignment horizontal="left" vertical="center"/>
      <protection locked="0"/>
    </xf>
    <xf numFmtId="164" fontId="28" fillId="0" borderId="4" xfId="0" applyNumberFormat="1" applyFont="1" applyFill="1" applyBorder="1" applyAlignment="1" applyProtection="1">
      <alignment horizontal="left" vertical="center"/>
      <protection locked="0"/>
    </xf>
    <xf numFmtId="9" fontId="55" fillId="0" borderId="53" xfId="2" applyFont="1" applyFill="1" applyBorder="1" applyAlignment="1" applyProtection="1">
      <alignment horizontal="left" vertical="center"/>
      <protection locked="0"/>
    </xf>
    <xf numFmtId="0" fontId="57" fillId="56" borderId="23" xfId="3" applyFont="1" applyFill="1" applyBorder="1" applyAlignment="1" applyProtection="1"/>
    <xf numFmtId="0" fontId="57" fillId="56" borderId="0" xfId="3" applyFont="1" applyFill="1" applyBorder="1" applyAlignment="1" applyProtection="1"/>
    <xf numFmtId="0" fontId="57" fillId="56" borderId="31" xfId="3" applyFont="1" applyFill="1" applyBorder="1" applyAlignment="1" applyProtection="1"/>
    <xf numFmtId="1" fontId="28" fillId="3" borderId="51" xfId="0" applyNumberFormat="1" applyFont="1" applyFill="1" applyBorder="1" applyAlignment="1" applyProtection="1">
      <alignment horizontal="center" vertical="center"/>
    </xf>
    <xf numFmtId="0" fontId="28" fillId="0" borderId="2" xfId="0" applyFont="1" applyFill="1" applyBorder="1" applyAlignment="1" applyProtection="1">
      <alignment horizontal="left" vertical="center"/>
    </xf>
    <xf numFmtId="0" fontId="24" fillId="3" borderId="31" xfId="0" applyFont="1" applyFill="1" applyBorder="1" applyAlignment="1" applyProtection="1">
      <alignment horizontal="left" vertical="center"/>
    </xf>
    <xf numFmtId="0" fontId="28" fillId="2" borderId="54" xfId="0" applyNumberFormat="1" applyFont="1" applyFill="1" applyBorder="1" applyAlignment="1" applyProtection="1">
      <alignment horizontal="left" vertical="center"/>
      <protection locked="0"/>
    </xf>
    <xf numFmtId="0" fontId="28" fillId="3" borderId="57" xfId="0" applyFont="1" applyFill="1" applyBorder="1" applyAlignment="1" applyProtection="1">
      <alignment horizontal="left" vertical="center"/>
    </xf>
    <xf numFmtId="0" fontId="28" fillId="2" borderId="58" xfId="0" applyNumberFormat="1" applyFont="1" applyFill="1" applyBorder="1" applyAlignment="1" applyProtection="1">
      <alignment horizontal="left" vertical="center"/>
    </xf>
    <xf numFmtId="0" fontId="58" fillId="2" borderId="38" xfId="3" applyFont="1" applyFill="1" applyBorder="1" applyAlignment="1" applyProtection="1">
      <alignment horizontal="center" vertical="center"/>
    </xf>
    <xf numFmtId="0" fontId="58" fillId="2" borderId="41" xfId="3" applyFont="1" applyFill="1" applyBorder="1" applyAlignment="1" applyProtection="1">
      <alignment horizontal="center" vertical="center"/>
    </xf>
    <xf numFmtId="0" fontId="24" fillId="3" borderId="47" xfId="0" applyFont="1" applyFill="1" applyBorder="1" applyAlignment="1" applyProtection="1">
      <alignment horizontal="left" vertical="center"/>
    </xf>
    <xf numFmtId="0" fontId="59" fillId="53" borderId="39" xfId="3" applyFont="1" applyFill="1" applyBorder="1" applyAlignment="1" applyProtection="1">
      <alignment horizontal="left" vertical="center"/>
    </xf>
    <xf numFmtId="0" fontId="59" fillId="54" borderId="64" xfId="3" applyFont="1" applyFill="1" applyBorder="1" applyAlignment="1" applyProtection="1">
      <alignment horizontal="left" vertical="center"/>
      <protection locked="0"/>
    </xf>
    <xf numFmtId="0" fontId="59" fillId="0" borderId="53" xfId="3" applyFont="1" applyFill="1" applyBorder="1" applyAlignment="1" applyProtection="1">
      <alignment horizontal="left" vertical="center"/>
      <protection locked="0"/>
    </xf>
    <xf numFmtId="0" fontId="59" fillId="3" borderId="54" xfId="0" applyFont="1" applyFill="1" applyBorder="1" applyAlignment="1" applyProtection="1">
      <alignment horizontal="left" vertical="center"/>
      <protection locked="0"/>
    </xf>
    <xf numFmtId="2" fontId="3" fillId="0" borderId="11" xfId="0" applyNumberFormat="1" applyFont="1" applyBorder="1" applyAlignment="1" applyProtection="1">
      <alignment horizontal="center" vertical="center"/>
      <protection locked="0"/>
    </xf>
    <xf numFmtId="0" fontId="62" fillId="0" borderId="0" xfId="4" applyFont="1"/>
    <xf numFmtId="0" fontId="63" fillId="0" borderId="0" xfId="4" applyFont="1"/>
    <xf numFmtId="14" fontId="62" fillId="0" borderId="0" xfId="4" applyNumberFormat="1" applyFont="1"/>
    <xf numFmtId="175" fontId="62" fillId="57" borderId="74" xfId="4" applyNumberFormat="1" applyFont="1" applyFill="1" applyBorder="1"/>
    <xf numFmtId="2" fontId="62" fillId="0" borderId="29" xfId="4" applyNumberFormat="1" applyFont="1" applyBorder="1" applyProtection="1">
      <protection locked="0"/>
    </xf>
    <xf numFmtId="2" fontId="62" fillId="0" borderId="20" xfId="4" applyNumberFormat="1" applyFont="1" applyBorder="1" applyProtection="1">
      <protection locked="0"/>
    </xf>
    <xf numFmtId="2" fontId="62" fillId="0" borderId="19" xfId="4" applyNumberFormat="1" applyFont="1" applyBorder="1" applyProtection="1">
      <protection locked="0"/>
    </xf>
    <xf numFmtId="0" fontId="62" fillId="0" borderId="75" xfId="4" applyFont="1" applyBorder="1" applyProtection="1">
      <protection locked="0"/>
    </xf>
    <xf numFmtId="175" fontId="62" fillId="57" borderId="76" xfId="4" applyNumberFormat="1" applyFont="1" applyFill="1" applyBorder="1"/>
    <xf numFmtId="0" fontId="62" fillId="0" borderId="8" xfId="4" applyFont="1" applyBorder="1" applyProtection="1">
      <protection locked="0"/>
    </xf>
    <xf numFmtId="0" fontId="62" fillId="0" borderId="7" xfId="4" applyFont="1" applyBorder="1" applyProtection="1">
      <protection locked="0"/>
    </xf>
    <xf numFmtId="0" fontId="63" fillId="0" borderId="7" xfId="4" applyFont="1" applyBorder="1" applyProtection="1">
      <protection locked="0"/>
    </xf>
    <xf numFmtId="0" fontId="62" fillId="0" borderId="6" xfId="4" applyFont="1" applyBorder="1" applyProtection="1">
      <protection locked="0"/>
    </xf>
    <xf numFmtId="0" fontId="62" fillId="0" borderId="77" xfId="4" applyFont="1" applyBorder="1" applyProtection="1">
      <protection locked="0"/>
    </xf>
    <xf numFmtId="0" fontId="64" fillId="57" borderId="78" xfId="4" applyFont="1" applyFill="1" applyBorder="1" applyAlignment="1">
      <alignment horizontal="center" vertical="center"/>
    </xf>
    <xf numFmtId="0" fontId="63" fillId="57" borderId="79" xfId="4" applyFont="1" applyFill="1" applyBorder="1" applyAlignment="1">
      <alignment horizontal="center" vertical="center"/>
    </xf>
    <xf numFmtId="0" fontId="62" fillId="57" borderId="80" xfId="4" applyFont="1" applyFill="1" applyBorder="1"/>
    <xf numFmtId="0" fontId="63" fillId="0" borderId="31" xfId="4" applyFont="1" applyBorder="1" applyAlignment="1">
      <alignment horizontal="center" vertical="center" wrapText="1"/>
    </xf>
    <xf numFmtId="0" fontId="63" fillId="0" borderId="0" xfId="4" applyFont="1" applyAlignment="1">
      <alignment horizontal="center" vertical="center" wrapText="1"/>
    </xf>
    <xf numFmtId="0" fontId="63" fillId="0" borderId="23" xfId="4" applyFont="1" applyBorder="1" applyAlignment="1">
      <alignment horizontal="center" vertical="center" wrapText="1"/>
    </xf>
    <xf numFmtId="175" fontId="62" fillId="0" borderId="0" xfId="4" applyNumberFormat="1" applyFont="1" applyAlignment="1">
      <alignment horizontal="center"/>
    </xf>
    <xf numFmtId="175" fontId="62" fillId="57" borderId="87" xfId="4" applyNumberFormat="1" applyFont="1" applyFill="1" applyBorder="1"/>
    <xf numFmtId="0" fontId="62" fillId="0" borderId="29" xfId="4" applyFont="1" applyBorder="1" applyProtection="1">
      <protection locked="0"/>
    </xf>
    <xf numFmtId="2" fontId="62" fillId="0" borderId="20" xfId="4" applyNumberFormat="1" applyFont="1" applyBorder="1" applyAlignment="1" applyProtection="1">
      <alignment horizontal="right"/>
      <protection locked="0"/>
    </xf>
    <xf numFmtId="2" fontId="63" fillId="0" borderId="20" xfId="4" applyNumberFormat="1" applyFont="1" applyBorder="1" applyProtection="1">
      <protection locked="0"/>
    </xf>
    <xf numFmtId="2" fontId="62" fillId="57" borderId="75" xfId="4" applyNumberFormat="1" applyFont="1" applyFill="1" applyBorder="1"/>
    <xf numFmtId="175" fontId="62" fillId="57" borderId="88" xfId="4" applyNumberFormat="1" applyFont="1" applyFill="1" applyBorder="1"/>
    <xf numFmtId="2" fontId="62" fillId="0" borderId="7" xfId="4" applyNumberFormat="1" applyFont="1" applyBorder="1" applyProtection="1">
      <protection locked="0"/>
    </xf>
    <xf numFmtId="2" fontId="62" fillId="0" borderId="7" xfId="4" applyNumberFormat="1" applyFont="1" applyBorder="1" applyAlignment="1" applyProtection="1">
      <alignment horizontal="right"/>
      <protection locked="0"/>
    </xf>
    <xf numFmtId="2" fontId="63" fillId="0" borderId="7" xfId="4" applyNumberFormat="1" applyFont="1" applyBorder="1" applyProtection="1">
      <protection locked="0"/>
    </xf>
    <xf numFmtId="2" fontId="62" fillId="59" borderId="89" xfId="4" applyNumberFormat="1" applyFont="1" applyFill="1" applyBorder="1"/>
    <xf numFmtId="176" fontId="62" fillId="0" borderId="0" xfId="4" applyNumberFormat="1" applyFont="1"/>
    <xf numFmtId="175" fontId="62" fillId="57" borderId="90" xfId="4" applyNumberFormat="1" applyFont="1" applyFill="1" applyBorder="1"/>
    <xf numFmtId="0" fontId="62" fillId="0" borderId="35" xfId="4" applyFont="1" applyBorder="1" applyProtection="1">
      <protection locked="0"/>
    </xf>
    <xf numFmtId="2" fontId="62" fillId="0" borderId="14" xfId="4" applyNumberFormat="1" applyFont="1" applyBorder="1" applyProtection="1">
      <protection locked="0"/>
    </xf>
    <xf numFmtId="2" fontId="62" fillId="0" borderId="14" xfId="4" applyNumberFormat="1" applyFont="1" applyBorder="1" applyAlignment="1" applyProtection="1">
      <alignment horizontal="right"/>
      <protection locked="0"/>
    </xf>
    <xf numFmtId="2" fontId="63" fillId="0" borderId="14" xfId="4" applyNumberFormat="1" applyFont="1" applyBorder="1" applyProtection="1">
      <protection locked="0"/>
    </xf>
    <xf numFmtId="2" fontId="62" fillId="59" borderId="91" xfId="4" applyNumberFormat="1" applyFont="1" applyFill="1" applyBorder="1"/>
    <xf numFmtId="175" fontId="62" fillId="57" borderId="92" xfId="4" applyNumberFormat="1" applyFont="1" applyFill="1" applyBorder="1"/>
    <xf numFmtId="2" fontId="65" fillId="0" borderId="25" xfId="4" applyNumberFormat="1" applyFont="1" applyBorder="1" applyProtection="1">
      <protection locked="0"/>
    </xf>
    <xf numFmtId="2" fontId="65" fillId="0" borderId="25" xfId="4" applyNumberFormat="1" applyFont="1" applyBorder="1" applyAlignment="1" applyProtection="1">
      <alignment horizontal="right"/>
      <protection locked="0"/>
    </xf>
    <xf numFmtId="2" fontId="66" fillId="0" borderId="7" xfId="4" applyNumberFormat="1" applyFont="1" applyBorder="1" applyProtection="1">
      <protection locked="0"/>
    </xf>
    <xf numFmtId="2" fontId="62" fillId="57" borderId="89" xfId="4" applyNumberFormat="1" applyFont="1" applyFill="1" applyBorder="1"/>
    <xf numFmtId="175" fontId="65" fillId="0" borderId="31" xfId="4" applyNumberFormat="1" applyFont="1" applyBorder="1"/>
    <xf numFmtId="0" fontId="65" fillId="0" borderId="0" xfId="4" applyFont="1"/>
    <xf numFmtId="2" fontId="65" fillId="0" borderId="0" xfId="4" applyNumberFormat="1" applyFont="1"/>
    <xf numFmtId="2" fontId="65" fillId="0" borderId="0" xfId="4" applyNumberFormat="1" applyFont="1" applyAlignment="1">
      <alignment horizontal="right"/>
    </xf>
    <xf numFmtId="2" fontId="66" fillId="0" borderId="0" xfId="4" applyNumberFormat="1" applyFont="1"/>
    <xf numFmtId="2" fontId="65" fillId="0" borderId="23" xfId="4" applyNumberFormat="1" applyFont="1" applyBorder="1"/>
    <xf numFmtId="175" fontId="65" fillId="57" borderId="32" xfId="4" applyNumberFormat="1" applyFont="1" applyFill="1" applyBorder="1"/>
    <xf numFmtId="0" fontId="65" fillId="0" borderId="32" xfId="4" applyFont="1" applyBorder="1" applyProtection="1">
      <protection locked="0"/>
    </xf>
    <xf numFmtId="2" fontId="65" fillId="0" borderId="44" xfId="4" applyNumberFormat="1" applyFont="1" applyBorder="1" applyProtection="1">
      <protection locked="0"/>
    </xf>
    <xf numFmtId="2" fontId="65" fillId="0" borderId="44" xfId="4" applyNumberFormat="1" applyFont="1" applyBorder="1" applyAlignment="1" applyProtection="1">
      <alignment horizontal="right"/>
      <protection locked="0"/>
    </xf>
    <xf numFmtId="2" fontId="66" fillId="0" borderId="21" xfId="4" applyNumberFormat="1" applyFont="1" applyBorder="1" applyProtection="1">
      <protection locked="0"/>
    </xf>
    <xf numFmtId="2" fontId="65" fillId="57" borderId="1" xfId="4" applyNumberFormat="1" applyFont="1" applyFill="1" applyBorder="1"/>
    <xf numFmtId="175" fontId="65" fillId="57" borderId="88" xfId="4" applyNumberFormat="1" applyFont="1" applyFill="1" applyBorder="1"/>
    <xf numFmtId="0" fontId="65" fillId="0" borderId="61" xfId="4" applyFont="1" applyBorder="1" applyProtection="1">
      <protection locked="0"/>
    </xf>
    <xf numFmtId="2" fontId="65" fillId="57" borderId="89" xfId="4" applyNumberFormat="1" applyFont="1" applyFill="1" applyBorder="1"/>
    <xf numFmtId="175" fontId="62" fillId="57" borderId="27" xfId="4" applyNumberFormat="1" applyFont="1" applyFill="1" applyBorder="1"/>
    <xf numFmtId="2" fontId="62" fillId="0" borderId="95" xfId="4" applyNumberFormat="1" applyFont="1" applyBorder="1" applyProtection="1">
      <protection locked="0"/>
    </xf>
    <xf numFmtId="2" fontId="62" fillId="0" borderId="96" xfId="4" applyNumberFormat="1" applyFont="1" applyBorder="1" applyProtection="1">
      <protection locked="0"/>
    </xf>
    <xf numFmtId="2" fontId="62" fillId="0" borderId="97" xfId="4" applyNumberFormat="1" applyFont="1" applyBorder="1" applyProtection="1">
      <protection locked="0"/>
    </xf>
    <xf numFmtId="2" fontId="62" fillId="0" borderId="97" xfId="4" applyNumberFormat="1" applyFont="1" applyBorder="1" applyAlignment="1" applyProtection="1">
      <alignment horizontal="right"/>
      <protection locked="0"/>
    </xf>
    <xf numFmtId="2" fontId="63" fillId="0" borderId="97" xfId="4" applyNumberFormat="1" applyFont="1" applyBorder="1" applyProtection="1">
      <protection locked="0"/>
    </xf>
    <xf numFmtId="2" fontId="62" fillId="57" borderId="98" xfId="4" applyNumberFormat="1" applyFont="1" applyFill="1" applyBorder="1"/>
    <xf numFmtId="0" fontId="62" fillId="0" borderId="0" xfId="4" applyFont="1" applyAlignment="1">
      <alignment horizontal="center"/>
    </xf>
    <xf numFmtId="175" fontId="62" fillId="57" borderId="39" xfId="4" applyNumberFormat="1" applyFont="1" applyFill="1" applyBorder="1"/>
    <xf numFmtId="2" fontId="62" fillId="0" borderId="99" xfId="4" applyNumberFormat="1" applyFont="1" applyBorder="1" applyProtection="1">
      <protection locked="0"/>
    </xf>
    <xf numFmtId="2" fontId="62" fillId="0" borderId="100" xfId="4" applyNumberFormat="1" applyFont="1" applyBorder="1" applyProtection="1">
      <protection locked="0"/>
    </xf>
    <xf numFmtId="2" fontId="62" fillId="0" borderId="79" xfId="4" applyNumberFormat="1" applyFont="1" applyBorder="1" applyProtection="1">
      <protection locked="0"/>
    </xf>
    <xf numFmtId="2" fontId="62" fillId="0" borderId="79" xfId="4" applyNumberFormat="1" applyFont="1" applyBorder="1" applyAlignment="1" applyProtection="1">
      <alignment horizontal="right"/>
      <protection locked="0"/>
    </xf>
    <xf numFmtId="2" fontId="63" fillId="0" borderId="79" xfId="4" applyNumberFormat="1" applyFont="1" applyBorder="1" applyProtection="1">
      <protection locked="0"/>
    </xf>
    <xf numFmtId="177" fontId="62" fillId="57" borderId="101" xfId="5" applyFont="1" applyFill="1" applyBorder="1"/>
    <xf numFmtId="175" fontId="62" fillId="57" borderId="102" xfId="4" applyNumberFormat="1" applyFont="1" applyFill="1" applyBorder="1"/>
    <xf numFmtId="2" fontId="62" fillId="0" borderId="103" xfId="4" applyNumberFormat="1" applyFont="1" applyBorder="1" applyProtection="1">
      <protection locked="0"/>
    </xf>
    <xf numFmtId="2" fontId="62" fillId="0" borderId="104" xfId="4" applyNumberFormat="1" applyFont="1" applyBorder="1" applyProtection="1">
      <protection locked="0"/>
    </xf>
    <xf numFmtId="14" fontId="62" fillId="0" borderId="105" xfId="4" applyNumberFormat="1" applyFont="1" applyBorder="1" applyProtection="1">
      <protection locked="0"/>
    </xf>
    <xf numFmtId="175" fontId="62" fillId="57" borderId="106" xfId="4" applyNumberFormat="1" applyFont="1" applyFill="1" applyBorder="1"/>
    <xf numFmtId="2" fontId="62" fillId="0" borderId="107" xfId="4" applyNumberFormat="1" applyFont="1" applyBorder="1" applyProtection="1">
      <protection locked="0"/>
    </xf>
    <xf numFmtId="14" fontId="62" fillId="0" borderId="108" xfId="4" applyNumberFormat="1" applyFont="1" applyBorder="1" applyProtection="1">
      <protection locked="0"/>
    </xf>
    <xf numFmtId="0" fontId="64" fillId="57" borderId="25" xfId="4" applyFont="1" applyFill="1" applyBorder="1" applyAlignment="1">
      <alignment horizontal="center" vertical="center"/>
    </xf>
    <xf numFmtId="0" fontId="64" fillId="57" borderId="109" xfId="4" applyFont="1" applyFill="1" applyBorder="1" applyAlignment="1">
      <alignment horizontal="center" vertical="center"/>
    </xf>
    <xf numFmtId="0" fontId="64" fillId="57" borderId="110" xfId="4" applyFont="1" applyFill="1" applyBorder="1" applyAlignment="1">
      <alignment horizontal="center" vertical="center"/>
    </xf>
    <xf numFmtId="0" fontId="64" fillId="57" borderId="111" xfId="4" applyFont="1" applyFill="1" applyBorder="1" applyAlignment="1">
      <alignment horizontal="center" vertical="center"/>
    </xf>
    <xf numFmtId="176" fontId="64" fillId="57" borderId="8" xfId="4" applyNumberFormat="1" applyFont="1" applyFill="1" applyBorder="1"/>
    <xf numFmtId="44" fontId="62" fillId="0" borderId="0" xfId="4" applyNumberFormat="1" applyFont="1"/>
    <xf numFmtId="44" fontId="62" fillId="0" borderId="0" xfId="4" applyNumberFormat="1" applyFont="1" applyAlignment="1">
      <alignment horizontal="center" vertical="center"/>
    </xf>
    <xf numFmtId="16" fontId="62" fillId="0" borderId="0" xfId="4" applyNumberFormat="1" applyFont="1"/>
    <xf numFmtId="0" fontId="62" fillId="0" borderId="0" xfId="4" applyFont="1" applyAlignment="1">
      <alignment horizontal="right"/>
    </xf>
    <xf numFmtId="44" fontId="62" fillId="57" borderId="24" xfId="4" applyNumberFormat="1" applyFont="1" applyFill="1" applyBorder="1" applyAlignment="1">
      <alignment horizontal="center" vertical="center"/>
    </xf>
    <xf numFmtId="164" fontId="62" fillId="57" borderId="24" xfId="4" applyNumberFormat="1" applyFont="1" applyFill="1" applyBorder="1"/>
    <xf numFmtId="164" fontId="62" fillId="57" borderId="24" xfId="4" applyNumberFormat="1" applyFont="1" applyFill="1" applyBorder="1" applyAlignment="1">
      <alignment horizontal="right"/>
    </xf>
    <xf numFmtId="0" fontId="62" fillId="57" borderId="24" xfId="4" applyFont="1" applyFill="1" applyBorder="1"/>
    <xf numFmtId="0" fontId="62" fillId="57" borderId="1" xfId="4" applyFont="1" applyFill="1" applyBorder="1"/>
    <xf numFmtId="164" fontId="62" fillId="57" borderId="32" xfId="4" applyNumberFormat="1" applyFont="1" applyFill="1" applyBorder="1" applyAlignment="1">
      <alignment horizontal="center" vertical="center"/>
    </xf>
    <xf numFmtId="164" fontId="62" fillId="57" borderId="39" xfId="4" applyNumberFormat="1" applyFont="1" applyFill="1" applyBorder="1"/>
    <xf numFmtId="164" fontId="62" fillId="57" borderId="18" xfId="4" applyNumberFormat="1" applyFont="1" applyFill="1" applyBorder="1" applyAlignment="1">
      <alignment horizontal="right"/>
    </xf>
    <xf numFmtId="164" fontId="62" fillId="57" borderId="39" xfId="4" applyNumberFormat="1" applyFont="1" applyFill="1" applyBorder="1" applyAlignment="1">
      <alignment horizontal="center" vertical="center"/>
    </xf>
    <xf numFmtId="164" fontId="62" fillId="57" borderId="18" xfId="4" applyNumberFormat="1" applyFont="1" applyFill="1" applyBorder="1"/>
    <xf numFmtId="1" fontId="62" fillId="57" borderId="18" xfId="4" applyNumberFormat="1" applyFont="1" applyFill="1" applyBorder="1" applyAlignment="1">
      <alignment horizontal="center" vertical="center"/>
    </xf>
    <xf numFmtId="164" fontId="62" fillId="57" borderId="9" xfId="4" applyNumberFormat="1" applyFont="1" applyFill="1" applyBorder="1" applyAlignment="1">
      <alignment horizontal="right"/>
    </xf>
    <xf numFmtId="164" fontId="62" fillId="57" borderId="2" xfId="4" applyNumberFormat="1" applyFont="1" applyFill="1" applyBorder="1" applyAlignment="1">
      <alignment horizontal="right"/>
    </xf>
    <xf numFmtId="0" fontId="62" fillId="57" borderId="18" xfId="4" applyFont="1" applyFill="1" applyBorder="1" applyAlignment="1">
      <alignment horizontal="center" vertical="center"/>
    </xf>
    <xf numFmtId="164" fontId="62" fillId="57" borderId="39" xfId="4" applyNumberFormat="1" applyFont="1" applyFill="1" applyBorder="1" applyAlignment="1">
      <alignment horizontal="right"/>
    </xf>
    <xf numFmtId="164" fontId="62" fillId="57" borderId="31" xfId="4" applyNumberFormat="1" applyFont="1" applyFill="1" applyBorder="1" applyAlignment="1">
      <alignment horizontal="right"/>
    </xf>
    <xf numFmtId="164" fontId="62" fillId="57" borderId="0" xfId="4" applyNumberFormat="1" applyFont="1" applyFill="1"/>
    <xf numFmtId="0" fontId="62" fillId="57" borderId="0" xfId="4" applyFont="1" applyFill="1"/>
    <xf numFmtId="0" fontId="62" fillId="57" borderId="23" xfId="4" applyFont="1" applyFill="1" applyBorder="1"/>
    <xf numFmtId="0" fontId="62" fillId="57" borderId="31" xfId="4" applyFont="1" applyFill="1" applyBorder="1"/>
    <xf numFmtId="44" fontId="62" fillId="0" borderId="18" xfId="6" applyFont="1" applyBorder="1" applyProtection="1">
      <protection locked="0"/>
    </xf>
    <xf numFmtId="166" fontId="62" fillId="57" borderId="18" xfId="4" applyNumberFormat="1" applyFont="1" applyFill="1" applyBorder="1" applyAlignment="1">
      <alignment horizontal="center" vertical="center"/>
    </xf>
    <xf numFmtId="164" fontId="62" fillId="57" borderId="18" xfId="6" applyNumberFormat="1" applyFont="1" applyFill="1" applyBorder="1" applyAlignment="1" applyProtection="1">
      <alignment horizontal="right"/>
    </xf>
    <xf numFmtId="166" fontId="62" fillId="57" borderId="9" xfId="4" applyNumberFormat="1" applyFont="1" applyFill="1" applyBorder="1" applyAlignment="1">
      <alignment horizontal="center" vertical="center"/>
    </xf>
    <xf numFmtId="164" fontId="62" fillId="57" borderId="18" xfId="6" applyNumberFormat="1" applyFont="1" applyFill="1" applyBorder="1" applyProtection="1"/>
    <xf numFmtId="164" fontId="62" fillId="0" borderId="24" xfId="4" applyNumberFormat="1" applyFont="1" applyBorder="1" applyProtection="1">
      <protection locked="0"/>
    </xf>
    <xf numFmtId="164" fontId="62" fillId="0" borderId="18" xfId="6" applyNumberFormat="1" applyFont="1" applyFill="1" applyBorder="1" applyAlignment="1" applyProtection="1">
      <alignment horizontal="right"/>
      <protection locked="0"/>
    </xf>
    <xf numFmtId="1" fontId="62" fillId="0" borderId="18" xfId="6" applyNumberFormat="1" applyFont="1" applyFill="1" applyBorder="1" applyAlignment="1" applyProtection="1">
      <alignment horizontal="center"/>
      <protection locked="0"/>
    </xf>
    <xf numFmtId="0" fontId="62" fillId="57" borderId="23" xfId="6" applyNumberFormat="1" applyFont="1" applyFill="1" applyBorder="1" applyAlignment="1" applyProtection="1">
      <alignment horizontal="center"/>
    </xf>
    <xf numFmtId="0" fontId="62" fillId="0" borderId="32" xfId="6" applyNumberFormat="1" applyFont="1" applyBorder="1" applyAlignment="1" applyProtection="1">
      <alignment horizontal="center"/>
      <protection locked="0"/>
    </xf>
    <xf numFmtId="164" fontId="62" fillId="0" borderId="18" xfId="6" applyNumberFormat="1" applyFont="1" applyBorder="1" applyAlignment="1" applyProtection="1">
      <alignment horizontal="right"/>
      <protection locked="0"/>
    </xf>
    <xf numFmtId="164" fontId="62" fillId="0" borderId="1" xfId="6" applyNumberFormat="1" applyFont="1" applyBorder="1" applyAlignment="1" applyProtection="1">
      <alignment horizontal="right"/>
      <protection locked="0"/>
    </xf>
    <xf numFmtId="164" fontId="62" fillId="0" borderId="23" xfId="6" applyNumberFormat="1" applyFont="1" applyFill="1" applyBorder="1" applyAlignment="1" applyProtection="1">
      <alignment horizontal="center"/>
      <protection locked="0"/>
    </xf>
    <xf numFmtId="44" fontId="62" fillId="0" borderId="18" xfId="6" applyFont="1" applyFill="1" applyBorder="1" applyAlignment="1" applyProtection="1">
      <alignment horizontal="center"/>
      <protection locked="0"/>
    </xf>
    <xf numFmtId="44" fontId="62" fillId="0" borderId="23" xfId="6" applyFont="1" applyFill="1" applyBorder="1" applyAlignment="1" applyProtection="1">
      <alignment horizontal="right"/>
      <protection locked="0"/>
    </xf>
    <xf numFmtId="44" fontId="62" fillId="0" borderId="9" xfId="6" applyFont="1" applyFill="1" applyBorder="1" applyAlignment="1" applyProtection="1">
      <alignment horizontal="right"/>
      <protection locked="0"/>
    </xf>
    <xf numFmtId="164" fontId="62" fillId="0" borderId="18" xfId="6" applyNumberFormat="1" applyFont="1" applyFill="1" applyBorder="1" applyAlignment="1" applyProtection="1">
      <alignment horizontal="center" vertical="center"/>
      <protection locked="0"/>
    </xf>
    <xf numFmtId="0" fontId="62" fillId="57" borderId="18" xfId="4" applyFont="1" applyFill="1" applyBorder="1" applyAlignment="1">
      <alignment horizontal="right"/>
    </xf>
    <xf numFmtId="44" fontId="62" fillId="0" borderId="9" xfId="6" applyFont="1" applyBorder="1" applyProtection="1">
      <protection locked="0"/>
    </xf>
    <xf numFmtId="164" fontId="62" fillId="57" borderId="9" xfId="4" applyNumberFormat="1" applyFont="1" applyFill="1" applyBorder="1"/>
    <xf numFmtId="164" fontId="62" fillId="57" borderId="9" xfId="6" applyNumberFormat="1" applyFont="1" applyFill="1" applyBorder="1" applyAlignment="1" applyProtection="1">
      <alignment horizontal="right"/>
    </xf>
    <xf numFmtId="164" fontId="62" fillId="57" borderId="9" xfId="6" applyNumberFormat="1" applyFont="1" applyFill="1" applyBorder="1" applyProtection="1"/>
    <xf numFmtId="164" fontId="62" fillId="0" borderId="0" xfId="4" applyNumberFormat="1" applyFont="1" applyProtection="1">
      <protection locked="0"/>
    </xf>
    <xf numFmtId="164" fontId="62" fillId="0" borderId="9" xfId="6" applyNumberFormat="1" applyFont="1" applyFill="1" applyBorder="1" applyAlignment="1" applyProtection="1">
      <alignment horizontal="right"/>
      <protection locked="0"/>
    </xf>
    <xf numFmtId="1" fontId="62" fillId="0" borderId="9" xfId="6" applyNumberFormat="1" applyFont="1" applyFill="1" applyBorder="1" applyAlignment="1" applyProtection="1">
      <alignment horizontal="center"/>
      <protection locked="0"/>
    </xf>
    <xf numFmtId="0" fontId="62" fillId="0" borderId="31" xfId="6" applyNumberFormat="1" applyFont="1" applyBorder="1" applyAlignment="1" applyProtection="1">
      <alignment horizontal="center"/>
      <protection locked="0"/>
    </xf>
    <xf numFmtId="164" fontId="62" fillId="0" borderId="9" xfId="6" applyNumberFormat="1" applyFont="1" applyBorder="1" applyAlignment="1" applyProtection="1">
      <alignment horizontal="right"/>
      <protection locked="0"/>
    </xf>
    <xf numFmtId="164" fontId="62" fillId="0" borderId="23" xfId="6" applyNumberFormat="1" applyFont="1" applyBorder="1" applyAlignment="1" applyProtection="1">
      <alignment horizontal="right"/>
      <protection locked="0"/>
    </xf>
    <xf numFmtId="44" fontId="62" fillId="0" borderId="9" xfId="6" applyFont="1" applyFill="1" applyBorder="1" applyAlignment="1" applyProtection="1">
      <alignment horizontal="center"/>
      <protection locked="0"/>
    </xf>
    <xf numFmtId="164" fontId="62" fillId="0" borderId="9" xfId="6" applyNumberFormat="1" applyFont="1" applyFill="1" applyBorder="1" applyAlignment="1" applyProtection="1">
      <alignment horizontal="center" vertical="center"/>
      <protection locked="0"/>
    </xf>
    <xf numFmtId="0" fontId="62" fillId="57" borderId="9" xfId="4" applyFont="1" applyFill="1" applyBorder="1" applyAlignment="1">
      <alignment horizontal="right"/>
    </xf>
    <xf numFmtId="164" fontId="62" fillId="0" borderId="9" xfId="4" applyNumberFormat="1" applyFont="1" applyBorder="1" applyProtection="1">
      <protection locked="0"/>
    </xf>
    <xf numFmtId="1" fontId="62" fillId="0" borderId="9" xfId="4" applyNumberFormat="1" applyFont="1" applyBorder="1" applyAlignment="1" applyProtection="1">
      <alignment horizontal="center"/>
      <protection locked="0"/>
    </xf>
    <xf numFmtId="0" fontId="62" fillId="57" borderId="23" xfId="4" applyFont="1" applyFill="1" applyBorder="1" applyAlignment="1">
      <alignment horizontal="center"/>
    </xf>
    <xf numFmtId="0" fontId="62" fillId="0" borderId="31" xfId="4" applyFont="1" applyBorder="1" applyAlignment="1" applyProtection="1">
      <alignment horizontal="center"/>
      <protection locked="0"/>
    </xf>
    <xf numFmtId="164" fontId="62" fillId="0" borderId="23" xfId="4" applyNumberFormat="1" applyFont="1" applyBorder="1" applyProtection="1">
      <protection locked="0"/>
    </xf>
    <xf numFmtId="164" fontId="62" fillId="0" borderId="23" xfId="4" applyNumberFormat="1" applyFont="1" applyBorder="1" applyAlignment="1" applyProtection="1">
      <alignment horizontal="center"/>
      <protection locked="0"/>
    </xf>
    <xf numFmtId="44" fontId="69" fillId="0" borderId="9" xfId="6" applyFont="1" applyBorder="1" applyProtection="1">
      <protection locked="0"/>
    </xf>
    <xf numFmtId="164" fontId="70" fillId="57" borderId="9" xfId="6" applyNumberFormat="1" applyFont="1" applyFill="1" applyBorder="1" applyProtection="1"/>
    <xf numFmtId="44" fontId="62" fillId="0" borderId="9" xfId="6" applyFont="1" applyFill="1" applyBorder="1" applyProtection="1">
      <protection locked="0"/>
    </xf>
    <xf numFmtId="44" fontId="62" fillId="0" borderId="9" xfId="4" applyNumberFormat="1" applyFont="1" applyBorder="1" applyProtection="1">
      <protection locked="0"/>
    </xf>
    <xf numFmtId="44" fontId="62" fillId="0" borderId="23" xfId="6" applyFont="1" applyBorder="1" applyAlignment="1" applyProtection="1">
      <alignment horizontal="right"/>
      <protection locked="0"/>
    </xf>
    <xf numFmtId="44" fontId="62" fillId="0" borderId="5" xfId="6" applyFont="1" applyBorder="1" applyProtection="1">
      <protection locked="0"/>
    </xf>
    <xf numFmtId="166" fontId="62" fillId="57" borderId="5" xfId="4" applyNumberFormat="1" applyFont="1" applyFill="1" applyBorder="1" applyAlignment="1">
      <alignment horizontal="center" vertical="center"/>
    </xf>
    <xf numFmtId="164" fontId="62" fillId="57" borderId="5" xfId="4" applyNumberFormat="1" applyFont="1" applyFill="1" applyBorder="1"/>
    <xf numFmtId="164" fontId="62" fillId="57" borderId="5" xfId="6" applyNumberFormat="1" applyFont="1" applyFill="1" applyBorder="1" applyAlignment="1" applyProtection="1">
      <alignment horizontal="right"/>
    </xf>
    <xf numFmtId="164" fontId="62" fillId="57" borderId="5" xfId="6" applyNumberFormat="1" applyFont="1" applyFill="1" applyBorder="1" applyProtection="1"/>
    <xf numFmtId="164" fontId="62" fillId="0" borderId="36" xfId="4" applyNumberFormat="1" applyFont="1" applyBorder="1" applyProtection="1">
      <protection locked="0"/>
    </xf>
    <xf numFmtId="164" fontId="62" fillId="0" borderId="5" xfId="6" applyNumberFormat="1" applyFont="1" applyFill="1" applyBorder="1" applyAlignment="1" applyProtection="1">
      <alignment horizontal="right"/>
      <protection locked="0"/>
    </xf>
    <xf numFmtId="1" fontId="62" fillId="0" borderId="5" xfId="6" applyNumberFormat="1" applyFont="1" applyFill="1" applyBorder="1" applyAlignment="1" applyProtection="1">
      <alignment horizontal="center"/>
      <protection locked="0"/>
    </xf>
    <xf numFmtId="164" fontId="62" fillId="0" borderId="5" xfId="6" applyNumberFormat="1" applyFont="1" applyBorder="1" applyAlignment="1" applyProtection="1">
      <alignment horizontal="right"/>
      <protection locked="0"/>
    </xf>
    <xf numFmtId="44" fontId="62" fillId="0" borderId="5" xfId="6" applyFont="1" applyFill="1" applyBorder="1" applyAlignment="1" applyProtection="1">
      <alignment horizontal="center"/>
      <protection locked="0"/>
    </xf>
    <xf numFmtId="44" fontId="62" fillId="0" borderId="5" xfId="6" applyFont="1" applyFill="1" applyBorder="1" applyAlignment="1" applyProtection="1">
      <alignment horizontal="right"/>
      <protection locked="0"/>
    </xf>
    <xf numFmtId="164" fontId="62" fillId="0" borderId="5" xfId="6" applyNumberFormat="1" applyFont="1" applyFill="1" applyBorder="1" applyAlignment="1" applyProtection="1">
      <alignment horizontal="center" vertical="center"/>
      <protection locked="0"/>
    </xf>
    <xf numFmtId="0" fontId="62" fillId="57" borderId="9" xfId="4" applyFont="1" applyFill="1" applyBorder="1" applyAlignment="1">
      <alignment horizontal="center" vertical="center" wrapText="1"/>
    </xf>
    <xf numFmtId="0" fontId="62" fillId="57" borderId="9" xfId="4" applyFont="1" applyFill="1" applyBorder="1"/>
    <xf numFmtId="0" fontId="62" fillId="57" borderId="5" xfId="4" applyFont="1" applyFill="1" applyBorder="1" applyAlignment="1">
      <alignment horizontal="center" vertical="center" wrapText="1"/>
    </xf>
    <xf numFmtId="0" fontId="62" fillId="57" borderId="5" xfId="4" applyFont="1" applyFill="1" applyBorder="1"/>
    <xf numFmtId="0" fontId="62" fillId="57" borderId="37" xfId="4" applyFont="1" applyFill="1" applyBorder="1"/>
    <xf numFmtId="44" fontId="62" fillId="0" borderId="23" xfId="4" applyNumberFormat="1" applyFont="1" applyBorder="1"/>
    <xf numFmtId="164" fontId="67" fillId="0" borderId="0" xfId="4" applyNumberFormat="1" applyFont="1" applyAlignment="1">
      <alignment horizontal="center" vertical="center" wrapText="1"/>
    </xf>
    <xf numFmtId="44" fontId="62" fillId="0" borderId="18" xfId="6" applyFont="1" applyFill="1" applyBorder="1" applyAlignment="1" applyProtection="1">
      <alignment horizontal="right"/>
      <protection locked="0"/>
    </xf>
    <xf numFmtId="164" fontId="62" fillId="57" borderId="24" xfId="4" applyNumberFormat="1" applyFont="1" applyFill="1" applyBorder="1" applyAlignment="1">
      <alignment horizontal="center" vertical="center"/>
    </xf>
    <xf numFmtId="166" fontId="62" fillId="57" borderId="39" xfId="4" applyNumberFormat="1" applyFont="1" applyFill="1" applyBorder="1" applyAlignment="1">
      <alignment horizontal="center" vertical="center"/>
    </xf>
    <xf numFmtId="164" fontId="62" fillId="57" borderId="1" xfId="4" applyNumberFormat="1" applyFont="1" applyFill="1" applyBorder="1" applyAlignment="1">
      <alignment horizontal="center" vertical="center"/>
    </xf>
    <xf numFmtId="1" fontId="62" fillId="57" borderId="39" xfId="6" applyNumberFormat="1" applyFont="1" applyFill="1" applyBorder="1" applyAlignment="1" applyProtection="1">
      <alignment horizontal="center" vertical="center"/>
    </xf>
    <xf numFmtId="3" fontId="62" fillId="57" borderId="1" xfId="4" applyNumberFormat="1" applyFont="1" applyFill="1" applyBorder="1" applyAlignment="1">
      <alignment horizontal="center" vertical="center"/>
    </xf>
    <xf numFmtId="164" fontId="62" fillId="57" borderId="9" xfId="4" applyNumberFormat="1" applyFont="1" applyFill="1" applyBorder="1" applyAlignment="1">
      <alignment horizontal="center" vertical="center"/>
    </xf>
    <xf numFmtId="164" fontId="62" fillId="57" borderId="2" xfId="4" applyNumberFormat="1" applyFont="1" applyFill="1" applyBorder="1" applyAlignment="1">
      <alignment horizontal="center"/>
    </xf>
    <xf numFmtId="164" fontId="62" fillId="57" borderId="39" xfId="4" applyNumberFormat="1" applyFont="1" applyFill="1" applyBorder="1" applyAlignment="1">
      <alignment horizontal="center"/>
    </xf>
    <xf numFmtId="164" fontId="62" fillId="57" borderId="18" xfId="6" applyNumberFormat="1" applyFont="1" applyFill="1" applyBorder="1" applyAlignment="1" applyProtection="1">
      <alignment horizontal="center" vertical="center"/>
    </xf>
    <xf numFmtId="164" fontId="62" fillId="57" borderId="1" xfId="6" applyNumberFormat="1" applyFont="1" applyFill="1" applyBorder="1" applyAlignment="1" applyProtection="1">
      <alignment horizontal="center" vertical="center"/>
    </xf>
    <xf numFmtId="1" fontId="62" fillId="57" borderId="23" xfId="6" applyNumberFormat="1" applyFont="1" applyFill="1" applyBorder="1" applyAlignment="1" applyProtection="1">
      <alignment horizontal="center" vertical="center"/>
    </xf>
    <xf numFmtId="164" fontId="62" fillId="0" borderId="1" xfId="6" applyNumberFormat="1" applyFont="1" applyFill="1" applyBorder="1" applyAlignment="1" applyProtection="1">
      <alignment horizontal="center" vertical="center"/>
      <protection locked="0"/>
    </xf>
    <xf numFmtId="1" fontId="62" fillId="0" borderId="1" xfId="6" applyNumberFormat="1" applyFont="1" applyFill="1" applyBorder="1" applyAlignment="1" applyProtection="1">
      <alignment horizontal="center" vertical="center"/>
      <protection locked="0"/>
    </xf>
    <xf numFmtId="0" fontId="62" fillId="57" borderId="23" xfId="6" applyNumberFormat="1" applyFont="1" applyFill="1" applyBorder="1" applyAlignment="1" applyProtection="1">
      <alignment horizontal="center" vertical="center"/>
    </xf>
    <xf numFmtId="164" fontId="62" fillId="57" borderId="18" xfId="6" applyNumberFormat="1" applyFont="1" applyFill="1" applyBorder="1" applyAlignment="1" applyProtection="1">
      <alignment horizontal="center"/>
    </xf>
    <xf numFmtId="164" fontId="62" fillId="0" borderId="18" xfId="6" applyNumberFormat="1" applyFont="1" applyBorder="1" applyAlignment="1" applyProtection="1">
      <alignment horizontal="center"/>
      <protection locked="0"/>
    </xf>
    <xf numFmtId="164" fontId="62" fillId="0" borderId="1" xfId="6" applyNumberFormat="1" applyFont="1" applyBorder="1" applyAlignment="1" applyProtection="1">
      <alignment horizontal="center"/>
      <protection locked="0"/>
    </xf>
    <xf numFmtId="164" fontId="62" fillId="0" borderId="23" xfId="6" applyNumberFormat="1" applyFont="1" applyFill="1" applyBorder="1" applyAlignment="1" applyProtection="1">
      <alignment horizontal="center" vertical="center"/>
      <protection locked="0"/>
    </xf>
    <xf numFmtId="164" fontId="62" fillId="57" borderId="9" xfId="6" applyNumberFormat="1" applyFont="1" applyFill="1" applyBorder="1" applyAlignment="1" applyProtection="1">
      <alignment horizontal="center" vertical="center"/>
    </xf>
    <xf numFmtId="164" fontId="62" fillId="57" borderId="23" xfId="6" applyNumberFormat="1" applyFont="1" applyFill="1" applyBorder="1" applyAlignment="1" applyProtection="1">
      <alignment horizontal="center" vertical="center"/>
    </xf>
    <xf numFmtId="1" fontId="62" fillId="0" borderId="23" xfId="6" applyNumberFormat="1" applyFont="1" applyFill="1" applyBorder="1" applyAlignment="1" applyProtection="1">
      <alignment horizontal="center" vertical="center"/>
      <protection locked="0"/>
    </xf>
    <xf numFmtId="164" fontId="62" fillId="57" borderId="9" xfId="6" applyNumberFormat="1" applyFont="1" applyFill="1" applyBorder="1" applyAlignment="1" applyProtection="1">
      <alignment horizontal="center"/>
    </xf>
    <xf numFmtId="164" fontId="62" fillId="0" borderId="9" xfId="6" applyNumberFormat="1" applyFont="1" applyBorder="1" applyAlignment="1" applyProtection="1">
      <alignment horizontal="center"/>
      <protection locked="0"/>
    </xf>
    <xf numFmtId="164" fontId="62" fillId="0" borderId="23" xfId="6" applyNumberFormat="1" applyFont="1" applyBorder="1" applyAlignment="1" applyProtection="1">
      <alignment horizontal="center"/>
      <protection locked="0"/>
    </xf>
    <xf numFmtId="164" fontId="62" fillId="57" borderId="23" xfId="4" applyNumberFormat="1" applyFont="1" applyFill="1" applyBorder="1" applyAlignment="1">
      <alignment horizontal="center" vertical="center"/>
    </xf>
    <xf numFmtId="164" fontId="62" fillId="0" borderId="23" xfId="4" applyNumberFormat="1" applyFont="1" applyBorder="1" applyAlignment="1" applyProtection="1">
      <alignment horizontal="center" vertical="center"/>
      <protection locked="0"/>
    </xf>
    <xf numFmtId="1" fontId="62" fillId="0" borderId="23" xfId="4" applyNumberFormat="1" applyFont="1" applyBorder="1" applyAlignment="1" applyProtection="1">
      <alignment horizontal="center" vertical="center"/>
      <protection locked="0"/>
    </xf>
    <xf numFmtId="0" fontId="62" fillId="57" borderId="23" xfId="4" applyFont="1" applyFill="1" applyBorder="1" applyAlignment="1">
      <alignment horizontal="center" vertical="center"/>
    </xf>
    <xf numFmtId="164" fontId="62" fillId="0" borderId="9" xfId="4" applyNumberFormat="1" applyFont="1" applyBorder="1" applyAlignment="1" applyProtection="1">
      <alignment horizontal="center"/>
      <protection locked="0"/>
    </xf>
    <xf numFmtId="44" fontId="62" fillId="0" borderId="9" xfId="4" applyNumberFormat="1" applyFont="1" applyBorder="1" applyAlignment="1" applyProtection="1">
      <alignment horizontal="center"/>
      <protection locked="0"/>
    </xf>
    <xf numFmtId="44" fontId="62" fillId="0" borderId="23" xfId="6" applyFont="1" applyBorder="1" applyAlignment="1" applyProtection="1">
      <alignment horizontal="center"/>
      <protection locked="0"/>
    </xf>
    <xf numFmtId="164" fontId="62" fillId="57" borderId="5" xfId="6" applyNumberFormat="1" applyFont="1" applyFill="1" applyBorder="1" applyAlignment="1" applyProtection="1">
      <alignment horizontal="center" vertical="center"/>
    </xf>
    <xf numFmtId="164" fontId="62" fillId="57" borderId="30" xfId="6" applyNumberFormat="1" applyFont="1" applyFill="1" applyBorder="1" applyAlignment="1" applyProtection="1">
      <alignment horizontal="center" vertical="center"/>
    </xf>
    <xf numFmtId="164" fontId="62" fillId="0" borderId="30" xfId="6" applyNumberFormat="1" applyFont="1" applyFill="1" applyBorder="1" applyAlignment="1" applyProtection="1">
      <alignment horizontal="center" vertical="center"/>
      <protection locked="0"/>
    </xf>
    <xf numFmtId="1" fontId="62" fillId="0" borderId="30" xfId="6" applyNumberFormat="1" applyFont="1" applyFill="1" applyBorder="1" applyAlignment="1" applyProtection="1">
      <alignment horizontal="center" vertical="center"/>
      <protection locked="0"/>
    </xf>
    <xf numFmtId="164" fontId="62" fillId="57" borderId="5" xfId="6" applyNumberFormat="1" applyFont="1" applyFill="1" applyBorder="1" applyAlignment="1" applyProtection="1">
      <alignment horizontal="center"/>
    </xf>
    <xf numFmtId="164" fontId="62" fillId="0" borderId="5" xfId="6" applyNumberFormat="1" applyFont="1" applyBorder="1" applyAlignment="1" applyProtection="1">
      <alignment horizontal="center"/>
      <protection locked="0"/>
    </xf>
    <xf numFmtId="164" fontId="73" fillId="57" borderId="39" xfId="4" applyNumberFormat="1" applyFont="1" applyFill="1" applyBorder="1" applyAlignment="1">
      <alignment horizontal="center" vertical="center"/>
    </xf>
    <xf numFmtId="164" fontId="73" fillId="57" borderId="0" xfId="4" applyNumberFormat="1" applyFont="1" applyFill="1" applyAlignment="1">
      <alignment horizontal="center" vertical="center"/>
    </xf>
    <xf numFmtId="0" fontId="61" fillId="0" borderId="0" xfId="4"/>
    <xf numFmtId="14" fontId="61" fillId="0" borderId="0" xfId="4" applyNumberFormat="1"/>
    <xf numFmtId="16" fontId="61" fillId="0" borderId="0" xfId="4" applyNumberFormat="1"/>
    <xf numFmtId="0" fontId="74" fillId="0" borderId="39" xfId="4" applyFont="1" applyBorder="1" applyAlignment="1">
      <alignment horizontal="center" vertical="center" wrapText="1"/>
    </xf>
    <xf numFmtId="0" fontId="61" fillId="62" borderId="24" xfId="4" applyFill="1" applyBorder="1"/>
    <xf numFmtId="164" fontId="75" fillId="0" borderId="24" xfId="4" applyNumberFormat="1" applyFont="1" applyBorder="1" applyAlignment="1">
      <alignment horizontal="center" vertical="center"/>
    </xf>
    <xf numFmtId="164" fontId="76" fillId="0" borderId="18" xfId="4" applyNumberFormat="1" applyFont="1" applyBorder="1" applyAlignment="1">
      <alignment horizontal="center" vertical="center"/>
    </xf>
    <xf numFmtId="0" fontId="74" fillId="0" borderId="18" xfId="4" applyFont="1" applyBorder="1" applyAlignment="1">
      <alignment horizontal="center"/>
    </xf>
    <xf numFmtId="164" fontId="74" fillId="0" borderId="1" xfId="4" applyNumberFormat="1" applyFont="1" applyBorder="1"/>
    <xf numFmtId="0" fontId="61" fillId="62" borderId="0" xfId="4" applyFill="1"/>
    <xf numFmtId="164" fontId="77" fillId="0" borderId="114" xfId="4" applyNumberFormat="1" applyFont="1" applyBorder="1" applyAlignment="1">
      <alignment horizontal="center" vertical="center"/>
    </xf>
    <xf numFmtId="164" fontId="78" fillId="0" borderId="115" xfId="4" applyNumberFormat="1" applyFont="1" applyBorder="1" applyAlignment="1">
      <alignment horizontal="center" vertical="center"/>
    </xf>
    <xf numFmtId="0" fontId="61" fillId="0" borderId="0" xfId="4" applyAlignment="1" applyProtection="1">
      <alignment horizontal="center"/>
      <protection locked="0"/>
    </xf>
    <xf numFmtId="44" fontId="79" fillId="0" borderId="9" xfId="4" applyNumberFormat="1" applyFont="1" applyBorder="1" applyProtection="1">
      <protection locked="0"/>
    </xf>
    <xf numFmtId="0" fontId="61" fillId="0" borderId="23" xfId="4" applyBorder="1" applyAlignment="1" applyProtection="1">
      <alignment horizontal="center"/>
      <protection locked="0"/>
    </xf>
    <xf numFmtId="164" fontId="77" fillId="0" borderId="0" xfId="4" applyNumberFormat="1" applyFont="1" applyAlignment="1">
      <alignment horizontal="center" vertical="center"/>
    </xf>
    <xf numFmtId="164" fontId="78" fillId="0" borderId="9" xfId="4" applyNumberFormat="1" applyFont="1" applyBorder="1" applyAlignment="1">
      <alignment horizontal="center" vertical="center"/>
    </xf>
    <xf numFmtId="2" fontId="61" fillId="60" borderId="39" xfId="4" applyNumberFormat="1" applyFill="1" applyBorder="1" applyAlignment="1">
      <alignment horizontal="center" vertical="center"/>
    </xf>
    <xf numFmtId="2" fontId="61" fillId="60" borderId="116" xfId="4" applyNumberFormat="1" applyFill="1" applyBorder="1" applyAlignment="1">
      <alignment horizontal="center"/>
    </xf>
    <xf numFmtId="2" fontId="61" fillId="60" borderId="117" xfId="4" applyNumberFormat="1" applyFill="1" applyBorder="1" applyAlignment="1">
      <alignment horizontal="center"/>
    </xf>
    <xf numFmtId="2" fontId="61" fillId="60" borderId="118" xfId="4" applyNumberFormat="1" applyFill="1" applyBorder="1" applyAlignment="1">
      <alignment horizontal="center"/>
    </xf>
    <xf numFmtId="175" fontId="74" fillId="0" borderId="5" xfId="4" applyNumberFormat="1" applyFont="1" applyBorder="1" applyAlignment="1">
      <alignment horizontal="center" vertical="center"/>
    </xf>
    <xf numFmtId="164" fontId="0" fillId="0" borderId="84" xfId="6" applyNumberFormat="1" applyFont="1" applyBorder="1" applyAlignment="1" applyProtection="1">
      <alignment horizontal="center" vertical="center"/>
      <protection locked="0"/>
    </xf>
    <xf numFmtId="164" fontId="0" fillId="0" borderId="85" xfId="6" applyNumberFormat="1" applyFont="1" applyBorder="1" applyAlignment="1" applyProtection="1">
      <alignment horizontal="center" vertical="center"/>
      <protection locked="0"/>
    </xf>
    <xf numFmtId="164" fontId="68" fillId="0" borderId="85" xfId="6" applyNumberFormat="1" applyFont="1" applyBorder="1" applyAlignment="1" applyProtection="1">
      <alignment horizontal="center" vertical="center"/>
      <protection locked="0"/>
    </xf>
    <xf numFmtId="164" fontId="0" fillId="0" borderId="86" xfId="6" applyNumberFormat="1" applyFont="1" applyBorder="1" applyAlignment="1" applyProtection="1">
      <alignment horizontal="center" vertical="center"/>
      <protection locked="0"/>
    </xf>
    <xf numFmtId="164" fontId="78" fillId="0" borderId="9" xfId="6" applyNumberFormat="1" applyFont="1" applyBorder="1" applyAlignment="1" applyProtection="1">
      <alignment horizontal="center" vertical="center"/>
    </xf>
    <xf numFmtId="0" fontId="80" fillId="63" borderId="78" xfId="4" applyFont="1" applyFill="1" applyBorder="1" applyAlignment="1">
      <alignment horizontal="center" vertical="center"/>
    </xf>
    <xf numFmtId="0" fontId="80" fillId="63" borderId="79" xfId="4" applyFont="1" applyFill="1" applyBorder="1" applyAlignment="1">
      <alignment horizontal="center" vertical="center"/>
    </xf>
    <xf numFmtId="0" fontId="80" fillId="63" borderId="119" xfId="4" applyFont="1" applyFill="1" applyBorder="1" applyAlignment="1">
      <alignment horizontal="center" vertical="center"/>
    </xf>
    <xf numFmtId="164" fontId="77" fillId="0" borderId="36" xfId="4" applyNumberFormat="1" applyFont="1" applyBorder="1" applyAlignment="1">
      <alignment horizontal="center" vertical="center"/>
    </xf>
    <xf numFmtId="164" fontId="78" fillId="0" borderId="5" xfId="4" applyNumberFormat="1" applyFont="1" applyBorder="1" applyAlignment="1">
      <alignment horizontal="center" vertical="center"/>
    </xf>
    <xf numFmtId="0" fontId="61" fillId="0" borderId="36" xfId="4" applyBorder="1" applyAlignment="1" applyProtection="1">
      <alignment horizontal="center"/>
      <protection locked="0"/>
    </xf>
    <xf numFmtId="44" fontId="79" fillId="0" borderId="5" xfId="4" applyNumberFormat="1" applyFont="1" applyBorder="1" applyProtection="1">
      <protection locked="0"/>
    </xf>
    <xf numFmtId="0" fontId="61" fillId="0" borderId="30" xfId="4" applyBorder="1" applyAlignment="1" applyProtection="1">
      <alignment horizontal="center"/>
      <protection locked="0"/>
    </xf>
    <xf numFmtId="0" fontId="81" fillId="19" borderId="32" xfId="4" applyFont="1" applyFill="1" applyBorder="1" applyAlignment="1">
      <alignment vertical="center"/>
    </xf>
    <xf numFmtId="0" fontId="81" fillId="19" borderId="24" xfId="4" applyFont="1" applyFill="1" applyBorder="1" applyAlignment="1">
      <alignment vertical="center"/>
    </xf>
    <xf numFmtId="0" fontId="81" fillId="65" borderId="37" xfId="4" applyFont="1" applyFill="1" applyBorder="1" applyAlignment="1">
      <alignment vertical="center"/>
    </xf>
    <xf numFmtId="0" fontId="81" fillId="65" borderId="36" xfId="4" applyFont="1" applyFill="1" applyBorder="1" applyAlignment="1">
      <alignment vertical="center"/>
    </xf>
    <xf numFmtId="0" fontId="74" fillId="0" borderId="2" xfId="4" applyFont="1" applyBorder="1" applyAlignment="1">
      <alignment horizontal="center" vertical="center" wrapText="1"/>
    </xf>
    <xf numFmtId="0" fontId="74" fillId="0" borderId="39" xfId="4" applyFont="1" applyBorder="1" applyAlignment="1">
      <alignment horizontal="center" vertical="center"/>
    </xf>
    <xf numFmtId="164" fontId="74" fillId="0" borderId="39" xfId="4" applyNumberFormat="1" applyFont="1" applyBorder="1" applyAlignment="1">
      <alignment horizontal="center" vertical="center"/>
    </xf>
    <xf numFmtId="164" fontId="82" fillId="0" borderId="39" xfId="4" applyNumberFormat="1" applyFont="1" applyBorder="1" applyAlignment="1">
      <alignment horizontal="center" vertical="center"/>
    </xf>
    <xf numFmtId="0" fontId="61" fillId="0" borderId="2" xfId="4" applyBorder="1"/>
    <xf numFmtId="164" fontId="76" fillId="0" borderId="39" xfId="4" applyNumberFormat="1" applyFont="1" applyBorder="1" applyAlignment="1">
      <alignment horizontal="center" vertical="center"/>
    </xf>
    <xf numFmtId="0" fontId="74" fillId="60" borderId="36" xfId="4" applyFont="1" applyFill="1" applyBorder="1" applyAlignment="1">
      <alignment horizontal="center" vertical="center"/>
    </xf>
    <xf numFmtId="0" fontId="61" fillId="65" borderId="37" xfId="4" applyFill="1" applyBorder="1"/>
    <xf numFmtId="0" fontId="61" fillId="65" borderId="36" xfId="4" applyFill="1" applyBorder="1"/>
    <xf numFmtId="0" fontId="61" fillId="65" borderId="30" xfId="4" applyFill="1" applyBorder="1"/>
    <xf numFmtId="0" fontId="61" fillId="0" borderId="39" xfId="4" applyBorder="1"/>
    <xf numFmtId="0" fontId="4" fillId="0" borderId="39" xfId="4" applyFont="1" applyBorder="1" applyAlignment="1">
      <alignment horizontal="right" vertical="center"/>
    </xf>
    <xf numFmtId="0" fontId="61" fillId="0" borderId="35" xfId="4" applyBorder="1"/>
    <xf numFmtId="8" fontId="4" fillId="0" borderId="17" xfId="4" applyNumberFormat="1" applyFont="1" applyBorder="1"/>
    <xf numFmtId="0" fontId="61" fillId="0" borderId="28" xfId="4" applyBorder="1"/>
    <xf numFmtId="8" fontId="4" fillId="0" borderId="10" xfId="4" applyNumberFormat="1" applyFont="1" applyBorder="1"/>
    <xf numFmtId="0" fontId="4" fillId="0" borderId="0" xfId="4" applyFont="1" applyAlignment="1">
      <alignment horizontal="right"/>
    </xf>
    <xf numFmtId="8" fontId="4" fillId="0" borderId="0" xfId="4" applyNumberFormat="1" applyFont="1"/>
    <xf numFmtId="0" fontId="61" fillId="0" borderId="120" xfId="4" applyBorder="1"/>
    <xf numFmtId="8" fontId="4" fillId="0" borderId="121" xfId="4" applyNumberFormat="1" applyFont="1" applyBorder="1"/>
    <xf numFmtId="0" fontId="61" fillId="0" borderId="8" xfId="4" applyBorder="1"/>
    <xf numFmtId="0" fontId="4" fillId="0" borderId="6" xfId="4" applyFont="1" applyBorder="1" applyAlignment="1">
      <alignment horizontal="right"/>
    </xf>
    <xf numFmtId="0" fontId="4" fillId="0" borderId="0" xfId="4" applyFont="1"/>
    <xf numFmtId="8" fontId="4" fillId="0" borderId="0" xfId="4" applyNumberFormat="1" applyFont="1" applyAlignment="1">
      <alignment horizontal="right"/>
    </xf>
    <xf numFmtId="0" fontId="13" fillId="0" borderId="125" xfId="0" applyFont="1" applyFill="1" applyBorder="1" applyAlignment="1">
      <alignment vertical="center"/>
    </xf>
    <xf numFmtId="0" fontId="13" fillId="0" borderId="126" xfId="0" applyFont="1" applyFill="1" applyBorder="1" applyAlignment="1">
      <alignment vertical="center"/>
    </xf>
    <xf numFmtId="0" fontId="13" fillId="0" borderId="127" xfId="0" applyFont="1" applyFill="1" applyBorder="1" applyAlignment="1">
      <alignment vertical="center"/>
    </xf>
    <xf numFmtId="0" fontId="13" fillId="0" borderId="128" xfId="0" applyFont="1" applyFill="1" applyBorder="1" applyAlignment="1">
      <alignment vertical="center"/>
    </xf>
    <xf numFmtId="0" fontId="13" fillId="0" borderId="129" xfId="0" applyFont="1" applyFill="1" applyBorder="1" applyAlignment="1">
      <alignment vertical="center"/>
    </xf>
    <xf numFmtId="0" fontId="13" fillId="0" borderId="130" xfId="0" applyFont="1" applyFill="1" applyBorder="1" applyAlignment="1">
      <alignment vertical="center"/>
    </xf>
    <xf numFmtId="0" fontId="0" fillId="0" borderId="128" xfId="0" applyFill="1" applyBorder="1" applyAlignment="1">
      <alignment vertical="center"/>
    </xf>
    <xf numFmtId="0" fontId="0" fillId="0" borderId="129" xfId="0" applyFill="1" applyBorder="1" applyAlignment="1">
      <alignment vertical="center"/>
    </xf>
    <xf numFmtId="0" fontId="0" fillId="0" borderId="130" xfId="0" applyFill="1" applyBorder="1" applyAlignment="1">
      <alignment vertical="center"/>
    </xf>
    <xf numFmtId="0" fontId="0" fillId="0" borderId="131" xfId="0" applyFill="1" applyBorder="1" applyAlignment="1">
      <alignment vertical="center"/>
    </xf>
    <xf numFmtId="0" fontId="0" fillId="0" borderId="132" xfId="0" applyFill="1" applyBorder="1" applyAlignment="1">
      <alignment vertical="center"/>
    </xf>
    <xf numFmtId="0" fontId="0" fillId="0" borderId="133" xfId="0" applyFill="1" applyBorder="1" applyAlignment="1">
      <alignment vertical="center"/>
    </xf>
    <xf numFmtId="0" fontId="13" fillId="0" borderId="133" xfId="0" applyFont="1" applyFill="1" applyBorder="1" applyAlignment="1">
      <alignment vertical="center"/>
    </xf>
    <xf numFmtId="0" fontId="83" fillId="0" borderId="0" xfId="7"/>
    <xf numFmtId="1" fontId="51" fillId="0" borderId="0" xfId="7" applyNumberFormat="1" applyFont="1" applyAlignment="1">
      <alignment horizontal="left" vertical="center"/>
    </xf>
    <xf numFmtId="0" fontId="51" fillId="0" borderId="136" xfId="7" applyFont="1" applyBorder="1" applyAlignment="1">
      <alignment horizontal="left" vertical="center"/>
    </xf>
    <xf numFmtId="0" fontId="10" fillId="0" borderId="136" xfId="7" applyFont="1" applyBorder="1"/>
    <xf numFmtId="0" fontId="51" fillId="0" borderId="137" xfId="7" applyFont="1" applyBorder="1" applyAlignment="1">
      <alignment horizontal="left" vertical="center"/>
    </xf>
    <xf numFmtId="0" fontId="10" fillId="0" borderId="138" xfId="7" applyFont="1" applyBorder="1"/>
    <xf numFmtId="0" fontId="51" fillId="0" borderId="139" xfId="7" applyFont="1" applyBorder="1" applyAlignment="1">
      <alignment horizontal="left" vertical="center"/>
    </xf>
    <xf numFmtId="0" fontId="10" fillId="0" borderId="135" xfId="7" applyFont="1" applyBorder="1"/>
    <xf numFmtId="178" fontId="51" fillId="0" borderId="0" xfId="7" applyNumberFormat="1" applyFont="1" applyAlignment="1">
      <alignment horizontal="left" vertical="center"/>
    </xf>
    <xf numFmtId="0" fontId="50" fillId="0" borderId="0" xfId="7" applyFont="1" applyAlignment="1">
      <alignment horizontal="left" vertical="center"/>
    </xf>
    <xf numFmtId="178" fontId="51" fillId="0" borderId="142" xfId="7" applyNumberFormat="1" applyFont="1" applyBorder="1" applyAlignment="1">
      <alignment horizontal="left" vertical="center"/>
    </xf>
    <xf numFmtId="0" fontId="50" fillId="0" borderId="113" xfId="7" applyFont="1" applyBorder="1" applyAlignment="1">
      <alignment horizontal="left" vertical="center"/>
    </xf>
    <xf numFmtId="178" fontId="51" fillId="0" borderId="143" xfId="7" applyNumberFormat="1" applyFont="1" applyBorder="1" applyAlignment="1">
      <alignment horizontal="left" vertical="center"/>
    </xf>
    <xf numFmtId="0" fontId="50" fillId="0" borderId="141" xfId="7" applyFont="1" applyBorder="1" applyAlignment="1">
      <alignment horizontal="left" vertical="center"/>
    </xf>
    <xf numFmtId="0" fontId="51" fillId="0" borderId="0" xfId="7" applyFont="1" applyAlignment="1">
      <alignment horizontal="left" vertical="center"/>
    </xf>
    <xf numFmtId="0" fontId="51" fillId="0" borderId="140" xfId="7" applyFont="1" applyBorder="1" applyAlignment="1">
      <alignment horizontal="left" vertical="center"/>
    </xf>
    <xf numFmtId="0" fontId="51" fillId="0" borderId="112" xfId="7" applyFont="1" applyBorder="1" applyAlignment="1">
      <alignment horizontal="left" vertical="center"/>
    </xf>
    <xf numFmtId="179" fontId="51" fillId="0" borderId="142" xfId="7" applyNumberFormat="1" applyFont="1" applyBorder="1" applyAlignment="1">
      <alignment horizontal="left" vertical="center"/>
    </xf>
    <xf numFmtId="179" fontId="51" fillId="0" borderId="143" xfId="7" applyNumberFormat="1" applyFont="1" applyBorder="1" applyAlignment="1">
      <alignment horizontal="left" vertical="center"/>
    </xf>
    <xf numFmtId="1" fontId="51" fillId="0" borderId="146" xfId="7" applyNumberFormat="1" applyFont="1" applyBorder="1" applyAlignment="1">
      <alignment horizontal="left" vertical="center"/>
    </xf>
    <xf numFmtId="0" fontId="50" fillId="0" borderId="0" xfId="7" applyFont="1" applyAlignment="1">
      <alignment vertical="center"/>
    </xf>
    <xf numFmtId="0" fontId="51" fillId="0" borderId="113" xfId="7" applyFont="1" applyBorder="1" applyAlignment="1">
      <alignment horizontal="left" vertical="center"/>
    </xf>
    <xf numFmtId="0" fontId="51" fillId="0" borderId="141" xfId="7" applyFont="1" applyBorder="1" applyAlignment="1">
      <alignment horizontal="left" vertical="center"/>
    </xf>
    <xf numFmtId="16" fontId="50" fillId="0" borderId="140" xfId="7" applyNumberFormat="1" applyFont="1" applyBorder="1" applyAlignment="1">
      <alignment horizontal="center" vertical="center"/>
    </xf>
    <xf numFmtId="0" fontId="50" fillId="0" borderId="0" xfId="7" applyFont="1" applyAlignment="1">
      <alignment horizontal="right" vertical="center"/>
    </xf>
    <xf numFmtId="16" fontId="50" fillId="0" borderId="147" xfId="7" applyNumberFormat="1" applyFont="1" applyBorder="1" applyAlignment="1">
      <alignment horizontal="center" vertical="center"/>
    </xf>
    <xf numFmtId="0" fontId="50" fillId="0" borderId="147" xfId="7" applyFont="1" applyBorder="1" applyAlignment="1">
      <alignment horizontal="right" vertical="center"/>
    </xf>
    <xf numFmtId="16" fontId="50" fillId="0" borderId="148" xfId="7" applyNumberFormat="1" applyFont="1" applyBorder="1" applyAlignment="1">
      <alignment horizontal="center" vertical="center"/>
    </xf>
    <xf numFmtId="0" fontId="50" fillId="0" borderId="96" xfId="7" applyFont="1" applyBorder="1" applyAlignment="1">
      <alignment horizontal="right" vertical="center"/>
    </xf>
    <xf numFmtId="16" fontId="50" fillId="0" borderId="149" xfId="7" applyNumberFormat="1" applyFont="1" applyBorder="1" applyAlignment="1">
      <alignment horizontal="center" vertical="center"/>
    </xf>
    <xf numFmtId="0" fontId="50" fillId="0" borderId="150" xfId="7" applyFont="1" applyBorder="1" applyAlignment="1">
      <alignment horizontal="right" vertical="center"/>
    </xf>
    <xf numFmtId="0" fontId="51" fillId="0" borderId="134" xfId="7" applyFont="1" applyBorder="1" applyAlignment="1">
      <alignment horizontal="left" vertical="center"/>
    </xf>
    <xf numFmtId="0" fontId="51" fillId="0" borderId="149" xfId="7" applyFont="1" applyBorder="1" applyAlignment="1">
      <alignment horizontal="left" vertical="center"/>
    </xf>
    <xf numFmtId="0" fontId="10" fillId="0" borderId="151" xfId="7" applyFont="1" applyBorder="1"/>
    <xf numFmtId="0" fontId="51" fillId="0" borderId="152" xfId="7" applyFont="1" applyBorder="1" applyAlignment="1">
      <alignment horizontal="left" vertical="center"/>
    </xf>
    <xf numFmtId="0" fontId="10" fillId="0" borderId="153" xfId="7" applyFont="1" applyBorder="1"/>
    <xf numFmtId="179" fontId="51" fillId="0" borderId="154" xfId="7" applyNumberFormat="1" applyFont="1" applyBorder="1" applyAlignment="1">
      <alignment horizontal="left" vertical="center"/>
    </xf>
    <xf numFmtId="16" fontId="50" fillId="0" borderId="152" xfId="7" applyNumberFormat="1" applyFont="1" applyBorder="1" applyAlignment="1">
      <alignment horizontal="center" vertical="center"/>
    </xf>
    <xf numFmtId="0" fontId="51" fillId="0" borderId="142" xfId="7" applyFont="1" applyBorder="1" applyAlignment="1">
      <alignment horizontal="left" vertical="center"/>
    </xf>
    <xf numFmtId="0" fontId="90" fillId="0" borderId="0" xfId="7" applyFont="1"/>
    <xf numFmtId="49" fontId="92" fillId="0" borderId="140" xfId="7" applyNumberFormat="1" applyFont="1" applyBorder="1" applyAlignment="1">
      <alignment vertical="center"/>
    </xf>
    <xf numFmtId="49" fontId="92" fillId="0" borderId="0" xfId="7" applyNumberFormat="1" applyFont="1" applyAlignment="1">
      <alignment vertical="center"/>
    </xf>
    <xf numFmtId="49" fontId="92" fillId="0" borderId="141" xfId="7" applyNumberFormat="1" applyFont="1" applyBorder="1" applyAlignment="1">
      <alignment vertical="center"/>
    </xf>
    <xf numFmtId="0" fontId="93" fillId="0" borderId="159" xfId="7" applyFont="1" applyBorder="1"/>
    <xf numFmtId="0" fontId="93" fillId="0" borderId="0" xfId="7" applyFont="1"/>
    <xf numFmtId="49" fontId="94" fillId="0" borderId="0" xfId="7" applyNumberFormat="1" applyFont="1" applyAlignment="1">
      <alignment vertical="center"/>
    </xf>
    <xf numFmtId="49" fontId="95" fillId="0" borderId="0" xfId="7" applyNumberFormat="1" applyFont="1" applyAlignment="1">
      <alignment vertical="center"/>
    </xf>
    <xf numFmtId="49" fontId="85" fillId="0" borderId="0" xfId="7" applyNumberFormat="1" applyFont="1" applyAlignment="1">
      <alignment vertical="center"/>
    </xf>
    <xf numFmtId="0" fontId="93" fillId="0" borderId="160" xfId="7" applyFont="1" applyBorder="1"/>
    <xf numFmtId="49" fontId="94" fillId="0" borderId="141" xfId="7" applyNumberFormat="1" applyFont="1" applyBorder="1" applyAlignment="1">
      <alignment vertical="center"/>
    </xf>
    <xf numFmtId="0" fontId="83" fillId="0" borderId="140" xfId="7" applyBorder="1" applyAlignment="1">
      <alignment horizontal="center"/>
    </xf>
    <xf numFmtId="0" fontId="83" fillId="0" borderId="0" xfId="7" applyAlignment="1">
      <alignment horizontal="center"/>
    </xf>
    <xf numFmtId="0" fontId="90" fillId="0" borderId="0" xfId="7" applyFont="1" applyAlignment="1">
      <alignment horizontal="center"/>
    </xf>
    <xf numFmtId="0" fontId="96" fillId="0" borderId="0" xfId="7" applyFont="1"/>
    <xf numFmtId="0" fontId="96" fillId="0" borderId="161" xfId="7" applyFont="1" applyBorder="1"/>
    <xf numFmtId="44" fontId="96" fillId="0" borderId="161" xfId="7" applyNumberFormat="1" applyFont="1" applyBorder="1"/>
    <xf numFmtId="0" fontId="99" fillId="0" borderId="140" xfId="7" applyFont="1" applyBorder="1"/>
    <xf numFmtId="0" fontId="100" fillId="0" borderId="141" xfId="7" applyFont="1" applyBorder="1"/>
    <xf numFmtId="0" fontId="83" fillId="0" borderId="144" xfId="7" applyBorder="1" applyAlignment="1">
      <alignment horizontal="center"/>
    </xf>
    <xf numFmtId="0" fontId="83" fillId="0" borderId="161" xfId="7" applyBorder="1" applyAlignment="1">
      <alignment horizontal="center"/>
    </xf>
    <xf numFmtId="0" fontId="83" fillId="0" borderId="161" xfId="7" applyBorder="1"/>
    <xf numFmtId="0" fontId="83" fillId="0" borderId="164" xfId="7" applyBorder="1"/>
    <xf numFmtId="0" fontId="83" fillId="0" borderId="145" xfId="7" applyBorder="1"/>
    <xf numFmtId="0" fontId="83" fillId="0" borderId="165" xfId="7" applyBorder="1"/>
    <xf numFmtId="0" fontId="53" fillId="0" borderId="166" xfId="7" applyFont="1" applyBorder="1"/>
    <xf numFmtId="9" fontId="53" fillId="0" borderId="160" xfId="7" applyNumberFormat="1" applyFont="1" applyBorder="1" applyAlignment="1">
      <alignment vertical="center"/>
    </xf>
    <xf numFmtId="0" fontId="101" fillId="0" borderId="166" xfId="7" applyFont="1" applyBorder="1" applyAlignment="1">
      <alignment vertical="top"/>
    </xf>
    <xf numFmtId="1" fontId="53" fillId="0" borderId="167" xfId="7" applyNumberFormat="1" applyFont="1" applyBorder="1"/>
    <xf numFmtId="10" fontId="53" fillId="0" borderId="160" xfId="7" applyNumberFormat="1" applyFont="1" applyBorder="1" applyAlignment="1">
      <alignment vertical="center"/>
    </xf>
    <xf numFmtId="0" fontId="53" fillId="0" borderId="166" xfId="7" applyFont="1" applyBorder="1" applyAlignment="1">
      <alignment vertical="center"/>
    </xf>
    <xf numFmtId="6" fontId="83" fillId="0" borderId="167" xfId="7" applyNumberFormat="1" applyBorder="1"/>
    <xf numFmtId="0" fontId="53" fillId="0" borderId="167" xfId="7" applyFont="1" applyBorder="1"/>
    <xf numFmtId="0" fontId="53" fillId="0" borderId="160" xfId="7" applyFont="1" applyBorder="1" applyAlignment="1">
      <alignment vertical="center"/>
    </xf>
    <xf numFmtId="0" fontId="83" fillId="0" borderId="167" xfId="7" applyBorder="1"/>
    <xf numFmtId="0" fontId="53" fillId="0" borderId="168" xfId="7" applyFont="1" applyBorder="1" applyAlignment="1">
      <alignment vertical="center"/>
    </xf>
    <xf numFmtId="0" fontId="101" fillId="0" borderId="167" xfId="7" applyFont="1" applyBorder="1" applyAlignment="1">
      <alignment vertical="top"/>
    </xf>
    <xf numFmtId="0" fontId="83" fillId="0" borderId="0" xfId="7"/>
    <xf numFmtId="0" fontId="104" fillId="0" borderId="0" xfId="7" applyFont="1"/>
    <xf numFmtId="0" fontId="83" fillId="0" borderId="0" xfId="7" applyAlignment="1">
      <alignment vertical="center"/>
    </xf>
    <xf numFmtId="0" fontId="107" fillId="0" borderId="0" xfId="7" applyFont="1"/>
    <xf numFmtId="173" fontId="17" fillId="12" borderId="2" xfId="0" applyNumberFormat="1" applyFont="1" applyFill="1" applyBorder="1" applyAlignment="1" applyProtection="1">
      <alignment horizontal="center" vertical="center"/>
      <protection locked="0"/>
    </xf>
    <xf numFmtId="173" fontId="17" fillId="12" borderId="41" xfId="0" applyNumberFormat="1" applyFont="1" applyFill="1" applyBorder="1" applyAlignment="1" applyProtection="1">
      <alignment horizontal="center" vertical="center"/>
      <protection locked="0"/>
    </xf>
    <xf numFmtId="0" fontId="54" fillId="4" borderId="23" xfId="0" applyFont="1" applyFill="1" applyBorder="1" applyAlignment="1" applyProtection="1">
      <alignment horizontal="center"/>
    </xf>
    <xf numFmtId="0" fontId="37" fillId="4" borderId="0" xfId="0" applyFont="1" applyFill="1" applyBorder="1" applyAlignment="1" applyProtection="1">
      <alignment horizontal="center"/>
    </xf>
    <xf numFmtId="0" fontId="37" fillId="4" borderId="31" xfId="0" applyFont="1" applyFill="1" applyBorder="1" applyAlignment="1" applyProtection="1">
      <alignment horizontal="center"/>
    </xf>
    <xf numFmtId="0" fontId="4" fillId="12" borderId="30" xfId="0" applyFont="1" applyFill="1" applyBorder="1" applyAlignment="1" applyProtection="1">
      <alignment horizontal="center" vertical="center"/>
    </xf>
    <xf numFmtId="0" fontId="4" fillId="12" borderId="37" xfId="0" applyFont="1" applyFill="1" applyBorder="1" applyAlignment="1" applyProtection="1">
      <alignment horizontal="center" vertical="center"/>
    </xf>
    <xf numFmtId="0" fontId="4" fillId="12" borderId="36" xfId="0" applyFont="1" applyFill="1" applyBorder="1" applyAlignment="1" applyProtection="1">
      <alignment horizontal="center" vertical="center"/>
    </xf>
    <xf numFmtId="1" fontId="4" fillId="12" borderId="36" xfId="0" applyNumberFormat="1" applyFont="1" applyFill="1" applyBorder="1" applyAlignment="1" applyProtection="1">
      <alignment horizontal="center" vertical="center"/>
    </xf>
    <xf numFmtId="1" fontId="4" fillId="12" borderId="30" xfId="0" applyNumberFormat="1" applyFont="1" applyFill="1" applyBorder="1" applyAlignment="1" applyProtection="1">
      <alignment horizontal="center" vertical="center"/>
    </xf>
    <xf numFmtId="1" fontId="4" fillId="12" borderId="37" xfId="0" applyNumberFormat="1" applyFont="1" applyFill="1" applyBorder="1" applyAlignment="1" applyProtection="1">
      <alignment horizontal="center" vertical="center"/>
    </xf>
    <xf numFmtId="0" fontId="27" fillId="5" borderId="30" xfId="0" applyFont="1" applyFill="1" applyBorder="1" applyAlignment="1">
      <alignment horizontal="center" vertical="center" textRotation="90" wrapText="1"/>
    </xf>
    <xf numFmtId="0" fontId="27" fillId="5" borderId="23" xfId="0" applyFont="1" applyFill="1" applyBorder="1" applyAlignment="1">
      <alignment horizontal="center" vertical="center" textRotation="90" wrapText="1"/>
    </xf>
    <xf numFmtId="0" fontId="27" fillId="5" borderId="1" xfId="0" applyFont="1" applyFill="1" applyBorder="1" applyAlignment="1">
      <alignment horizontal="center" vertical="center" textRotation="90" wrapText="1"/>
    </xf>
    <xf numFmtId="167" fontId="27" fillId="12" borderId="37" xfId="0" applyNumberFormat="1" applyFont="1" applyFill="1" applyBorder="1" applyAlignment="1" applyProtection="1">
      <alignment horizontal="center" vertical="center" wrapText="1"/>
    </xf>
    <xf numFmtId="167" fontId="27" fillId="12" borderId="32" xfId="0" applyNumberFormat="1" applyFont="1" applyFill="1" applyBorder="1" applyAlignment="1" applyProtection="1">
      <alignment horizontal="center" vertical="center" wrapText="1"/>
    </xf>
    <xf numFmtId="173" fontId="0" fillId="15" borderId="5" xfId="0" applyNumberFormat="1" applyFill="1" applyBorder="1" applyAlignment="1" applyProtection="1">
      <alignment horizontal="center" vertical="center"/>
    </xf>
    <xf numFmtId="173" fontId="0" fillId="15" borderId="18" xfId="0" applyNumberFormat="1" applyFill="1" applyBorder="1" applyAlignment="1" applyProtection="1">
      <alignment horizontal="center" vertical="center"/>
    </xf>
    <xf numFmtId="173" fontId="0" fillId="26" borderId="30" xfId="0" applyNumberFormat="1" applyFill="1" applyBorder="1" applyAlignment="1" applyProtection="1">
      <alignment horizontal="center" vertical="center"/>
    </xf>
    <xf numFmtId="173" fontId="0" fillId="26" borderId="23" xfId="0" applyNumberFormat="1" applyFill="1" applyBorder="1" applyAlignment="1" applyProtection="1">
      <alignment horizontal="center" vertical="center"/>
    </xf>
    <xf numFmtId="173" fontId="0" fillId="4" borderId="5" xfId="0" applyNumberFormat="1" applyFill="1" applyBorder="1" applyAlignment="1" applyProtection="1">
      <alignment horizontal="center" vertical="center"/>
    </xf>
    <xf numFmtId="173" fontId="0" fillId="4" borderId="18" xfId="0" applyNumberFormat="1" applyFill="1" applyBorder="1" applyAlignment="1" applyProtection="1">
      <alignment horizontal="center" vertical="center"/>
    </xf>
    <xf numFmtId="173" fontId="0" fillId="27" borderId="5" xfId="0" applyNumberFormat="1" applyFill="1" applyBorder="1" applyAlignment="1" applyProtection="1">
      <alignment horizontal="center" vertical="center"/>
    </xf>
    <xf numFmtId="173" fontId="0" fillId="27" borderId="9" xfId="0" applyNumberFormat="1" applyFill="1" applyBorder="1" applyAlignment="1" applyProtection="1">
      <alignment horizontal="center" vertical="center"/>
    </xf>
    <xf numFmtId="173" fontId="0" fillId="28" borderId="5" xfId="0" applyNumberFormat="1" applyFill="1" applyBorder="1" applyAlignment="1" applyProtection="1">
      <alignment horizontal="center" vertical="center"/>
    </xf>
    <xf numFmtId="173" fontId="0" fillId="28" borderId="18" xfId="0" applyNumberFormat="1" applyFill="1" applyBorder="1" applyAlignment="1" applyProtection="1">
      <alignment horizontal="center" vertical="center"/>
    </xf>
    <xf numFmtId="173" fontId="0" fillId="26" borderId="5" xfId="0" applyNumberFormat="1" applyFill="1" applyBorder="1" applyAlignment="1" applyProtection="1">
      <alignment horizontal="center" vertical="center"/>
    </xf>
    <xf numFmtId="173" fontId="0" fillId="26" borderId="9" xfId="0" applyNumberFormat="1" applyFill="1" applyBorder="1" applyAlignment="1" applyProtection="1">
      <alignment horizontal="center" vertical="center"/>
    </xf>
    <xf numFmtId="173" fontId="0" fillId="27" borderId="30" xfId="0" applyNumberFormat="1" applyFill="1" applyBorder="1" applyAlignment="1" applyProtection="1">
      <alignment horizontal="center" vertical="center"/>
    </xf>
    <xf numFmtId="173" fontId="0" fillId="27" borderId="23" xfId="0" applyNumberFormat="1" applyFill="1" applyBorder="1" applyAlignment="1" applyProtection="1">
      <alignment horizontal="center" vertical="center"/>
    </xf>
    <xf numFmtId="0" fontId="25" fillId="3" borderId="36" xfId="0" applyFont="1" applyFill="1" applyBorder="1" applyAlignment="1">
      <alignment horizontal="center" vertical="center"/>
    </xf>
    <xf numFmtId="0" fontId="4" fillId="23" borderId="5" xfId="0" applyFont="1" applyFill="1" applyBorder="1" applyAlignment="1" applyProtection="1">
      <alignment horizontal="center" vertical="center" wrapText="1"/>
    </xf>
    <xf numFmtId="0" fontId="4" fillId="23" borderId="1" xfId="0" applyFont="1" applyFill="1" applyBorder="1" applyAlignment="1" applyProtection="1">
      <alignment horizontal="center" vertical="center" wrapText="1"/>
    </xf>
    <xf numFmtId="0" fontId="4" fillId="3" borderId="2" xfId="0" applyFont="1" applyFill="1" applyBorder="1" applyAlignment="1" applyProtection="1">
      <alignment horizontal="center" vertical="center"/>
    </xf>
    <xf numFmtId="0" fontId="4" fillId="3" borderId="42" xfId="0" applyFont="1" applyFill="1" applyBorder="1" applyAlignment="1" applyProtection="1">
      <alignment horizontal="center" vertical="center"/>
    </xf>
    <xf numFmtId="0" fontId="4" fillId="3" borderId="41" xfId="0" applyFont="1" applyFill="1" applyBorder="1" applyAlignment="1" applyProtection="1">
      <alignment horizontal="center" vertical="center"/>
    </xf>
    <xf numFmtId="0" fontId="4" fillId="2" borderId="2" xfId="0" applyFont="1" applyFill="1" applyBorder="1" applyAlignment="1" applyProtection="1">
      <alignment horizontal="center" vertical="center"/>
    </xf>
    <xf numFmtId="0" fontId="4" fillId="2" borderId="42" xfId="0" applyFont="1" applyFill="1" applyBorder="1" applyAlignment="1" applyProtection="1">
      <alignment horizontal="center" vertical="center"/>
    </xf>
    <xf numFmtId="0" fontId="4" fillId="2" borderId="41" xfId="0" applyFont="1" applyFill="1" applyBorder="1" applyAlignment="1" applyProtection="1">
      <alignment horizontal="center" vertical="center"/>
    </xf>
    <xf numFmtId="164" fontId="17" fillId="10" borderId="0" xfId="0" applyNumberFormat="1" applyFont="1" applyFill="1" applyBorder="1" applyAlignment="1" applyProtection="1">
      <alignment horizontal="center"/>
    </xf>
    <xf numFmtId="0" fontId="14" fillId="12" borderId="23" xfId="0" applyFont="1" applyFill="1" applyBorder="1" applyAlignment="1" applyProtection="1">
      <alignment horizontal="center" wrapText="1"/>
    </xf>
    <xf numFmtId="14" fontId="17" fillId="15" borderId="23" xfId="0" applyNumberFormat="1" applyFont="1" applyFill="1" applyBorder="1" applyAlignment="1" applyProtection="1">
      <alignment horizontal="center" vertical="center" wrapText="1"/>
    </xf>
    <xf numFmtId="0" fontId="7" fillId="9" borderId="2" xfId="0" applyFont="1" applyFill="1" applyBorder="1" applyAlignment="1" applyProtection="1">
      <alignment horizontal="center" vertical="center"/>
    </xf>
    <xf numFmtId="0" fontId="7" fillId="9" borderId="42" xfId="0" applyFont="1" applyFill="1" applyBorder="1" applyAlignment="1" applyProtection="1">
      <alignment horizontal="center" vertical="center"/>
    </xf>
    <xf numFmtId="0" fontId="7" fillId="9" borderId="41" xfId="0" applyFont="1" applyFill="1" applyBorder="1" applyAlignment="1" applyProtection="1">
      <alignment horizontal="center" vertical="center"/>
    </xf>
    <xf numFmtId="0" fontId="0" fillId="3" borderId="2" xfId="0" applyFill="1" applyBorder="1" applyAlignment="1" applyProtection="1">
      <alignment horizontal="center"/>
    </xf>
    <xf numFmtId="0" fontId="0" fillId="3" borderId="42" xfId="0" applyFill="1" applyBorder="1" applyAlignment="1" applyProtection="1">
      <alignment horizontal="center"/>
    </xf>
    <xf numFmtId="0" fontId="4" fillId="4" borderId="1" xfId="0" applyFont="1" applyFill="1" applyBorder="1" applyAlignment="1" applyProtection="1">
      <alignment horizontal="center" vertical="center" wrapText="1"/>
    </xf>
    <xf numFmtId="0" fontId="4" fillId="4" borderId="24" xfId="0" applyFont="1" applyFill="1" applyBorder="1" applyAlignment="1" applyProtection="1">
      <alignment horizontal="center" vertical="center" wrapText="1"/>
    </xf>
    <xf numFmtId="0" fontId="5" fillId="4" borderId="36" xfId="0" applyFont="1" applyFill="1" applyBorder="1" applyAlignment="1" applyProtection="1">
      <alignment horizontal="center" vertical="center"/>
    </xf>
    <xf numFmtId="0" fontId="5" fillId="4" borderId="37" xfId="0" applyFont="1" applyFill="1" applyBorder="1" applyAlignment="1" applyProtection="1">
      <alignment horizontal="center" vertical="center"/>
    </xf>
    <xf numFmtId="0" fontId="0" fillId="2" borderId="24" xfId="0" applyNumberFormat="1" applyFill="1" applyBorder="1" applyAlignment="1" applyProtection="1">
      <alignment horizontal="center"/>
    </xf>
    <xf numFmtId="0" fontId="0" fillId="4" borderId="24" xfId="0" applyFill="1" applyBorder="1" applyAlignment="1" applyProtection="1">
      <alignment horizontal="center"/>
    </xf>
    <xf numFmtId="0" fontId="9" fillId="6" borderId="5" xfId="0" applyFont="1" applyFill="1" applyBorder="1" applyAlignment="1" applyProtection="1">
      <alignment horizontal="center" vertical="center" wrapText="1"/>
    </xf>
    <xf numFmtId="0" fontId="9" fillId="6" borderId="18" xfId="0" applyFont="1" applyFill="1" applyBorder="1" applyAlignment="1" applyProtection="1">
      <alignment horizontal="center" vertical="center" wrapText="1"/>
    </xf>
    <xf numFmtId="0" fontId="0" fillId="5" borderId="36" xfId="0" applyNumberFormat="1" applyFill="1" applyBorder="1" applyAlignment="1" applyProtection="1">
      <alignment horizontal="center"/>
    </xf>
    <xf numFmtId="0" fontId="0" fillId="5" borderId="24" xfId="0" applyNumberFormat="1" applyFill="1" applyBorder="1" applyAlignment="1" applyProtection="1">
      <alignment horizontal="center"/>
    </xf>
    <xf numFmtId="0" fontId="9" fillId="4" borderId="5" xfId="0" applyFont="1" applyFill="1" applyBorder="1" applyAlignment="1" applyProtection="1">
      <alignment horizontal="center" vertical="center" wrapText="1"/>
    </xf>
    <xf numFmtId="0" fontId="9" fillId="4" borderId="18" xfId="0" applyFont="1" applyFill="1" applyBorder="1" applyAlignment="1" applyProtection="1">
      <alignment horizontal="center" vertical="center" wrapText="1"/>
    </xf>
    <xf numFmtId="0" fontId="4" fillId="4" borderId="5" xfId="0" applyFont="1" applyFill="1" applyBorder="1" applyAlignment="1" applyProtection="1">
      <alignment horizontal="center" vertical="center" wrapText="1"/>
    </xf>
    <xf numFmtId="0" fontId="4" fillId="4" borderId="18" xfId="0" applyFont="1" applyFill="1" applyBorder="1" applyAlignment="1" applyProtection="1">
      <alignment horizontal="center" vertical="center" wrapText="1"/>
    </xf>
    <xf numFmtId="0" fontId="4" fillId="4" borderId="30" xfId="0" applyFont="1" applyFill="1" applyBorder="1" applyAlignment="1" applyProtection="1">
      <alignment horizontal="center" vertical="center" wrapText="1"/>
    </xf>
    <xf numFmtId="0" fontId="0" fillId="3" borderId="36" xfId="0" applyFill="1" applyBorder="1" applyAlignment="1" applyProtection="1">
      <alignment horizontal="center"/>
    </xf>
    <xf numFmtId="0" fontId="0" fillId="3" borderId="37" xfId="0" applyFill="1" applyBorder="1" applyAlignment="1" applyProtection="1">
      <alignment horizontal="center"/>
    </xf>
    <xf numFmtId="0" fontId="0" fillId="2" borderId="1" xfId="0" applyFill="1" applyBorder="1" applyAlignment="1" applyProtection="1">
      <alignment horizontal="center" vertical="center"/>
    </xf>
    <xf numFmtId="0" fontId="0" fillId="2" borderId="24" xfId="0" applyFill="1" applyBorder="1" applyAlignment="1" applyProtection="1">
      <alignment horizontal="center" vertical="center"/>
    </xf>
    <xf numFmtId="164" fontId="4" fillId="9" borderId="2" xfId="0" applyNumberFormat="1" applyFont="1" applyFill="1" applyBorder="1" applyAlignment="1" applyProtection="1">
      <alignment horizontal="center"/>
    </xf>
    <xf numFmtId="164" fontId="4" fillId="9" borderId="41" xfId="0" applyNumberFormat="1" applyFont="1" applyFill="1" applyBorder="1" applyAlignment="1" applyProtection="1">
      <alignment horizontal="center"/>
    </xf>
    <xf numFmtId="0" fontId="6" fillId="3" borderId="30" xfId="0" applyFont="1" applyFill="1" applyBorder="1" applyAlignment="1" applyProtection="1">
      <alignment horizontal="center" vertical="center"/>
    </xf>
    <xf numFmtId="0" fontId="6" fillId="3" borderId="23" xfId="0" applyFont="1" applyFill="1" applyBorder="1" applyAlignment="1" applyProtection="1">
      <alignment horizontal="center" vertical="center"/>
    </xf>
    <xf numFmtId="0" fontId="6" fillId="3" borderId="1" xfId="0" applyFont="1" applyFill="1" applyBorder="1" applyAlignment="1" applyProtection="1">
      <alignment horizontal="center" vertical="center"/>
    </xf>
    <xf numFmtId="0" fontId="5" fillId="5" borderId="30" xfId="0" applyFont="1" applyFill="1" applyBorder="1" applyAlignment="1" applyProtection="1">
      <alignment horizontal="center"/>
    </xf>
    <xf numFmtId="0" fontId="5" fillId="5" borderId="1" xfId="0" applyFont="1" applyFill="1" applyBorder="1" applyAlignment="1" applyProtection="1">
      <alignment horizontal="center"/>
    </xf>
    <xf numFmtId="0" fontId="4" fillId="3" borderId="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4" borderId="5" xfId="0" applyNumberFormat="1" applyFont="1" applyFill="1" applyBorder="1" applyAlignment="1" applyProtection="1">
      <alignment horizontal="center" vertical="center" wrapText="1"/>
    </xf>
    <xf numFmtId="0" fontId="4" fillId="4" borderId="9" xfId="0" applyNumberFormat="1" applyFont="1" applyFill="1" applyBorder="1" applyAlignment="1" applyProtection="1">
      <alignment horizontal="center" vertical="center" wrapText="1"/>
    </xf>
    <xf numFmtId="0" fontId="4" fillId="6" borderId="30" xfId="0" applyFont="1" applyFill="1" applyBorder="1" applyAlignment="1" applyProtection="1">
      <alignment horizontal="center" vertical="center" wrapText="1"/>
    </xf>
    <xf numFmtId="0" fontId="4" fillId="6" borderId="1" xfId="0" applyFont="1" applyFill="1" applyBorder="1" applyAlignment="1" applyProtection="1">
      <alignment horizontal="center" vertical="center" wrapText="1"/>
    </xf>
    <xf numFmtId="0" fontId="4" fillId="4" borderId="9" xfId="0" applyFont="1" applyFill="1" applyBorder="1" applyAlignment="1" applyProtection="1">
      <alignment horizontal="center" vertical="center" wrapText="1"/>
    </xf>
    <xf numFmtId="0" fontId="0" fillId="5" borderId="0" xfId="0" applyNumberFormat="1" applyFill="1" applyBorder="1" applyAlignment="1" applyProtection="1">
      <alignment horizontal="center"/>
    </xf>
    <xf numFmtId="0" fontId="5" fillId="4" borderId="23" xfId="0" applyFont="1" applyFill="1" applyBorder="1" applyAlignment="1" applyProtection="1">
      <alignment horizontal="center" vertical="center"/>
    </xf>
    <xf numFmtId="0" fontId="5" fillId="4" borderId="0" xfId="0" applyFont="1" applyFill="1" applyBorder="1" applyAlignment="1" applyProtection="1">
      <alignment horizontal="center" vertical="center"/>
    </xf>
    <xf numFmtId="0" fontId="5" fillId="4" borderId="30" xfId="0" applyFont="1" applyFill="1" applyBorder="1" applyAlignment="1" applyProtection="1">
      <alignment horizontal="center" vertical="center"/>
    </xf>
    <xf numFmtId="0" fontId="4" fillId="4" borderId="32" xfId="0" applyFont="1" applyFill="1" applyBorder="1" applyAlignment="1" applyProtection="1">
      <alignment horizontal="center" vertical="center" wrapText="1"/>
    </xf>
    <xf numFmtId="0" fontId="0" fillId="2" borderId="0" xfId="0" applyNumberFormat="1" applyFill="1" applyBorder="1" applyAlignment="1" applyProtection="1">
      <alignment horizontal="center"/>
    </xf>
    <xf numFmtId="0" fontId="0" fillId="4" borderId="42" xfId="0" applyFill="1" applyBorder="1" applyAlignment="1" applyProtection="1">
      <alignment horizontal="center"/>
    </xf>
    <xf numFmtId="0" fontId="5" fillId="5" borderId="23" xfId="0" applyFont="1" applyFill="1" applyBorder="1" applyAlignment="1" applyProtection="1">
      <alignment horizontal="center"/>
    </xf>
    <xf numFmtId="0" fontId="5" fillId="4" borderId="42" xfId="0" applyFont="1" applyFill="1" applyBorder="1" applyAlignment="1" applyProtection="1">
      <alignment horizontal="center" vertical="center"/>
    </xf>
    <xf numFmtId="0" fontId="5" fillId="4" borderId="2" xfId="0" applyFont="1" applyFill="1" applyBorder="1" applyAlignment="1" applyProtection="1">
      <alignment horizontal="center" vertical="center"/>
    </xf>
    <xf numFmtId="0" fontId="0" fillId="5" borderId="37" xfId="0" applyNumberFormat="1" applyFill="1" applyBorder="1" applyAlignment="1" applyProtection="1">
      <alignment horizontal="center"/>
    </xf>
    <xf numFmtId="0" fontId="0" fillId="5" borderId="32" xfId="0" applyNumberFormat="1" applyFill="1" applyBorder="1" applyAlignment="1" applyProtection="1">
      <alignment horizontal="center"/>
    </xf>
    <xf numFmtId="0" fontId="9" fillId="4" borderId="9" xfId="0" applyFont="1" applyFill="1" applyBorder="1" applyAlignment="1" applyProtection="1">
      <alignment horizontal="center" vertical="center" wrapText="1"/>
    </xf>
    <xf numFmtId="0" fontId="0" fillId="4" borderId="36" xfId="0" applyFill="1" applyBorder="1" applyAlignment="1" applyProtection="1">
      <alignment horizontal="center"/>
    </xf>
    <xf numFmtId="0" fontId="0" fillId="5" borderId="31" xfId="0" applyNumberFormat="1" applyFill="1" applyBorder="1" applyAlignment="1" applyProtection="1">
      <alignment horizontal="center"/>
    </xf>
    <xf numFmtId="0" fontId="62" fillId="57" borderId="86" xfId="4" applyFont="1" applyFill="1" applyBorder="1" applyAlignment="1">
      <alignment horizontal="center"/>
    </xf>
    <xf numFmtId="0" fontId="62" fillId="57" borderId="85" xfId="4" applyFont="1" applyFill="1" applyBorder="1" applyAlignment="1">
      <alignment horizontal="center"/>
    </xf>
    <xf numFmtId="0" fontId="62" fillId="57" borderId="84" xfId="4" applyFont="1" applyFill="1" applyBorder="1" applyAlignment="1">
      <alignment horizontal="center"/>
    </xf>
    <xf numFmtId="0" fontId="63" fillId="0" borderId="83" xfId="4" applyFont="1" applyBorder="1" applyAlignment="1">
      <alignment horizontal="right"/>
    </xf>
    <xf numFmtId="0" fontId="63" fillId="0" borderId="82" xfId="4" applyFont="1" applyBorder="1" applyAlignment="1">
      <alignment horizontal="right"/>
    </xf>
    <xf numFmtId="0" fontId="62" fillId="0" borderId="82" xfId="4" applyFont="1" applyBorder="1" applyAlignment="1" applyProtection="1">
      <alignment horizontal="center"/>
      <protection locked="0"/>
    </xf>
    <xf numFmtId="0" fontId="62" fillId="0" borderId="81" xfId="4" applyFont="1" applyBorder="1" applyAlignment="1" applyProtection="1">
      <alignment horizontal="center"/>
      <protection locked="0"/>
    </xf>
    <xf numFmtId="0" fontId="62" fillId="0" borderId="0" xfId="4" applyFont="1"/>
    <xf numFmtId="0" fontId="63" fillId="58" borderId="30" xfId="4" applyFont="1" applyFill="1" applyBorder="1" applyAlignment="1">
      <alignment horizontal="center" vertical="center" wrapText="1"/>
    </xf>
    <xf numFmtId="0" fontId="63" fillId="58" borderId="36" xfId="4" applyFont="1" applyFill="1" applyBorder="1" applyAlignment="1">
      <alignment horizontal="center" vertical="center" wrapText="1"/>
    </xf>
    <xf numFmtId="0" fontId="63" fillId="58" borderId="37" xfId="4" applyFont="1" applyFill="1" applyBorder="1" applyAlignment="1">
      <alignment horizontal="center" vertical="center" wrapText="1"/>
    </xf>
    <xf numFmtId="0" fontId="63" fillId="58" borderId="23" xfId="4" applyFont="1" applyFill="1" applyBorder="1" applyAlignment="1">
      <alignment horizontal="center" vertical="center" wrapText="1"/>
    </xf>
    <xf numFmtId="0" fontId="63" fillId="58" borderId="0" xfId="4" applyFont="1" applyFill="1" applyAlignment="1">
      <alignment horizontal="center" vertical="center" wrapText="1"/>
    </xf>
    <xf numFmtId="0" fontId="63" fillId="58" borderId="31" xfId="4" applyFont="1" applyFill="1" applyBorder="1" applyAlignment="1">
      <alignment horizontal="center" vertical="center" wrapText="1"/>
    </xf>
    <xf numFmtId="0" fontId="63" fillId="58" borderId="1" xfId="4" applyFont="1" applyFill="1" applyBorder="1" applyAlignment="1">
      <alignment horizontal="center" vertical="center" wrapText="1"/>
    </xf>
    <xf numFmtId="0" fontId="63" fillId="58" borderId="24" xfId="4" applyFont="1" applyFill="1" applyBorder="1" applyAlignment="1">
      <alignment horizontal="center" vertical="center" wrapText="1"/>
    </xf>
    <xf numFmtId="0" fontId="63" fillId="58" borderId="32" xfId="4" applyFont="1" applyFill="1" applyBorder="1" applyAlignment="1">
      <alignment horizontal="center" vertical="center" wrapText="1"/>
    </xf>
    <xf numFmtId="0" fontId="62" fillId="57" borderId="30" xfId="4" applyFont="1" applyFill="1" applyBorder="1" applyAlignment="1">
      <alignment horizontal="center"/>
    </xf>
    <xf numFmtId="0" fontId="62" fillId="57" borderId="36" xfId="4" applyFont="1" applyFill="1" applyBorder="1" applyAlignment="1">
      <alignment horizontal="center"/>
    </xf>
    <xf numFmtId="0" fontId="62" fillId="57" borderId="37" xfId="4" applyFont="1" applyFill="1" applyBorder="1" applyAlignment="1">
      <alignment horizontal="center"/>
    </xf>
    <xf numFmtId="0" fontId="62" fillId="57" borderId="1" xfId="4" applyFont="1" applyFill="1" applyBorder="1" applyAlignment="1">
      <alignment horizontal="center"/>
    </xf>
    <xf numFmtId="0" fontId="62" fillId="57" borderId="24" xfId="4" applyFont="1" applyFill="1" applyBorder="1" applyAlignment="1">
      <alignment horizontal="center"/>
    </xf>
    <xf numFmtId="0" fontId="62" fillId="57" borderId="32" xfId="4" applyFont="1" applyFill="1" applyBorder="1" applyAlignment="1">
      <alignment horizontal="center"/>
    </xf>
    <xf numFmtId="0" fontId="67" fillId="0" borderId="113" xfId="4" applyFont="1" applyBorder="1" applyAlignment="1">
      <alignment horizontal="center"/>
    </xf>
    <xf numFmtId="0" fontId="67" fillId="0" borderId="0" xfId="4" applyFont="1" applyAlignment="1">
      <alignment horizontal="center"/>
    </xf>
    <xf numFmtId="0" fontId="67" fillId="0" borderId="112" xfId="4" applyFont="1" applyBorder="1" applyAlignment="1">
      <alignment horizontal="center"/>
    </xf>
    <xf numFmtId="16" fontId="67" fillId="0" borderId="113" xfId="4" applyNumberFormat="1" applyFont="1" applyBorder="1" applyAlignment="1">
      <alignment horizontal="center"/>
    </xf>
    <xf numFmtId="16" fontId="67" fillId="0" borderId="0" xfId="4" applyNumberFormat="1" applyFont="1" applyAlignment="1">
      <alignment horizontal="center"/>
    </xf>
    <xf numFmtId="16" fontId="67" fillId="0" borderId="112" xfId="4" applyNumberFormat="1" applyFont="1" applyBorder="1" applyAlignment="1">
      <alignment horizontal="center"/>
    </xf>
    <xf numFmtId="16" fontId="67" fillId="57" borderId="50" xfId="4" applyNumberFormat="1" applyFont="1" applyFill="1" applyBorder="1" applyAlignment="1">
      <alignment horizontal="center" vertical="center"/>
    </xf>
    <xf numFmtId="16" fontId="67" fillId="57" borderId="72" xfId="4" applyNumberFormat="1" applyFont="1" applyFill="1" applyBorder="1" applyAlignment="1">
      <alignment horizontal="center" vertical="center"/>
    </xf>
    <xf numFmtId="16" fontId="67" fillId="57" borderId="43" xfId="4" applyNumberFormat="1" applyFont="1" applyFill="1" applyBorder="1" applyAlignment="1">
      <alignment horizontal="center" vertical="center"/>
    </xf>
    <xf numFmtId="14" fontId="67" fillId="57" borderId="94" xfId="4" applyNumberFormat="1" applyFont="1" applyFill="1" applyBorder="1" applyAlignment="1">
      <alignment horizontal="center" vertical="center"/>
    </xf>
    <xf numFmtId="14" fontId="67" fillId="57" borderId="36" xfId="4" applyNumberFormat="1" applyFont="1" applyFill="1" applyBorder="1" applyAlignment="1">
      <alignment horizontal="center" vertical="center"/>
    </xf>
    <xf numFmtId="14" fontId="67" fillId="57" borderId="93" xfId="4" applyNumberFormat="1" applyFont="1" applyFill="1" applyBorder="1" applyAlignment="1">
      <alignment horizontal="center" vertical="center"/>
    </xf>
    <xf numFmtId="0" fontId="62" fillId="57" borderId="5" xfId="4" applyFont="1" applyFill="1" applyBorder="1" applyAlignment="1">
      <alignment horizontal="center" vertical="center" wrapText="1"/>
    </xf>
    <xf numFmtId="0" fontId="62" fillId="57" borderId="18" xfId="4" applyFont="1" applyFill="1" applyBorder="1" applyAlignment="1">
      <alignment horizontal="center" vertical="center" wrapText="1"/>
    </xf>
    <xf numFmtId="44" fontId="62" fillId="57" borderId="37" xfId="4" applyNumberFormat="1" applyFont="1" applyFill="1" applyBorder="1" applyAlignment="1">
      <alignment horizontal="center"/>
    </xf>
    <xf numFmtId="44" fontId="62" fillId="57" borderId="31" xfId="4" applyNumberFormat="1" applyFont="1" applyFill="1" applyBorder="1" applyAlignment="1">
      <alignment horizontal="center"/>
    </xf>
    <xf numFmtId="44" fontId="62" fillId="57" borderId="0" xfId="4" applyNumberFormat="1" applyFont="1" applyFill="1" applyAlignment="1">
      <alignment horizontal="center"/>
    </xf>
    <xf numFmtId="44" fontId="62" fillId="57" borderId="24" xfId="4" applyNumberFormat="1" applyFont="1" applyFill="1" applyBorder="1" applyAlignment="1">
      <alignment horizontal="center"/>
    </xf>
    <xf numFmtId="44" fontId="67" fillId="57" borderId="30" xfId="6" applyFont="1" applyFill="1" applyBorder="1" applyAlignment="1" applyProtection="1">
      <alignment horizontal="center" vertical="center"/>
    </xf>
    <xf numFmtId="44" fontId="67" fillId="57" borderId="23" xfId="6" applyFont="1" applyFill="1" applyBorder="1" applyAlignment="1" applyProtection="1">
      <alignment horizontal="center" vertical="center"/>
    </xf>
    <xf numFmtId="44" fontId="67" fillId="57" borderId="1" xfId="6" applyFont="1" applyFill="1" applyBorder="1" applyAlignment="1" applyProtection="1">
      <alignment horizontal="center" vertical="center"/>
    </xf>
    <xf numFmtId="44" fontId="62" fillId="57" borderId="0" xfId="6" applyFont="1" applyFill="1" applyBorder="1" applyAlignment="1" applyProtection="1">
      <alignment horizontal="center"/>
    </xf>
    <xf numFmtId="44" fontId="62" fillId="57" borderId="31" xfId="6" applyFont="1" applyFill="1" applyBorder="1" applyAlignment="1" applyProtection="1">
      <alignment horizontal="center"/>
    </xf>
    <xf numFmtId="44" fontId="62" fillId="57" borderId="24" xfId="6" applyFont="1" applyFill="1" applyBorder="1" applyAlignment="1" applyProtection="1">
      <alignment horizontal="center"/>
    </xf>
    <xf numFmtId="44" fontId="62" fillId="57" borderId="32" xfId="6" applyFont="1" applyFill="1" applyBorder="1" applyAlignment="1" applyProtection="1">
      <alignment horizontal="center"/>
    </xf>
    <xf numFmtId="164" fontId="62" fillId="57" borderId="5" xfId="4" applyNumberFormat="1" applyFont="1" applyFill="1" applyBorder="1" applyAlignment="1">
      <alignment horizontal="center" vertical="center" wrapText="1"/>
    </xf>
    <xf numFmtId="164" fontId="62" fillId="57" borderId="18" xfId="4" applyNumberFormat="1" applyFont="1" applyFill="1" applyBorder="1" applyAlignment="1">
      <alignment horizontal="center" vertical="center" wrapText="1"/>
    </xf>
    <xf numFmtId="0" fontId="62" fillId="57" borderId="37" xfId="4" applyFont="1" applyFill="1" applyBorder="1" applyAlignment="1">
      <alignment horizontal="center" vertical="center" wrapText="1"/>
    </xf>
    <xf numFmtId="0" fontId="62" fillId="57" borderId="32" xfId="4" applyFont="1" applyFill="1" applyBorder="1" applyAlignment="1">
      <alignment horizontal="center" vertical="center" wrapText="1"/>
    </xf>
    <xf numFmtId="164" fontId="62" fillId="57" borderId="36" xfId="4" applyNumberFormat="1" applyFont="1" applyFill="1" applyBorder="1" applyAlignment="1">
      <alignment horizontal="center" vertical="center" wrapText="1"/>
    </xf>
    <xf numFmtId="164" fontId="62" fillId="57" borderId="24" xfId="4" applyNumberFormat="1" applyFont="1" applyFill="1" applyBorder="1" applyAlignment="1">
      <alignment horizontal="center" vertical="center" wrapText="1"/>
    </xf>
    <xf numFmtId="0" fontId="67" fillId="57" borderId="2" xfId="4" applyFont="1" applyFill="1" applyBorder="1" applyAlignment="1">
      <alignment horizontal="center" vertical="center" wrapText="1"/>
    </xf>
    <xf numFmtId="0" fontId="67" fillId="57" borderId="42" xfId="4" applyFont="1" applyFill="1" applyBorder="1" applyAlignment="1">
      <alignment horizontal="center" vertical="center" wrapText="1"/>
    </xf>
    <xf numFmtId="0" fontId="67" fillId="57" borderId="41" xfId="4" applyFont="1" applyFill="1" applyBorder="1" applyAlignment="1">
      <alignment horizontal="center" vertical="center" wrapText="1"/>
    </xf>
    <xf numFmtId="164" fontId="67" fillId="57" borderId="2" xfId="4" applyNumberFormat="1" applyFont="1" applyFill="1" applyBorder="1" applyAlignment="1">
      <alignment horizontal="center" vertical="center" wrapText="1"/>
    </xf>
    <xf numFmtId="164" fontId="67" fillId="57" borderId="42" xfId="4" applyNumberFormat="1" applyFont="1" applyFill="1" applyBorder="1" applyAlignment="1">
      <alignment horizontal="center" vertical="center" wrapText="1"/>
    </xf>
    <xf numFmtId="164" fontId="67" fillId="57" borderId="41" xfId="4" applyNumberFormat="1" applyFont="1" applyFill="1" applyBorder="1" applyAlignment="1">
      <alignment horizontal="center" vertical="center" wrapText="1"/>
    </xf>
    <xf numFmtId="164" fontId="67" fillId="57" borderId="30" xfId="4" applyNumberFormat="1" applyFont="1" applyFill="1" applyBorder="1" applyAlignment="1">
      <alignment horizontal="center" vertical="center"/>
    </xf>
    <xf numFmtId="164" fontId="67" fillId="57" borderId="36" xfId="4" applyNumberFormat="1" applyFont="1" applyFill="1" applyBorder="1" applyAlignment="1">
      <alignment horizontal="center" vertical="center"/>
    </xf>
    <xf numFmtId="164" fontId="67" fillId="57" borderId="37" xfId="4" applyNumberFormat="1" applyFont="1" applyFill="1" applyBorder="1" applyAlignment="1">
      <alignment horizontal="center" vertical="center"/>
    </xf>
    <xf numFmtId="164" fontId="62" fillId="57" borderId="36" xfId="4" applyNumberFormat="1" applyFont="1" applyFill="1" applyBorder="1" applyAlignment="1">
      <alignment horizontal="center" vertical="center"/>
    </xf>
    <xf numFmtId="164" fontId="62" fillId="57" borderId="24" xfId="4" applyNumberFormat="1" applyFont="1" applyFill="1" applyBorder="1" applyAlignment="1">
      <alignment horizontal="center" vertical="center"/>
    </xf>
    <xf numFmtId="0" fontId="73" fillId="57" borderId="5" xfId="4" applyFont="1" applyFill="1" applyBorder="1" applyAlignment="1">
      <alignment horizontal="center" vertical="center" wrapText="1"/>
    </xf>
    <xf numFmtId="0" fontId="73" fillId="57" borderId="18" xfId="4" applyFont="1" applyFill="1" applyBorder="1" applyAlignment="1">
      <alignment horizontal="center" vertical="center" wrapText="1"/>
    </xf>
    <xf numFmtId="164" fontId="74" fillId="64" borderId="42" xfId="4" applyNumberFormat="1" applyFont="1" applyFill="1" applyBorder="1" applyAlignment="1">
      <alignment horizontal="center" vertical="center"/>
    </xf>
    <xf numFmtId="0" fontId="61" fillId="61" borderId="2" xfId="4" applyFill="1" applyBorder="1" applyAlignment="1">
      <alignment horizontal="center"/>
    </xf>
    <xf numFmtId="0" fontId="61" fillId="61" borderId="42" xfId="4" applyFill="1" applyBorder="1" applyAlignment="1">
      <alignment horizontal="center"/>
    </xf>
    <xf numFmtId="0" fontId="61" fillId="60" borderId="23" xfId="4" applyFill="1" applyBorder="1" applyAlignment="1">
      <alignment horizontal="center"/>
    </xf>
    <xf numFmtId="0" fontId="61" fillId="60" borderId="1" xfId="4" applyFill="1" applyBorder="1" applyAlignment="1">
      <alignment horizontal="center"/>
    </xf>
    <xf numFmtId="0" fontId="61" fillId="60" borderId="5" xfId="4" applyFill="1" applyBorder="1" applyAlignment="1">
      <alignment horizontal="center"/>
    </xf>
    <xf numFmtId="0" fontId="61" fillId="60" borderId="9" xfId="4" applyFill="1" applyBorder="1" applyAlignment="1">
      <alignment horizontal="center"/>
    </xf>
    <xf numFmtId="0" fontId="61" fillId="60" borderId="18" xfId="4" applyFill="1" applyBorder="1" applyAlignment="1">
      <alignment horizontal="center"/>
    </xf>
    <xf numFmtId="0" fontId="4" fillId="66" borderId="2" xfId="4" applyFont="1" applyFill="1" applyBorder="1" applyAlignment="1">
      <alignment horizontal="center" vertical="center"/>
    </xf>
    <xf numFmtId="0" fontId="4" fillId="66" borderId="41" xfId="4" applyFont="1" applyFill="1" applyBorder="1" applyAlignment="1">
      <alignment horizontal="center" vertical="center"/>
    </xf>
    <xf numFmtId="0" fontId="86" fillId="0" borderId="0" xfId="7" applyFont="1" applyAlignment="1">
      <alignment horizontal="center" vertical="center" wrapText="1"/>
    </xf>
    <xf numFmtId="0" fontId="83" fillId="0" borderId="0" xfId="7"/>
    <xf numFmtId="0" fontId="10" fillId="0" borderId="136" xfId="7" applyFont="1" applyBorder="1"/>
    <xf numFmtId="0" fontId="91" fillId="67" borderId="156" xfId="7" applyFont="1" applyFill="1" applyBorder="1" applyAlignment="1">
      <alignment horizontal="center" vertical="center"/>
    </xf>
    <xf numFmtId="0" fontId="10" fillId="0" borderId="155" xfId="7" applyFont="1" applyBorder="1"/>
    <xf numFmtId="0" fontId="85" fillId="0" borderId="145" xfId="7" applyFont="1" applyBorder="1"/>
    <xf numFmtId="0" fontId="10" fillId="0" borderId="144" xfId="7" applyFont="1" applyBorder="1"/>
    <xf numFmtId="0" fontId="10" fillId="0" borderId="141" xfId="7" applyFont="1" applyBorder="1"/>
    <xf numFmtId="0" fontId="10" fillId="0" borderId="140" xfId="7" applyFont="1" applyBorder="1"/>
    <xf numFmtId="0" fontId="10" fillId="0" borderId="135" xfId="7" applyFont="1" applyBorder="1"/>
    <xf numFmtId="0" fontId="10" fillId="0" borderId="134" xfId="7" applyFont="1" applyBorder="1"/>
    <xf numFmtId="9" fontId="84" fillId="0" borderId="145" xfId="7" applyNumberFormat="1" applyFont="1" applyBorder="1" applyAlignment="1">
      <alignment horizontal="center" vertical="center"/>
    </xf>
    <xf numFmtId="0" fontId="85" fillId="0" borderId="145" xfId="7" applyFont="1" applyBorder="1" applyAlignment="1">
      <alignment horizontal="center" vertical="center"/>
    </xf>
    <xf numFmtId="180" fontId="84" fillId="0" borderId="145" xfId="7" applyNumberFormat="1" applyFont="1" applyBorder="1" applyAlignment="1">
      <alignment horizontal="center" vertical="center"/>
    </xf>
    <xf numFmtId="180" fontId="10" fillId="0" borderId="144" xfId="7" applyNumberFormat="1" applyFont="1" applyBorder="1"/>
    <xf numFmtId="180" fontId="10" fillId="0" borderId="141" xfId="7" applyNumberFormat="1" applyFont="1" applyBorder="1"/>
    <xf numFmtId="180" fontId="10" fillId="0" borderId="140" xfId="7" applyNumberFormat="1" applyFont="1" applyBorder="1"/>
    <xf numFmtId="180" fontId="10" fillId="0" borderId="135" xfId="7" applyNumberFormat="1" applyFont="1" applyBorder="1"/>
    <xf numFmtId="180" fontId="10" fillId="0" borderId="134" xfId="7" applyNumberFormat="1" applyFont="1" applyBorder="1"/>
    <xf numFmtId="0" fontId="10" fillId="0" borderId="157" xfId="7" applyFont="1" applyBorder="1"/>
    <xf numFmtId="0" fontId="87" fillId="0" borderId="0" xfId="7" applyFont="1" applyAlignment="1">
      <alignment horizontal="center" shrinkToFit="1"/>
    </xf>
    <xf numFmtId="6" fontId="98" fillId="0" borderId="163" xfId="7" applyNumberFormat="1" applyFont="1" applyBorder="1" applyAlignment="1">
      <alignment horizontal="center"/>
    </xf>
    <xf numFmtId="0" fontId="10" fillId="0" borderId="162" xfId="7" applyFont="1" applyBorder="1"/>
    <xf numFmtId="0" fontId="97" fillId="0" borderId="141" xfId="7" applyFont="1" applyBorder="1" applyAlignment="1">
      <alignment horizontal="center"/>
    </xf>
    <xf numFmtId="0" fontId="91" fillId="67" borderId="158" xfId="7" applyFont="1" applyFill="1" applyBorder="1" applyAlignment="1">
      <alignment horizontal="center" vertical="center"/>
    </xf>
    <xf numFmtId="0" fontId="53" fillId="0" borderId="160" xfId="7" applyFont="1" applyBorder="1" applyAlignment="1">
      <alignment horizontal="center"/>
    </xf>
    <xf numFmtId="0" fontId="10" fillId="0" borderId="160" xfId="7" applyFont="1" applyBorder="1"/>
    <xf numFmtId="0" fontId="105" fillId="0" borderId="0" xfId="7" applyFont="1" applyAlignment="1">
      <alignment horizontal="center"/>
    </xf>
    <xf numFmtId="0" fontId="106" fillId="0" borderId="0" xfId="7" applyFont="1" applyAlignment="1">
      <alignment horizontal="center"/>
    </xf>
    <xf numFmtId="9" fontId="105" fillId="0" borderId="0" xfId="7" applyNumberFormat="1" applyFont="1" applyAlignment="1">
      <alignment horizontal="center"/>
    </xf>
    <xf numFmtId="0" fontId="0" fillId="0" borderId="2" xfId="0" applyBorder="1" applyAlignment="1">
      <alignment horizontal="center"/>
    </xf>
    <xf numFmtId="0" fontId="0" fillId="0" borderId="42" xfId="0" applyBorder="1" applyAlignment="1">
      <alignment horizontal="center"/>
    </xf>
    <xf numFmtId="0" fontId="0" fillId="0" borderId="41" xfId="0" applyBorder="1" applyAlignment="1">
      <alignment horizontal="center"/>
    </xf>
    <xf numFmtId="0" fontId="0" fillId="0" borderId="63" xfId="0" applyBorder="1" applyAlignment="1">
      <alignment horizontal="center"/>
    </xf>
    <xf numFmtId="0" fontId="0" fillId="0" borderId="72" xfId="0" applyBorder="1" applyAlignment="1">
      <alignment horizontal="center"/>
    </xf>
    <xf numFmtId="0" fontId="0" fillId="0" borderId="73" xfId="0" applyBorder="1" applyAlignment="1">
      <alignment horizontal="center"/>
    </xf>
    <xf numFmtId="0" fontId="0" fillId="0" borderId="2" xfId="0" applyFont="1" applyBorder="1" applyAlignment="1">
      <alignment horizontal="center"/>
    </xf>
    <xf numFmtId="0" fontId="0" fillId="0" borderId="42" xfId="0" applyFont="1" applyBorder="1" applyAlignment="1">
      <alignment horizontal="center"/>
    </xf>
    <xf numFmtId="0" fontId="0" fillId="0" borderId="41" xfId="0" applyFont="1" applyBorder="1" applyAlignment="1">
      <alignment horizontal="center"/>
    </xf>
    <xf numFmtId="0" fontId="1" fillId="0" borderId="0" xfId="8"/>
    <xf numFmtId="0" fontId="1" fillId="0" borderId="0" xfId="8" applyAlignment="1">
      <alignment horizontal="right"/>
    </xf>
    <xf numFmtId="0" fontId="4" fillId="0" borderId="0" xfId="8" applyFont="1" applyAlignment="1">
      <alignment horizontal="right"/>
    </xf>
    <xf numFmtId="0" fontId="20" fillId="0" borderId="0" xfId="8" applyFont="1" applyAlignment="1">
      <alignment horizontal="center"/>
    </xf>
    <xf numFmtId="0" fontId="1" fillId="0" borderId="0" xfId="8" applyAlignment="1">
      <alignment horizontal="center"/>
    </xf>
    <xf numFmtId="164" fontId="1" fillId="0" borderId="0" xfId="8" applyNumberFormat="1"/>
    <xf numFmtId="164" fontId="1" fillId="0" borderId="0" xfId="8" applyNumberFormat="1" applyAlignment="1" applyProtection="1">
      <alignment horizontal="center"/>
      <protection hidden="1"/>
    </xf>
    <xf numFmtId="0" fontId="4" fillId="0" borderId="0" xfId="8" applyFont="1" applyAlignment="1">
      <alignment horizontal="center"/>
    </xf>
    <xf numFmtId="178" fontId="110" fillId="68" borderId="0" xfId="9" applyNumberFormat="1" applyFont="1" applyFill="1" applyAlignment="1">
      <alignment horizontal="center"/>
    </xf>
    <xf numFmtId="164" fontId="1" fillId="0" borderId="0" xfId="8" applyNumberFormat="1" applyAlignment="1">
      <alignment horizontal="center"/>
    </xf>
    <xf numFmtId="178" fontId="111" fillId="0" borderId="0" xfId="9" applyNumberFormat="1" applyFont="1" applyAlignment="1">
      <alignment horizontal="center"/>
    </xf>
    <xf numFmtId="0" fontId="111" fillId="0" borderId="0" xfId="8" applyFont="1" applyAlignment="1">
      <alignment horizontal="center"/>
    </xf>
    <xf numFmtId="0" fontId="112" fillId="69" borderId="11" xfId="8" applyFont="1" applyFill="1" applyBorder="1" applyAlignment="1">
      <alignment horizontal="center" vertical="center" wrapText="1"/>
    </xf>
    <xf numFmtId="0" fontId="1" fillId="0" borderId="11" xfId="8" applyBorder="1" applyAlignment="1">
      <alignment horizontal="center" vertical="center" wrapText="1"/>
    </xf>
    <xf numFmtId="164" fontId="109" fillId="0" borderId="0" xfId="10" applyNumberFormat="1" applyFont="1" applyAlignment="1" applyProtection="1">
      <alignment horizontal="center"/>
      <protection locked="0" hidden="1"/>
    </xf>
    <xf numFmtId="0" fontId="1" fillId="0" borderId="33" xfId="8" applyBorder="1" applyAlignment="1">
      <alignment horizontal="center"/>
    </xf>
    <xf numFmtId="0" fontId="4" fillId="0" borderId="51" xfId="8" applyFont="1" applyBorder="1" applyAlignment="1">
      <alignment horizontal="center"/>
    </xf>
    <xf numFmtId="0" fontId="1" fillId="0" borderId="27" xfId="8" applyBorder="1" applyAlignment="1">
      <alignment horizontal="center"/>
    </xf>
    <xf numFmtId="0" fontId="4" fillId="0" borderId="169" xfId="8" applyFont="1" applyBorder="1" applyAlignment="1">
      <alignment horizontal="center"/>
    </xf>
    <xf numFmtId="0" fontId="9" fillId="0" borderId="169" xfId="8" applyFont="1" applyBorder="1" applyAlignment="1">
      <alignment horizontal="center"/>
    </xf>
    <xf numFmtId="0" fontId="9" fillId="70" borderId="169" xfId="8" applyFont="1" applyFill="1" applyBorder="1" applyAlignment="1">
      <alignment horizontal="center" vertical="justify"/>
    </xf>
    <xf numFmtId="0" fontId="112" fillId="69" borderId="12" xfId="8" applyFont="1" applyFill="1" applyBorder="1" applyAlignment="1">
      <alignment horizontal="center" vertical="center" wrapText="1"/>
    </xf>
    <xf numFmtId="0" fontId="1" fillId="0" borderId="12" xfId="8" applyBorder="1" applyAlignment="1">
      <alignment horizontal="center" vertical="center" wrapText="1"/>
    </xf>
    <xf numFmtId="0" fontId="9" fillId="70" borderId="49" xfId="8" applyFont="1" applyFill="1" applyBorder="1" applyAlignment="1">
      <alignment horizontal="center" vertical="justify"/>
    </xf>
    <xf numFmtId="0" fontId="1" fillId="0" borderId="33" xfId="8" applyBorder="1" applyProtection="1">
      <protection locked="0"/>
    </xf>
    <xf numFmtId="0" fontId="1" fillId="0" borderId="170" xfId="8" applyBorder="1" applyProtection="1">
      <protection locked="0"/>
    </xf>
    <xf numFmtId="0" fontId="1" fillId="0" borderId="51" xfId="8" applyBorder="1" applyAlignment="1" applyProtection="1">
      <alignment horizontal="center"/>
      <protection locked="0"/>
    </xf>
    <xf numFmtId="0" fontId="1" fillId="0" borderId="170" xfId="8" applyBorder="1" applyAlignment="1">
      <alignment horizontal="center"/>
    </xf>
    <xf numFmtId="164" fontId="109" fillId="0" borderId="51" xfId="10" applyNumberFormat="1" applyFont="1" applyBorder="1" applyAlignment="1" applyProtection="1">
      <alignment horizontal="center"/>
      <protection locked="0" hidden="1"/>
    </xf>
    <xf numFmtId="0" fontId="1" fillId="0" borderId="33" xfId="8" applyBorder="1" applyAlignment="1" applyProtection="1">
      <alignment horizontal="center"/>
      <protection locked="0"/>
    </xf>
    <xf numFmtId="0" fontId="4" fillId="71" borderId="51" xfId="8" applyFont="1" applyFill="1" applyBorder="1" applyAlignment="1" applyProtection="1">
      <alignment horizontal="center"/>
      <protection locked="0"/>
    </xf>
    <xf numFmtId="0" fontId="1" fillId="0" borderId="27" xfId="8" applyBorder="1" applyProtection="1">
      <protection locked="0"/>
    </xf>
    <xf numFmtId="0" fontId="1" fillId="0" borderId="0" xfId="8" applyProtection="1">
      <protection locked="0"/>
    </xf>
    <xf numFmtId="0" fontId="1" fillId="0" borderId="169" xfId="8" applyBorder="1" applyAlignment="1" applyProtection="1">
      <alignment horizontal="center"/>
      <protection locked="0"/>
    </xf>
    <xf numFmtId="0" fontId="1" fillId="0" borderId="27" xfId="8" applyBorder="1" applyAlignment="1" applyProtection="1">
      <alignment horizontal="center"/>
      <protection locked="0"/>
    </xf>
    <xf numFmtId="0" fontId="4" fillId="71" borderId="169" xfId="8" applyFont="1" applyFill="1" applyBorder="1" applyAlignment="1" applyProtection="1">
      <alignment horizontal="center"/>
      <protection locked="0"/>
    </xf>
    <xf numFmtId="0" fontId="9" fillId="71" borderId="169" xfId="8" applyFont="1" applyFill="1" applyBorder="1" applyAlignment="1" applyProtection="1">
      <alignment horizontal="center" vertical="justify" wrapText="1"/>
      <protection locked="0"/>
    </xf>
    <xf numFmtId="0" fontId="8" fillId="0" borderId="27" xfId="8" applyFont="1" applyBorder="1" applyAlignment="1" applyProtection="1">
      <alignment horizontal="center"/>
      <protection locked="0"/>
    </xf>
    <xf numFmtId="0" fontId="1" fillId="0" borderId="169" xfId="8" applyBorder="1" applyAlignment="1">
      <alignment horizontal="center"/>
    </xf>
    <xf numFmtId="0" fontId="9" fillId="70" borderId="51" xfId="8" applyFont="1" applyFill="1" applyBorder="1" applyAlignment="1">
      <alignment horizontal="center" vertical="justify" wrapText="1"/>
    </xf>
    <xf numFmtId="164" fontId="109" fillId="0" borderId="169" xfId="10" applyNumberFormat="1" applyFont="1" applyBorder="1" applyAlignment="1" applyProtection="1">
      <alignment horizontal="center"/>
      <protection locked="0" hidden="1"/>
    </xf>
    <xf numFmtId="0" fontId="9" fillId="70" borderId="169" xfId="8" applyFont="1" applyFill="1" applyBorder="1" applyAlignment="1">
      <alignment horizontal="center" vertical="justify" wrapText="1"/>
    </xf>
    <xf numFmtId="0" fontId="1" fillId="0" borderId="34" xfId="8" applyBorder="1" applyProtection="1">
      <protection locked="0"/>
    </xf>
    <xf numFmtId="0" fontId="1" fillId="0" borderId="67" xfId="8" applyBorder="1" applyProtection="1">
      <protection locked="0"/>
    </xf>
    <xf numFmtId="0" fontId="1" fillId="0" borderId="49" xfId="8" applyBorder="1" applyAlignment="1" applyProtection="1">
      <alignment horizontal="center"/>
      <protection locked="0"/>
    </xf>
    <xf numFmtId="164" fontId="1" fillId="0" borderId="49" xfId="8" applyNumberFormat="1" applyBorder="1" applyAlignment="1" applyProtection="1">
      <alignment horizontal="center"/>
      <protection locked="0" hidden="1"/>
    </xf>
    <xf numFmtId="0" fontId="1" fillId="0" borderId="34" xfId="8" applyBorder="1" applyAlignment="1" applyProtection="1">
      <alignment horizontal="center"/>
      <protection locked="0"/>
    </xf>
    <xf numFmtId="0" fontId="9" fillId="70" borderId="49" xfId="8" applyFont="1" applyFill="1" applyBorder="1" applyAlignment="1">
      <alignment horizontal="center" vertical="justify" wrapText="1"/>
    </xf>
    <xf numFmtId="0" fontId="4" fillId="0" borderId="170" xfId="8" applyFont="1" applyBorder="1" applyAlignment="1">
      <alignment horizontal="center"/>
    </xf>
    <xf numFmtId="0" fontId="113" fillId="72" borderId="11" xfId="8" applyFont="1" applyFill="1" applyBorder="1" applyAlignment="1">
      <alignment horizontal="center"/>
    </xf>
    <xf numFmtId="164" fontId="4" fillId="0" borderId="0" xfId="8" applyNumberFormat="1" applyFont="1" applyAlignment="1" applyProtection="1">
      <alignment horizontal="center"/>
      <protection hidden="1"/>
    </xf>
    <xf numFmtId="0" fontId="4" fillId="0" borderId="0" xfId="8" applyFont="1" applyAlignment="1">
      <alignment horizontal="center"/>
    </xf>
    <xf numFmtId="164" fontId="1" fillId="73" borderId="0" xfId="8" applyNumberFormat="1" applyFill="1" applyAlignment="1">
      <alignment horizontal="center"/>
    </xf>
    <xf numFmtId="44" fontId="109" fillId="0" borderId="0" xfId="10" applyFont="1" applyAlignment="1">
      <alignment horizontal="center"/>
    </xf>
    <xf numFmtId="164" fontId="109" fillId="73" borderId="11" xfId="10" applyNumberFormat="1" applyFont="1" applyFill="1" applyBorder="1" applyAlignment="1">
      <alignment horizontal="center"/>
    </xf>
    <xf numFmtId="167" fontId="111" fillId="74" borderId="11" xfId="8" applyNumberFormat="1" applyFont="1" applyFill="1" applyBorder="1" applyAlignment="1">
      <alignment horizontal="center"/>
    </xf>
    <xf numFmtId="0" fontId="1" fillId="74" borderId="11" xfId="8" applyFill="1" applyBorder="1" applyAlignment="1">
      <alignment horizontal="center"/>
    </xf>
    <xf numFmtId="0" fontId="10" fillId="74" borderId="11" xfId="8" applyFont="1" applyFill="1" applyBorder="1" applyAlignment="1">
      <alignment horizontal="center"/>
    </xf>
    <xf numFmtId="0" fontId="114" fillId="0" borderId="0" xfId="8" applyFont="1"/>
    <xf numFmtId="0" fontId="114" fillId="0" borderId="0" xfId="8" applyFont="1" applyAlignment="1">
      <alignment horizontal="center"/>
    </xf>
    <xf numFmtId="164" fontId="114" fillId="0" borderId="0" xfId="8" applyNumberFormat="1" applyFont="1"/>
    <xf numFmtId="182" fontId="1" fillId="0" borderId="170" xfId="8" applyNumberFormat="1" applyBorder="1" applyAlignment="1">
      <alignment horizontal="center"/>
    </xf>
    <xf numFmtId="0" fontId="114" fillId="0" borderId="0" xfId="8" applyFont="1" applyAlignment="1">
      <alignment horizontal="right"/>
    </xf>
    <xf numFmtId="0" fontId="115" fillId="0" borderId="0" xfId="8" applyFont="1"/>
    <xf numFmtId="164" fontId="114" fillId="0" borderId="0" xfId="8" applyNumberFormat="1" applyFont="1" applyAlignment="1" applyProtection="1">
      <alignment horizontal="center"/>
      <protection hidden="1"/>
    </xf>
    <xf numFmtId="0" fontId="5" fillId="0" borderId="0" xfId="8" applyFont="1" applyAlignment="1">
      <alignment horizontal="center"/>
    </xf>
    <xf numFmtId="164" fontId="109" fillId="0" borderId="0" xfId="10" applyNumberFormat="1" applyAlignment="1" applyProtection="1">
      <alignment horizontal="center"/>
    </xf>
    <xf numFmtId="0" fontId="4" fillId="0" borderId="0" xfId="8" applyFont="1"/>
    <xf numFmtId="178" fontId="110" fillId="68" borderId="0" xfId="9" applyNumberFormat="1" applyFont="1" applyFill="1" applyAlignment="1" applyProtection="1">
      <alignment horizontal="center"/>
    </xf>
    <xf numFmtId="178" fontId="111" fillId="0" borderId="0" xfId="9" applyNumberFormat="1" applyFont="1" applyAlignment="1" applyProtection="1">
      <alignment horizontal="center"/>
    </xf>
    <xf numFmtId="164" fontId="109" fillId="0" borderId="0" xfId="10" applyNumberFormat="1" applyFont="1" applyAlignment="1" applyProtection="1">
      <alignment horizontal="center"/>
    </xf>
    <xf numFmtId="0" fontId="112" fillId="0" borderId="0" xfId="8" applyFont="1" applyAlignment="1">
      <alignment horizontal="center" vertical="center" wrapText="1"/>
    </xf>
    <xf numFmtId="49" fontId="1" fillId="0" borderId="0" xfId="8" applyNumberFormat="1" applyAlignment="1">
      <alignment horizontal="center" vertical="center" wrapText="1"/>
    </xf>
    <xf numFmtId="49" fontId="1" fillId="0" borderId="11" xfId="8" applyNumberFormat="1" applyBorder="1" applyAlignment="1">
      <alignment horizontal="center" vertical="center" wrapText="1"/>
    </xf>
    <xf numFmtId="49" fontId="1" fillId="19" borderId="11" xfId="8" applyNumberFormat="1" applyFill="1" applyBorder="1" applyAlignment="1">
      <alignment horizontal="center" vertical="center" wrapText="1"/>
    </xf>
    <xf numFmtId="164" fontId="109" fillId="0" borderId="27" xfId="10" applyNumberFormat="1" applyFont="1" applyBorder="1" applyAlignment="1" applyProtection="1">
      <alignment horizontal="center"/>
    </xf>
    <xf numFmtId="0" fontId="1" fillId="0" borderId="18" xfId="8" applyBorder="1" applyAlignment="1">
      <alignment horizontal="right"/>
    </xf>
    <xf numFmtId="0" fontId="4" fillId="0" borderId="1" xfId="8" applyFont="1" applyBorder="1" applyAlignment="1">
      <alignment horizontal="right"/>
    </xf>
    <xf numFmtId="0" fontId="1" fillId="0" borderId="9" xfId="8" applyBorder="1" applyAlignment="1">
      <alignment horizontal="right"/>
    </xf>
    <xf numFmtId="0" fontId="4" fillId="0" borderId="23" xfId="8" applyFont="1" applyBorder="1" applyAlignment="1">
      <alignment horizontal="right"/>
    </xf>
    <xf numFmtId="0" fontId="9" fillId="0" borderId="23" xfId="8" applyFont="1" applyBorder="1"/>
    <xf numFmtId="0" fontId="9" fillId="70" borderId="1" xfId="8" applyFont="1" applyFill="1" applyBorder="1" applyAlignment="1">
      <alignment horizontal="center" vertical="justify"/>
    </xf>
    <xf numFmtId="49" fontId="1" fillId="0" borderId="12" xfId="8" applyNumberFormat="1" applyBorder="1" applyAlignment="1">
      <alignment horizontal="center" vertical="center" wrapText="1"/>
    </xf>
    <xf numFmtId="0" fontId="9" fillId="70" borderId="30" xfId="8" applyFont="1" applyFill="1" applyBorder="1" applyAlignment="1">
      <alignment horizontal="center" vertical="justify"/>
    </xf>
    <xf numFmtId="0" fontId="112" fillId="69" borderId="29" xfId="8" applyFont="1" applyFill="1" applyBorder="1" applyAlignment="1" applyProtection="1">
      <alignment horizontal="center" vertical="center" wrapText="1"/>
      <protection locked="0"/>
    </xf>
    <xf numFmtId="49" fontId="1" fillId="0" borderId="43" xfId="8" applyNumberFormat="1" applyBorder="1" applyAlignment="1" applyProtection="1">
      <alignment horizontal="center" vertical="center" wrapText="1"/>
      <protection locked="0"/>
    </xf>
    <xf numFmtId="49" fontId="1" fillId="19" borderId="19" xfId="8" applyNumberFormat="1" applyFill="1" applyBorder="1" applyAlignment="1" applyProtection="1">
      <alignment horizontal="center" vertical="center" wrapText="1"/>
      <protection locked="0"/>
    </xf>
    <xf numFmtId="49" fontId="1" fillId="0" borderId="19" xfId="8" applyNumberFormat="1" applyBorder="1" applyAlignment="1" applyProtection="1">
      <alignment horizontal="center" vertical="center" wrapText="1"/>
      <protection locked="0"/>
    </xf>
    <xf numFmtId="164" fontId="109" fillId="0" borderId="24" xfId="10" applyNumberFormat="1" applyFont="1" applyBorder="1" applyAlignment="1" applyProtection="1">
      <alignment horizontal="center"/>
    </xf>
    <xf numFmtId="0" fontId="1" fillId="0" borderId="54" xfId="8" applyBorder="1" applyAlignment="1">
      <alignment horizontal="right"/>
    </xf>
    <xf numFmtId="0" fontId="4" fillId="71" borderId="1" xfId="8" applyFont="1" applyFill="1" applyBorder="1" applyAlignment="1">
      <alignment horizontal="center"/>
    </xf>
    <xf numFmtId="0" fontId="112" fillId="69" borderId="28" xfId="8" applyFont="1" applyFill="1" applyBorder="1" applyAlignment="1" applyProtection="1">
      <alignment horizontal="center" vertical="center" wrapText="1"/>
      <protection locked="0"/>
    </xf>
    <xf numFmtId="49" fontId="1" fillId="0" borderId="26" xfId="8" quotePrefix="1" applyNumberFormat="1" applyBorder="1" applyAlignment="1" applyProtection="1">
      <alignment horizontal="center" vertical="center" wrapText="1"/>
      <protection locked="0"/>
    </xf>
    <xf numFmtId="49" fontId="1" fillId="0" borderId="10" xfId="8" quotePrefix="1" applyNumberFormat="1" applyBorder="1" applyAlignment="1" applyProtection="1">
      <alignment horizontal="center" vertical="center" wrapText="1"/>
      <protection locked="0"/>
    </xf>
    <xf numFmtId="49" fontId="1" fillId="0" borderId="10" xfId="8" applyNumberFormat="1" applyBorder="1" applyAlignment="1" applyProtection="1">
      <alignment horizontal="center" vertical="center" wrapText="1"/>
      <protection locked="0"/>
    </xf>
    <xf numFmtId="164" fontId="109" fillId="0" borderId="0" xfId="10" applyNumberFormat="1" applyFont="1" applyBorder="1" applyAlignment="1" applyProtection="1">
      <alignment horizontal="center"/>
    </xf>
    <xf numFmtId="0" fontId="1" fillId="0" borderId="53" xfId="8" applyBorder="1" applyAlignment="1">
      <alignment horizontal="right"/>
    </xf>
    <xf numFmtId="0" fontId="4" fillId="71" borderId="23" xfId="8" applyFont="1" applyFill="1" applyBorder="1" applyAlignment="1">
      <alignment horizontal="center"/>
    </xf>
    <xf numFmtId="49" fontId="1" fillId="19" borderId="10" xfId="8" applyNumberFormat="1" applyFill="1" applyBorder="1" applyAlignment="1" applyProtection="1">
      <alignment horizontal="center" vertical="center" wrapText="1"/>
      <protection locked="0"/>
    </xf>
    <xf numFmtId="49" fontId="1" fillId="0" borderId="26" xfId="8" applyNumberFormat="1" applyBorder="1" applyAlignment="1" applyProtection="1">
      <alignment horizontal="center" vertical="center" wrapText="1"/>
      <protection locked="0"/>
    </xf>
    <xf numFmtId="0" fontId="112" fillId="69" borderId="8" xfId="8" applyFont="1" applyFill="1" applyBorder="1" applyAlignment="1" applyProtection="1">
      <alignment horizontal="center" vertical="center" wrapText="1"/>
      <protection locked="0"/>
    </xf>
    <xf numFmtId="49" fontId="1" fillId="19" borderId="6" xfId="8" applyNumberFormat="1" applyFill="1" applyBorder="1" applyAlignment="1" applyProtection="1">
      <alignment horizontal="center" vertical="center" wrapText="1"/>
      <protection locked="0"/>
    </xf>
    <xf numFmtId="0" fontId="112" fillId="75" borderId="8" xfId="8" applyFont="1" applyFill="1" applyBorder="1" applyAlignment="1" applyProtection="1">
      <alignment horizontal="center" vertical="center" wrapText="1"/>
      <protection locked="0"/>
    </xf>
    <xf numFmtId="49" fontId="1" fillId="0" borderId="6" xfId="8" applyNumberFormat="1" applyBorder="1" applyAlignment="1" applyProtection="1">
      <alignment horizontal="center" vertical="center" wrapText="1"/>
      <protection locked="0"/>
    </xf>
    <xf numFmtId="164" fontId="109" fillId="0" borderId="36" xfId="10" applyNumberFormat="1" applyFont="1" applyBorder="1" applyAlignment="1" applyProtection="1">
      <alignment horizontal="center"/>
    </xf>
    <xf numFmtId="0" fontId="1" fillId="0" borderId="52" xfId="8" applyBorder="1" applyAlignment="1">
      <alignment horizontal="right"/>
    </xf>
    <xf numFmtId="0" fontId="4" fillId="71" borderId="30" xfId="8" applyFont="1" applyFill="1" applyBorder="1" applyAlignment="1">
      <alignment horizontal="center"/>
    </xf>
    <xf numFmtId="0" fontId="112" fillId="69" borderId="35" xfId="8" applyFont="1" applyFill="1" applyBorder="1" applyAlignment="1" applyProtection="1">
      <alignment horizontal="center" vertical="center" wrapText="1"/>
      <protection locked="0"/>
    </xf>
    <xf numFmtId="49" fontId="1" fillId="19" borderId="34" xfId="8" applyNumberFormat="1" applyFill="1" applyBorder="1" applyAlignment="1" applyProtection="1">
      <alignment horizontal="center" vertical="center" wrapText="1"/>
      <protection locked="0"/>
    </xf>
    <xf numFmtId="49" fontId="1" fillId="0" borderId="17" xfId="8" applyNumberFormat="1" applyBorder="1" applyAlignment="1" applyProtection="1">
      <alignment horizontal="center" vertical="center" wrapText="1"/>
      <protection locked="0"/>
    </xf>
    <xf numFmtId="0" fontId="1" fillId="0" borderId="65" xfId="8" applyBorder="1" applyAlignment="1">
      <alignment horizontal="right"/>
    </xf>
    <xf numFmtId="49" fontId="1" fillId="19" borderId="26" xfId="8" applyNumberFormat="1" applyFill="1" applyBorder="1" applyAlignment="1" applyProtection="1">
      <alignment horizontal="center" vertical="center" wrapText="1"/>
      <protection locked="0"/>
    </xf>
    <xf numFmtId="49" fontId="1" fillId="19" borderId="26" xfId="8" quotePrefix="1" applyNumberFormat="1" applyFill="1" applyBorder="1" applyAlignment="1" applyProtection="1">
      <alignment horizontal="center" vertical="center" wrapText="1"/>
      <protection locked="0"/>
    </xf>
    <xf numFmtId="49" fontId="8" fillId="0" borderId="10" xfId="8" applyNumberFormat="1" applyFont="1" applyBorder="1" applyAlignment="1" applyProtection="1">
      <alignment horizontal="center" vertical="center" wrapText="1"/>
      <protection locked="0"/>
    </xf>
    <xf numFmtId="49" fontId="116" fillId="0" borderId="10" xfId="8" quotePrefix="1" applyNumberFormat="1" applyFont="1" applyBorder="1" applyAlignment="1" applyProtection="1">
      <alignment horizontal="center" vertical="center" wrapText="1"/>
      <protection locked="0"/>
    </xf>
    <xf numFmtId="49" fontId="8" fillId="0" borderId="10" xfId="8" quotePrefix="1" applyNumberFormat="1" applyFont="1" applyBorder="1" applyAlignment="1" applyProtection="1">
      <alignment horizontal="center" vertical="center" wrapText="1"/>
      <protection locked="0"/>
    </xf>
    <xf numFmtId="0" fontId="112" fillId="69" borderId="13" xfId="8" applyFont="1" applyFill="1" applyBorder="1" applyAlignment="1" applyProtection="1">
      <alignment horizontal="center" vertical="center" wrapText="1"/>
      <protection locked="0"/>
    </xf>
    <xf numFmtId="49" fontId="1" fillId="19" borderId="45" xfId="8" quotePrefix="1" applyNumberFormat="1" applyFill="1" applyBorder="1" applyAlignment="1" applyProtection="1">
      <alignment horizontal="center" vertical="center" wrapText="1"/>
      <protection locked="0"/>
    </xf>
    <xf numFmtId="0" fontId="1" fillId="76" borderId="53" xfId="8" applyFill="1" applyBorder="1" applyAlignment="1">
      <alignment horizontal="right"/>
    </xf>
    <xf numFmtId="0" fontId="117" fillId="76" borderId="28" xfId="8" applyFont="1" applyFill="1" applyBorder="1" applyAlignment="1" applyProtection="1">
      <alignment horizontal="center" vertical="center" wrapText="1"/>
      <protection locked="0"/>
    </xf>
    <xf numFmtId="49" fontId="4" fillId="76" borderId="26" xfId="8" applyNumberFormat="1" applyFont="1" applyFill="1" applyBorder="1" applyAlignment="1" applyProtection="1">
      <alignment horizontal="center" vertical="center" wrapText="1"/>
      <protection locked="0"/>
    </xf>
    <xf numFmtId="0" fontId="117" fillId="76" borderId="4" xfId="8" applyFont="1" applyFill="1" applyBorder="1" applyAlignment="1" applyProtection="1">
      <alignment horizontal="center" vertical="center" wrapText="1"/>
      <protection locked="0"/>
    </xf>
    <xf numFmtId="49" fontId="4" fillId="76" borderId="38" xfId="8" applyNumberFormat="1" applyFont="1" applyFill="1" applyBorder="1" applyAlignment="1" applyProtection="1">
      <alignment horizontal="center" vertical="center" wrapText="1"/>
      <protection locked="0"/>
    </xf>
    <xf numFmtId="49" fontId="26" fillId="0" borderId="10" xfId="8" applyNumberFormat="1" applyFont="1" applyBorder="1" applyAlignment="1" applyProtection="1">
      <alignment horizontal="center" vertical="center" wrapText="1"/>
      <protection locked="0"/>
    </xf>
    <xf numFmtId="49" fontId="8" fillId="19" borderId="10" xfId="8" applyNumberFormat="1" applyFont="1" applyFill="1" applyBorder="1" applyAlignment="1" applyProtection="1">
      <alignment horizontal="center" vertical="center" wrapText="1"/>
      <protection locked="0"/>
    </xf>
    <xf numFmtId="49" fontId="26" fillId="0" borderId="10" xfId="8" quotePrefix="1" applyNumberFormat="1" applyFont="1" applyBorder="1" applyAlignment="1" applyProtection="1">
      <alignment horizontal="center" vertical="center" wrapText="1"/>
      <protection locked="0"/>
    </xf>
    <xf numFmtId="49" fontId="1" fillId="0" borderId="25" xfId="8" applyNumberFormat="1" applyBorder="1" applyAlignment="1" applyProtection="1">
      <alignment horizontal="center" vertical="center" wrapText="1"/>
      <protection locked="0"/>
    </xf>
    <xf numFmtId="0" fontId="1" fillId="0" borderId="64" xfId="8" applyBorder="1" applyAlignment="1">
      <alignment horizontal="right"/>
    </xf>
    <xf numFmtId="0" fontId="112" fillId="69" borderId="14" xfId="8" applyFont="1" applyFill="1" applyBorder="1" applyAlignment="1" applyProtection="1">
      <alignment horizontal="center" vertical="center" wrapText="1"/>
      <protection locked="0"/>
    </xf>
    <xf numFmtId="49" fontId="1" fillId="0" borderId="34" xfId="8" applyNumberFormat="1" applyBorder="1" applyAlignment="1" applyProtection="1">
      <alignment horizontal="center" vertical="center" wrapText="1"/>
      <protection locked="0"/>
    </xf>
    <xf numFmtId="0" fontId="9" fillId="70" borderId="1" xfId="8" applyFont="1" applyFill="1" applyBorder="1" applyAlignment="1">
      <alignment horizontal="center" vertical="justify" wrapText="1"/>
    </xf>
    <xf numFmtId="0" fontId="112" fillId="69" borderId="11" xfId="8" applyFont="1" applyFill="1" applyBorder="1" applyAlignment="1" applyProtection="1">
      <alignment horizontal="center" vertical="center" wrapText="1"/>
      <protection locked="0"/>
    </xf>
    <xf numFmtId="0" fontId="9" fillId="70" borderId="23" xfId="8" applyFont="1" applyFill="1" applyBorder="1" applyAlignment="1">
      <alignment horizontal="center" vertical="justify" wrapText="1"/>
    </xf>
    <xf numFmtId="0" fontId="9" fillId="70" borderId="30" xfId="8" applyFont="1" applyFill="1" applyBorder="1" applyAlignment="1">
      <alignment horizontal="center" vertical="justify" wrapText="1"/>
    </xf>
    <xf numFmtId="0" fontId="113" fillId="72" borderId="12" xfId="8" applyFont="1" applyFill="1" applyBorder="1" applyAlignment="1">
      <alignment horizontal="center"/>
    </xf>
    <xf numFmtId="0" fontId="113" fillId="72" borderId="33" xfId="8" applyFont="1" applyFill="1" applyBorder="1" applyAlignment="1">
      <alignment horizontal="center"/>
    </xf>
    <xf numFmtId="0" fontId="113" fillId="72" borderId="13" xfId="8" applyFont="1" applyFill="1" applyBorder="1" applyAlignment="1">
      <alignment horizontal="center"/>
    </xf>
    <xf numFmtId="0" fontId="113" fillId="72" borderId="45" xfId="8" applyFont="1" applyFill="1" applyBorder="1" applyAlignment="1">
      <alignment horizontal="center"/>
    </xf>
    <xf numFmtId="164" fontId="1" fillId="73" borderId="39" xfId="8" applyNumberFormat="1" applyFill="1" applyBorder="1" applyAlignment="1">
      <alignment horizontal="center"/>
    </xf>
    <xf numFmtId="44" fontId="109" fillId="0" borderId="0" xfId="10" applyFont="1" applyAlignment="1" applyProtection="1">
      <alignment horizontal="center"/>
    </xf>
    <xf numFmtId="164" fontId="109" fillId="73" borderId="22" xfId="10" applyNumberFormat="1" applyFont="1" applyFill="1" applyBorder="1" applyAlignment="1" applyProtection="1">
      <alignment horizontal="center"/>
      <protection locked="0"/>
    </xf>
    <xf numFmtId="164" fontId="109" fillId="73" borderId="44" xfId="10" applyNumberFormat="1" applyFont="1" applyFill="1" applyBorder="1" applyAlignment="1" applyProtection="1">
      <alignment horizontal="center"/>
      <protection locked="0"/>
    </xf>
    <xf numFmtId="164" fontId="109" fillId="73" borderId="40" xfId="10" applyNumberFormat="1" applyFont="1" applyFill="1" applyBorder="1" applyAlignment="1" applyProtection="1">
      <alignment horizontal="center"/>
      <protection locked="0"/>
    </xf>
    <xf numFmtId="167" fontId="111" fillId="74" borderId="4" xfId="8" applyNumberFormat="1" applyFont="1" applyFill="1" applyBorder="1" applyAlignment="1">
      <alignment horizontal="center"/>
    </xf>
    <xf numFmtId="0" fontId="1" fillId="74" borderId="46" xfId="8" applyFill="1" applyBorder="1" applyAlignment="1">
      <alignment horizontal="center"/>
    </xf>
    <xf numFmtId="0" fontId="1" fillId="74" borderId="38" xfId="8" applyFill="1" applyBorder="1" applyAlignment="1">
      <alignment horizontal="center"/>
    </xf>
    <xf numFmtId="167" fontId="111" fillId="77" borderId="39" xfId="8" applyNumberFormat="1" applyFont="1" applyFill="1" applyBorder="1" applyAlignment="1">
      <alignment horizontal="center"/>
    </xf>
    <xf numFmtId="0" fontId="10" fillId="74" borderId="2" xfId="8" applyFont="1" applyFill="1" applyBorder="1" applyAlignment="1">
      <alignment horizontal="center"/>
    </xf>
    <xf numFmtId="182" fontId="20" fillId="76" borderId="41" xfId="8" applyNumberFormat="1" applyFont="1" applyFill="1" applyBorder="1" applyAlignment="1" applyProtection="1">
      <alignment horizontal="center"/>
      <protection locked="0"/>
    </xf>
    <xf numFmtId="182" fontId="20" fillId="76" borderId="42" xfId="8" applyNumberFormat="1" applyFont="1" applyFill="1" applyBorder="1" applyAlignment="1" applyProtection="1">
      <alignment horizontal="center"/>
      <protection locked="0"/>
    </xf>
    <xf numFmtId="182" fontId="20" fillId="76" borderId="2" xfId="8" applyNumberFormat="1" applyFont="1" applyFill="1" applyBorder="1" applyAlignment="1" applyProtection="1">
      <alignment horizontal="center"/>
      <protection locked="0"/>
    </xf>
    <xf numFmtId="164" fontId="114" fillId="0" borderId="0" xfId="10" applyNumberFormat="1" applyFont="1" applyAlignment="1" applyProtection="1">
      <alignment horizontal="center"/>
    </xf>
    <xf numFmtId="0" fontId="5" fillId="0" borderId="0" xfId="8" applyFont="1"/>
    <xf numFmtId="0" fontId="1" fillId="0" borderId="126" xfId="0" applyFont="1" applyFill="1" applyBorder="1" applyAlignment="1">
      <alignment vertical="center"/>
    </xf>
    <xf numFmtId="0" fontId="0" fillId="78" borderId="0" xfId="0" applyFill="1"/>
    <xf numFmtId="0" fontId="102" fillId="78" borderId="0" xfId="0" applyFont="1" applyFill="1" applyAlignment="1">
      <alignment horizontal="center" vertical="top"/>
    </xf>
    <xf numFmtId="0" fontId="13" fillId="78" borderId="0" xfId="0" applyFont="1" applyFill="1" applyAlignment="1">
      <alignment vertical="center"/>
    </xf>
    <xf numFmtId="0" fontId="0" fillId="78" borderId="0" xfId="0" applyFill="1" applyAlignment="1">
      <alignment vertical="center"/>
    </xf>
    <xf numFmtId="0" fontId="120" fillId="77" borderId="122" xfId="0" applyFont="1" applyFill="1" applyBorder="1" applyAlignment="1">
      <alignment horizontal="center"/>
    </xf>
    <xf numFmtId="0" fontId="120" fillId="77" borderId="123" xfId="0" applyFont="1" applyFill="1" applyBorder="1" applyAlignment="1">
      <alignment horizontal="center"/>
    </xf>
    <xf numFmtId="0" fontId="120" fillId="77" borderId="124" xfId="0" applyFont="1" applyFill="1" applyBorder="1" applyAlignment="1">
      <alignment horizontal="center"/>
    </xf>
    <xf numFmtId="0" fontId="120" fillId="76" borderId="122" xfId="0" applyFont="1" applyFill="1" applyBorder="1" applyAlignment="1">
      <alignment horizontal="center"/>
    </xf>
    <xf numFmtId="0" fontId="120" fillId="76" borderId="123" xfId="0" applyFont="1" applyFill="1" applyBorder="1" applyAlignment="1">
      <alignment horizontal="center"/>
    </xf>
    <xf numFmtId="0" fontId="120" fillId="76" borderId="124" xfId="0" applyFont="1" applyFill="1" applyBorder="1" applyAlignment="1">
      <alignment horizontal="center"/>
    </xf>
    <xf numFmtId="0" fontId="120" fillId="79" borderId="122" xfId="0" applyFont="1" applyFill="1" applyBorder="1" applyAlignment="1">
      <alignment horizontal="center"/>
    </xf>
    <xf numFmtId="0" fontId="120" fillId="79" borderId="123" xfId="0" applyFont="1" applyFill="1" applyBorder="1" applyAlignment="1">
      <alignment horizontal="center"/>
    </xf>
    <xf numFmtId="0" fontId="120" fillId="79" borderId="124" xfId="0" applyFont="1" applyFill="1" applyBorder="1" applyAlignment="1">
      <alignment horizontal="center"/>
    </xf>
    <xf numFmtId="0" fontId="120" fillId="80" borderId="122" xfId="0" applyFont="1" applyFill="1" applyBorder="1" applyAlignment="1">
      <alignment horizontal="center"/>
    </xf>
    <xf numFmtId="0" fontId="120" fillId="80" borderId="123" xfId="0" applyFont="1" applyFill="1" applyBorder="1" applyAlignment="1">
      <alignment horizontal="center"/>
    </xf>
    <xf numFmtId="0" fontId="120" fillId="80" borderId="124" xfId="0" applyFont="1" applyFill="1" applyBorder="1" applyAlignment="1">
      <alignment horizontal="center"/>
    </xf>
  </cellXfs>
  <cellStyles count="11">
    <cellStyle name="Currency" xfId="1" builtinId="4"/>
    <cellStyle name="Currency 2" xfId="6" xr:uid="{2A91A46A-32E4-4D88-8F4B-429BCC6B733F}"/>
    <cellStyle name="Currency 3" xfId="10" xr:uid="{299E9B1E-3DA0-4F46-B335-75341189F06D}"/>
    <cellStyle name="Excel_BuiltIn_Currency" xfId="5" xr:uid="{7474EE2D-8E1F-422F-8043-ACBCA6FAC236}"/>
    <cellStyle name="Hyperlink" xfId="3" builtinId="8"/>
    <cellStyle name="Normal" xfId="0" builtinId="0"/>
    <cellStyle name="Normal 2" xfId="4" xr:uid="{AB2176B7-A4E4-4D74-889D-FEFC01FEFBA4}"/>
    <cellStyle name="Normal 3" xfId="7" xr:uid="{585D75F3-7BBA-4AEC-80E8-325E8C5741BB}"/>
    <cellStyle name="Normal 4" xfId="8" xr:uid="{91409AAE-20F7-452B-85FE-973521CEBE09}"/>
    <cellStyle name="Percent" xfId="2" builtinId="5"/>
    <cellStyle name="Percent 2" xfId="9" xr:uid="{5EF2BFAC-15F1-4EFE-A457-AE7F75844D6A}"/>
  </cellStyles>
  <dxfs count="388">
    <dxf>
      <font>
        <b/>
        <color rgb="FFFF0000"/>
      </font>
      <fill>
        <patternFill patternType="none"/>
      </fill>
    </dxf>
    <dxf>
      <font>
        <b/>
        <color rgb="FF00B050"/>
      </font>
      <fill>
        <patternFill patternType="none"/>
      </fill>
    </dxf>
    <dxf>
      <font>
        <b/>
        <color rgb="FFFF0000"/>
      </font>
      <fill>
        <patternFill patternType="none"/>
      </fill>
    </dxf>
    <dxf>
      <font>
        <b/>
        <color rgb="FF00B050"/>
      </font>
      <fill>
        <patternFill patternType="none"/>
      </fill>
    </dxf>
    <dxf>
      <font>
        <b/>
        <color rgb="FFFF0000"/>
      </font>
      <fill>
        <patternFill patternType="none"/>
      </fill>
    </dxf>
    <dxf>
      <font>
        <b/>
        <color rgb="FF00B050"/>
      </font>
      <fill>
        <patternFill patternType="none"/>
      </fill>
    </dxf>
    <dxf>
      <font>
        <b/>
        <color rgb="FFFF0000"/>
      </font>
      <fill>
        <patternFill patternType="none"/>
      </fill>
    </dxf>
    <dxf>
      <font>
        <b/>
        <color rgb="FF00B050"/>
      </font>
      <fill>
        <patternFill patternType="none"/>
      </fill>
    </dxf>
    <dxf>
      <font>
        <b/>
        <color rgb="FFFF0000"/>
      </font>
      <fill>
        <patternFill patternType="none"/>
      </fill>
    </dxf>
    <dxf>
      <font>
        <b/>
        <color rgb="FF00B050"/>
      </font>
      <fill>
        <patternFill patternType="none"/>
      </fill>
    </dxf>
    <dxf>
      <font>
        <b/>
        <color rgb="FFFF0000"/>
      </font>
      <fill>
        <patternFill patternType="none"/>
      </fill>
    </dxf>
    <dxf>
      <font>
        <b/>
        <color rgb="FF00B050"/>
      </font>
      <fill>
        <patternFill patternType="none"/>
      </fill>
    </dxf>
    <dxf>
      <font>
        <b/>
        <color rgb="FFFF0000"/>
      </font>
      <fill>
        <patternFill patternType="none"/>
      </fill>
    </dxf>
    <dxf>
      <font>
        <b/>
        <color rgb="FF00B050"/>
      </font>
      <fill>
        <patternFill patternType="none"/>
      </fill>
    </dxf>
    <dxf>
      <font>
        <b/>
        <color rgb="FFFF0000"/>
      </font>
      <fill>
        <patternFill patternType="none"/>
      </fill>
    </dxf>
    <dxf>
      <font>
        <b/>
        <color rgb="FF00B050"/>
      </font>
      <fill>
        <patternFill patternType="none"/>
      </fill>
    </dxf>
    <dxf>
      <font>
        <b/>
        <color rgb="FFFF0000"/>
      </font>
      <fill>
        <patternFill patternType="none"/>
      </fill>
    </dxf>
    <dxf>
      <font>
        <b/>
        <color rgb="FF00B050"/>
      </font>
      <fill>
        <patternFill patternType="none"/>
      </fill>
    </dxf>
    <dxf>
      <font>
        <color rgb="FFFF0000"/>
      </font>
      <numFmt numFmtId="164" formatCode="&quot;$&quot;#,##0.0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numFmt numFmtId="164" formatCode="&quot;$&quot;#,##0.0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numFmt numFmtId="164" formatCode="&quot;$&quot;#,##0.00"/>
    </dxf>
    <dxf>
      <font>
        <color rgb="FFFF0000"/>
      </font>
      <numFmt numFmtId="164" formatCode="&quot;$&quot;#,##0.00"/>
    </dxf>
    <dxf>
      <font>
        <b/>
        <i val="0"/>
        <color rgb="FFFF0000"/>
      </font>
    </dxf>
    <dxf>
      <font>
        <b/>
        <i val="0"/>
        <color rgb="FFFF0000"/>
      </font>
    </dxf>
    <dxf>
      <font>
        <b/>
        <i val="0"/>
        <color rgb="FFFF0000"/>
      </font>
    </dxf>
    <dxf>
      <font>
        <b/>
        <i val="0"/>
        <color rgb="FF00B05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strike/>
        <color rgb="FFFF0000"/>
      </font>
    </dxf>
    <dxf>
      <font>
        <b/>
        <i val="0"/>
        <strike/>
        <color rgb="FFFF0000"/>
      </font>
    </dxf>
    <dxf>
      <font>
        <b/>
        <i val="0"/>
        <strike/>
        <color rgb="FFFF000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B050"/>
      </font>
    </dxf>
    <dxf>
      <font>
        <b/>
        <i val="0"/>
        <color rgb="FF00B05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9C0006"/>
      </font>
    </dxf>
    <dxf>
      <font>
        <b val="0"/>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color rgb="FF9C0006"/>
      </font>
    </dxf>
    <dxf>
      <fill>
        <gradientFill degree="90">
          <stop position="0">
            <color theme="0"/>
          </stop>
          <stop position="1">
            <color theme="7" tint="0.39982299264503923"/>
          </stop>
        </gradientFill>
      </fill>
    </dxf>
    <dxf>
      <fill>
        <gradientFill degree="270">
          <stop position="0">
            <color theme="0"/>
          </stop>
          <stop position="1">
            <color theme="7" tint="0.39982299264503923"/>
          </stop>
        </gradientFill>
      </fill>
    </dxf>
    <dxf>
      <fill>
        <gradientFill degree="270">
          <stop position="0">
            <color theme="0"/>
          </stop>
          <stop position="1">
            <color theme="7" tint="0.39982299264503923"/>
          </stop>
        </gradientFill>
      </fill>
    </dxf>
    <dxf>
      <font>
        <b/>
      </font>
    </dxf>
    <dxf>
      <font>
        <b/>
      </font>
    </dxf>
    <dxf>
      <fill>
        <patternFill patternType="solid">
          <bgColor theme="7" tint="0.59999389629810485"/>
        </patternFill>
      </fill>
    </dxf>
    <dxf>
      <font>
        <b/>
      </font>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59999389629810485"/>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font>
        <b/>
      </font>
    </dxf>
    <dxf>
      <alignment horizontal="center"/>
    </dxf>
    <dxf>
      <alignment horizontal="center"/>
    </dxf>
    <dxf>
      <alignment horizontal="center"/>
    </dxf>
    <dxf>
      <alignment horizontal="center"/>
    </dxf>
    <dxf>
      <alignment horizontal="center"/>
    </dxf>
    <dxf>
      <alignment horizontal="cent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alignment horizontal="center"/>
    </dxf>
    <dxf>
      <alignment horizontal="center"/>
    </dxf>
    <dxf>
      <alignment horizontal="center"/>
    </dxf>
    <dxf>
      <alignment horizontal="center"/>
    </dxf>
    <dxf>
      <alignment horizontal="center"/>
    </dxf>
    <dxf>
      <alignment horizontal="center"/>
    </dxf>
    <dxf>
      <fill>
        <patternFill patternType="solid">
          <bgColor theme="7" tint="0.79979857783745845"/>
        </patternFill>
      </fill>
    </dxf>
    <dxf>
      <fill>
        <patternFill patternType="solid">
          <bgColor theme="7" tint="0.59999389629810485"/>
        </patternFill>
      </fill>
    </dxf>
    <dxf>
      <fill>
        <patternFill patternType="solid">
          <bgColor theme="7" tint="0.5999938962981048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fill>
        <patternFill patternType="solid">
          <bgColor theme="7" tint="0.79979857783745845"/>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none"/>
      </fill>
    </dxf>
    <dxf>
      <fill>
        <patternFill patternType="none"/>
      </fill>
    </dxf>
    <dxf>
      <fill>
        <patternFill patternType="none"/>
      </fill>
    </dxf>
    <dxf>
      <fill>
        <patternFill patternType="none"/>
      </fill>
    </dxf>
    <dxf>
      <fill>
        <patternFill patternType="none"/>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s>
  <tableStyles count="0" defaultTableStyle="TableStyleMedium2" defaultPivotStyle="PivotStyleLight16"/>
  <colors>
    <mruColors>
      <color rgb="FF4BD0FF"/>
      <color rgb="FFFF5050"/>
      <color rgb="FFFFF7E1"/>
      <color rgb="FFFF7C80"/>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10-EC42-11CE-9E0D-00AA006002F3}"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activeX/activeX85.xml><?xml version="1.0" encoding="utf-8"?>
<ax:ocx xmlns:ax="http://schemas.microsoft.com/office/2006/activeX" xmlns:r="http://schemas.openxmlformats.org/officeDocument/2006/relationships" ax:classid="{8BD21D10-EC42-11CE-9E0D-00AA006002F3}" ax:persistence="persistStreamInit" r:id="rId1"/>
</file>

<file path=xl/activeX/activeX86.xml><?xml version="1.0" encoding="utf-8"?>
<ax:ocx xmlns:ax="http://schemas.microsoft.com/office/2006/activeX" xmlns:r="http://schemas.openxmlformats.org/officeDocument/2006/relationships" ax:classid="{8BD21D10-EC42-11CE-9E0D-00AA006002F3}" ax:persistence="persistStreamInit" r:id="rId1"/>
</file>

<file path=xl/activeX/activeX87.xml><?xml version="1.0" encoding="utf-8"?>
<ax:ocx xmlns:ax="http://schemas.microsoft.com/office/2006/activeX" xmlns:r="http://schemas.openxmlformats.org/officeDocument/2006/relationships" ax:classid="{8BD21D10-EC42-11CE-9E0D-00AA006002F3}" ax:persistence="persistStreamInit" r:id="rId1"/>
</file>

<file path=xl/activeX/activeX88.xml><?xml version="1.0" encoding="utf-8"?>
<ax:ocx xmlns:ax="http://schemas.microsoft.com/office/2006/activeX" xmlns:r="http://schemas.openxmlformats.org/officeDocument/2006/relationships" ax:classid="{8BD21D10-EC42-11CE-9E0D-00AA006002F3}" ax:persistence="persistStreamInit" r:id="rId1"/>
</file>

<file path=xl/activeX/activeX89.xml><?xml version="1.0" encoding="utf-8"?>
<ax:ocx xmlns:ax="http://schemas.microsoft.com/office/2006/activeX" xmlns:r="http://schemas.openxmlformats.org/officeDocument/2006/relationships" ax:classid="{8BD21D10-EC42-11CE-9E0D-00AA006002F3}" ax:persistence="persistStreamInit" r:id="rId1"/>
</file>

<file path=xl/activeX/activeX90.xml><?xml version="1.0" encoding="utf-8"?>
<ax:ocx xmlns:ax="http://schemas.microsoft.com/office/2006/activeX" xmlns:r="http://schemas.openxmlformats.org/officeDocument/2006/relationships" ax:classid="{8BD21D10-EC42-11CE-9E0D-00AA006002F3}" ax:persistence="persistStreamInit" r:id="rId1"/>
</file>

<file path=xl/activeX/activeX91.xml><?xml version="1.0" encoding="utf-8"?>
<ax:ocx xmlns:ax="http://schemas.microsoft.com/office/2006/activeX" xmlns:r="http://schemas.openxmlformats.org/officeDocument/2006/relationships" ax:classid="{8BD21D10-EC42-11CE-9E0D-00AA006002F3}" ax:persistence="persistStreamInit" r:id="rId1"/>
</file>

<file path=xl/activeX/activeX92.xml><?xml version="1.0" encoding="utf-8"?>
<ax:ocx xmlns:ax="http://schemas.microsoft.com/office/2006/activeX" xmlns:r="http://schemas.openxmlformats.org/officeDocument/2006/relationships" ax:classid="{8BD21D10-EC42-11CE-9E0D-00AA006002F3}" ax:persistence="persistStreamInit" r:id="rId1"/>
</file>

<file path=xl/activeX/activeX93.xml><?xml version="1.0" encoding="utf-8"?>
<ax:ocx xmlns:ax="http://schemas.microsoft.com/office/2006/activeX" xmlns:r="http://schemas.openxmlformats.org/officeDocument/2006/relationships" ax:classid="{8BD21D10-EC42-11CE-9E0D-00AA006002F3}" ax:persistence="persistStreamInit" r:id="rId1"/>
</file>

<file path=xl/activeX/activeX94.xml><?xml version="1.0" encoding="utf-8"?>
<ax:ocx xmlns:ax="http://schemas.microsoft.com/office/2006/activeX" xmlns:r="http://schemas.openxmlformats.org/officeDocument/2006/relationships" ax:classid="{8BD21D10-EC42-11CE-9E0D-00AA006002F3}" ax:persistence="persistStreamInit" r:id="rId1"/>
</file>

<file path=xl/activeX/activeX95.xml><?xml version="1.0" encoding="utf-8"?>
<ax:ocx xmlns:ax="http://schemas.microsoft.com/office/2006/activeX" xmlns:r="http://schemas.openxmlformats.org/officeDocument/2006/relationships" ax:classid="{8BD21D10-EC42-11CE-9E0D-00AA006002F3}" ax:persistence="persistStreamInit" r:id="rId1"/>
</file>

<file path=xl/activeX/activeX96.xml><?xml version="1.0" encoding="utf-8"?>
<ax:ocx xmlns:ax="http://schemas.microsoft.com/office/2006/activeX" xmlns:r="http://schemas.openxmlformats.org/officeDocument/2006/relationships" ax:classid="{8BD21D10-EC42-11CE-9E0D-00AA006002F3}" ax:persistence="persistStreamInit" r:id="rId1"/>
</file>

<file path=xl/activeX/activeX97.xml><?xml version="1.0" encoding="utf-8"?>
<ax:ocx xmlns:ax="http://schemas.microsoft.com/office/2006/activeX" xmlns:r="http://schemas.openxmlformats.org/officeDocument/2006/relationships" ax:classid="{8BD21D10-EC42-11CE-9E0D-00AA006002F3}" ax:persistence="persistStreamInit" r:id="rId1"/>
</file>

<file path=xl/activeX/activeX98.xml><?xml version="1.0" encoding="utf-8"?>
<ax:ocx xmlns:ax="http://schemas.microsoft.com/office/2006/activeX" xmlns:r="http://schemas.openxmlformats.org/officeDocument/2006/relationships" ax:classid="{8BD21D10-EC42-11CE-9E0D-00AA006002F3}" ax:persistence="persistStreamInit" r:id="rId1"/>
</file>

<file path=xl/activeX/activeX99.xml><?xml version="1.0" encoding="utf-8"?>
<ax:ocx xmlns:ax="http://schemas.microsoft.com/office/2006/activeX" xmlns:r="http://schemas.openxmlformats.org/officeDocument/2006/relationships" ax:classid="{8BD21D10-EC42-11CE-9E0D-00AA006002F3}" ax:persistence="persistStreamInit" r:id="rId1"/>
</file>

<file path=xl/activeX/activeX100.xml><?xml version="1.0" encoding="utf-8"?>
<ax:ocx xmlns:ax="http://schemas.microsoft.com/office/2006/activeX" xmlns:r="http://schemas.openxmlformats.org/officeDocument/2006/relationships" ax:classid="{8BD21D10-EC42-11CE-9E0D-00AA006002F3}" ax:persistence="persistStreamInit" r:id="rId1"/>
</file>

<file path=xl/activeX/activeX101.xml><?xml version="1.0" encoding="utf-8"?>
<ax:ocx xmlns:ax="http://schemas.microsoft.com/office/2006/activeX" xmlns:r="http://schemas.openxmlformats.org/officeDocument/2006/relationships" ax:classid="{8BD21D10-EC42-11CE-9E0D-00AA006002F3}" ax:persistence="persistStreamInit" r:id="rId1"/>
</file>

<file path=xl/activeX/activeX102.xml><?xml version="1.0" encoding="utf-8"?>
<ax:ocx xmlns:ax="http://schemas.microsoft.com/office/2006/activeX" xmlns:r="http://schemas.openxmlformats.org/officeDocument/2006/relationships" ax:classid="{8BD21D10-EC42-11CE-9E0D-00AA006002F3}" ax:persistence="persistStreamInit" r:id="rId1"/>
</file>

<file path=xl/activeX/activeX103.xml><?xml version="1.0" encoding="utf-8"?>
<ax:ocx xmlns:ax="http://schemas.microsoft.com/office/2006/activeX" xmlns:r="http://schemas.openxmlformats.org/officeDocument/2006/relationships" ax:classid="{8BD21D10-EC42-11CE-9E0D-00AA006002F3}" ax:persistence="persistStreamInit" r:id="rId1"/>
</file>

<file path=xl/activeX/activeX104.xml><?xml version="1.0" encoding="utf-8"?>
<ax:ocx xmlns:ax="http://schemas.microsoft.com/office/2006/activeX" xmlns:r="http://schemas.openxmlformats.org/officeDocument/2006/relationships" ax:classid="{8BD21D10-EC42-11CE-9E0D-00AA006002F3}" ax:persistence="persistStreamInit" r:id="rId1"/>
</file>

<file path=xl/activeX/activeX105.xml><?xml version="1.0" encoding="utf-8"?>
<ax:ocx xmlns:ax="http://schemas.microsoft.com/office/2006/activeX" xmlns:r="http://schemas.openxmlformats.org/officeDocument/2006/relationships" ax:classid="{8BD21D10-EC42-11CE-9E0D-00AA006002F3}" ax:persistence="persistStreamInit" r:id="rId1"/>
</file>

<file path=xl/activeX/activeX106.xml><?xml version="1.0" encoding="utf-8"?>
<ax:ocx xmlns:ax="http://schemas.microsoft.com/office/2006/activeX" xmlns:r="http://schemas.openxmlformats.org/officeDocument/2006/relationships" ax:classid="{8BD21D10-EC42-11CE-9E0D-00AA006002F3}" ax:persistence="persistStreamInit" r:id="rId1"/>
</file>

<file path=xl/activeX/activeX107.xml><?xml version="1.0" encoding="utf-8"?>
<ax:ocx xmlns:ax="http://schemas.microsoft.com/office/2006/activeX" xmlns:r="http://schemas.openxmlformats.org/officeDocument/2006/relationships" ax:classid="{8BD21D10-EC42-11CE-9E0D-00AA006002F3}" ax:persistence="persistStreamInit" r:id="rId1"/>
</file>

<file path=xl/activeX/activeX108.xml><?xml version="1.0" encoding="utf-8"?>
<ax:ocx xmlns:ax="http://schemas.microsoft.com/office/2006/activeX" xmlns:r="http://schemas.openxmlformats.org/officeDocument/2006/relationships" ax:classid="{8BD21D10-EC42-11CE-9E0D-00AA006002F3}" ax:persistence="persistStreamInit" r:id="rId1"/>
</file>

<file path=xl/activeX/activeX109.xml><?xml version="1.0" encoding="utf-8"?>
<ax:ocx xmlns:ax="http://schemas.microsoft.com/office/2006/activeX" xmlns:r="http://schemas.openxmlformats.org/officeDocument/2006/relationships" ax:classid="{8BD21D10-EC42-11CE-9E0D-00AA006002F3}" ax:persistence="persistStreamInit" r:id="rId1"/>
</file>

<file path=xl/activeX/activeX110.xml><?xml version="1.0" encoding="utf-8"?>
<ax:ocx xmlns:ax="http://schemas.microsoft.com/office/2006/activeX" xmlns:r="http://schemas.openxmlformats.org/officeDocument/2006/relationships" ax:classid="{8BD21D10-EC42-11CE-9E0D-00AA006002F3}" ax:persistence="persistStreamInit" r:id="rId1"/>
</file>

<file path=xl/activeX/activeX111.xml><?xml version="1.0" encoding="utf-8"?>
<ax:ocx xmlns:ax="http://schemas.microsoft.com/office/2006/activeX" xmlns:r="http://schemas.openxmlformats.org/officeDocument/2006/relationships" ax:classid="{8BD21D10-EC42-11CE-9E0D-00AA006002F3}" ax:persistence="persistStreamInit" r:id="rId1"/>
</file>

<file path=xl/activeX/activeX112.xml><?xml version="1.0" encoding="utf-8"?>
<ax:ocx xmlns:ax="http://schemas.microsoft.com/office/2006/activeX" xmlns:r="http://schemas.openxmlformats.org/officeDocument/2006/relationships" ax:classid="{8BD21D10-EC42-11CE-9E0D-00AA006002F3}" ax:persistence="persistStreamInit" r:id="rId1"/>
</file>

<file path=xl/activeX/activeX113.xml><?xml version="1.0" encoding="utf-8"?>
<ax:ocx xmlns:ax="http://schemas.microsoft.com/office/2006/activeX" xmlns:r="http://schemas.openxmlformats.org/officeDocument/2006/relationships" ax:classid="{8BD21D10-EC42-11CE-9E0D-00AA006002F3}" ax:persistence="persistStreamInit" r:id="rId1"/>
</file>

<file path=xl/activeX/activeX114.xml><?xml version="1.0" encoding="utf-8"?>
<ax:ocx xmlns:ax="http://schemas.microsoft.com/office/2006/activeX" xmlns:r="http://schemas.openxmlformats.org/officeDocument/2006/relationships" ax:classid="{8BD21D10-EC42-11CE-9E0D-00AA006002F3}" ax:persistence="persistStreamInit" r:id="rId1"/>
</file>

<file path=xl/activeX/activeX115.xml><?xml version="1.0" encoding="utf-8"?>
<ax:ocx xmlns:ax="http://schemas.microsoft.com/office/2006/activeX" xmlns:r="http://schemas.openxmlformats.org/officeDocument/2006/relationships" ax:classid="{8BD21D10-EC42-11CE-9E0D-00AA006002F3}" ax:persistence="persistStreamInit" r:id="rId1"/>
</file>

<file path=xl/activeX/activeX116.xml><?xml version="1.0" encoding="utf-8"?>
<ax:ocx xmlns:ax="http://schemas.microsoft.com/office/2006/activeX" xmlns:r="http://schemas.openxmlformats.org/officeDocument/2006/relationships" ax:classid="{8BD21D10-EC42-11CE-9E0D-00AA006002F3}" ax:persistence="persistStreamInit" r:id="rId1"/>
</file>

<file path=xl/activeX/activeX117.xml><?xml version="1.0" encoding="utf-8"?>
<ax:ocx xmlns:ax="http://schemas.microsoft.com/office/2006/activeX" xmlns:r="http://schemas.openxmlformats.org/officeDocument/2006/relationships" ax:classid="{8BD21D10-EC42-11CE-9E0D-00AA006002F3}" ax:persistence="persistStreamInit" r:id="rId1"/>
</file>

<file path=xl/activeX/activeX118.xml><?xml version="1.0" encoding="utf-8"?>
<ax:ocx xmlns:ax="http://schemas.microsoft.com/office/2006/activeX" xmlns:r="http://schemas.openxmlformats.org/officeDocument/2006/relationships" ax:classid="{8BD21D10-EC42-11CE-9E0D-00AA006002F3}" ax:persistence="persistStreamInit" r:id="rId1"/>
</file>

<file path=xl/activeX/activeX119.xml><?xml version="1.0" encoding="utf-8"?>
<ax:ocx xmlns:ax="http://schemas.microsoft.com/office/2006/activeX" xmlns:r="http://schemas.openxmlformats.org/officeDocument/2006/relationships" ax:classid="{8BD21D10-EC42-11CE-9E0D-00AA006002F3}" ax:persistence="persistStreamInit" r:id="rId1"/>
</file>

<file path=xl/activeX/activeX120.xml><?xml version="1.0" encoding="utf-8"?>
<ax:ocx xmlns:ax="http://schemas.microsoft.com/office/2006/activeX" xmlns:r="http://schemas.openxmlformats.org/officeDocument/2006/relationships" ax:classid="{8BD21D10-EC42-11CE-9E0D-00AA006002F3}" ax:persistence="persistStreamInit" r:id="rId1"/>
</file>

<file path=xl/activeX/activeX121.xml><?xml version="1.0" encoding="utf-8"?>
<ax:ocx xmlns:ax="http://schemas.microsoft.com/office/2006/activeX" xmlns:r="http://schemas.openxmlformats.org/officeDocument/2006/relationships" ax:classid="{8BD21D10-EC42-11CE-9E0D-00AA006002F3}" ax:persistence="persistStreamInit" r:id="rId1"/>
</file>

<file path=xl/activeX/activeX122.xml><?xml version="1.0" encoding="utf-8"?>
<ax:ocx xmlns:ax="http://schemas.microsoft.com/office/2006/activeX" xmlns:r="http://schemas.openxmlformats.org/officeDocument/2006/relationships" ax:classid="{8BD21D10-EC42-11CE-9E0D-00AA006002F3}" ax:persistence="persistStreamInit" r:id="rId1"/>
</file>

<file path=xl/activeX/activeX123.xml><?xml version="1.0" encoding="utf-8"?>
<ax:ocx xmlns:ax="http://schemas.microsoft.com/office/2006/activeX" xmlns:r="http://schemas.openxmlformats.org/officeDocument/2006/relationships" ax:classid="{8BD21D10-EC42-11CE-9E0D-00AA006002F3}" ax:persistence="persistStreamInit" r:id="rId1"/>
</file>

<file path=xl/activeX/activeX124.xml><?xml version="1.0" encoding="utf-8"?>
<ax:ocx xmlns:ax="http://schemas.microsoft.com/office/2006/activeX" xmlns:r="http://schemas.openxmlformats.org/officeDocument/2006/relationships" ax:classid="{8BD21D10-EC42-11CE-9E0D-00AA006002F3}" ax:persistence="persistStreamInit" r:id="rId1"/>
</file>

<file path=xl/activeX/activeX125.xml><?xml version="1.0" encoding="utf-8"?>
<ax:ocx xmlns:ax="http://schemas.microsoft.com/office/2006/activeX" xmlns:r="http://schemas.openxmlformats.org/officeDocument/2006/relationships" ax:classid="{8BD21D10-EC42-11CE-9E0D-00AA006002F3}" ax:persistence="persistStreamInit" r:id="rId1"/>
</file>

<file path=xl/activeX/activeX126.xml><?xml version="1.0" encoding="utf-8"?>
<ax:ocx xmlns:ax="http://schemas.microsoft.com/office/2006/activeX" xmlns:r="http://schemas.openxmlformats.org/officeDocument/2006/relationships" ax:classid="{8BD21D10-EC42-11CE-9E0D-00AA006002F3}" ax:persistence="persistStreamInit" r:id="rId1"/>
</file>

<file path=xl/activeX/activeX127.xml><?xml version="1.0" encoding="utf-8"?>
<ax:ocx xmlns:ax="http://schemas.microsoft.com/office/2006/activeX" xmlns:r="http://schemas.openxmlformats.org/officeDocument/2006/relationships" ax:classid="{8BD21D10-EC42-11CE-9E0D-00AA006002F3}" ax:persistence="persistStreamInit" r:id="rId1"/>
</file>

<file path=xl/activeX/activeX128.xml><?xml version="1.0" encoding="utf-8"?>
<ax:ocx xmlns:ax="http://schemas.microsoft.com/office/2006/activeX" xmlns:r="http://schemas.openxmlformats.org/officeDocument/2006/relationships" ax:classid="{8BD21D10-EC42-11CE-9E0D-00AA006002F3}" ax:persistence="persistStreamInit" r:id="rId1"/>
</file>

<file path=xl/activeX/activeX129.xml><?xml version="1.0" encoding="utf-8"?>
<ax:ocx xmlns:ax="http://schemas.microsoft.com/office/2006/activeX" xmlns:r="http://schemas.openxmlformats.org/officeDocument/2006/relationships" ax:classid="{8BD21D10-EC42-11CE-9E0D-00AA006002F3}" ax:persistence="persistStreamInit" r:id="rId1"/>
</file>

<file path=xl/activeX/activeX130.xml><?xml version="1.0" encoding="utf-8"?>
<ax:ocx xmlns:ax="http://schemas.microsoft.com/office/2006/activeX" xmlns:r="http://schemas.openxmlformats.org/officeDocument/2006/relationships" ax:classid="{8BD21D10-EC42-11CE-9E0D-00AA006002F3}" ax:persistence="persistStreamInit" r:id="rId1"/>
</file>

<file path=xl/activeX/activeX131.xml><?xml version="1.0" encoding="utf-8"?>
<ax:ocx xmlns:ax="http://schemas.microsoft.com/office/2006/activeX" xmlns:r="http://schemas.openxmlformats.org/officeDocument/2006/relationships" ax:classid="{8BD21D10-EC42-11CE-9E0D-00AA006002F3}" ax:persistence="persistStreamInit" r:id="rId1"/>
</file>

<file path=xl/activeX/activeX132.xml><?xml version="1.0" encoding="utf-8"?>
<ax:ocx xmlns:ax="http://schemas.microsoft.com/office/2006/activeX" xmlns:r="http://schemas.openxmlformats.org/officeDocument/2006/relationships" ax:classid="{8BD21D10-EC42-11CE-9E0D-00AA006002F3}" ax:persistence="persistStreamInit" r:id="rId1"/>
</file>

<file path=xl/activeX/activeX133.xml><?xml version="1.0" encoding="utf-8"?>
<ax:ocx xmlns:ax="http://schemas.microsoft.com/office/2006/activeX" xmlns:r="http://schemas.openxmlformats.org/officeDocument/2006/relationships" ax:classid="{8BD21D10-EC42-11CE-9E0D-00AA006002F3}" ax:persistence="persistStreamInit" r:id="rId1"/>
</file>

<file path=xl/activeX/activeX134.xml><?xml version="1.0" encoding="utf-8"?>
<ax:ocx xmlns:ax="http://schemas.microsoft.com/office/2006/activeX" xmlns:r="http://schemas.openxmlformats.org/officeDocument/2006/relationships" ax:classid="{8BD21D10-EC42-11CE-9E0D-00AA006002F3}" ax:persistence="persistStreamInit" r:id="rId1"/>
</file>

<file path=xl/activeX/activeX135.xml><?xml version="1.0" encoding="utf-8"?>
<ax:ocx xmlns:ax="http://schemas.microsoft.com/office/2006/activeX" xmlns:r="http://schemas.openxmlformats.org/officeDocument/2006/relationships" ax:classid="{8BD21D10-EC42-11CE-9E0D-00AA006002F3}" ax:persistence="persistStreamInit" r:id="rId1"/>
</file>

<file path=xl/activeX/activeX136.xml><?xml version="1.0" encoding="utf-8"?>
<ax:ocx xmlns:ax="http://schemas.microsoft.com/office/2006/activeX" xmlns:r="http://schemas.openxmlformats.org/officeDocument/2006/relationships" ax:classid="{8BD21D10-EC42-11CE-9E0D-00AA006002F3}" ax:persistence="persistStreamInit" r:id="rId1"/>
</file>

<file path=xl/activeX/activeX137.xml><?xml version="1.0" encoding="utf-8"?>
<ax:ocx xmlns:ax="http://schemas.microsoft.com/office/2006/activeX" xmlns:r="http://schemas.openxmlformats.org/officeDocument/2006/relationships" ax:classid="{8BD21D10-EC42-11CE-9E0D-00AA006002F3}" ax:persistence="persistStreamInit" r:id="rId1"/>
</file>

<file path=xl/activeX/activeX138.xml><?xml version="1.0" encoding="utf-8"?>
<ax:ocx xmlns:ax="http://schemas.microsoft.com/office/2006/activeX" xmlns:r="http://schemas.openxmlformats.org/officeDocument/2006/relationships" ax:classid="{8BD21D10-EC42-11CE-9E0D-00AA006002F3}" ax:persistence="persistStreamInit" r:id="rId1"/>
</file>

<file path=xl/activeX/activeX139.xml><?xml version="1.0" encoding="utf-8"?>
<ax:ocx xmlns:ax="http://schemas.microsoft.com/office/2006/activeX" xmlns:r="http://schemas.openxmlformats.org/officeDocument/2006/relationships" ax:classid="{8BD21D10-EC42-11CE-9E0D-00AA006002F3}" ax:persistence="persistStreamInit" r:id="rId1"/>
</file>

<file path=xl/activeX/activeX140.xml><?xml version="1.0" encoding="utf-8"?>
<ax:ocx xmlns:ax="http://schemas.microsoft.com/office/2006/activeX" xmlns:r="http://schemas.openxmlformats.org/officeDocument/2006/relationships" ax:classid="{8BD21D10-EC42-11CE-9E0D-00AA006002F3}" ax:persistence="persistStreamInit" r:id="rId1"/>
</file>

<file path=xl/activeX/activeX141.xml><?xml version="1.0" encoding="utf-8"?>
<ax:ocx xmlns:ax="http://schemas.microsoft.com/office/2006/activeX" xmlns:r="http://schemas.openxmlformats.org/officeDocument/2006/relationships" ax:classid="{8BD21D10-EC42-11CE-9E0D-00AA006002F3}" ax:persistence="persistStreamInit" r:id="rId1"/>
</file>

<file path=xl/activeX/activeX142.xml><?xml version="1.0" encoding="utf-8"?>
<ax:ocx xmlns:ax="http://schemas.microsoft.com/office/2006/activeX" xmlns:r="http://schemas.openxmlformats.org/officeDocument/2006/relationships" ax:classid="{8BD21D10-EC42-11CE-9E0D-00AA006002F3}" ax:persistence="persistStreamInit" r:id="rId1"/>
</file>

<file path=xl/activeX/activeX143.xml><?xml version="1.0" encoding="utf-8"?>
<ax:ocx xmlns:ax="http://schemas.microsoft.com/office/2006/activeX" xmlns:r="http://schemas.openxmlformats.org/officeDocument/2006/relationships" ax:classid="{8BD21D10-EC42-11CE-9E0D-00AA006002F3}" ax:persistence="persistStreamInit" r:id="rId1"/>
</file>

<file path=xl/activeX/activeX144.xml><?xml version="1.0" encoding="utf-8"?>
<ax:ocx xmlns:ax="http://schemas.microsoft.com/office/2006/activeX" xmlns:r="http://schemas.openxmlformats.org/officeDocument/2006/relationships" ax:classid="{8BD21D10-EC42-11CE-9E0D-00AA006002F3}" ax:persistence="persistStreamInit" r:id="rId1"/>
</file>

<file path=xl/activeX/activeX145.xml><?xml version="1.0" encoding="utf-8"?>
<ax:ocx xmlns:ax="http://schemas.microsoft.com/office/2006/activeX" xmlns:r="http://schemas.openxmlformats.org/officeDocument/2006/relationships" ax:classid="{8BD21D10-EC42-11CE-9E0D-00AA006002F3}" ax:persistence="persistStreamInit" r:id="rId1"/>
</file>

<file path=xl/activeX/activeX146.xml><?xml version="1.0" encoding="utf-8"?>
<ax:ocx xmlns:ax="http://schemas.microsoft.com/office/2006/activeX" xmlns:r="http://schemas.openxmlformats.org/officeDocument/2006/relationships" ax:classid="{8BD21D10-EC42-11CE-9E0D-00AA006002F3}" ax:persistence="persistStreamInit" r:id="rId1"/>
</file>

<file path=xl/activeX/activeX147.xml><?xml version="1.0" encoding="utf-8"?>
<ax:ocx xmlns:ax="http://schemas.microsoft.com/office/2006/activeX" xmlns:r="http://schemas.openxmlformats.org/officeDocument/2006/relationships" ax:classid="{8BD21D10-EC42-11CE-9E0D-00AA006002F3}" ax:persistence="persistStreamInit" r:id="rId1"/>
</file>

<file path=xl/activeX/activeX148.xml><?xml version="1.0" encoding="utf-8"?>
<ax:ocx xmlns:ax="http://schemas.microsoft.com/office/2006/activeX" xmlns:r="http://schemas.openxmlformats.org/officeDocument/2006/relationships" ax:classid="{8BD21D10-EC42-11CE-9E0D-00AA006002F3}" ax:persistence="persistStreamInit" r:id="rId1"/>
</file>

<file path=xl/activeX/activeX149.xml><?xml version="1.0" encoding="utf-8"?>
<ax:ocx xmlns:ax="http://schemas.microsoft.com/office/2006/activeX" xmlns:r="http://schemas.openxmlformats.org/officeDocument/2006/relationships" ax:classid="{8BD21D10-EC42-11CE-9E0D-00AA006002F3}" ax:persistence="persistStreamInit" r:id="rId1"/>
</file>

<file path=xl/activeX/activeX150.xml><?xml version="1.0" encoding="utf-8"?>
<ax:ocx xmlns:ax="http://schemas.microsoft.com/office/2006/activeX" xmlns:r="http://schemas.openxmlformats.org/officeDocument/2006/relationships" ax:classid="{8BD21D10-EC42-11CE-9E0D-00AA006002F3}" ax:persistence="persistStreamInit" r:id="rId1"/>
</file>

<file path=xl/activeX/activeX151.xml><?xml version="1.0" encoding="utf-8"?>
<ax:ocx xmlns:ax="http://schemas.microsoft.com/office/2006/activeX" xmlns:r="http://schemas.openxmlformats.org/officeDocument/2006/relationships" ax:classid="{8BD21D10-EC42-11CE-9E0D-00AA006002F3}" ax:persistence="persistStreamInit" r:id="rId1"/>
</file>

<file path=xl/activeX/activeX152.xml><?xml version="1.0" encoding="utf-8"?>
<ax:ocx xmlns:ax="http://schemas.microsoft.com/office/2006/activeX" xmlns:r="http://schemas.openxmlformats.org/officeDocument/2006/relationships" ax:classid="{8BD21D10-EC42-11CE-9E0D-00AA006002F3}" ax:persistence="persistStreamInit" r:id="rId1"/>
</file>

<file path=xl/activeX/activeX153.xml><?xml version="1.0" encoding="utf-8"?>
<ax:ocx xmlns:ax="http://schemas.microsoft.com/office/2006/activeX" xmlns:r="http://schemas.openxmlformats.org/officeDocument/2006/relationships" ax:classid="{8BD21D10-EC42-11CE-9E0D-00AA006002F3}" ax:persistence="persistStreamInit" r:id="rId1"/>
</file>

<file path=xl/activeX/activeX154.xml><?xml version="1.0" encoding="utf-8"?>
<ax:ocx xmlns:ax="http://schemas.microsoft.com/office/2006/activeX" xmlns:r="http://schemas.openxmlformats.org/officeDocument/2006/relationships" ax:classid="{8BD21D10-EC42-11CE-9E0D-00AA006002F3}" ax:persistence="persistStreamInit" r:id="rId1"/>
</file>

<file path=xl/activeX/activeX155.xml><?xml version="1.0" encoding="utf-8"?>
<ax:ocx xmlns:ax="http://schemas.microsoft.com/office/2006/activeX" xmlns:r="http://schemas.openxmlformats.org/officeDocument/2006/relationships" ax:classid="{8BD21D10-EC42-11CE-9E0D-00AA006002F3}" ax:persistence="persistStreamInit" r:id="rId1"/>
</file>

<file path=xl/activeX/activeX156.xml><?xml version="1.0" encoding="utf-8"?>
<ax:ocx xmlns:ax="http://schemas.microsoft.com/office/2006/activeX" xmlns:r="http://schemas.openxmlformats.org/officeDocument/2006/relationships" ax:classid="{8BD21D10-EC42-11CE-9E0D-00AA006002F3}" ax:persistence="persistStreamInit" r:id="rId1"/>
</file>

<file path=xl/activeX/activeX157.xml><?xml version="1.0" encoding="utf-8"?>
<ax:ocx xmlns:ax="http://schemas.microsoft.com/office/2006/activeX" xmlns:r="http://schemas.openxmlformats.org/officeDocument/2006/relationships" ax:classid="{8BD21D10-EC42-11CE-9E0D-00AA006002F3}" ax:persistence="persistStreamInit" r:id="rId1"/>
</file>

<file path=xl/activeX/activeX158.xml><?xml version="1.0" encoding="utf-8"?>
<ax:ocx xmlns:ax="http://schemas.microsoft.com/office/2006/activeX" xmlns:r="http://schemas.openxmlformats.org/officeDocument/2006/relationships" ax:classid="{8BD21D10-EC42-11CE-9E0D-00AA006002F3}" ax:persistence="persistStreamInit" r:id="rId1"/>
</file>

<file path=xl/activeX/activeX159.xml><?xml version="1.0" encoding="utf-8"?>
<ax:ocx xmlns:ax="http://schemas.microsoft.com/office/2006/activeX" xmlns:r="http://schemas.openxmlformats.org/officeDocument/2006/relationships" ax:classid="{8BD21D10-EC42-11CE-9E0D-00AA006002F3}" ax:persistence="persistStreamInit" r:id="rId1"/>
</file>

<file path=xl/activeX/activeX160.xml><?xml version="1.0" encoding="utf-8"?>
<ax:ocx xmlns:ax="http://schemas.microsoft.com/office/2006/activeX" xmlns:r="http://schemas.openxmlformats.org/officeDocument/2006/relationships" ax:classid="{8BD21D10-EC42-11CE-9E0D-00AA006002F3}" ax:persistence="persistStreamInit" r:id="rId1"/>
</file>

<file path=xl/activeX/activeX161.xml><?xml version="1.0" encoding="utf-8"?>
<ax:ocx xmlns:ax="http://schemas.microsoft.com/office/2006/activeX" xmlns:r="http://schemas.openxmlformats.org/officeDocument/2006/relationships" ax:classid="{8BD21D10-EC42-11CE-9E0D-00AA006002F3}" ax:persistence="persistStreamInit" r:id="rId1"/>
</file>

<file path=xl/activeX/activeX162.xml><?xml version="1.0" encoding="utf-8"?>
<ax:ocx xmlns:ax="http://schemas.microsoft.com/office/2006/activeX" xmlns:r="http://schemas.openxmlformats.org/officeDocument/2006/relationships" ax:classid="{8BD21D10-EC42-11CE-9E0D-00AA006002F3}" ax:persistence="persistStreamInit" r:id="rId1"/>
</file>

<file path=xl/activeX/activeX163.xml><?xml version="1.0" encoding="utf-8"?>
<ax:ocx xmlns:ax="http://schemas.microsoft.com/office/2006/activeX" xmlns:r="http://schemas.openxmlformats.org/officeDocument/2006/relationships" ax:classid="{8BD21D10-EC42-11CE-9E0D-00AA006002F3}" ax:persistence="persistStreamInit" r:id="rId1"/>
</file>

<file path=xl/activeX/activeX164.xml><?xml version="1.0" encoding="utf-8"?>
<ax:ocx xmlns:ax="http://schemas.microsoft.com/office/2006/activeX" xmlns:r="http://schemas.openxmlformats.org/officeDocument/2006/relationships" ax:classid="{8BD21D10-EC42-11CE-9E0D-00AA006002F3}" ax:persistence="persistStreamInit" r:id="rId1"/>
</file>

<file path=xl/activeX/activeX165.xml><?xml version="1.0" encoding="utf-8"?>
<ax:ocx xmlns:ax="http://schemas.microsoft.com/office/2006/activeX" xmlns:r="http://schemas.openxmlformats.org/officeDocument/2006/relationships" ax:classid="{8BD21D10-EC42-11CE-9E0D-00AA006002F3}" ax:persistence="persistStreamInit" r:id="rId1"/>
</file>

<file path=xl/activeX/activeX166.xml><?xml version="1.0" encoding="utf-8"?>
<ax:ocx xmlns:ax="http://schemas.microsoft.com/office/2006/activeX" xmlns:r="http://schemas.openxmlformats.org/officeDocument/2006/relationships" ax:classid="{8BD21D10-EC42-11CE-9E0D-00AA006002F3}" ax:persistence="persistStreamInit" r:id="rId1"/>
</file>

<file path=xl/activeX/activeX167.xml><?xml version="1.0" encoding="utf-8"?>
<ax:ocx xmlns:ax="http://schemas.microsoft.com/office/2006/activeX" xmlns:r="http://schemas.openxmlformats.org/officeDocument/2006/relationships" ax:classid="{8BD21D10-EC42-11CE-9E0D-00AA006002F3}" ax:persistence="persistStreamInit" r:id="rId1"/>
</file>

<file path=xl/activeX/activeX168.xml><?xml version="1.0" encoding="utf-8"?>
<ax:ocx xmlns:ax="http://schemas.microsoft.com/office/2006/activeX" xmlns:r="http://schemas.openxmlformats.org/officeDocument/2006/relationships" ax:classid="{8BD21D10-EC42-11CE-9E0D-00AA006002F3}" ax:persistence="persistStreamInit" r:id="rId1"/>
</file>

<file path=xl/activeX/activeX169.xml><?xml version="1.0" encoding="utf-8"?>
<ax:ocx xmlns:ax="http://schemas.microsoft.com/office/2006/activeX" xmlns:r="http://schemas.openxmlformats.org/officeDocument/2006/relationships" ax:classid="{8BD21D10-EC42-11CE-9E0D-00AA006002F3}" ax:persistence="persistStreamInit" r:id="rId1"/>
</file>

<file path=xl/activeX/activeX170.xml><?xml version="1.0" encoding="utf-8"?>
<ax:ocx xmlns:ax="http://schemas.microsoft.com/office/2006/activeX" xmlns:r="http://schemas.openxmlformats.org/officeDocument/2006/relationships" ax:classid="{8BD21D10-EC42-11CE-9E0D-00AA006002F3}" ax:persistence="persistStreamInit" r:id="rId1"/>
</file>

<file path=xl/activeX/activeX171.xml><?xml version="1.0" encoding="utf-8"?>
<ax:ocx xmlns:ax="http://schemas.microsoft.com/office/2006/activeX" xmlns:r="http://schemas.openxmlformats.org/officeDocument/2006/relationships" ax:classid="{8BD21D10-EC42-11CE-9E0D-00AA006002F3}" ax:persistence="persistStreamInit" r:id="rId1"/>
</file>

<file path=xl/activeX/activeX172.xml><?xml version="1.0" encoding="utf-8"?>
<ax:ocx xmlns:ax="http://schemas.microsoft.com/office/2006/activeX" xmlns:r="http://schemas.openxmlformats.org/officeDocument/2006/relationships" ax:classid="{8BD21D10-EC42-11CE-9E0D-00AA006002F3}" ax:persistence="persistStreamInit" r:id="rId1"/>
</file>

<file path=xl/activeX/activeX173.xml><?xml version="1.0" encoding="utf-8"?>
<ax:ocx xmlns:ax="http://schemas.microsoft.com/office/2006/activeX" xmlns:r="http://schemas.openxmlformats.org/officeDocument/2006/relationships" ax:classid="{8BD21D10-EC42-11CE-9E0D-00AA006002F3}" ax:persistence="persistStreamInit" r:id="rId1"/>
</file>

<file path=xl/activeX/activeX174.xml><?xml version="1.0" encoding="utf-8"?>
<ax:ocx xmlns:ax="http://schemas.microsoft.com/office/2006/activeX" xmlns:r="http://schemas.openxmlformats.org/officeDocument/2006/relationships" ax:classid="{8BD21D10-EC42-11CE-9E0D-00AA006002F3}" ax:persistence="persistStreamInit" r:id="rId1"/>
</file>

<file path=xl/activeX/activeX175.xml><?xml version="1.0" encoding="utf-8"?>
<ax:ocx xmlns:ax="http://schemas.microsoft.com/office/2006/activeX" xmlns:r="http://schemas.openxmlformats.org/officeDocument/2006/relationships" ax:classid="{8BD21D10-EC42-11CE-9E0D-00AA006002F3}" ax:persistence="persistStreamInit" r:id="rId1"/>
</file>

<file path=xl/activeX/activeX176.xml><?xml version="1.0" encoding="utf-8"?>
<ax:ocx xmlns:ax="http://schemas.microsoft.com/office/2006/activeX" xmlns:r="http://schemas.openxmlformats.org/officeDocument/2006/relationships" ax:classid="{8BD21D10-EC42-11CE-9E0D-00AA006002F3}" ax:persistence="persistStreamInit" r:id="rId1"/>
</file>

<file path=xl/activeX/activeX177.xml><?xml version="1.0" encoding="utf-8"?>
<ax:ocx xmlns:ax="http://schemas.microsoft.com/office/2006/activeX" xmlns:r="http://schemas.openxmlformats.org/officeDocument/2006/relationships" ax:classid="{8BD21D10-EC42-11CE-9E0D-00AA006002F3}" ax:persistence="persistStreamInit" r:id="rId1"/>
</file>

<file path=xl/activeX/activeX178.xml><?xml version="1.0" encoding="utf-8"?>
<ax:ocx xmlns:ax="http://schemas.microsoft.com/office/2006/activeX" xmlns:r="http://schemas.openxmlformats.org/officeDocument/2006/relationships" ax:classid="{8BD21D10-EC42-11CE-9E0D-00AA006002F3}" ax:persistence="persistStreamInit" r:id="rId1"/>
</file>

<file path=xl/activeX/activeX179.xml><?xml version="1.0" encoding="utf-8"?>
<ax:ocx xmlns:ax="http://schemas.microsoft.com/office/2006/activeX" xmlns:r="http://schemas.openxmlformats.org/officeDocument/2006/relationships" ax:classid="{8BD21D10-EC42-11CE-9E0D-00AA006002F3}" ax:persistence="persistStreamInit" r:id="rId1"/>
</file>

<file path=xl/activeX/activeX180.xml><?xml version="1.0" encoding="utf-8"?>
<ax:ocx xmlns:ax="http://schemas.microsoft.com/office/2006/activeX" xmlns:r="http://schemas.openxmlformats.org/officeDocument/2006/relationships" ax:classid="{8BD21D10-EC42-11CE-9E0D-00AA006002F3}" ax:persistence="persistStreamInit" r:id="rId1"/>
</file>

<file path=xl/activeX/activeX181.xml><?xml version="1.0" encoding="utf-8"?>
<ax:ocx xmlns:ax="http://schemas.microsoft.com/office/2006/activeX" xmlns:r="http://schemas.openxmlformats.org/officeDocument/2006/relationships" ax:classid="{8BD21D10-EC42-11CE-9E0D-00AA006002F3}" ax:persistence="persistStreamInit" r:id="rId1"/>
</file>

<file path=xl/activeX/activeX182.xml><?xml version="1.0" encoding="utf-8"?>
<ax:ocx xmlns:ax="http://schemas.microsoft.com/office/2006/activeX" xmlns:r="http://schemas.openxmlformats.org/officeDocument/2006/relationships" ax:classid="{8BD21D10-EC42-11CE-9E0D-00AA006002F3}" ax:persistence="persistStreamInit" r:id="rId1"/>
</file>

<file path=xl/activeX/activeX183.xml><?xml version="1.0" encoding="utf-8"?>
<ax:ocx xmlns:ax="http://schemas.microsoft.com/office/2006/activeX" xmlns:r="http://schemas.openxmlformats.org/officeDocument/2006/relationships" ax:classid="{8BD21D10-EC42-11CE-9E0D-00AA006002F3}" ax:persistence="persistStreamInit" r:id="rId1"/>
</file>

<file path=xl/activeX/activeX184.xml><?xml version="1.0" encoding="utf-8"?>
<ax:ocx xmlns:ax="http://schemas.microsoft.com/office/2006/activeX" xmlns:r="http://schemas.openxmlformats.org/officeDocument/2006/relationships" ax:classid="{8BD21D10-EC42-11CE-9E0D-00AA006002F3}" ax:persistence="persistStreamInit" r:id="rId1"/>
</file>

<file path=xl/activeX/activeX185.xml><?xml version="1.0" encoding="utf-8"?>
<ax:ocx xmlns:ax="http://schemas.microsoft.com/office/2006/activeX" xmlns:r="http://schemas.openxmlformats.org/officeDocument/2006/relationships" ax:classid="{8BD21D10-EC42-11CE-9E0D-00AA006002F3}" ax:persistence="persistStreamInit" r:id="rId1"/>
</file>

<file path=xl/activeX/activeX186.xml><?xml version="1.0" encoding="utf-8"?>
<ax:ocx xmlns:ax="http://schemas.microsoft.com/office/2006/activeX" xmlns:r="http://schemas.openxmlformats.org/officeDocument/2006/relationships" ax:classid="{8BD21D10-EC42-11CE-9E0D-00AA006002F3}" ax:persistence="persistStreamInit" r:id="rId1"/>
</file>

<file path=xl/activeX/activeX187.xml><?xml version="1.0" encoding="utf-8"?>
<ax:ocx xmlns:ax="http://schemas.microsoft.com/office/2006/activeX" xmlns:r="http://schemas.openxmlformats.org/officeDocument/2006/relationships" ax:classid="{8BD21D10-EC42-11CE-9E0D-00AA006002F3}" ax:persistence="persistStreamInit" r:id="rId1"/>
</file>

<file path=xl/activeX/activeX188.xml><?xml version="1.0" encoding="utf-8"?>
<ax:ocx xmlns:ax="http://schemas.microsoft.com/office/2006/activeX" xmlns:r="http://schemas.openxmlformats.org/officeDocument/2006/relationships" ax:classid="{8BD21D10-EC42-11CE-9E0D-00AA006002F3}" ax:persistence="persistStreamInit" r:id="rId1"/>
</file>

<file path=xl/activeX/activeX189.xml><?xml version="1.0" encoding="utf-8"?>
<ax:ocx xmlns:ax="http://schemas.microsoft.com/office/2006/activeX" xmlns:r="http://schemas.openxmlformats.org/officeDocument/2006/relationships" ax:classid="{8BD21D10-EC42-11CE-9E0D-00AA006002F3}" ax:persistence="persistStreamInit" r:id="rId1"/>
</file>

<file path=xl/activeX/activeX190.xml><?xml version="1.0" encoding="utf-8"?>
<ax:ocx xmlns:ax="http://schemas.microsoft.com/office/2006/activeX" xmlns:r="http://schemas.openxmlformats.org/officeDocument/2006/relationships" ax:classid="{8BD21D10-EC42-11CE-9E0D-00AA006002F3}" ax:persistence="persistStreamInit" r:id="rId1"/>
</file>

<file path=xl/activeX/activeX191.xml><?xml version="1.0" encoding="utf-8"?>
<ax:ocx xmlns:ax="http://schemas.microsoft.com/office/2006/activeX" xmlns:r="http://schemas.openxmlformats.org/officeDocument/2006/relationships" ax:classid="{8BD21D10-EC42-11CE-9E0D-00AA006002F3}" ax:persistence="persistStreamInit" r:id="rId1"/>
</file>

<file path=xl/activeX/activeX192.xml><?xml version="1.0" encoding="utf-8"?>
<ax:ocx xmlns:ax="http://schemas.microsoft.com/office/2006/activeX" xmlns:r="http://schemas.openxmlformats.org/officeDocument/2006/relationships" ax:classid="{8BD21D10-EC42-11CE-9E0D-00AA006002F3}" ax:persistence="persistStreamInit" r:id="rId1"/>
</file>

<file path=xl/activeX/activeX193.xml><?xml version="1.0" encoding="utf-8"?>
<ax:ocx xmlns:ax="http://schemas.microsoft.com/office/2006/activeX" xmlns:r="http://schemas.openxmlformats.org/officeDocument/2006/relationships" ax:classid="{8BD21D10-EC42-11CE-9E0D-00AA006002F3}" ax:persistence="persistStreamInit" r:id="rId1"/>
</file>

<file path=xl/activeX/activeX194.xml><?xml version="1.0" encoding="utf-8"?>
<ax:ocx xmlns:ax="http://schemas.microsoft.com/office/2006/activeX" xmlns:r="http://schemas.openxmlformats.org/officeDocument/2006/relationships" ax:classid="{8BD21D10-EC42-11CE-9E0D-00AA006002F3}" ax:persistence="persistStreamInit" r:id="rId1"/>
</file>

<file path=xl/activeX/activeX195.xml><?xml version="1.0" encoding="utf-8"?>
<ax:ocx xmlns:ax="http://schemas.microsoft.com/office/2006/activeX" xmlns:r="http://schemas.openxmlformats.org/officeDocument/2006/relationships" ax:classid="{8BD21D10-EC42-11CE-9E0D-00AA006002F3}" ax:persistence="persistStreamInit" r:id="rId1"/>
</file>

<file path=xl/activeX/activeX196.xml><?xml version="1.0" encoding="utf-8"?>
<ax:ocx xmlns:ax="http://schemas.microsoft.com/office/2006/activeX" xmlns:r="http://schemas.openxmlformats.org/officeDocument/2006/relationships" ax:classid="{8BD21D10-EC42-11CE-9E0D-00AA006002F3}" ax:persistence="persistStreamInit" r:id="rId1"/>
</file>

<file path=xl/activeX/activeX197.xml><?xml version="1.0" encoding="utf-8"?>
<ax:ocx xmlns:ax="http://schemas.microsoft.com/office/2006/activeX" xmlns:r="http://schemas.openxmlformats.org/officeDocument/2006/relationships" ax:classid="{8BD21D10-EC42-11CE-9E0D-00AA006002F3}" ax:persistence="persistStreamInit" r:id="rId1"/>
</file>

<file path=xl/activeX/activeX198.xml><?xml version="1.0" encoding="utf-8"?>
<ax:ocx xmlns:ax="http://schemas.microsoft.com/office/2006/activeX" xmlns:r="http://schemas.openxmlformats.org/officeDocument/2006/relationships" ax:classid="{8BD21D10-EC42-11CE-9E0D-00AA006002F3}" ax:persistence="persistStreamInit" r:id="rId1"/>
</file>

<file path=xl/activeX/activeX199.xml><?xml version="1.0" encoding="utf-8"?>
<ax:ocx xmlns:ax="http://schemas.microsoft.com/office/2006/activeX" xmlns:r="http://schemas.openxmlformats.org/officeDocument/2006/relationships" ax:classid="{8BD21D10-EC42-11CE-9E0D-00AA006002F3}" ax:persistence="persistStreamInit" r:id="rId1"/>
</file>

<file path=xl/activeX/activeX200.xml><?xml version="1.0" encoding="utf-8"?>
<ax:ocx xmlns:ax="http://schemas.microsoft.com/office/2006/activeX" xmlns:r="http://schemas.openxmlformats.org/officeDocument/2006/relationships" ax:classid="{8BD21D10-EC42-11CE-9E0D-00AA006002F3}" ax:persistence="persistStreamInit" r:id="rId1"/>
</file>

<file path=xl/activeX/activeX201.xml><?xml version="1.0" encoding="utf-8"?>
<ax:ocx xmlns:ax="http://schemas.microsoft.com/office/2006/activeX" xmlns:r="http://schemas.openxmlformats.org/officeDocument/2006/relationships" ax:classid="{8BD21D10-EC42-11CE-9E0D-00AA006002F3}" ax:persistence="persistStreamInit" r:id="rId1"/>
</file>

<file path=xl/activeX/activeX202.xml><?xml version="1.0" encoding="utf-8"?>
<ax:ocx xmlns:ax="http://schemas.microsoft.com/office/2006/activeX" xmlns:r="http://schemas.openxmlformats.org/officeDocument/2006/relationships" ax:classid="{8BD21D10-EC42-11CE-9E0D-00AA006002F3}" ax:persistence="persistStreamInit" r:id="rId1"/>
</file>

<file path=xl/activeX/activeX203.xml><?xml version="1.0" encoding="utf-8"?>
<ax:ocx xmlns:ax="http://schemas.microsoft.com/office/2006/activeX" xmlns:r="http://schemas.openxmlformats.org/officeDocument/2006/relationships" ax:classid="{8BD21D10-EC42-11CE-9E0D-00AA006002F3}" ax:persistence="persistStreamInit" r:id="rId1"/>
</file>

<file path=xl/activeX/activeX204.xml><?xml version="1.0" encoding="utf-8"?>
<ax:ocx xmlns:ax="http://schemas.microsoft.com/office/2006/activeX" xmlns:r="http://schemas.openxmlformats.org/officeDocument/2006/relationships" ax:classid="{8BD21D10-EC42-11CE-9E0D-00AA006002F3}" ax:persistence="persistStreamInit" r:id="rId1"/>
</file>

<file path=xl/activeX/activeX205.xml><?xml version="1.0" encoding="utf-8"?>
<ax:ocx xmlns:ax="http://schemas.microsoft.com/office/2006/activeX" xmlns:r="http://schemas.openxmlformats.org/officeDocument/2006/relationships" ax:classid="{8BD21D10-EC42-11CE-9E0D-00AA006002F3}" ax:persistence="persistStreamInit" r:id="rId1"/>
</file>

<file path=xl/activeX/activeX206.xml><?xml version="1.0" encoding="utf-8"?>
<ax:ocx xmlns:ax="http://schemas.microsoft.com/office/2006/activeX" xmlns:r="http://schemas.openxmlformats.org/officeDocument/2006/relationships" ax:classid="{8BD21D10-EC42-11CE-9E0D-00AA006002F3}" ax:persistence="persistStreamInit" r:id="rId1"/>
</file>

<file path=xl/activeX/activeX207.xml><?xml version="1.0" encoding="utf-8"?>
<ax:ocx xmlns:ax="http://schemas.microsoft.com/office/2006/activeX" xmlns:r="http://schemas.openxmlformats.org/officeDocument/2006/relationships" ax:classid="{8BD21D10-EC42-11CE-9E0D-00AA006002F3}" ax:persistence="persistStreamInit" r:id="rId1"/>
</file>

<file path=xl/activeX/activeX208.xml><?xml version="1.0" encoding="utf-8"?>
<ax:ocx xmlns:ax="http://schemas.microsoft.com/office/2006/activeX" xmlns:r="http://schemas.openxmlformats.org/officeDocument/2006/relationships" ax:classid="{8BD21D10-EC42-11CE-9E0D-00AA006002F3}" ax:persistence="persistStreamInit" r:id="rId1"/>
</file>

<file path=xl/activeX/activeX209.xml><?xml version="1.0" encoding="utf-8"?>
<ax:ocx xmlns:ax="http://schemas.microsoft.com/office/2006/activeX" xmlns:r="http://schemas.openxmlformats.org/officeDocument/2006/relationships" ax:classid="{8BD21D10-EC42-11CE-9E0D-00AA006002F3}" ax:persistence="persistStreamInit" r:id="rId1"/>
</file>

<file path=xl/activeX/activeX210.xml><?xml version="1.0" encoding="utf-8"?>
<ax:ocx xmlns:ax="http://schemas.microsoft.com/office/2006/activeX" xmlns:r="http://schemas.openxmlformats.org/officeDocument/2006/relationships" ax:classid="{8BD21D10-EC42-11CE-9E0D-00AA006002F3}" ax:persistence="persistStreamInit" r:id="rId1"/>
</file>

<file path=xl/activeX/activeX211.xml><?xml version="1.0" encoding="utf-8"?>
<ax:ocx xmlns:ax="http://schemas.microsoft.com/office/2006/activeX" xmlns:r="http://schemas.openxmlformats.org/officeDocument/2006/relationships" ax:classid="{8BD21D10-EC42-11CE-9E0D-00AA006002F3}" ax:persistence="persistStreamInit" r:id="rId1"/>
</file>

<file path=xl/activeX/activeX212.xml><?xml version="1.0" encoding="utf-8"?>
<ax:ocx xmlns:ax="http://schemas.microsoft.com/office/2006/activeX" xmlns:r="http://schemas.openxmlformats.org/officeDocument/2006/relationships" ax:classid="{8BD21D10-EC42-11CE-9E0D-00AA006002F3}" ax:persistence="persistStreamInit" r:id="rId1"/>
</file>

<file path=xl/activeX/activeX213.xml><?xml version="1.0" encoding="utf-8"?>
<ax:ocx xmlns:ax="http://schemas.microsoft.com/office/2006/activeX" xmlns:r="http://schemas.openxmlformats.org/officeDocument/2006/relationships" ax:classid="{8BD21D10-EC42-11CE-9E0D-00AA006002F3}" ax:persistence="persistStreamInit" r:id="rId1"/>
</file>

<file path=xl/activeX/activeX214.xml><?xml version="1.0" encoding="utf-8"?>
<ax:ocx xmlns:ax="http://schemas.microsoft.com/office/2006/activeX" xmlns:r="http://schemas.openxmlformats.org/officeDocument/2006/relationships" ax:classid="{8BD21D10-EC42-11CE-9E0D-00AA006002F3}" ax:persistence="persistStreamInit" r:id="rId1"/>
</file>

<file path=xl/activeX/activeX215.xml><?xml version="1.0" encoding="utf-8"?>
<ax:ocx xmlns:ax="http://schemas.microsoft.com/office/2006/activeX" xmlns:r="http://schemas.openxmlformats.org/officeDocument/2006/relationships" ax:classid="{8BD21D10-EC42-11CE-9E0D-00AA006002F3}" ax:persistence="persistStreamInit" r:id="rId1"/>
</file>

<file path=xl/activeX/activeX216.xml><?xml version="1.0" encoding="utf-8"?>
<ax:ocx xmlns:ax="http://schemas.microsoft.com/office/2006/activeX" xmlns:r="http://schemas.openxmlformats.org/officeDocument/2006/relationships" ax:classid="{8BD21D10-EC42-11CE-9E0D-00AA006002F3}" ax:persistence="persistStreamInit" r:id="rId1"/>
</file>

<file path=xl/activeX/activeX217.xml><?xml version="1.0" encoding="utf-8"?>
<ax:ocx xmlns:ax="http://schemas.microsoft.com/office/2006/activeX" xmlns:r="http://schemas.openxmlformats.org/officeDocument/2006/relationships" ax:classid="{8BD21D10-EC42-11CE-9E0D-00AA006002F3}" ax:persistence="persistStreamInit" r:id="rId1"/>
</file>

<file path=xl/activeX/activeX218.xml><?xml version="1.0" encoding="utf-8"?>
<ax:ocx xmlns:ax="http://schemas.microsoft.com/office/2006/activeX" xmlns:r="http://schemas.openxmlformats.org/officeDocument/2006/relationships" ax:classid="{8BD21D10-EC42-11CE-9E0D-00AA006002F3}" ax:persistence="persistStreamInit" r:id="rId1"/>
</file>

<file path=xl/activeX/activeX219.xml><?xml version="1.0" encoding="utf-8"?>
<ax:ocx xmlns:ax="http://schemas.microsoft.com/office/2006/activeX" xmlns:r="http://schemas.openxmlformats.org/officeDocument/2006/relationships" ax:classid="{8BD21D10-EC42-11CE-9E0D-00AA006002F3}" ax:persistence="persistStreamInit" r:id="rId1"/>
</file>

<file path=xl/activeX/activeX220.xml><?xml version="1.0" encoding="utf-8"?>
<ax:ocx xmlns:ax="http://schemas.microsoft.com/office/2006/activeX" xmlns:r="http://schemas.openxmlformats.org/officeDocument/2006/relationships" ax:classid="{8BD21D10-EC42-11CE-9E0D-00AA006002F3}" ax:persistence="persistStreamInit" r:id="rId1"/>
</file>

<file path=xl/activeX/activeX221.xml><?xml version="1.0" encoding="utf-8"?>
<ax:ocx xmlns:ax="http://schemas.microsoft.com/office/2006/activeX" xmlns:r="http://schemas.openxmlformats.org/officeDocument/2006/relationships" ax:classid="{8BD21D10-EC42-11CE-9E0D-00AA006002F3}" ax:persistence="persistStreamInit" r:id="rId1"/>
</file>

<file path=xl/activeX/activeX222.xml><?xml version="1.0" encoding="utf-8"?>
<ax:ocx xmlns:ax="http://schemas.microsoft.com/office/2006/activeX" xmlns:r="http://schemas.openxmlformats.org/officeDocument/2006/relationships" ax:classid="{8BD21D10-EC42-11CE-9E0D-00AA006002F3}" ax:persistence="persistStreamInit" r:id="rId1"/>
</file>

<file path=xl/activeX/activeX223.xml><?xml version="1.0" encoding="utf-8"?>
<ax:ocx xmlns:ax="http://schemas.microsoft.com/office/2006/activeX" xmlns:r="http://schemas.openxmlformats.org/officeDocument/2006/relationships" ax:classid="{8BD21D10-EC42-11CE-9E0D-00AA006002F3}" ax:persistence="persistStreamInit" r:id="rId1"/>
</file>

<file path=xl/activeX/activeX224.xml><?xml version="1.0" encoding="utf-8"?>
<ax:ocx xmlns:ax="http://schemas.microsoft.com/office/2006/activeX" xmlns:r="http://schemas.openxmlformats.org/officeDocument/2006/relationships" ax:classid="{8BD21D10-EC42-11CE-9E0D-00AA006002F3}" ax:persistence="persistStreamInit" r:id="rId1"/>
</file>

<file path=xl/activeX/activeX225.xml><?xml version="1.0" encoding="utf-8"?>
<ax:ocx xmlns:ax="http://schemas.microsoft.com/office/2006/activeX" xmlns:r="http://schemas.openxmlformats.org/officeDocument/2006/relationships" ax:classid="{8BD21D10-EC42-11CE-9E0D-00AA006002F3}" ax:persistence="persistStreamInit" r:id="rId1"/>
</file>

<file path=xl/activeX/activeX226.xml><?xml version="1.0" encoding="utf-8"?>
<ax:ocx xmlns:ax="http://schemas.microsoft.com/office/2006/activeX" xmlns:r="http://schemas.openxmlformats.org/officeDocument/2006/relationships" ax:classid="{8BD21D10-EC42-11CE-9E0D-00AA006002F3}" ax:persistence="persistStreamInit" r:id="rId1"/>
</file>

<file path=xl/activeX/activeX227.xml><?xml version="1.0" encoding="utf-8"?>
<ax:ocx xmlns:ax="http://schemas.microsoft.com/office/2006/activeX" xmlns:r="http://schemas.openxmlformats.org/officeDocument/2006/relationships" ax:classid="{8BD21D10-EC42-11CE-9E0D-00AA006002F3}" ax:persistence="persistStreamInit" r:id="rId1"/>
</file>

<file path=xl/activeX/activeX228.xml><?xml version="1.0" encoding="utf-8"?>
<ax:ocx xmlns:ax="http://schemas.microsoft.com/office/2006/activeX" xmlns:r="http://schemas.openxmlformats.org/officeDocument/2006/relationships" ax:classid="{8BD21D10-EC42-11CE-9E0D-00AA006002F3}" ax:persistence="persistStreamInit" r:id="rId1"/>
</file>

<file path=xl/activeX/activeX229.xml><?xml version="1.0" encoding="utf-8"?>
<ax:ocx xmlns:ax="http://schemas.microsoft.com/office/2006/activeX" xmlns:r="http://schemas.openxmlformats.org/officeDocument/2006/relationships" ax:classid="{8BD21D10-EC42-11CE-9E0D-00AA006002F3}" ax:persistence="persistStreamInit" r:id="rId1"/>
</file>

<file path=xl/activeX/activeX230.xml><?xml version="1.0" encoding="utf-8"?>
<ax:ocx xmlns:ax="http://schemas.microsoft.com/office/2006/activeX" xmlns:r="http://schemas.openxmlformats.org/officeDocument/2006/relationships" ax:classid="{8BD21D10-EC42-11CE-9E0D-00AA006002F3}" ax:persistence="persistStreamInit" r:id="rId1"/>
</file>

<file path=xl/activeX/activeX231.xml><?xml version="1.0" encoding="utf-8"?>
<ax:ocx xmlns:ax="http://schemas.microsoft.com/office/2006/activeX" xmlns:r="http://schemas.openxmlformats.org/officeDocument/2006/relationships" ax:classid="{8BD21D10-EC42-11CE-9E0D-00AA006002F3}" ax:persistence="persistStreamInit" r:id="rId1"/>
</file>

<file path=xl/activeX/activeX232.xml><?xml version="1.0" encoding="utf-8"?>
<ax:ocx xmlns:ax="http://schemas.microsoft.com/office/2006/activeX" xmlns:r="http://schemas.openxmlformats.org/officeDocument/2006/relationships" ax:classid="{8BD21D10-EC42-11CE-9E0D-00AA006002F3}" ax:persistence="persistStreamInit" r:id="rId1"/>
</file>

<file path=xl/activeX/activeX233.xml><?xml version="1.0" encoding="utf-8"?>
<ax:ocx xmlns:ax="http://schemas.microsoft.com/office/2006/activeX" xmlns:r="http://schemas.openxmlformats.org/officeDocument/2006/relationships" ax:classid="{8BD21D10-EC42-11CE-9E0D-00AA006002F3}" ax:persistence="persistStreamInit" r:id="rId1"/>
</file>

<file path=xl/activeX/activeX234.xml><?xml version="1.0" encoding="utf-8"?>
<ax:ocx xmlns:ax="http://schemas.microsoft.com/office/2006/activeX" xmlns:r="http://schemas.openxmlformats.org/officeDocument/2006/relationships" ax:classid="{8BD21D10-EC42-11CE-9E0D-00AA006002F3}" ax:persistence="persistStreamInit" r:id="rId1"/>
</file>

<file path=xl/activeX/activeX235.xml><?xml version="1.0" encoding="utf-8"?>
<ax:ocx xmlns:ax="http://schemas.microsoft.com/office/2006/activeX" xmlns:r="http://schemas.openxmlformats.org/officeDocument/2006/relationships" ax:classid="{8BD21D10-EC42-11CE-9E0D-00AA006002F3}" ax:persistence="persistStreamInit" r:id="rId1"/>
</file>

<file path=xl/activeX/activeX236.xml><?xml version="1.0" encoding="utf-8"?>
<ax:ocx xmlns:ax="http://schemas.microsoft.com/office/2006/activeX" xmlns:r="http://schemas.openxmlformats.org/officeDocument/2006/relationships" ax:classid="{8BD21D10-EC42-11CE-9E0D-00AA006002F3}" ax:persistence="persistStreamInit" r:id="rId1"/>
</file>

<file path=xl/activeX/activeX237.xml><?xml version="1.0" encoding="utf-8"?>
<ax:ocx xmlns:ax="http://schemas.microsoft.com/office/2006/activeX" xmlns:r="http://schemas.openxmlformats.org/officeDocument/2006/relationships" ax:classid="{8BD21D10-EC42-11CE-9E0D-00AA006002F3}" ax:persistence="persistStreamInit" r:id="rId1"/>
</file>

<file path=xl/activeX/activeX238.xml><?xml version="1.0" encoding="utf-8"?>
<ax:ocx xmlns:ax="http://schemas.microsoft.com/office/2006/activeX" xmlns:r="http://schemas.openxmlformats.org/officeDocument/2006/relationships" ax:classid="{8BD21D10-EC42-11CE-9E0D-00AA006002F3}" ax:persistence="persistStreamInit" r:id="rId1"/>
</file>

<file path=xl/activeX/activeX239.xml><?xml version="1.0" encoding="utf-8"?>
<ax:ocx xmlns:ax="http://schemas.microsoft.com/office/2006/activeX" xmlns:r="http://schemas.openxmlformats.org/officeDocument/2006/relationships" ax:classid="{8BD21D10-EC42-11CE-9E0D-00AA006002F3}" ax:persistence="persistStreamInit" r:id="rId1"/>
</file>

<file path=xl/activeX/activeX240.xml><?xml version="1.0" encoding="utf-8"?>
<ax:ocx xmlns:ax="http://schemas.microsoft.com/office/2006/activeX" xmlns:r="http://schemas.openxmlformats.org/officeDocument/2006/relationships" ax:classid="{8BD21D10-EC42-11CE-9E0D-00AA006002F3}" ax:persistence="persistStreamInit" r:id="rId1"/>
</file>

<file path=xl/activeX/activeX241.xml><?xml version="1.0" encoding="utf-8"?>
<ax:ocx xmlns:ax="http://schemas.microsoft.com/office/2006/activeX" xmlns:r="http://schemas.openxmlformats.org/officeDocument/2006/relationships" ax:classid="{8BD21D10-EC42-11CE-9E0D-00AA006002F3}" ax:persistence="persistStreamInit" r:id="rId1"/>
</file>

<file path=xl/activeX/activeX242.xml><?xml version="1.0" encoding="utf-8"?>
<ax:ocx xmlns:ax="http://schemas.microsoft.com/office/2006/activeX" xmlns:r="http://schemas.openxmlformats.org/officeDocument/2006/relationships" ax:classid="{8BD21D10-EC42-11CE-9E0D-00AA006002F3}" ax:persistence="persistStreamInit" r:id="rId1"/>
</file>

<file path=xl/activeX/activeX243.xml><?xml version="1.0" encoding="utf-8"?>
<ax:ocx xmlns:ax="http://schemas.microsoft.com/office/2006/activeX" xmlns:r="http://schemas.openxmlformats.org/officeDocument/2006/relationships" ax:classid="{8BD21D10-EC42-11CE-9E0D-00AA006002F3}" ax:persistence="persistStreamInit" r:id="rId1"/>
</file>

<file path=xl/activeX/activeX244.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600" b="1" i="0" u="none" strike="noStrike" kern="1200" cap="all" spc="120" normalizeH="0" baseline="0">
                <a:solidFill>
                  <a:schemeClr val="tx1">
                    <a:lumMod val="65000"/>
                    <a:lumOff val="35000"/>
                  </a:schemeClr>
                </a:solidFill>
                <a:latin typeface="+mn-lt"/>
                <a:ea typeface="+mn-ea"/>
                <a:cs typeface="+mn-cs"/>
              </a:defRPr>
            </a:pPr>
            <a:r>
              <a:rPr lang="en-US"/>
              <a:t>SIDES</a:t>
            </a:r>
          </a:p>
        </c:rich>
      </c:tx>
      <c:layout>
        <c:manualLayout>
          <c:xMode val="edge"/>
          <c:yMode val="edge"/>
          <c:x val="0.437070076156092"/>
          <c:y val="3.2606160450416202E-3"/>
        </c:manualLayout>
      </c:layout>
      <c:overlay val="0"/>
      <c:spPr>
        <a:noFill/>
        <a:ln>
          <a:noFill/>
        </a:ln>
        <a:effectLst/>
      </c:spPr>
      <c:txPr>
        <a:bodyPr rot="0" spcFirstLastPara="1" vertOverflow="ellipsis" vert="horz" wrap="square" anchor="ctr" anchorCtr="1"/>
        <a:lstStyle/>
        <a:p>
          <a:pPr>
            <a:defRPr lang="en-US"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3535684413074701E-2"/>
          <c:y val="0.21674601721296499"/>
          <c:w val="0.95627111906181705"/>
          <c:h val="0.68319429121263897"/>
        </c:manualLayout>
      </c:layout>
      <c:barChart>
        <c:barDir val="col"/>
        <c:grouping val="clustered"/>
        <c:varyColors val="0"/>
        <c:ser>
          <c:idx val="1"/>
          <c:order val="0"/>
          <c:tx>
            <c:v>Purchased</c:v>
          </c:tx>
          <c:spPr>
            <a:solidFill>
              <a:srgbClr val="92D050"/>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ln>
                      <a:noFill/>
                    </a:ln>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CHARTS!$E$23:$E$30</c:f>
              <c:strCache>
                <c:ptCount val="8"/>
                <c:pt idx="0">
                  <c:v>GB</c:v>
                </c:pt>
                <c:pt idx="1">
                  <c:v>BB</c:v>
                </c:pt>
                <c:pt idx="2">
                  <c:v>JPB</c:v>
                </c:pt>
                <c:pt idx="3">
                  <c:v>PS</c:v>
                </c:pt>
                <c:pt idx="4">
                  <c:v>MC</c:v>
                </c:pt>
                <c:pt idx="5">
                  <c:v>BPC</c:v>
                </c:pt>
                <c:pt idx="6">
                  <c:v>SPIN</c:v>
                </c:pt>
                <c:pt idx="7">
                  <c:v>CS</c:v>
                </c:pt>
              </c:strCache>
            </c:strRef>
          </c:cat>
          <c:val>
            <c:numRef>
              <c:f>CHARTS!$G$23:$G$30</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EA8D-4700-8D49-346D0DEF5D03}"/>
            </c:ext>
          </c:extLst>
        </c:ser>
        <c:ser>
          <c:idx val="0"/>
          <c:order val="1"/>
          <c:tx>
            <c:v>Cooked</c:v>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ln>
                      <a:noFill/>
                    </a:ln>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CHARTS!$E$23:$E$30</c:f>
              <c:strCache>
                <c:ptCount val="8"/>
                <c:pt idx="0">
                  <c:v>GB</c:v>
                </c:pt>
                <c:pt idx="1">
                  <c:v>BB</c:v>
                </c:pt>
                <c:pt idx="2">
                  <c:v>JPB</c:v>
                </c:pt>
                <c:pt idx="3">
                  <c:v>PS</c:v>
                </c:pt>
                <c:pt idx="4">
                  <c:v>MC</c:v>
                </c:pt>
                <c:pt idx="5">
                  <c:v>BPC</c:v>
                </c:pt>
                <c:pt idx="6">
                  <c:v>SPIN</c:v>
                </c:pt>
                <c:pt idx="7">
                  <c:v>CS</c:v>
                </c:pt>
              </c:strCache>
            </c:strRef>
          </c:cat>
          <c:val>
            <c:numRef>
              <c:f>CHARTS!$F$23:$F$30</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EA8D-4700-8D49-346D0DEF5D03}"/>
            </c:ext>
          </c:extLst>
        </c:ser>
        <c:ser>
          <c:idx val="4"/>
          <c:order val="2"/>
          <c:tx>
            <c:v>Usage</c:v>
          </c:tx>
          <c:spPr>
            <a:solidFill>
              <a:schemeClr val="accent3">
                <a:lumMod val="6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'DAILY MEAT PREP &amp; PAR SHEET'!$K$344:$R$344</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EA8D-4700-8D49-346D0DEF5D03}"/>
            </c:ext>
          </c:extLst>
        </c:ser>
        <c:ser>
          <c:idx val="2"/>
          <c:order val="3"/>
          <c:tx>
            <c:v>Transfered</c:v>
          </c:tx>
          <c:spPr>
            <a:solidFill>
              <a:srgbClr val="FF7C80"/>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'DAILY MEAT PREP &amp; PAR SHEET'!$K$348:$R$348</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EA8D-4700-8D49-346D0DEF5D03}"/>
            </c:ext>
          </c:extLst>
        </c:ser>
        <c:dLbls>
          <c:showLegendKey val="0"/>
          <c:showVal val="1"/>
          <c:showCatName val="0"/>
          <c:showSerName val="0"/>
          <c:showPercent val="0"/>
          <c:showBubbleSize val="0"/>
        </c:dLbls>
        <c:gapWidth val="444"/>
        <c:overlap val="-90"/>
        <c:axId val="333283488"/>
        <c:axId val="362060304"/>
      </c:barChart>
      <c:catAx>
        <c:axId val="333283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cap="all" spc="120" normalizeH="0" baseline="0">
                <a:solidFill>
                  <a:schemeClr val="tx1">
                    <a:lumMod val="65000"/>
                    <a:lumOff val="35000"/>
                  </a:schemeClr>
                </a:solidFill>
                <a:latin typeface="+mn-lt"/>
                <a:ea typeface="+mn-ea"/>
                <a:cs typeface="+mn-cs"/>
              </a:defRPr>
            </a:pPr>
            <a:endParaRPr lang="en-US"/>
          </a:p>
        </c:txPr>
        <c:crossAx val="362060304"/>
        <c:crosses val="autoZero"/>
        <c:auto val="1"/>
        <c:lblAlgn val="ctr"/>
        <c:lblOffset val="100"/>
        <c:noMultiLvlLbl val="0"/>
      </c:catAx>
      <c:valAx>
        <c:axId val="362060304"/>
        <c:scaling>
          <c:orientation val="minMax"/>
        </c:scaling>
        <c:delete val="1"/>
        <c:axPos val="l"/>
        <c:numFmt formatCode="0" sourceLinked="1"/>
        <c:majorTickMark val="none"/>
        <c:minorTickMark val="none"/>
        <c:tickLblPos val="nextTo"/>
        <c:crossAx val="333283488"/>
        <c:crosses val="autoZero"/>
        <c:crossBetween val="between"/>
      </c:valAx>
      <c:spPr>
        <a:noFill/>
        <a:ln>
          <a:noFill/>
        </a:ln>
        <a:effectLst/>
      </c:spPr>
    </c:plotArea>
    <c:legend>
      <c:legendPos val="t"/>
      <c:layout>
        <c:manualLayout>
          <c:xMode val="edge"/>
          <c:yMode val="edge"/>
          <c:x val="0.25847956147429402"/>
          <c:y val="7.4505344484413594E-2"/>
          <c:w val="0.53491548756914598"/>
          <c:h val="6.4730027273633403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600" b="1" i="0" u="none" strike="noStrike" kern="1200" cap="all" spc="120" normalizeH="0" baseline="0">
                <a:solidFill>
                  <a:schemeClr val="tx1">
                    <a:lumMod val="65000"/>
                    <a:lumOff val="35000"/>
                  </a:schemeClr>
                </a:solidFill>
                <a:latin typeface="+mn-lt"/>
                <a:ea typeface="+mn-ea"/>
                <a:cs typeface="+mn-cs"/>
              </a:defRPr>
            </a:pPr>
            <a:r>
              <a:rPr lang="en-US"/>
              <a:t>Weekly</a:t>
            </a:r>
            <a:r>
              <a:rPr lang="en-US" baseline="0"/>
              <a:t> </a:t>
            </a:r>
            <a:r>
              <a:rPr lang="en-US"/>
              <a:t>Sales TrendS</a:t>
            </a:r>
          </a:p>
        </c:rich>
      </c:tx>
      <c:layout>
        <c:manualLayout>
          <c:xMode val="edge"/>
          <c:yMode val="edge"/>
          <c:x val="0.44474771994235102"/>
          <c:y val="1.3404718354050099E-2"/>
        </c:manualLayout>
      </c:layout>
      <c:overlay val="0"/>
      <c:spPr>
        <a:noFill/>
        <a:ln>
          <a:noFill/>
        </a:ln>
        <a:effectLst/>
      </c:spPr>
      <c:txPr>
        <a:bodyPr rot="0" spcFirstLastPara="1" vertOverflow="ellipsis" vert="horz" wrap="square" anchor="ctr" anchorCtr="1"/>
        <a:lstStyle/>
        <a:p>
          <a:pPr>
            <a:defRPr lang="en-US"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0843456073729301E-2"/>
          <c:y val="0.15120324017005901"/>
          <c:w val="0.82624970994539204"/>
          <c:h val="0.75189101345092102"/>
        </c:manualLayout>
      </c:layout>
      <c:barChart>
        <c:barDir val="col"/>
        <c:grouping val="clustered"/>
        <c:varyColors val="0"/>
        <c:ser>
          <c:idx val="0"/>
          <c:order val="0"/>
          <c:tx>
            <c:v>Sales</c:v>
          </c:tx>
          <c:spPr>
            <a:solidFill>
              <a:schemeClr val="accent1"/>
            </a:solidFill>
            <a:ln>
              <a:noFill/>
            </a:ln>
            <a:effectLst/>
          </c:spPr>
          <c:invertIfNegative val="0"/>
          <c:dLbls>
            <c:numFmt formatCode="&quot;$&quot;#,##0.00" sourceLinked="0"/>
            <c:spPr>
              <a:noFill/>
              <a:ln>
                <a:noFill/>
              </a:ln>
              <a:effectLst/>
            </c:spPr>
            <c:txPr>
              <a:bodyPr rot="-5400000" spcFirstLastPara="1" vertOverflow="overflow" horzOverflow="overflow" vert="horz" wrap="square" lIns="38100" tIns="19050" rIns="38100" bIns="19050" anchor="ctr" anchorCtr="1">
                <a:spAutoFit/>
              </a:bodyPr>
              <a:lstStyle/>
              <a:p>
                <a:pPr>
                  <a:defRPr lang="en-US"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CHARTS!$B$5:$B$9</c:f>
              <c:numCache>
                <c:formatCode>m/d/yyyy</c:formatCode>
                <c:ptCount val="5"/>
                <c:pt idx="0">
                  <c:v>44136</c:v>
                </c:pt>
                <c:pt idx="1">
                  <c:v>44143</c:v>
                </c:pt>
                <c:pt idx="2">
                  <c:v>44150</c:v>
                </c:pt>
                <c:pt idx="3">
                  <c:v>44157</c:v>
                </c:pt>
                <c:pt idx="4">
                  <c:v>0</c:v>
                </c:pt>
              </c:numCache>
            </c:numRef>
          </c:cat>
          <c:val>
            <c:numRef>
              <c:f>CHARTS!$C$5:$C$9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B8D6-45F1-9FF9-1E3C136576BB}"/>
            </c:ext>
          </c:extLst>
        </c:ser>
        <c:ser>
          <c:idx val="2"/>
          <c:order val="1"/>
          <c:tx>
            <c:v>Purchases</c:v>
          </c:tx>
          <c:spPr>
            <a:solidFill>
              <a:srgbClr val="92D050"/>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ln>
                      <a:noFill/>
                    </a:ln>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'TRUCK ORDER'!$K$24:$K$28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1-B8D6-45F1-9FF9-1E3C136576BB}"/>
            </c:ext>
          </c:extLst>
        </c:ser>
        <c:ser>
          <c:idx val="1"/>
          <c:order val="2"/>
          <c:tx>
            <c:v>36% of Sales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ln w="9525">
                      <a:noFill/>
                    </a:ln>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'TRUCK ORDER'!$D$24:$D$28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B8D6-45F1-9FF9-1E3C136576BB}"/>
            </c:ext>
          </c:extLst>
        </c:ser>
        <c:ser>
          <c:idx val="3"/>
          <c:order val="3"/>
          <c:tx>
            <c:v> Inventory Usage</c:v>
          </c:tx>
          <c:spPr>
            <a:solidFill>
              <a:schemeClr val="accent1">
                <a:lumMod val="6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'TRUCK ORDER'!$O$24:$O$28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3-B8D6-45F1-9FF9-1E3C136576BB}"/>
            </c:ext>
          </c:extLst>
        </c:ser>
        <c:dLbls>
          <c:showLegendKey val="0"/>
          <c:showVal val="1"/>
          <c:showCatName val="0"/>
          <c:showSerName val="0"/>
          <c:showPercent val="0"/>
          <c:showBubbleSize val="0"/>
        </c:dLbls>
        <c:gapWidth val="444"/>
        <c:overlap val="-90"/>
        <c:axId val="362058736"/>
        <c:axId val="362059128"/>
      </c:barChart>
      <c:catAx>
        <c:axId val="3620587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cap="all" spc="120" normalizeH="0" baseline="0">
                <a:solidFill>
                  <a:schemeClr val="tx1">
                    <a:lumMod val="65000"/>
                    <a:lumOff val="35000"/>
                  </a:schemeClr>
                </a:solidFill>
                <a:latin typeface="+mn-lt"/>
                <a:ea typeface="+mn-ea"/>
                <a:cs typeface="+mn-cs"/>
              </a:defRPr>
            </a:pPr>
            <a:endParaRPr lang="en-US"/>
          </a:p>
        </c:txPr>
        <c:crossAx val="362059128"/>
        <c:crosses val="autoZero"/>
        <c:auto val="0"/>
        <c:lblAlgn val="ctr"/>
        <c:lblOffset val="100"/>
        <c:noMultiLvlLbl val="0"/>
      </c:catAx>
      <c:valAx>
        <c:axId val="362059128"/>
        <c:scaling>
          <c:orientation val="minMax"/>
        </c:scaling>
        <c:delete val="0"/>
        <c:axPos val="l"/>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362058736"/>
        <c:crosses val="autoZero"/>
        <c:crossBetween val="between"/>
      </c:valAx>
      <c:spPr>
        <a:noFill/>
        <a:ln>
          <a:noFill/>
        </a:ln>
        <a:effectLst/>
      </c:spPr>
    </c:plotArea>
    <c:legend>
      <c:legendPos val="r"/>
      <c:layout>
        <c:manualLayout>
          <c:xMode val="edge"/>
          <c:yMode val="edge"/>
          <c:x val="0.88107721376843295"/>
          <c:y val="0.22759918316015201"/>
          <c:w val="0.104002428492662"/>
          <c:h val="0.36267190676133298"/>
        </c:manualLayout>
      </c:layout>
      <c:overlay val="1"/>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600" b="1" i="0" u="none" strike="noStrike" kern="1200" cap="all" spc="120" normalizeH="0" baseline="0">
                <a:solidFill>
                  <a:schemeClr val="tx1">
                    <a:lumMod val="65000"/>
                    <a:lumOff val="35000"/>
                  </a:schemeClr>
                </a:solidFill>
                <a:latin typeface="+mn-lt"/>
                <a:ea typeface="+mn-ea"/>
                <a:cs typeface="+mn-cs"/>
              </a:defRPr>
            </a:pPr>
            <a:r>
              <a:rPr lang="en-US"/>
              <a:t>meats</a:t>
            </a:r>
          </a:p>
        </c:rich>
      </c:tx>
      <c:layout>
        <c:manualLayout>
          <c:xMode val="edge"/>
          <c:yMode val="edge"/>
          <c:x val="0.437070076156092"/>
          <c:y val="3.2606160450416202E-3"/>
        </c:manualLayout>
      </c:layout>
      <c:overlay val="0"/>
      <c:spPr>
        <a:noFill/>
        <a:ln>
          <a:noFill/>
        </a:ln>
        <a:effectLst/>
      </c:spPr>
      <c:txPr>
        <a:bodyPr rot="0" spcFirstLastPara="1" vertOverflow="ellipsis" vert="horz" wrap="square" anchor="ctr" anchorCtr="1"/>
        <a:lstStyle/>
        <a:p>
          <a:pPr>
            <a:defRPr lang="en-US"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98151119735625E-2"/>
          <c:y val="0.13535066837575499"/>
          <c:w val="0.94784557143627202"/>
          <c:h val="0.75683757553561604"/>
        </c:manualLayout>
      </c:layout>
      <c:barChart>
        <c:barDir val="col"/>
        <c:grouping val="clustered"/>
        <c:varyColors val="0"/>
        <c:ser>
          <c:idx val="1"/>
          <c:order val="0"/>
          <c:tx>
            <c:v>Purchased</c:v>
          </c:tx>
          <c:spPr>
            <a:solidFill>
              <a:srgbClr val="92D050"/>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ln>
                      <a:noFill/>
                    </a:ln>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CHARTS!$B$23:$B$30</c15:sqref>
                  </c15:fullRef>
                </c:ext>
              </c:extLst>
              <c:f>CHARTS!$B$23:$B$29</c:f>
              <c:strCache>
                <c:ptCount val="7"/>
                <c:pt idx="0">
                  <c:v>BRISKET</c:v>
                </c:pt>
                <c:pt idx="1">
                  <c:v>PORK BUTT</c:v>
                </c:pt>
                <c:pt idx="2">
                  <c:v>RIBS</c:v>
                </c:pt>
                <c:pt idx="3">
                  <c:v>CHICKEN</c:v>
                </c:pt>
                <c:pt idx="4">
                  <c:v>TURKEY</c:v>
                </c:pt>
                <c:pt idx="5">
                  <c:v>PS</c:v>
                </c:pt>
                <c:pt idx="6">
                  <c:v>SCS</c:v>
                </c:pt>
              </c:strCache>
            </c:strRef>
          </c:cat>
          <c:val>
            <c:numRef>
              <c:extLst>
                <c:ext xmlns:c15="http://schemas.microsoft.com/office/drawing/2012/chart" uri="{02D57815-91ED-43cb-92C2-25804820EDAC}">
                  <c15:fullRef>
                    <c15:sqref>CHARTS!$D$23:$D$30</c15:sqref>
                  </c15:fullRef>
                </c:ext>
              </c:extLst>
              <c:f>CHARTS!$D$23:$D$29</c:f>
              <c:numCache>
                <c:formatCode>0</c:formatCode>
                <c:ptCount val="7"/>
                <c:pt idx="0" formatCode="0.0">
                  <c:v>0</c:v>
                </c:pt>
                <c:pt idx="1">
                  <c:v>0</c:v>
                </c:pt>
                <c:pt idx="2">
                  <c:v>0</c:v>
                </c:pt>
                <c:pt idx="3">
                  <c:v>0</c:v>
                </c:pt>
                <c:pt idx="4">
                  <c:v>0</c:v>
                </c:pt>
                <c:pt idx="5">
                  <c:v>0</c:v>
                </c:pt>
                <c:pt idx="6">
                  <c:v>0</c:v>
                </c:pt>
              </c:numCache>
            </c:numRef>
          </c:val>
          <c:extLst>
            <c:ext xmlns:c16="http://schemas.microsoft.com/office/drawing/2014/chart" uri="{C3380CC4-5D6E-409C-BE32-E72D297353CC}">
              <c16:uniqueId val="{00000000-F660-419A-B93F-A34090C64546}"/>
            </c:ext>
          </c:extLst>
        </c:ser>
        <c:ser>
          <c:idx val="0"/>
          <c:order val="1"/>
          <c:tx>
            <c:v>Cooked</c:v>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ln>
                      <a:noFill/>
                    </a:ln>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CHARTS!$B$23:$B$30</c15:sqref>
                  </c15:fullRef>
                </c:ext>
              </c:extLst>
              <c:f>CHARTS!$B$23:$B$29</c:f>
              <c:strCache>
                <c:ptCount val="7"/>
                <c:pt idx="0">
                  <c:v>BRISKET</c:v>
                </c:pt>
                <c:pt idx="1">
                  <c:v>PORK BUTT</c:v>
                </c:pt>
                <c:pt idx="2">
                  <c:v>RIBS</c:v>
                </c:pt>
                <c:pt idx="3">
                  <c:v>CHICKEN</c:v>
                </c:pt>
                <c:pt idx="4">
                  <c:v>TURKEY</c:v>
                </c:pt>
                <c:pt idx="5">
                  <c:v>PS</c:v>
                </c:pt>
                <c:pt idx="6">
                  <c:v>SCS</c:v>
                </c:pt>
              </c:strCache>
            </c:strRef>
          </c:cat>
          <c:val>
            <c:numRef>
              <c:extLst>
                <c:ext xmlns:c15="http://schemas.microsoft.com/office/drawing/2012/chart" uri="{02D57815-91ED-43cb-92C2-25804820EDAC}">
                  <c15:fullRef>
                    <c15:sqref>CHARTS!$C$23:$C$30</c15:sqref>
                  </c15:fullRef>
                </c:ext>
              </c:extLst>
              <c:f>CHARTS!$C$23:$C$29</c:f>
              <c:numCache>
                <c:formatCode>0</c:formatCode>
                <c:ptCount val="7"/>
                <c:pt idx="0">
                  <c:v>0</c:v>
                </c:pt>
                <c:pt idx="1">
                  <c:v>0</c:v>
                </c:pt>
                <c:pt idx="2">
                  <c:v>0</c:v>
                </c:pt>
                <c:pt idx="3">
                  <c:v>0</c:v>
                </c:pt>
                <c:pt idx="4" formatCode="0.00">
                  <c:v>0</c:v>
                </c:pt>
                <c:pt idx="5">
                  <c:v>0</c:v>
                </c:pt>
                <c:pt idx="6">
                  <c:v>0</c:v>
                </c:pt>
              </c:numCache>
            </c:numRef>
          </c:val>
          <c:extLst>
            <c:ext xmlns:c16="http://schemas.microsoft.com/office/drawing/2014/chart" uri="{C3380CC4-5D6E-409C-BE32-E72D297353CC}">
              <c16:uniqueId val="{00000001-F660-419A-B93F-A34090C64546}"/>
            </c:ext>
          </c:extLst>
        </c:ser>
        <c:ser>
          <c:idx val="4"/>
          <c:order val="2"/>
          <c:tx>
            <c:v>Usage</c:v>
          </c:tx>
          <c:spPr>
            <a:solidFill>
              <a:schemeClr val="accent3">
                <a:lumMod val="6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CHARTS!$B$23:$B$30</c15:sqref>
                  </c15:fullRef>
                </c:ext>
              </c:extLst>
              <c:f>CHARTS!$B$23:$B$29</c:f>
              <c:strCache>
                <c:ptCount val="7"/>
                <c:pt idx="0">
                  <c:v>BRISKET</c:v>
                </c:pt>
                <c:pt idx="1">
                  <c:v>PORK BUTT</c:v>
                </c:pt>
                <c:pt idx="2">
                  <c:v>RIBS</c:v>
                </c:pt>
                <c:pt idx="3">
                  <c:v>CHICKEN</c:v>
                </c:pt>
                <c:pt idx="4">
                  <c:v>TURKEY</c:v>
                </c:pt>
                <c:pt idx="5">
                  <c:v>PS</c:v>
                </c:pt>
                <c:pt idx="6">
                  <c:v>SCS</c:v>
                </c:pt>
              </c:strCache>
            </c:strRef>
          </c:cat>
          <c:val>
            <c:numRef>
              <c:extLst>
                <c:ext xmlns:c15="http://schemas.microsoft.com/office/drawing/2012/chart" uri="{02D57815-91ED-43cb-92C2-25804820EDAC}">
                  <c15:fullRef>
                    <c15:sqref>'DAILY MEAT PREP &amp; PAR SHEET'!$D$344:$J$344</c15:sqref>
                  </c15:fullRef>
                </c:ext>
              </c:extLst>
              <c:f>'DAILY MEAT PREP &amp; PAR SHEET'!$D$344:$J$344</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660-419A-B93F-A34090C64546}"/>
            </c:ext>
          </c:extLst>
        </c:ser>
        <c:ser>
          <c:idx val="2"/>
          <c:order val="3"/>
          <c:tx>
            <c:v>Transfered</c:v>
          </c:tx>
          <c:spPr>
            <a:solidFill>
              <a:srgbClr val="FF7C80"/>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lang="en-US"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CHARTS!$B$23:$B$30</c15:sqref>
                  </c15:fullRef>
                </c:ext>
              </c:extLst>
              <c:f>CHARTS!$B$23:$B$29</c:f>
              <c:strCache>
                <c:ptCount val="7"/>
                <c:pt idx="0">
                  <c:v>BRISKET</c:v>
                </c:pt>
                <c:pt idx="1">
                  <c:v>PORK BUTT</c:v>
                </c:pt>
                <c:pt idx="2">
                  <c:v>RIBS</c:v>
                </c:pt>
                <c:pt idx="3">
                  <c:v>CHICKEN</c:v>
                </c:pt>
                <c:pt idx="4">
                  <c:v>TURKEY</c:v>
                </c:pt>
                <c:pt idx="5">
                  <c:v>PS</c:v>
                </c:pt>
                <c:pt idx="6">
                  <c:v>SCS</c:v>
                </c:pt>
              </c:strCache>
            </c:strRef>
          </c:cat>
          <c:val>
            <c:numRef>
              <c:extLst>
                <c:ext xmlns:c15="http://schemas.microsoft.com/office/drawing/2012/chart" uri="{02D57815-91ED-43cb-92C2-25804820EDAC}">
                  <c15:fullRef>
                    <c15:sqref>'DAILY MEAT PREP &amp; PAR SHEET'!$D$348:$J$348</c15:sqref>
                  </c15:fullRef>
                </c:ext>
              </c:extLst>
              <c:f>'DAILY MEAT PREP &amp; PAR SHEET'!$D$348:$J$348</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F660-419A-B93F-A34090C64546}"/>
            </c:ext>
          </c:extLst>
        </c:ser>
        <c:dLbls>
          <c:showLegendKey val="0"/>
          <c:showVal val="1"/>
          <c:showCatName val="0"/>
          <c:showSerName val="0"/>
          <c:showPercent val="0"/>
          <c:showBubbleSize val="0"/>
        </c:dLbls>
        <c:gapWidth val="444"/>
        <c:overlap val="-90"/>
        <c:axId val="362057560"/>
        <c:axId val="362056776"/>
      </c:barChart>
      <c:catAx>
        <c:axId val="362057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cap="all" spc="120" normalizeH="0" baseline="0">
                <a:solidFill>
                  <a:schemeClr val="tx1">
                    <a:lumMod val="65000"/>
                    <a:lumOff val="35000"/>
                  </a:schemeClr>
                </a:solidFill>
                <a:latin typeface="+mn-lt"/>
                <a:ea typeface="+mn-ea"/>
                <a:cs typeface="+mn-cs"/>
              </a:defRPr>
            </a:pPr>
            <a:endParaRPr lang="en-US"/>
          </a:p>
        </c:txPr>
        <c:crossAx val="362056776"/>
        <c:crosses val="autoZero"/>
        <c:auto val="1"/>
        <c:lblAlgn val="ctr"/>
        <c:lblOffset val="100"/>
        <c:noMultiLvlLbl val="0"/>
      </c:catAx>
      <c:valAx>
        <c:axId val="362056776"/>
        <c:scaling>
          <c:orientation val="minMax"/>
        </c:scaling>
        <c:delete val="1"/>
        <c:axPos val="l"/>
        <c:numFmt formatCode="0.0" sourceLinked="1"/>
        <c:majorTickMark val="none"/>
        <c:minorTickMark val="none"/>
        <c:tickLblPos val="nextTo"/>
        <c:crossAx val="362057560"/>
        <c:crosses val="autoZero"/>
        <c:crossBetween val="between"/>
      </c:valAx>
      <c:spPr>
        <a:noFill/>
        <a:ln>
          <a:noFill/>
        </a:ln>
        <a:effectLst/>
      </c:spPr>
    </c:plotArea>
    <c:legend>
      <c:legendPos val="t"/>
      <c:layout>
        <c:manualLayout>
          <c:xMode val="edge"/>
          <c:yMode val="edge"/>
          <c:x val="0.25847956147429402"/>
          <c:y val="7.4505344484413594E-2"/>
          <c:w val="0.53491548756914598"/>
          <c:h val="6.4730027273633403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DAILY MEAT PREP &amp; PAR SHEET'!A1"/><Relationship Id="rId1" Type="http://schemas.openxmlformats.org/officeDocument/2006/relationships/image" Target="../media/image1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5.emf"/><Relationship Id="rId3" Type="http://schemas.openxmlformats.org/officeDocument/2006/relationships/image" Target="../media/image12.emf"/><Relationship Id="rId7" Type="http://schemas.openxmlformats.org/officeDocument/2006/relationships/image" Target="../media/image4.emf"/><Relationship Id="rId12" Type="http://schemas.openxmlformats.org/officeDocument/2006/relationships/image" Target="../media/image2.emf"/><Relationship Id="rId2" Type="http://schemas.openxmlformats.org/officeDocument/2006/relationships/image" Target="../media/image9.emf"/><Relationship Id="rId1" Type="http://schemas.openxmlformats.org/officeDocument/2006/relationships/image" Target="../media/image1.emf"/><Relationship Id="rId6" Type="http://schemas.openxmlformats.org/officeDocument/2006/relationships/image" Target="../media/image10.emf"/><Relationship Id="rId11" Type="http://schemas.openxmlformats.org/officeDocument/2006/relationships/image" Target="../media/image7.emf"/><Relationship Id="rId5" Type="http://schemas.openxmlformats.org/officeDocument/2006/relationships/image" Target="../media/image6.emf"/><Relationship Id="rId10" Type="http://schemas.openxmlformats.org/officeDocument/2006/relationships/image" Target="../media/image3.emf"/><Relationship Id="rId4" Type="http://schemas.openxmlformats.org/officeDocument/2006/relationships/image" Target="../media/image13.emf"/><Relationship Id="rId9"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47625</xdr:colOff>
          <xdr:row>4</xdr:row>
          <xdr:rowOff>66675</xdr:rowOff>
        </xdr:to>
        <xdr:sp macro="" textlink="">
          <xdr:nvSpPr>
            <xdr:cNvPr id="22530" name="TextBox1" hidden="1">
              <a:extLst>
                <a:ext uri="{63B3BB69-23CF-44E3-9099-C40C66FF867C}">
                  <a14:compatExt spid="_x0000_s22530"/>
                </a:ext>
                <a:ext uri="{FF2B5EF4-FFF2-40B4-BE49-F238E27FC236}">
                  <a16:creationId xmlns:a16="http://schemas.microsoft.com/office/drawing/2014/main" id="{00000000-0008-0000-0000-00000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47625</xdr:colOff>
          <xdr:row>4</xdr:row>
          <xdr:rowOff>66675</xdr:rowOff>
        </xdr:to>
        <xdr:sp macro="" textlink="">
          <xdr:nvSpPr>
            <xdr:cNvPr id="22531" name="TextBox2" hidden="1">
              <a:extLst>
                <a:ext uri="{63B3BB69-23CF-44E3-9099-C40C66FF867C}">
                  <a14:compatExt spid="_x0000_s22531"/>
                </a:ext>
                <a:ext uri="{FF2B5EF4-FFF2-40B4-BE49-F238E27FC236}">
                  <a16:creationId xmlns:a16="http://schemas.microsoft.com/office/drawing/2014/main" id="{00000000-0008-0000-0000-00000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xdr:row>
          <xdr:rowOff>9525</xdr:rowOff>
        </xdr:from>
        <xdr:to>
          <xdr:col>5</xdr:col>
          <xdr:colOff>38100</xdr:colOff>
          <xdr:row>4</xdr:row>
          <xdr:rowOff>76200</xdr:rowOff>
        </xdr:to>
        <xdr:sp macro="" textlink="">
          <xdr:nvSpPr>
            <xdr:cNvPr id="22532" name="TextBox3" hidden="1">
              <a:extLst>
                <a:ext uri="{63B3BB69-23CF-44E3-9099-C40C66FF867C}">
                  <a14:compatExt spid="_x0000_s22532"/>
                </a:ext>
                <a:ext uri="{FF2B5EF4-FFF2-40B4-BE49-F238E27FC236}">
                  <a16:creationId xmlns:a16="http://schemas.microsoft.com/office/drawing/2014/main" id="{00000000-0008-0000-0000-00000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3</xdr:row>
          <xdr:rowOff>9525</xdr:rowOff>
        </xdr:from>
        <xdr:to>
          <xdr:col>6</xdr:col>
          <xdr:colOff>57150</xdr:colOff>
          <xdr:row>4</xdr:row>
          <xdr:rowOff>66675</xdr:rowOff>
        </xdr:to>
        <xdr:sp macro="" textlink="">
          <xdr:nvSpPr>
            <xdr:cNvPr id="22533" name="TextBox4" hidden="1">
              <a:extLst>
                <a:ext uri="{63B3BB69-23CF-44E3-9099-C40C66FF867C}">
                  <a14:compatExt spid="_x0000_s22533"/>
                </a:ext>
                <a:ext uri="{FF2B5EF4-FFF2-40B4-BE49-F238E27FC236}">
                  <a16:creationId xmlns:a16="http://schemas.microsoft.com/office/drawing/2014/main" id="{00000000-0008-0000-0000-00000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xdr:row>
          <xdr:rowOff>9525</xdr:rowOff>
        </xdr:from>
        <xdr:to>
          <xdr:col>7</xdr:col>
          <xdr:colOff>38100</xdr:colOff>
          <xdr:row>4</xdr:row>
          <xdr:rowOff>66675</xdr:rowOff>
        </xdr:to>
        <xdr:sp macro="" textlink="">
          <xdr:nvSpPr>
            <xdr:cNvPr id="22534" name="TextBox5" hidden="1">
              <a:extLst>
                <a:ext uri="{63B3BB69-23CF-44E3-9099-C40C66FF867C}">
                  <a14:compatExt spid="_x0000_s22534"/>
                </a:ext>
                <a:ext uri="{FF2B5EF4-FFF2-40B4-BE49-F238E27FC236}">
                  <a16:creationId xmlns:a16="http://schemas.microsoft.com/office/drawing/2014/main" id="{00000000-0008-0000-0000-00000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19050</xdr:rowOff>
        </xdr:from>
        <xdr:to>
          <xdr:col>8</xdr:col>
          <xdr:colOff>38100</xdr:colOff>
          <xdr:row>4</xdr:row>
          <xdr:rowOff>76200</xdr:rowOff>
        </xdr:to>
        <xdr:sp macro="" textlink="">
          <xdr:nvSpPr>
            <xdr:cNvPr id="22535" name="TextBox6"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3</xdr:row>
          <xdr:rowOff>19050</xdr:rowOff>
        </xdr:from>
        <xdr:to>
          <xdr:col>17</xdr:col>
          <xdr:colOff>57150</xdr:colOff>
          <xdr:row>4</xdr:row>
          <xdr:rowOff>66675</xdr:rowOff>
        </xdr:to>
        <xdr:sp macro="" textlink="">
          <xdr:nvSpPr>
            <xdr:cNvPr id="22539" name="TextBox10" hidden="1">
              <a:extLst>
                <a:ext uri="{63B3BB69-23CF-44E3-9099-C40C66FF867C}">
                  <a14:compatExt spid="_x0000_s22539"/>
                </a:ext>
                <a:ext uri="{FF2B5EF4-FFF2-40B4-BE49-F238E27FC236}">
                  <a16:creationId xmlns:a16="http://schemas.microsoft.com/office/drawing/2014/main" id="{00000000-0008-0000-0000-00000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3</xdr:row>
          <xdr:rowOff>19050</xdr:rowOff>
        </xdr:from>
        <xdr:to>
          <xdr:col>16</xdr:col>
          <xdr:colOff>47625</xdr:colOff>
          <xdr:row>4</xdr:row>
          <xdr:rowOff>76200</xdr:rowOff>
        </xdr:to>
        <xdr:sp macro="" textlink="">
          <xdr:nvSpPr>
            <xdr:cNvPr id="22540" name="TextBox11" hidden="1">
              <a:extLst>
                <a:ext uri="{63B3BB69-23CF-44E3-9099-C40C66FF867C}">
                  <a14:compatExt spid="_x0000_s22540"/>
                </a:ext>
                <a:ext uri="{FF2B5EF4-FFF2-40B4-BE49-F238E27FC236}">
                  <a16:creationId xmlns:a16="http://schemas.microsoft.com/office/drawing/2014/main" id="{00000000-0008-0000-0000-00000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xdr:row>
          <xdr:rowOff>9525</xdr:rowOff>
        </xdr:from>
        <xdr:to>
          <xdr:col>15</xdr:col>
          <xdr:colOff>38100</xdr:colOff>
          <xdr:row>4</xdr:row>
          <xdr:rowOff>66675</xdr:rowOff>
        </xdr:to>
        <xdr:sp macro="" textlink="">
          <xdr:nvSpPr>
            <xdr:cNvPr id="22541" name="TextBox12" hidden="1">
              <a:extLst>
                <a:ext uri="{63B3BB69-23CF-44E3-9099-C40C66FF867C}">
                  <a14:compatExt spid="_x0000_s22541"/>
                </a:ext>
                <a:ext uri="{FF2B5EF4-FFF2-40B4-BE49-F238E27FC236}">
                  <a16:creationId xmlns:a16="http://schemas.microsoft.com/office/drawing/2014/main" id="{00000000-0008-0000-0000-00000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3</xdr:row>
          <xdr:rowOff>19050</xdr:rowOff>
        </xdr:from>
        <xdr:to>
          <xdr:col>14</xdr:col>
          <xdr:colOff>38100</xdr:colOff>
          <xdr:row>4</xdr:row>
          <xdr:rowOff>76200</xdr:rowOff>
        </xdr:to>
        <xdr:sp macro="" textlink="">
          <xdr:nvSpPr>
            <xdr:cNvPr id="22542" name="TextBox13" hidden="1">
              <a:extLst>
                <a:ext uri="{63B3BB69-23CF-44E3-9099-C40C66FF867C}">
                  <a14:compatExt spid="_x0000_s22542"/>
                </a:ext>
                <a:ext uri="{FF2B5EF4-FFF2-40B4-BE49-F238E27FC236}">
                  <a16:creationId xmlns:a16="http://schemas.microsoft.com/office/drawing/2014/main" id="{00000000-0008-0000-0000-00000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xdr:row>
          <xdr:rowOff>19050</xdr:rowOff>
        </xdr:from>
        <xdr:to>
          <xdr:col>13</xdr:col>
          <xdr:colOff>47625</xdr:colOff>
          <xdr:row>4</xdr:row>
          <xdr:rowOff>66675</xdr:rowOff>
        </xdr:to>
        <xdr:sp macro="" textlink="">
          <xdr:nvSpPr>
            <xdr:cNvPr id="22543" name="TextBox14" hidden="1">
              <a:extLst>
                <a:ext uri="{63B3BB69-23CF-44E3-9099-C40C66FF867C}">
                  <a14:compatExt spid="_x0000_s22543"/>
                </a:ext>
                <a:ext uri="{FF2B5EF4-FFF2-40B4-BE49-F238E27FC236}">
                  <a16:creationId xmlns:a16="http://schemas.microsoft.com/office/drawing/2014/main" id="{00000000-0008-0000-0000-00000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3</xdr:row>
          <xdr:rowOff>19050</xdr:rowOff>
        </xdr:from>
        <xdr:to>
          <xdr:col>12</xdr:col>
          <xdr:colOff>57150</xdr:colOff>
          <xdr:row>4</xdr:row>
          <xdr:rowOff>76200</xdr:rowOff>
        </xdr:to>
        <xdr:sp macro="" textlink="">
          <xdr:nvSpPr>
            <xdr:cNvPr id="22544" name="TextBox15" hidden="1">
              <a:extLst>
                <a:ext uri="{63B3BB69-23CF-44E3-9099-C40C66FF867C}">
                  <a14:compatExt spid="_x0000_s22544"/>
                </a:ext>
                <a:ext uri="{FF2B5EF4-FFF2-40B4-BE49-F238E27FC236}">
                  <a16:creationId xmlns:a16="http://schemas.microsoft.com/office/drawing/2014/main" id="{00000000-0008-0000-0000-00001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19050</xdr:rowOff>
        </xdr:from>
        <xdr:to>
          <xdr:col>11</xdr:col>
          <xdr:colOff>38100</xdr:colOff>
          <xdr:row>4</xdr:row>
          <xdr:rowOff>76200</xdr:rowOff>
        </xdr:to>
        <xdr:sp macro="" textlink="">
          <xdr:nvSpPr>
            <xdr:cNvPr id="22545" name="TextBox16" hidden="1">
              <a:extLst>
                <a:ext uri="{63B3BB69-23CF-44E3-9099-C40C66FF867C}">
                  <a14:compatExt spid="_x0000_s22545"/>
                </a:ext>
                <a:ext uri="{FF2B5EF4-FFF2-40B4-BE49-F238E27FC236}">
                  <a16:creationId xmlns:a16="http://schemas.microsoft.com/office/drawing/2014/main" id="{00000000-0008-0000-0000-00001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xdr:row>
          <xdr:rowOff>19050</xdr:rowOff>
        </xdr:from>
        <xdr:to>
          <xdr:col>10</xdr:col>
          <xdr:colOff>47625</xdr:colOff>
          <xdr:row>4</xdr:row>
          <xdr:rowOff>66675</xdr:rowOff>
        </xdr:to>
        <xdr:sp macro="" textlink="">
          <xdr:nvSpPr>
            <xdr:cNvPr id="22546" name="TextBox17" hidden="1">
              <a:extLst>
                <a:ext uri="{63B3BB69-23CF-44E3-9099-C40C66FF867C}">
                  <a14:compatExt spid="_x0000_s22546"/>
                </a:ext>
                <a:ext uri="{FF2B5EF4-FFF2-40B4-BE49-F238E27FC236}">
                  <a16:creationId xmlns:a16="http://schemas.microsoft.com/office/drawing/2014/main" id="{00000000-0008-0000-0000-00001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19050</xdr:rowOff>
        </xdr:from>
        <xdr:to>
          <xdr:col>9</xdr:col>
          <xdr:colOff>57150</xdr:colOff>
          <xdr:row>4</xdr:row>
          <xdr:rowOff>76200</xdr:rowOff>
        </xdr:to>
        <xdr:sp macro="" textlink="">
          <xdr:nvSpPr>
            <xdr:cNvPr id="22547" name="TextBox18" hidden="1">
              <a:extLst>
                <a:ext uri="{63B3BB69-23CF-44E3-9099-C40C66FF867C}">
                  <a14:compatExt spid="_x0000_s22547"/>
                </a:ext>
                <a:ext uri="{FF2B5EF4-FFF2-40B4-BE49-F238E27FC236}">
                  <a16:creationId xmlns:a16="http://schemas.microsoft.com/office/drawing/2014/main" id="{00000000-0008-0000-0000-00001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47625</xdr:colOff>
          <xdr:row>5</xdr:row>
          <xdr:rowOff>66675</xdr:rowOff>
        </xdr:to>
        <xdr:sp macro="" textlink="">
          <xdr:nvSpPr>
            <xdr:cNvPr id="22548" name="TextBox7" hidden="1">
              <a:extLst>
                <a:ext uri="{63B3BB69-23CF-44E3-9099-C40C66FF867C}">
                  <a14:compatExt spid="_x0000_s22548"/>
                </a:ext>
                <a:ext uri="{FF2B5EF4-FFF2-40B4-BE49-F238E27FC236}">
                  <a16:creationId xmlns:a16="http://schemas.microsoft.com/office/drawing/2014/main" id="{00000000-0008-0000-0000-00001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9525</xdr:rowOff>
        </xdr:from>
        <xdr:to>
          <xdr:col>4</xdr:col>
          <xdr:colOff>47625</xdr:colOff>
          <xdr:row>5</xdr:row>
          <xdr:rowOff>66675</xdr:rowOff>
        </xdr:to>
        <xdr:sp macro="" textlink="">
          <xdr:nvSpPr>
            <xdr:cNvPr id="22549" name="TextBox8" hidden="1">
              <a:extLst>
                <a:ext uri="{63B3BB69-23CF-44E3-9099-C40C66FF867C}">
                  <a14:compatExt spid="_x0000_s22549"/>
                </a:ext>
                <a:ext uri="{FF2B5EF4-FFF2-40B4-BE49-F238E27FC236}">
                  <a16:creationId xmlns:a16="http://schemas.microsoft.com/office/drawing/2014/main" id="{00000000-0008-0000-0000-00001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19050</xdr:rowOff>
        </xdr:from>
        <xdr:to>
          <xdr:col>5</xdr:col>
          <xdr:colOff>38100</xdr:colOff>
          <xdr:row>5</xdr:row>
          <xdr:rowOff>85725</xdr:rowOff>
        </xdr:to>
        <xdr:sp macro="" textlink="">
          <xdr:nvSpPr>
            <xdr:cNvPr id="22550" name="TextBox9" hidden="1">
              <a:extLst>
                <a:ext uri="{63B3BB69-23CF-44E3-9099-C40C66FF867C}">
                  <a14:compatExt spid="_x0000_s22550"/>
                </a:ext>
                <a:ext uri="{FF2B5EF4-FFF2-40B4-BE49-F238E27FC236}">
                  <a16:creationId xmlns:a16="http://schemas.microsoft.com/office/drawing/2014/main" id="{00000000-0008-0000-0000-00001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4</xdr:row>
          <xdr:rowOff>9525</xdr:rowOff>
        </xdr:from>
        <xdr:to>
          <xdr:col>6</xdr:col>
          <xdr:colOff>57150</xdr:colOff>
          <xdr:row>5</xdr:row>
          <xdr:rowOff>66675</xdr:rowOff>
        </xdr:to>
        <xdr:sp macro="" textlink="">
          <xdr:nvSpPr>
            <xdr:cNvPr id="22551" name="TextBox19" hidden="1">
              <a:extLst>
                <a:ext uri="{63B3BB69-23CF-44E3-9099-C40C66FF867C}">
                  <a14:compatExt spid="_x0000_s22551"/>
                </a:ext>
                <a:ext uri="{FF2B5EF4-FFF2-40B4-BE49-F238E27FC236}">
                  <a16:creationId xmlns:a16="http://schemas.microsoft.com/office/drawing/2014/main" id="{00000000-0008-0000-0000-00001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xdr:row>
          <xdr:rowOff>9525</xdr:rowOff>
        </xdr:from>
        <xdr:to>
          <xdr:col>7</xdr:col>
          <xdr:colOff>28575</xdr:colOff>
          <xdr:row>5</xdr:row>
          <xdr:rowOff>66675</xdr:rowOff>
        </xdr:to>
        <xdr:sp macro="" textlink="">
          <xdr:nvSpPr>
            <xdr:cNvPr id="22552" name="TextBox20" hidden="1">
              <a:extLst>
                <a:ext uri="{63B3BB69-23CF-44E3-9099-C40C66FF867C}">
                  <a14:compatExt spid="_x0000_s22552"/>
                </a:ext>
                <a:ext uri="{FF2B5EF4-FFF2-40B4-BE49-F238E27FC236}">
                  <a16:creationId xmlns:a16="http://schemas.microsoft.com/office/drawing/2014/main" id="{00000000-0008-0000-0000-00001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xdr:row>
          <xdr:rowOff>19050</xdr:rowOff>
        </xdr:from>
        <xdr:to>
          <xdr:col>8</xdr:col>
          <xdr:colOff>28575</xdr:colOff>
          <xdr:row>5</xdr:row>
          <xdr:rowOff>76200</xdr:rowOff>
        </xdr:to>
        <xdr:sp macro="" textlink="">
          <xdr:nvSpPr>
            <xdr:cNvPr id="22553" name="TextBox21" hidden="1">
              <a:extLst>
                <a:ext uri="{63B3BB69-23CF-44E3-9099-C40C66FF867C}">
                  <a14:compatExt spid="_x0000_s22553"/>
                </a:ext>
                <a:ext uri="{FF2B5EF4-FFF2-40B4-BE49-F238E27FC236}">
                  <a16:creationId xmlns:a16="http://schemas.microsoft.com/office/drawing/2014/main" id="{00000000-0008-0000-0000-00001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4</xdr:row>
          <xdr:rowOff>19050</xdr:rowOff>
        </xdr:from>
        <xdr:to>
          <xdr:col>17</xdr:col>
          <xdr:colOff>57150</xdr:colOff>
          <xdr:row>5</xdr:row>
          <xdr:rowOff>57150</xdr:rowOff>
        </xdr:to>
        <xdr:sp macro="" textlink="">
          <xdr:nvSpPr>
            <xdr:cNvPr id="22554" name="TextBox22" hidden="1">
              <a:extLst>
                <a:ext uri="{63B3BB69-23CF-44E3-9099-C40C66FF867C}">
                  <a14:compatExt spid="_x0000_s22554"/>
                </a:ext>
                <a:ext uri="{FF2B5EF4-FFF2-40B4-BE49-F238E27FC236}">
                  <a16:creationId xmlns:a16="http://schemas.microsoft.com/office/drawing/2014/main" id="{00000000-0008-0000-0000-00001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4</xdr:row>
          <xdr:rowOff>19050</xdr:rowOff>
        </xdr:from>
        <xdr:to>
          <xdr:col>16</xdr:col>
          <xdr:colOff>47625</xdr:colOff>
          <xdr:row>5</xdr:row>
          <xdr:rowOff>76200</xdr:rowOff>
        </xdr:to>
        <xdr:sp macro="" textlink="">
          <xdr:nvSpPr>
            <xdr:cNvPr id="22555" name="TextBox23" hidden="1">
              <a:extLst>
                <a:ext uri="{63B3BB69-23CF-44E3-9099-C40C66FF867C}">
                  <a14:compatExt spid="_x0000_s22555"/>
                </a:ext>
                <a:ext uri="{FF2B5EF4-FFF2-40B4-BE49-F238E27FC236}">
                  <a16:creationId xmlns:a16="http://schemas.microsoft.com/office/drawing/2014/main" id="{00000000-0008-0000-0000-00001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4</xdr:row>
          <xdr:rowOff>9525</xdr:rowOff>
        </xdr:from>
        <xdr:to>
          <xdr:col>15</xdr:col>
          <xdr:colOff>38100</xdr:colOff>
          <xdr:row>5</xdr:row>
          <xdr:rowOff>66675</xdr:rowOff>
        </xdr:to>
        <xdr:sp macro="" textlink="">
          <xdr:nvSpPr>
            <xdr:cNvPr id="22556" name="TextBox24" hidden="1">
              <a:extLst>
                <a:ext uri="{63B3BB69-23CF-44E3-9099-C40C66FF867C}">
                  <a14:compatExt spid="_x0000_s22556"/>
                </a:ext>
                <a:ext uri="{FF2B5EF4-FFF2-40B4-BE49-F238E27FC236}">
                  <a16:creationId xmlns:a16="http://schemas.microsoft.com/office/drawing/2014/main" id="{00000000-0008-0000-0000-00001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4</xdr:row>
          <xdr:rowOff>19050</xdr:rowOff>
        </xdr:from>
        <xdr:to>
          <xdr:col>14</xdr:col>
          <xdr:colOff>28575</xdr:colOff>
          <xdr:row>5</xdr:row>
          <xdr:rowOff>76200</xdr:rowOff>
        </xdr:to>
        <xdr:sp macro="" textlink="">
          <xdr:nvSpPr>
            <xdr:cNvPr id="22557" name="TextBox25" hidden="1">
              <a:extLst>
                <a:ext uri="{63B3BB69-23CF-44E3-9099-C40C66FF867C}">
                  <a14:compatExt spid="_x0000_s22557"/>
                </a:ext>
                <a:ext uri="{FF2B5EF4-FFF2-40B4-BE49-F238E27FC236}">
                  <a16:creationId xmlns:a16="http://schemas.microsoft.com/office/drawing/2014/main" id="{00000000-0008-0000-0000-00001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4</xdr:row>
          <xdr:rowOff>19050</xdr:rowOff>
        </xdr:from>
        <xdr:to>
          <xdr:col>13</xdr:col>
          <xdr:colOff>47625</xdr:colOff>
          <xdr:row>5</xdr:row>
          <xdr:rowOff>66675</xdr:rowOff>
        </xdr:to>
        <xdr:sp macro="" textlink="">
          <xdr:nvSpPr>
            <xdr:cNvPr id="22558" name="TextBox26" hidden="1">
              <a:extLst>
                <a:ext uri="{63B3BB69-23CF-44E3-9099-C40C66FF867C}">
                  <a14:compatExt spid="_x0000_s22558"/>
                </a:ext>
                <a:ext uri="{FF2B5EF4-FFF2-40B4-BE49-F238E27FC236}">
                  <a16:creationId xmlns:a16="http://schemas.microsoft.com/office/drawing/2014/main" id="{00000000-0008-0000-0000-00001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19050</xdr:rowOff>
        </xdr:from>
        <xdr:to>
          <xdr:col>12</xdr:col>
          <xdr:colOff>57150</xdr:colOff>
          <xdr:row>5</xdr:row>
          <xdr:rowOff>76200</xdr:rowOff>
        </xdr:to>
        <xdr:sp macro="" textlink="">
          <xdr:nvSpPr>
            <xdr:cNvPr id="22559" name="TextBox27" hidden="1">
              <a:extLst>
                <a:ext uri="{63B3BB69-23CF-44E3-9099-C40C66FF867C}">
                  <a14:compatExt spid="_x0000_s22559"/>
                </a:ext>
                <a:ext uri="{FF2B5EF4-FFF2-40B4-BE49-F238E27FC236}">
                  <a16:creationId xmlns:a16="http://schemas.microsoft.com/office/drawing/2014/main" id="{00000000-0008-0000-0000-00001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4</xdr:row>
          <xdr:rowOff>19050</xdr:rowOff>
        </xdr:from>
        <xdr:to>
          <xdr:col>11</xdr:col>
          <xdr:colOff>28575</xdr:colOff>
          <xdr:row>5</xdr:row>
          <xdr:rowOff>76200</xdr:rowOff>
        </xdr:to>
        <xdr:sp macro="" textlink="">
          <xdr:nvSpPr>
            <xdr:cNvPr id="22560" name="TextBox28" hidden="1">
              <a:extLst>
                <a:ext uri="{63B3BB69-23CF-44E3-9099-C40C66FF867C}">
                  <a14:compatExt spid="_x0000_s22560"/>
                </a:ext>
                <a:ext uri="{FF2B5EF4-FFF2-40B4-BE49-F238E27FC236}">
                  <a16:creationId xmlns:a16="http://schemas.microsoft.com/office/drawing/2014/main" id="{00000000-0008-0000-0000-00002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xdr:row>
          <xdr:rowOff>19050</xdr:rowOff>
        </xdr:from>
        <xdr:to>
          <xdr:col>10</xdr:col>
          <xdr:colOff>47625</xdr:colOff>
          <xdr:row>5</xdr:row>
          <xdr:rowOff>57150</xdr:rowOff>
        </xdr:to>
        <xdr:sp macro="" textlink="">
          <xdr:nvSpPr>
            <xdr:cNvPr id="22561" name="TextBox29" hidden="1">
              <a:extLst>
                <a:ext uri="{63B3BB69-23CF-44E3-9099-C40C66FF867C}">
                  <a14:compatExt spid="_x0000_s22561"/>
                </a:ext>
                <a:ext uri="{FF2B5EF4-FFF2-40B4-BE49-F238E27FC236}">
                  <a16:creationId xmlns:a16="http://schemas.microsoft.com/office/drawing/2014/main" id="{00000000-0008-0000-0000-00002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xdr:row>
          <xdr:rowOff>19050</xdr:rowOff>
        </xdr:from>
        <xdr:to>
          <xdr:col>9</xdr:col>
          <xdr:colOff>57150</xdr:colOff>
          <xdr:row>5</xdr:row>
          <xdr:rowOff>76200</xdr:rowOff>
        </xdr:to>
        <xdr:sp macro="" textlink="">
          <xdr:nvSpPr>
            <xdr:cNvPr id="22562" name="TextBox30" hidden="1">
              <a:extLst>
                <a:ext uri="{63B3BB69-23CF-44E3-9099-C40C66FF867C}">
                  <a14:compatExt spid="_x0000_s22562"/>
                </a:ext>
                <a:ext uri="{FF2B5EF4-FFF2-40B4-BE49-F238E27FC236}">
                  <a16:creationId xmlns:a16="http://schemas.microsoft.com/office/drawing/2014/main" id="{00000000-0008-0000-0000-00002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xdr:row>
          <xdr:rowOff>9525</xdr:rowOff>
        </xdr:from>
        <xdr:to>
          <xdr:col>3</xdr:col>
          <xdr:colOff>47625</xdr:colOff>
          <xdr:row>5</xdr:row>
          <xdr:rowOff>228600</xdr:rowOff>
        </xdr:to>
        <xdr:sp macro="" textlink="">
          <xdr:nvSpPr>
            <xdr:cNvPr id="22563" name="TextBox31" hidden="1">
              <a:extLst>
                <a:ext uri="{63B3BB69-23CF-44E3-9099-C40C66FF867C}">
                  <a14:compatExt spid="_x0000_s22563"/>
                </a:ext>
                <a:ext uri="{FF2B5EF4-FFF2-40B4-BE49-F238E27FC236}">
                  <a16:creationId xmlns:a16="http://schemas.microsoft.com/office/drawing/2014/main" id="{00000000-0008-0000-0000-00002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xdr:row>
          <xdr:rowOff>9525</xdr:rowOff>
        </xdr:from>
        <xdr:to>
          <xdr:col>4</xdr:col>
          <xdr:colOff>47625</xdr:colOff>
          <xdr:row>5</xdr:row>
          <xdr:rowOff>228600</xdr:rowOff>
        </xdr:to>
        <xdr:sp macro="" textlink="">
          <xdr:nvSpPr>
            <xdr:cNvPr id="22564" name="TextBox32" hidden="1">
              <a:extLst>
                <a:ext uri="{63B3BB69-23CF-44E3-9099-C40C66FF867C}">
                  <a14:compatExt spid="_x0000_s22564"/>
                </a:ext>
                <a:ext uri="{FF2B5EF4-FFF2-40B4-BE49-F238E27FC236}">
                  <a16:creationId xmlns:a16="http://schemas.microsoft.com/office/drawing/2014/main" id="{00000000-0008-0000-0000-00002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xdr:row>
          <xdr:rowOff>9525</xdr:rowOff>
        </xdr:from>
        <xdr:to>
          <xdr:col>5</xdr:col>
          <xdr:colOff>38100</xdr:colOff>
          <xdr:row>7</xdr:row>
          <xdr:rowOff>76200</xdr:rowOff>
        </xdr:to>
        <xdr:sp macro="" textlink="">
          <xdr:nvSpPr>
            <xdr:cNvPr id="22580" name="TextBox48" hidden="1">
              <a:extLst>
                <a:ext uri="{63B3BB69-23CF-44E3-9099-C40C66FF867C}">
                  <a14:compatExt spid="_x0000_s22580"/>
                </a:ext>
                <a:ext uri="{FF2B5EF4-FFF2-40B4-BE49-F238E27FC236}">
                  <a16:creationId xmlns:a16="http://schemas.microsoft.com/office/drawing/2014/main" id="{00000000-0008-0000-0000-00003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6</xdr:row>
          <xdr:rowOff>9525</xdr:rowOff>
        </xdr:from>
        <xdr:to>
          <xdr:col>6</xdr:col>
          <xdr:colOff>57150</xdr:colOff>
          <xdr:row>7</xdr:row>
          <xdr:rowOff>66675</xdr:rowOff>
        </xdr:to>
        <xdr:sp macro="" textlink="">
          <xdr:nvSpPr>
            <xdr:cNvPr id="22581" name="TextBox49" hidden="1">
              <a:extLst>
                <a:ext uri="{63B3BB69-23CF-44E3-9099-C40C66FF867C}">
                  <a14:compatExt spid="_x0000_s22581"/>
                </a:ext>
                <a:ext uri="{FF2B5EF4-FFF2-40B4-BE49-F238E27FC236}">
                  <a16:creationId xmlns:a16="http://schemas.microsoft.com/office/drawing/2014/main" id="{00000000-0008-0000-0000-00003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xdr:row>
          <xdr:rowOff>9525</xdr:rowOff>
        </xdr:from>
        <xdr:to>
          <xdr:col>7</xdr:col>
          <xdr:colOff>28575</xdr:colOff>
          <xdr:row>7</xdr:row>
          <xdr:rowOff>66675</xdr:rowOff>
        </xdr:to>
        <xdr:sp macro="" textlink="">
          <xdr:nvSpPr>
            <xdr:cNvPr id="22582" name="TextBox50" hidden="1">
              <a:extLst>
                <a:ext uri="{63B3BB69-23CF-44E3-9099-C40C66FF867C}">
                  <a14:compatExt spid="_x0000_s22582"/>
                </a:ext>
                <a:ext uri="{FF2B5EF4-FFF2-40B4-BE49-F238E27FC236}">
                  <a16:creationId xmlns:a16="http://schemas.microsoft.com/office/drawing/2014/main" id="{00000000-0008-0000-0000-00003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6</xdr:row>
          <xdr:rowOff>19050</xdr:rowOff>
        </xdr:from>
        <xdr:to>
          <xdr:col>8</xdr:col>
          <xdr:colOff>28575</xdr:colOff>
          <xdr:row>7</xdr:row>
          <xdr:rowOff>76200</xdr:rowOff>
        </xdr:to>
        <xdr:sp macro="" textlink="">
          <xdr:nvSpPr>
            <xdr:cNvPr id="22583" name="TextBox51" hidden="1">
              <a:extLst>
                <a:ext uri="{63B3BB69-23CF-44E3-9099-C40C66FF867C}">
                  <a14:compatExt spid="_x0000_s22583"/>
                </a:ext>
                <a:ext uri="{FF2B5EF4-FFF2-40B4-BE49-F238E27FC236}">
                  <a16:creationId xmlns:a16="http://schemas.microsoft.com/office/drawing/2014/main" id="{00000000-0008-0000-0000-00003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6</xdr:row>
          <xdr:rowOff>19050</xdr:rowOff>
        </xdr:from>
        <xdr:to>
          <xdr:col>17</xdr:col>
          <xdr:colOff>57150</xdr:colOff>
          <xdr:row>7</xdr:row>
          <xdr:rowOff>57150</xdr:rowOff>
        </xdr:to>
        <xdr:sp macro="" textlink="">
          <xdr:nvSpPr>
            <xdr:cNvPr id="22584" name="TextBox52" hidden="1">
              <a:extLst>
                <a:ext uri="{63B3BB69-23CF-44E3-9099-C40C66FF867C}">
                  <a14:compatExt spid="_x0000_s22584"/>
                </a:ext>
                <a:ext uri="{FF2B5EF4-FFF2-40B4-BE49-F238E27FC236}">
                  <a16:creationId xmlns:a16="http://schemas.microsoft.com/office/drawing/2014/main" id="{00000000-0008-0000-0000-00003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6</xdr:row>
          <xdr:rowOff>19050</xdr:rowOff>
        </xdr:from>
        <xdr:to>
          <xdr:col>16</xdr:col>
          <xdr:colOff>47625</xdr:colOff>
          <xdr:row>7</xdr:row>
          <xdr:rowOff>76200</xdr:rowOff>
        </xdr:to>
        <xdr:sp macro="" textlink="">
          <xdr:nvSpPr>
            <xdr:cNvPr id="22585" name="TextBox53" hidden="1">
              <a:extLst>
                <a:ext uri="{63B3BB69-23CF-44E3-9099-C40C66FF867C}">
                  <a14:compatExt spid="_x0000_s22585"/>
                </a:ext>
                <a:ext uri="{FF2B5EF4-FFF2-40B4-BE49-F238E27FC236}">
                  <a16:creationId xmlns:a16="http://schemas.microsoft.com/office/drawing/2014/main" id="{00000000-0008-0000-0000-00003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6</xdr:row>
          <xdr:rowOff>9525</xdr:rowOff>
        </xdr:from>
        <xdr:to>
          <xdr:col>15</xdr:col>
          <xdr:colOff>38100</xdr:colOff>
          <xdr:row>7</xdr:row>
          <xdr:rowOff>66675</xdr:rowOff>
        </xdr:to>
        <xdr:sp macro="" textlink="">
          <xdr:nvSpPr>
            <xdr:cNvPr id="22586" name="TextBox54" hidden="1">
              <a:extLst>
                <a:ext uri="{63B3BB69-23CF-44E3-9099-C40C66FF867C}">
                  <a14:compatExt spid="_x0000_s22586"/>
                </a:ext>
                <a:ext uri="{FF2B5EF4-FFF2-40B4-BE49-F238E27FC236}">
                  <a16:creationId xmlns:a16="http://schemas.microsoft.com/office/drawing/2014/main" id="{00000000-0008-0000-0000-00003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6</xdr:row>
          <xdr:rowOff>19050</xdr:rowOff>
        </xdr:from>
        <xdr:to>
          <xdr:col>14</xdr:col>
          <xdr:colOff>28575</xdr:colOff>
          <xdr:row>7</xdr:row>
          <xdr:rowOff>76200</xdr:rowOff>
        </xdr:to>
        <xdr:sp macro="" textlink="">
          <xdr:nvSpPr>
            <xdr:cNvPr id="22587" name="TextBox55" hidden="1">
              <a:extLst>
                <a:ext uri="{63B3BB69-23CF-44E3-9099-C40C66FF867C}">
                  <a14:compatExt spid="_x0000_s22587"/>
                </a:ext>
                <a:ext uri="{FF2B5EF4-FFF2-40B4-BE49-F238E27FC236}">
                  <a16:creationId xmlns:a16="http://schemas.microsoft.com/office/drawing/2014/main" id="{00000000-0008-0000-0000-00003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6</xdr:row>
          <xdr:rowOff>19050</xdr:rowOff>
        </xdr:from>
        <xdr:to>
          <xdr:col>13</xdr:col>
          <xdr:colOff>47625</xdr:colOff>
          <xdr:row>7</xdr:row>
          <xdr:rowOff>57150</xdr:rowOff>
        </xdr:to>
        <xdr:sp macro="" textlink="">
          <xdr:nvSpPr>
            <xdr:cNvPr id="22588" name="TextBox56" hidden="1">
              <a:extLst>
                <a:ext uri="{63B3BB69-23CF-44E3-9099-C40C66FF867C}">
                  <a14:compatExt spid="_x0000_s22588"/>
                </a:ext>
                <a:ext uri="{FF2B5EF4-FFF2-40B4-BE49-F238E27FC236}">
                  <a16:creationId xmlns:a16="http://schemas.microsoft.com/office/drawing/2014/main" id="{00000000-0008-0000-0000-00003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6</xdr:row>
          <xdr:rowOff>19050</xdr:rowOff>
        </xdr:from>
        <xdr:to>
          <xdr:col>12</xdr:col>
          <xdr:colOff>57150</xdr:colOff>
          <xdr:row>7</xdr:row>
          <xdr:rowOff>76200</xdr:rowOff>
        </xdr:to>
        <xdr:sp macro="" textlink="">
          <xdr:nvSpPr>
            <xdr:cNvPr id="22589" name="TextBox57" hidden="1">
              <a:extLst>
                <a:ext uri="{63B3BB69-23CF-44E3-9099-C40C66FF867C}">
                  <a14:compatExt spid="_x0000_s22589"/>
                </a:ext>
                <a:ext uri="{FF2B5EF4-FFF2-40B4-BE49-F238E27FC236}">
                  <a16:creationId xmlns:a16="http://schemas.microsoft.com/office/drawing/2014/main" id="{00000000-0008-0000-0000-00003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6</xdr:row>
          <xdr:rowOff>19050</xdr:rowOff>
        </xdr:from>
        <xdr:to>
          <xdr:col>11</xdr:col>
          <xdr:colOff>28575</xdr:colOff>
          <xdr:row>7</xdr:row>
          <xdr:rowOff>76200</xdr:rowOff>
        </xdr:to>
        <xdr:sp macro="" textlink="">
          <xdr:nvSpPr>
            <xdr:cNvPr id="22590" name="TextBox58" hidden="1">
              <a:extLst>
                <a:ext uri="{63B3BB69-23CF-44E3-9099-C40C66FF867C}">
                  <a14:compatExt spid="_x0000_s22590"/>
                </a:ext>
                <a:ext uri="{FF2B5EF4-FFF2-40B4-BE49-F238E27FC236}">
                  <a16:creationId xmlns:a16="http://schemas.microsoft.com/office/drawing/2014/main" id="{00000000-0008-0000-0000-00003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xdr:row>
          <xdr:rowOff>19050</xdr:rowOff>
        </xdr:from>
        <xdr:to>
          <xdr:col>10</xdr:col>
          <xdr:colOff>47625</xdr:colOff>
          <xdr:row>7</xdr:row>
          <xdr:rowOff>57150</xdr:rowOff>
        </xdr:to>
        <xdr:sp macro="" textlink="">
          <xdr:nvSpPr>
            <xdr:cNvPr id="22591" name="TextBox59" hidden="1">
              <a:extLst>
                <a:ext uri="{63B3BB69-23CF-44E3-9099-C40C66FF867C}">
                  <a14:compatExt spid="_x0000_s22591"/>
                </a:ext>
                <a:ext uri="{FF2B5EF4-FFF2-40B4-BE49-F238E27FC236}">
                  <a16:creationId xmlns:a16="http://schemas.microsoft.com/office/drawing/2014/main" id="{00000000-0008-0000-0000-00003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xdr:row>
          <xdr:rowOff>19050</xdr:rowOff>
        </xdr:from>
        <xdr:to>
          <xdr:col>9</xdr:col>
          <xdr:colOff>57150</xdr:colOff>
          <xdr:row>7</xdr:row>
          <xdr:rowOff>76200</xdr:rowOff>
        </xdr:to>
        <xdr:sp macro="" textlink="">
          <xdr:nvSpPr>
            <xdr:cNvPr id="22592" name="TextBox60" hidden="1">
              <a:extLst>
                <a:ext uri="{63B3BB69-23CF-44E3-9099-C40C66FF867C}">
                  <a14:compatExt spid="_x0000_s22592"/>
                </a:ext>
                <a:ext uri="{FF2B5EF4-FFF2-40B4-BE49-F238E27FC236}">
                  <a16:creationId xmlns:a16="http://schemas.microsoft.com/office/drawing/2014/main" id="{00000000-0008-0000-0000-00004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xdr:row>
          <xdr:rowOff>9525</xdr:rowOff>
        </xdr:from>
        <xdr:to>
          <xdr:col>5</xdr:col>
          <xdr:colOff>28575</xdr:colOff>
          <xdr:row>8</xdr:row>
          <xdr:rowOff>76200</xdr:rowOff>
        </xdr:to>
        <xdr:sp macro="" textlink="">
          <xdr:nvSpPr>
            <xdr:cNvPr id="22595" name="TextBox63" hidden="1">
              <a:extLst>
                <a:ext uri="{63B3BB69-23CF-44E3-9099-C40C66FF867C}">
                  <a14:compatExt spid="_x0000_s22595"/>
                </a:ext>
                <a:ext uri="{FF2B5EF4-FFF2-40B4-BE49-F238E27FC236}">
                  <a16:creationId xmlns:a16="http://schemas.microsoft.com/office/drawing/2014/main" id="{00000000-0008-0000-0000-00004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7</xdr:row>
          <xdr:rowOff>9525</xdr:rowOff>
        </xdr:from>
        <xdr:to>
          <xdr:col>6</xdr:col>
          <xdr:colOff>57150</xdr:colOff>
          <xdr:row>8</xdr:row>
          <xdr:rowOff>66675</xdr:rowOff>
        </xdr:to>
        <xdr:sp macro="" textlink="">
          <xdr:nvSpPr>
            <xdr:cNvPr id="22596" name="TextBox64" hidden="1">
              <a:extLst>
                <a:ext uri="{63B3BB69-23CF-44E3-9099-C40C66FF867C}">
                  <a14:compatExt spid="_x0000_s22596"/>
                </a:ext>
                <a:ext uri="{FF2B5EF4-FFF2-40B4-BE49-F238E27FC236}">
                  <a16:creationId xmlns:a16="http://schemas.microsoft.com/office/drawing/2014/main" id="{00000000-0008-0000-0000-00004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7</xdr:row>
          <xdr:rowOff>9525</xdr:rowOff>
        </xdr:from>
        <xdr:to>
          <xdr:col>7</xdr:col>
          <xdr:colOff>28575</xdr:colOff>
          <xdr:row>8</xdr:row>
          <xdr:rowOff>66675</xdr:rowOff>
        </xdr:to>
        <xdr:sp macro="" textlink="">
          <xdr:nvSpPr>
            <xdr:cNvPr id="22597" name="TextBox65" hidden="1">
              <a:extLst>
                <a:ext uri="{63B3BB69-23CF-44E3-9099-C40C66FF867C}">
                  <a14:compatExt spid="_x0000_s22597"/>
                </a:ext>
                <a:ext uri="{FF2B5EF4-FFF2-40B4-BE49-F238E27FC236}">
                  <a16:creationId xmlns:a16="http://schemas.microsoft.com/office/drawing/2014/main" id="{00000000-0008-0000-0000-00004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7</xdr:row>
          <xdr:rowOff>19050</xdr:rowOff>
        </xdr:from>
        <xdr:to>
          <xdr:col>8</xdr:col>
          <xdr:colOff>28575</xdr:colOff>
          <xdr:row>8</xdr:row>
          <xdr:rowOff>76200</xdr:rowOff>
        </xdr:to>
        <xdr:sp macro="" textlink="">
          <xdr:nvSpPr>
            <xdr:cNvPr id="22598" name="TextBox66" hidden="1">
              <a:extLst>
                <a:ext uri="{63B3BB69-23CF-44E3-9099-C40C66FF867C}">
                  <a14:compatExt spid="_x0000_s22598"/>
                </a:ext>
                <a:ext uri="{FF2B5EF4-FFF2-40B4-BE49-F238E27FC236}">
                  <a16:creationId xmlns:a16="http://schemas.microsoft.com/office/drawing/2014/main" id="{00000000-0008-0000-0000-00004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7</xdr:row>
          <xdr:rowOff>19050</xdr:rowOff>
        </xdr:from>
        <xdr:to>
          <xdr:col>17</xdr:col>
          <xdr:colOff>57150</xdr:colOff>
          <xdr:row>8</xdr:row>
          <xdr:rowOff>57150</xdr:rowOff>
        </xdr:to>
        <xdr:sp macro="" textlink="">
          <xdr:nvSpPr>
            <xdr:cNvPr id="22599" name="TextBox67" hidden="1">
              <a:extLst>
                <a:ext uri="{63B3BB69-23CF-44E3-9099-C40C66FF867C}">
                  <a14:compatExt spid="_x0000_s22599"/>
                </a:ext>
                <a:ext uri="{FF2B5EF4-FFF2-40B4-BE49-F238E27FC236}">
                  <a16:creationId xmlns:a16="http://schemas.microsoft.com/office/drawing/2014/main" id="{00000000-0008-0000-0000-00004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7</xdr:row>
          <xdr:rowOff>19050</xdr:rowOff>
        </xdr:from>
        <xdr:to>
          <xdr:col>16</xdr:col>
          <xdr:colOff>47625</xdr:colOff>
          <xdr:row>8</xdr:row>
          <xdr:rowOff>76200</xdr:rowOff>
        </xdr:to>
        <xdr:sp macro="" textlink="">
          <xdr:nvSpPr>
            <xdr:cNvPr id="22600" name="TextBox68" hidden="1">
              <a:extLst>
                <a:ext uri="{63B3BB69-23CF-44E3-9099-C40C66FF867C}">
                  <a14:compatExt spid="_x0000_s22600"/>
                </a:ext>
                <a:ext uri="{FF2B5EF4-FFF2-40B4-BE49-F238E27FC236}">
                  <a16:creationId xmlns:a16="http://schemas.microsoft.com/office/drawing/2014/main" id="{00000000-0008-0000-0000-00004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7</xdr:row>
          <xdr:rowOff>9525</xdr:rowOff>
        </xdr:from>
        <xdr:to>
          <xdr:col>15</xdr:col>
          <xdr:colOff>38100</xdr:colOff>
          <xdr:row>8</xdr:row>
          <xdr:rowOff>66675</xdr:rowOff>
        </xdr:to>
        <xdr:sp macro="" textlink="">
          <xdr:nvSpPr>
            <xdr:cNvPr id="22601" name="TextBox69" hidden="1">
              <a:extLst>
                <a:ext uri="{63B3BB69-23CF-44E3-9099-C40C66FF867C}">
                  <a14:compatExt spid="_x0000_s22601"/>
                </a:ext>
                <a:ext uri="{FF2B5EF4-FFF2-40B4-BE49-F238E27FC236}">
                  <a16:creationId xmlns:a16="http://schemas.microsoft.com/office/drawing/2014/main" id="{00000000-0008-0000-0000-00004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7</xdr:row>
          <xdr:rowOff>19050</xdr:rowOff>
        </xdr:from>
        <xdr:to>
          <xdr:col>14</xdr:col>
          <xdr:colOff>28575</xdr:colOff>
          <xdr:row>8</xdr:row>
          <xdr:rowOff>76200</xdr:rowOff>
        </xdr:to>
        <xdr:sp macro="" textlink="">
          <xdr:nvSpPr>
            <xdr:cNvPr id="22602" name="TextBox70" hidden="1">
              <a:extLst>
                <a:ext uri="{63B3BB69-23CF-44E3-9099-C40C66FF867C}">
                  <a14:compatExt spid="_x0000_s22602"/>
                </a:ext>
                <a:ext uri="{FF2B5EF4-FFF2-40B4-BE49-F238E27FC236}">
                  <a16:creationId xmlns:a16="http://schemas.microsoft.com/office/drawing/2014/main" id="{00000000-0008-0000-0000-00004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7</xdr:row>
          <xdr:rowOff>19050</xdr:rowOff>
        </xdr:from>
        <xdr:to>
          <xdr:col>13</xdr:col>
          <xdr:colOff>47625</xdr:colOff>
          <xdr:row>8</xdr:row>
          <xdr:rowOff>57150</xdr:rowOff>
        </xdr:to>
        <xdr:sp macro="" textlink="">
          <xdr:nvSpPr>
            <xdr:cNvPr id="22603" name="TextBox71" hidden="1">
              <a:extLst>
                <a:ext uri="{63B3BB69-23CF-44E3-9099-C40C66FF867C}">
                  <a14:compatExt spid="_x0000_s22603"/>
                </a:ext>
                <a:ext uri="{FF2B5EF4-FFF2-40B4-BE49-F238E27FC236}">
                  <a16:creationId xmlns:a16="http://schemas.microsoft.com/office/drawing/2014/main" id="{00000000-0008-0000-0000-00004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7</xdr:row>
          <xdr:rowOff>19050</xdr:rowOff>
        </xdr:from>
        <xdr:to>
          <xdr:col>12</xdr:col>
          <xdr:colOff>57150</xdr:colOff>
          <xdr:row>8</xdr:row>
          <xdr:rowOff>76200</xdr:rowOff>
        </xdr:to>
        <xdr:sp macro="" textlink="">
          <xdr:nvSpPr>
            <xdr:cNvPr id="22604" name="TextBox72" hidden="1">
              <a:extLst>
                <a:ext uri="{63B3BB69-23CF-44E3-9099-C40C66FF867C}">
                  <a14:compatExt spid="_x0000_s22604"/>
                </a:ext>
                <a:ext uri="{FF2B5EF4-FFF2-40B4-BE49-F238E27FC236}">
                  <a16:creationId xmlns:a16="http://schemas.microsoft.com/office/drawing/2014/main" id="{00000000-0008-0000-0000-00004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7</xdr:row>
          <xdr:rowOff>19050</xdr:rowOff>
        </xdr:from>
        <xdr:to>
          <xdr:col>11</xdr:col>
          <xdr:colOff>28575</xdr:colOff>
          <xdr:row>8</xdr:row>
          <xdr:rowOff>76200</xdr:rowOff>
        </xdr:to>
        <xdr:sp macro="" textlink="">
          <xdr:nvSpPr>
            <xdr:cNvPr id="22605" name="TextBox73" hidden="1">
              <a:extLst>
                <a:ext uri="{63B3BB69-23CF-44E3-9099-C40C66FF867C}">
                  <a14:compatExt spid="_x0000_s22605"/>
                </a:ext>
                <a:ext uri="{FF2B5EF4-FFF2-40B4-BE49-F238E27FC236}">
                  <a16:creationId xmlns:a16="http://schemas.microsoft.com/office/drawing/2014/main" id="{00000000-0008-0000-0000-00004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xdr:row>
          <xdr:rowOff>19050</xdr:rowOff>
        </xdr:from>
        <xdr:to>
          <xdr:col>10</xdr:col>
          <xdr:colOff>47625</xdr:colOff>
          <xdr:row>8</xdr:row>
          <xdr:rowOff>57150</xdr:rowOff>
        </xdr:to>
        <xdr:sp macro="" textlink="">
          <xdr:nvSpPr>
            <xdr:cNvPr id="22606" name="TextBox74" hidden="1">
              <a:extLst>
                <a:ext uri="{63B3BB69-23CF-44E3-9099-C40C66FF867C}">
                  <a14:compatExt spid="_x0000_s22606"/>
                </a:ext>
                <a:ext uri="{FF2B5EF4-FFF2-40B4-BE49-F238E27FC236}">
                  <a16:creationId xmlns:a16="http://schemas.microsoft.com/office/drawing/2014/main" id="{00000000-0008-0000-0000-00004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xdr:row>
          <xdr:rowOff>19050</xdr:rowOff>
        </xdr:from>
        <xdr:to>
          <xdr:col>9</xdr:col>
          <xdr:colOff>57150</xdr:colOff>
          <xdr:row>8</xdr:row>
          <xdr:rowOff>76200</xdr:rowOff>
        </xdr:to>
        <xdr:sp macro="" textlink="">
          <xdr:nvSpPr>
            <xdr:cNvPr id="22607" name="TextBox75" hidden="1">
              <a:extLst>
                <a:ext uri="{63B3BB69-23CF-44E3-9099-C40C66FF867C}">
                  <a14:compatExt spid="_x0000_s22607"/>
                </a:ext>
                <a:ext uri="{FF2B5EF4-FFF2-40B4-BE49-F238E27FC236}">
                  <a16:creationId xmlns:a16="http://schemas.microsoft.com/office/drawing/2014/main" id="{00000000-0008-0000-0000-00004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8</xdr:row>
          <xdr:rowOff>9525</xdr:rowOff>
        </xdr:from>
        <xdr:to>
          <xdr:col>2</xdr:col>
          <xdr:colOff>714375</xdr:colOff>
          <xdr:row>8</xdr:row>
          <xdr:rowOff>228600</xdr:rowOff>
        </xdr:to>
        <xdr:sp macro="" textlink="">
          <xdr:nvSpPr>
            <xdr:cNvPr id="22608" name="TextBox76" hidden="1">
              <a:extLst>
                <a:ext uri="{63B3BB69-23CF-44E3-9099-C40C66FF867C}">
                  <a14:compatExt spid="_x0000_s22608"/>
                </a:ext>
                <a:ext uri="{FF2B5EF4-FFF2-40B4-BE49-F238E27FC236}">
                  <a16:creationId xmlns:a16="http://schemas.microsoft.com/office/drawing/2014/main" id="{00000000-0008-0000-0000-00005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8</xdr:row>
          <xdr:rowOff>9525</xdr:rowOff>
        </xdr:from>
        <xdr:to>
          <xdr:col>3</xdr:col>
          <xdr:colOff>714375</xdr:colOff>
          <xdr:row>8</xdr:row>
          <xdr:rowOff>228600</xdr:rowOff>
        </xdr:to>
        <xdr:sp macro="" textlink="">
          <xdr:nvSpPr>
            <xdr:cNvPr id="22609" name="TextBox77" hidden="1">
              <a:extLst>
                <a:ext uri="{63B3BB69-23CF-44E3-9099-C40C66FF867C}">
                  <a14:compatExt spid="_x0000_s22609"/>
                </a:ext>
                <a:ext uri="{FF2B5EF4-FFF2-40B4-BE49-F238E27FC236}">
                  <a16:creationId xmlns:a16="http://schemas.microsoft.com/office/drawing/2014/main" id="{00000000-0008-0000-0000-00005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19050</xdr:colOff>
          <xdr:row>8</xdr:row>
          <xdr:rowOff>9525</xdr:rowOff>
        </xdr:from>
        <xdr:to>
          <xdr:col>4</xdr:col>
          <xdr:colOff>695325</xdr:colOff>
          <xdr:row>9</xdr:row>
          <xdr:rowOff>0</xdr:rowOff>
        </xdr:to>
        <xdr:sp macro="" textlink="">
          <xdr:nvSpPr>
            <xdr:cNvPr id="22610" name="TextBox78" hidden="1">
              <a:extLst>
                <a:ext uri="{63B3BB69-23CF-44E3-9099-C40C66FF867C}">
                  <a14:compatExt spid="_x0000_s22610"/>
                </a:ext>
                <a:ext uri="{FF2B5EF4-FFF2-40B4-BE49-F238E27FC236}">
                  <a16:creationId xmlns:a16="http://schemas.microsoft.com/office/drawing/2014/main" id="{00000000-0008-0000-0000-00005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9525</xdr:rowOff>
        </xdr:from>
        <xdr:to>
          <xdr:col>6</xdr:col>
          <xdr:colOff>0</xdr:colOff>
          <xdr:row>8</xdr:row>
          <xdr:rowOff>228600</xdr:rowOff>
        </xdr:to>
        <xdr:sp macro="" textlink="">
          <xdr:nvSpPr>
            <xdr:cNvPr id="22611" name="TextBox79" hidden="1">
              <a:extLst>
                <a:ext uri="{63B3BB69-23CF-44E3-9099-C40C66FF867C}">
                  <a14:compatExt spid="_x0000_s22611"/>
                </a:ext>
                <a:ext uri="{FF2B5EF4-FFF2-40B4-BE49-F238E27FC236}">
                  <a16:creationId xmlns:a16="http://schemas.microsoft.com/office/drawing/2014/main" id="{00000000-0008-0000-0000-00005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8</xdr:row>
          <xdr:rowOff>9525</xdr:rowOff>
        </xdr:from>
        <xdr:to>
          <xdr:col>6</xdr:col>
          <xdr:colOff>695325</xdr:colOff>
          <xdr:row>8</xdr:row>
          <xdr:rowOff>228600</xdr:rowOff>
        </xdr:to>
        <xdr:sp macro="" textlink="">
          <xdr:nvSpPr>
            <xdr:cNvPr id="22612" name="TextBox80" hidden="1">
              <a:extLst>
                <a:ext uri="{63B3BB69-23CF-44E3-9099-C40C66FF867C}">
                  <a14:compatExt spid="_x0000_s22612"/>
                </a:ext>
                <a:ext uri="{FF2B5EF4-FFF2-40B4-BE49-F238E27FC236}">
                  <a16:creationId xmlns:a16="http://schemas.microsoft.com/office/drawing/2014/main" id="{00000000-0008-0000-0000-00005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xdr:colOff>
          <xdr:row>8</xdr:row>
          <xdr:rowOff>19050</xdr:rowOff>
        </xdr:from>
        <xdr:to>
          <xdr:col>7</xdr:col>
          <xdr:colOff>695325</xdr:colOff>
          <xdr:row>9</xdr:row>
          <xdr:rowOff>0</xdr:rowOff>
        </xdr:to>
        <xdr:sp macro="" textlink="">
          <xdr:nvSpPr>
            <xdr:cNvPr id="22613" name="TextBox81" hidden="1">
              <a:extLst>
                <a:ext uri="{63B3BB69-23CF-44E3-9099-C40C66FF867C}">
                  <a14:compatExt spid="_x0000_s22613"/>
                </a:ext>
                <a:ext uri="{FF2B5EF4-FFF2-40B4-BE49-F238E27FC236}">
                  <a16:creationId xmlns:a16="http://schemas.microsoft.com/office/drawing/2014/main" id="{00000000-0008-0000-0000-00005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9525</xdr:colOff>
          <xdr:row>8</xdr:row>
          <xdr:rowOff>19050</xdr:rowOff>
        </xdr:from>
        <xdr:to>
          <xdr:col>17</xdr:col>
          <xdr:colOff>0</xdr:colOff>
          <xdr:row>8</xdr:row>
          <xdr:rowOff>219075</xdr:rowOff>
        </xdr:to>
        <xdr:sp macro="" textlink="">
          <xdr:nvSpPr>
            <xdr:cNvPr id="22614" name="TextBox82" hidden="1">
              <a:extLst>
                <a:ext uri="{63B3BB69-23CF-44E3-9099-C40C66FF867C}">
                  <a14:compatExt spid="_x0000_s22614"/>
                </a:ext>
                <a:ext uri="{FF2B5EF4-FFF2-40B4-BE49-F238E27FC236}">
                  <a16:creationId xmlns:a16="http://schemas.microsoft.com/office/drawing/2014/main" id="{00000000-0008-0000-0000-00005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8</xdr:row>
          <xdr:rowOff>19050</xdr:rowOff>
        </xdr:from>
        <xdr:to>
          <xdr:col>15</xdr:col>
          <xdr:colOff>714375</xdr:colOff>
          <xdr:row>9</xdr:row>
          <xdr:rowOff>0</xdr:rowOff>
        </xdr:to>
        <xdr:sp macro="" textlink="">
          <xdr:nvSpPr>
            <xdr:cNvPr id="22615" name="TextBox83" hidden="1">
              <a:extLst>
                <a:ext uri="{63B3BB69-23CF-44E3-9099-C40C66FF867C}">
                  <a14:compatExt spid="_x0000_s22615"/>
                </a:ext>
                <a:ext uri="{FF2B5EF4-FFF2-40B4-BE49-F238E27FC236}">
                  <a16:creationId xmlns:a16="http://schemas.microsoft.com/office/drawing/2014/main" id="{00000000-0008-0000-0000-00005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8</xdr:row>
          <xdr:rowOff>9525</xdr:rowOff>
        </xdr:from>
        <xdr:to>
          <xdr:col>14</xdr:col>
          <xdr:colOff>704850</xdr:colOff>
          <xdr:row>8</xdr:row>
          <xdr:rowOff>228600</xdr:rowOff>
        </xdr:to>
        <xdr:sp macro="" textlink="">
          <xdr:nvSpPr>
            <xdr:cNvPr id="22616" name="TextBox84" hidden="1">
              <a:extLst>
                <a:ext uri="{63B3BB69-23CF-44E3-9099-C40C66FF867C}">
                  <a14:compatExt spid="_x0000_s22616"/>
                </a:ext>
                <a:ext uri="{FF2B5EF4-FFF2-40B4-BE49-F238E27FC236}">
                  <a16:creationId xmlns:a16="http://schemas.microsoft.com/office/drawing/2014/main" id="{00000000-0008-0000-0000-00005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19050</xdr:colOff>
          <xdr:row>8</xdr:row>
          <xdr:rowOff>19050</xdr:rowOff>
        </xdr:from>
        <xdr:to>
          <xdr:col>13</xdr:col>
          <xdr:colOff>695325</xdr:colOff>
          <xdr:row>9</xdr:row>
          <xdr:rowOff>0</xdr:rowOff>
        </xdr:to>
        <xdr:sp macro="" textlink="">
          <xdr:nvSpPr>
            <xdr:cNvPr id="22617" name="TextBox85" hidden="1">
              <a:extLst>
                <a:ext uri="{63B3BB69-23CF-44E3-9099-C40C66FF867C}">
                  <a14:compatExt spid="_x0000_s22617"/>
                </a:ext>
                <a:ext uri="{FF2B5EF4-FFF2-40B4-BE49-F238E27FC236}">
                  <a16:creationId xmlns:a16="http://schemas.microsoft.com/office/drawing/2014/main" id="{00000000-0008-0000-0000-00005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19050</xdr:colOff>
          <xdr:row>8</xdr:row>
          <xdr:rowOff>19050</xdr:rowOff>
        </xdr:from>
        <xdr:to>
          <xdr:col>12</xdr:col>
          <xdr:colOff>714375</xdr:colOff>
          <xdr:row>8</xdr:row>
          <xdr:rowOff>219075</xdr:rowOff>
        </xdr:to>
        <xdr:sp macro="" textlink="">
          <xdr:nvSpPr>
            <xdr:cNvPr id="22618" name="TextBox86" hidden="1">
              <a:extLst>
                <a:ext uri="{63B3BB69-23CF-44E3-9099-C40C66FF867C}">
                  <a14:compatExt spid="_x0000_s22618"/>
                </a:ext>
                <a:ext uri="{FF2B5EF4-FFF2-40B4-BE49-F238E27FC236}">
                  <a16:creationId xmlns:a16="http://schemas.microsoft.com/office/drawing/2014/main" id="{00000000-0008-0000-0000-00005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8</xdr:row>
          <xdr:rowOff>19050</xdr:rowOff>
        </xdr:from>
        <xdr:to>
          <xdr:col>12</xdr:col>
          <xdr:colOff>0</xdr:colOff>
          <xdr:row>9</xdr:row>
          <xdr:rowOff>0</xdr:rowOff>
        </xdr:to>
        <xdr:sp macro="" textlink="">
          <xdr:nvSpPr>
            <xdr:cNvPr id="22619" name="TextBox87" hidden="1">
              <a:extLst>
                <a:ext uri="{63B3BB69-23CF-44E3-9099-C40C66FF867C}">
                  <a14:compatExt spid="_x0000_s22619"/>
                </a:ext>
                <a:ext uri="{FF2B5EF4-FFF2-40B4-BE49-F238E27FC236}">
                  <a16:creationId xmlns:a16="http://schemas.microsoft.com/office/drawing/2014/main" id="{00000000-0008-0000-0000-00005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8</xdr:row>
          <xdr:rowOff>19050</xdr:rowOff>
        </xdr:from>
        <xdr:to>
          <xdr:col>10</xdr:col>
          <xdr:colOff>695325</xdr:colOff>
          <xdr:row>9</xdr:row>
          <xdr:rowOff>0</xdr:rowOff>
        </xdr:to>
        <xdr:sp macro="" textlink="">
          <xdr:nvSpPr>
            <xdr:cNvPr id="22620" name="TextBox88" hidden="1">
              <a:extLst>
                <a:ext uri="{63B3BB69-23CF-44E3-9099-C40C66FF867C}">
                  <a14:compatExt spid="_x0000_s22620"/>
                </a:ext>
                <a:ext uri="{FF2B5EF4-FFF2-40B4-BE49-F238E27FC236}">
                  <a16:creationId xmlns:a16="http://schemas.microsoft.com/office/drawing/2014/main" id="{00000000-0008-0000-0000-00005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8</xdr:row>
          <xdr:rowOff>19050</xdr:rowOff>
        </xdr:from>
        <xdr:to>
          <xdr:col>9</xdr:col>
          <xdr:colOff>714375</xdr:colOff>
          <xdr:row>8</xdr:row>
          <xdr:rowOff>219075</xdr:rowOff>
        </xdr:to>
        <xdr:sp macro="" textlink="">
          <xdr:nvSpPr>
            <xdr:cNvPr id="22621" name="TextBox89" hidden="1">
              <a:extLst>
                <a:ext uri="{63B3BB69-23CF-44E3-9099-C40C66FF867C}">
                  <a14:compatExt spid="_x0000_s22621"/>
                </a:ext>
                <a:ext uri="{FF2B5EF4-FFF2-40B4-BE49-F238E27FC236}">
                  <a16:creationId xmlns:a16="http://schemas.microsoft.com/office/drawing/2014/main" id="{00000000-0008-0000-0000-00005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0</xdr:colOff>
          <xdr:row>9</xdr:row>
          <xdr:rowOff>0</xdr:rowOff>
        </xdr:to>
        <xdr:sp macro="" textlink="">
          <xdr:nvSpPr>
            <xdr:cNvPr id="22622" name="TextBox90" hidden="1">
              <a:extLst>
                <a:ext uri="{63B3BB69-23CF-44E3-9099-C40C66FF867C}">
                  <a14:compatExt spid="_x0000_s22622"/>
                </a:ext>
                <a:ext uri="{FF2B5EF4-FFF2-40B4-BE49-F238E27FC236}">
                  <a16:creationId xmlns:a16="http://schemas.microsoft.com/office/drawing/2014/main" id="{00000000-0008-0000-0000-00005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xdr:row>
          <xdr:rowOff>9525</xdr:rowOff>
        </xdr:from>
        <xdr:to>
          <xdr:col>5</xdr:col>
          <xdr:colOff>28575</xdr:colOff>
          <xdr:row>10</xdr:row>
          <xdr:rowOff>76200</xdr:rowOff>
        </xdr:to>
        <xdr:sp macro="" textlink="">
          <xdr:nvSpPr>
            <xdr:cNvPr id="22625" name="TextBox93" hidden="1">
              <a:extLst>
                <a:ext uri="{63B3BB69-23CF-44E3-9099-C40C66FF867C}">
                  <a14:compatExt spid="_x0000_s22625"/>
                </a:ext>
                <a:ext uri="{FF2B5EF4-FFF2-40B4-BE49-F238E27FC236}">
                  <a16:creationId xmlns:a16="http://schemas.microsoft.com/office/drawing/2014/main" id="{00000000-0008-0000-0000-00006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9</xdr:row>
          <xdr:rowOff>9525</xdr:rowOff>
        </xdr:from>
        <xdr:to>
          <xdr:col>6</xdr:col>
          <xdr:colOff>57150</xdr:colOff>
          <xdr:row>10</xdr:row>
          <xdr:rowOff>66675</xdr:rowOff>
        </xdr:to>
        <xdr:sp macro="" textlink="">
          <xdr:nvSpPr>
            <xdr:cNvPr id="22626" name="TextBox94" hidden="1">
              <a:extLst>
                <a:ext uri="{63B3BB69-23CF-44E3-9099-C40C66FF867C}">
                  <a14:compatExt spid="_x0000_s22626"/>
                </a:ext>
                <a:ext uri="{FF2B5EF4-FFF2-40B4-BE49-F238E27FC236}">
                  <a16:creationId xmlns:a16="http://schemas.microsoft.com/office/drawing/2014/main" id="{00000000-0008-0000-0000-00006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9</xdr:row>
          <xdr:rowOff>9525</xdr:rowOff>
        </xdr:from>
        <xdr:to>
          <xdr:col>7</xdr:col>
          <xdr:colOff>28575</xdr:colOff>
          <xdr:row>10</xdr:row>
          <xdr:rowOff>66675</xdr:rowOff>
        </xdr:to>
        <xdr:sp macro="" textlink="">
          <xdr:nvSpPr>
            <xdr:cNvPr id="22627" name="TextBox95" hidden="1">
              <a:extLst>
                <a:ext uri="{63B3BB69-23CF-44E3-9099-C40C66FF867C}">
                  <a14:compatExt spid="_x0000_s22627"/>
                </a:ext>
                <a:ext uri="{FF2B5EF4-FFF2-40B4-BE49-F238E27FC236}">
                  <a16:creationId xmlns:a16="http://schemas.microsoft.com/office/drawing/2014/main" id="{00000000-0008-0000-0000-00006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9</xdr:row>
          <xdr:rowOff>19050</xdr:rowOff>
        </xdr:from>
        <xdr:to>
          <xdr:col>8</xdr:col>
          <xdr:colOff>28575</xdr:colOff>
          <xdr:row>10</xdr:row>
          <xdr:rowOff>76200</xdr:rowOff>
        </xdr:to>
        <xdr:sp macro="" textlink="">
          <xdr:nvSpPr>
            <xdr:cNvPr id="22628" name="TextBox96" hidden="1">
              <a:extLst>
                <a:ext uri="{63B3BB69-23CF-44E3-9099-C40C66FF867C}">
                  <a14:compatExt spid="_x0000_s22628"/>
                </a:ext>
                <a:ext uri="{FF2B5EF4-FFF2-40B4-BE49-F238E27FC236}">
                  <a16:creationId xmlns:a16="http://schemas.microsoft.com/office/drawing/2014/main" id="{00000000-0008-0000-0000-00006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9</xdr:row>
          <xdr:rowOff>19050</xdr:rowOff>
        </xdr:from>
        <xdr:to>
          <xdr:col>17</xdr:col>
          <xdr:colOff>57150</xdr:colOff>
          <xdr:row>10</xdr:row>
          <xdr:rowOff>57150</xdr:rowOff>
        </xdr:to>
        <xdr:sp macro="" textlink="">
          <xdr:nvSpPr>
            <xdr:cNvPr id="22629" name="TextBox97" hidden="1">
              <a:extLst>
                <a:ext uri="{63B3BB69-23CF-44E3-9099-C40C66FF867C}">
                  <a14:compatExt spid="_x0000_s22629"/>
                </a:ext>
                <a:ext uri="{FF2B5EF4-FFF2-40B4-BE49-F238E27FC236}">
                  <a16:creationId xmlns:a16="http://schemas.microsoft.com/office/drawing/2014/main" id="{00000000-0008-0000-0000-00006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9</xdr:row>
          <xdr:rowOff>19050</xdr:rowOff>
        </xdr:from>
        <xdr:to>
          <xdr:col>16</xdr:col>
          <xdr:colOff>47625</xdr:colOff>
          <xdr:row>10</xdr:row>
          <xdr:rowOff>76200</xdr:rowOff>
        </xdr:to>
        <xdr:sp macro="" textlink="">
          <xdr:nvSpPr>
            <xdr:cNvPr id="22630" name="TextBox98" hidden="1">
              <a:extLst>
                <a:ext uri="{63B3BB69-23CF-44E3-9099-C40C66FF867C}">
                  <a14:compatExt spid="_x0000_s22630"/>
                </a:ext>
                <a:ext uri="{FF2B5EF4-FFF2-40B4-BE49-F238E27FC236}">
                  <a16:creationId xmlns:a16="http://schemas.microsoft.com/office/drawing/2014/main" id="{00000000-0008-0000-0000-00006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9</xdr:row>
          <xdr:rowOff>9525</xdr:rowOff>
        </xdr:from>
        <xdr:to>
          <xdr:col>15</xdr:col>
          <xdr:colOff>38100</xdr:colOff>
          <xdr:row>10</xdr:row>
          <xdr:rowOff>66675</xdr:rowOff>
        </xdr:to>
        <xdr:sp macro="" textlink="">
          <xdr:nvSpPr>
            <xdr:cNvPr id="22631" name="TextBox99" hidden="1">
              <a:extLst>
                <a:ext uri="{63B3BB69-23CF-44E3-9099-C40C66FF867C}">
                  <a14:compatExt spid="_x0000_s22631"/>
                </a:ext>
                <a:ext uri="{FF2B5EF4-FFF2-40B4-BE49-F238E27FC236}">
                  <a16:creationId xmlns:a16="http://schemas.microsoft.com/office/drawing/2014/main" id="{00000000-0008-0000-0000-00006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9</xdr:row>
          <xdr:rowOff>19050</xdr:rowOff>
        </xdr:from>
        <xdr:to>
          <xdr:col>14</xdr:col>
          <xdr:colOff>28575</xdr:colOff>
          <xdr:row>10</xdr:row>
          <xdr:rowOff>76200</xdr:rowOff>
        </xdr:to>
        <xdr:sp macro="" textlink="">
          <xdr:nvSpPr>
            <xdr:cNvPr id="22632" name="TextBox100" hidden="1">
              <a:extLst>
                <a:ext uri="{63B3BB69-23CF-44E3-9099-C40C66FF867C}">
                  <a14:compatExt spid="_x0000_s22632"/>
                </a:ext>
                <a:ext uri="{FF2B5EF4-FFF2-40B4-BE49-F238E27FC236}">
                  <a16:creationId xmlns:a16="http://schemas.microsoft.com/office/drawing/2014/main" id="{00000000-0008-0000-0000-00006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9</xdr:row>
          <xdr:rowOff>19050</xdr:rowOff>
        </xdr:from>
        <xdr:to>
          <xdr:col>13</xdr:col>
          <xdr:colOff>47625</xdr:colOff>
          <xdr:row>10</xdr:row>
          <xdr:rowOff>57150</xdr:rowOff>
        </xdr:to>
        <xdr:sp macro="" textlink="">
          <xdr:nvSpPr>
            <xdr:cNvPr id="22633" name="TextBox101" hidden="1">
              <a:extLst>
                <a:ext uri="{63B3BB69-23CF-44E3-9099-C40C66FF867C}">
                  <a14:compatExt spid="_x0000_s22633"/>
                </a:ext>
                <a:ext uri="{FF2B5EF4-FFF2-40B4-BE49-F238E27FC236}">
                  <a16:creationId xmlns:a16="http://schemas.microsoft.com/office/drawing/2014/main" id="{00000000-0008-0000-0000-00006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9</xdr:row>
          <xdr:rowOff>19050</xdr:rowOff>
        </xdr:from>
        <xdr:to>
          <xdr:col>12</xdr:col>
          <xdr:colOff>57150</xdr:colOff>
          <xdr:row>10</xdr:row>
          <xdr:rowOff>76200</xdr:rowOff>
        </xdr:to>
        <xdr:sp macro="" textlink="">
          <xdr:nvSpPr>
            <xdr:cNvPr id="22634" name="TextBox102" hidden="1">
              <a:extLst>
                <a:ext uri="{63B3BB69-23CF-44E3-9099-C40C66FF867C}">
                  <a14:compatExt spid="_x0000_s22634"/>
                </a:ext>
                <a:ext uri="{FF2B5EF4-FFF2-40B4-BE49-F238E27FC236}">
                  <a16:creationId xmlns:a16="http://schemas.microsoft.com/office/drawing/2014/main" id="{00000000-0008-0000-0000-00006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9</xdr:row>
          <xdr:rowOff>19050</xdr:rowOff>
        </xdr:from>
        <xdr:to>
          <xdr:col>11</xdr:col>
          <xdr:colOff>28575</xdr:colOff>
          <xdr:row>10</xdr:row>
          <xdr:rowOff>76200</xdr:rowOff>
        </xdr:to>
        <xdr:sp macro="" textlink="">
          <xdr:nvSpPr>
            <xdr:cNvPr id="22635" name="TextBox103" hidden="1">
              <a:extLst>
                <a:ext uri="{63B3BB69-23CF-44E3-9099-C40C66FF867C}">
                  <a14:compatExt spid="_x0000_s22635"/>
                </a:ext>
                <a:ext uri="{FF2B5EF4-FFF2-40B4-BE49-F238E27FC236}">
                  <a16:creationId xmlns:a16="http://schemas.microsoft.com/office/drawing/2014/main" id="{00000000-0008-0000-0000-00006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9</xdr:row>
          <xdr:rowOff>19050</xdr:rowOff>
        </xdr:from>
        <xdr:to>
          <xdr:col>10</xdr:col>
          <xdr:colOff>47625</xdr:colOff>
          <xdr:row>10</xdr:row>
          <xdr:rowOff>57150</xdr:rowOff>
        </xdr:to>
        <xdr:sp macro="" textlink="">
          <xdr:nvSpPr>
            <xdr:cNvPr id="22636" name="TextBox104" hidden="1">
              <a:extLst>
                <a:ext uri="{63B3BB69-23CF-44E3-9099-C40C66FF867C}">
                  <a14:compatExt spid="_x0000_s22636"/>
                </a:ext>
                <a:ext uri="{FF2B5EF4-FFF2-40B4-BE49-F238E27FC236}">
                  <a16:creationId xmlns:a16="http://schemas.microsoft.com/office/drawing/2014/main" id="{00000000-0008-0000-0000-00006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9</xdr:row>
          <xdr:rowOff>19050</xdr:rowOff>
        </xdr:from>
        <xdr:to>
          <xdr:col>9</xdr:col>
          <xdr:colOff>57150</xdr:colOff>
          <xdr:row>10</xdr:row>
          <xdr:rowOff>76200</xdr:rowOff>
        </xdr:to>
        <xdr:sp macro="" textlink="">
          <xdr:nvSpPr>
            <xdr:cNvPr id="22637" name="TextBox105" hidden="1">
              <a:extLst>
                <a:ext uri="{63B3BB69-23CF-44E3-9099-C40C66FF867C}">
                  <a14:compatExt spid="_x0000_s22637"/>
                </a:ext>
                <a:ext uri="{FF2B5EF4-FFF2-40B4-BE49-F238E27FC236}">
                  <a16:creationId xmlns:a16="http://schemas.microsoft.com/office/drawing/2014/main" id="{00000000-0008-0000-0000-00006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9525</xdr:rowOff>
        </xdr:from>
        <xdr:to>
          <xdr:col>3</xdr:col>
          <xdr:colOff>47625</xdr:colOff>
          <xdr:row>11</xdr:row>
          <xdr:rowOff>66675</xdr:rowOff>
        </xdr:to>
        <xdr:sp macro="" textlink="">
          <xdr:nvSpPr>
            <xdr:cNvPr id="22638" name="TextBox106" hidden="1">
              <a:extLst>
                <a:ext uri="{63B3BB69-23CF-44E3-9099-C40C66FF867C}">
                  <a14:compatExt spid="_x0000_s22638"/>
                </a:ext>
                <a:ext uri="{FF2B5EF4-FFF2-40B4-BE49-F238E27FC236}">
                  <a16:creationId xmlns:a16="http://schemas.microsoft.com/office/drawing/2014/main" id="{00000000-0008-0000-0000-00006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10</xdr:row>
          <xdr:rowOff>9525</xdr:rowOff>
        </xdr:from>
        <xdr:to>
          <xdr:col>4</xdr:col>
          <xdr:colOff>47625</xdr:colOff>
          <xdr:row>11</xdr:row>
          <xdr:rowOff>66675</xdr:rowOff>
        </xdr:to>
        <xdr:sp macro="" textlink="">
          <xdr:nvSpPr>
            <xdr:cNvPr id="22639" name="TextBox107" hidden="1">
              <a:extLst>
                <a:ext uri="{63B3BB69-23CF-44E3-9099-C40C66FF867C}">
                  <a14:compatExt spid="_x0000_s22639"/>
                </a:ext>
                <a:ext uri="{FF2B5EF4-FFF2-40B4-BE49-F238E27FC236}">
                  <a16:creationId xmlns:a16="http://schemas.microsoft.com/office/drawing/2014/main" id="{00000000-0008-0000-0000-00006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9525</xdr:rowOff>
        </xdr:from>
        <xdr:to>
          <xdr:col>5</xdr:col>
          <xdr:colOff>28575</xdr:colOff>
          <xdr:row>11</xdr:row>
          <xdr:rowOff>76200</xdr:rowOff>
        </xdr:to>
        <xdr:sp macro="" textlink="">
          <xdr:nvSpPr>
            <xdr:cNvPr id="22640" name="TextBox108" hidden="1">
              <a:extLst>
                <a:ext uri="{63B3BB69-23CF-44E3-9099-C40C66FF867C}">
                  <a14:compatExt spid="_x0000_s22640"/>
                </a:ext>
                <a:ext uri="{FF2B5EF4-FFF2-40B4-BE49-F238E27FC236}">
                  <a16:creationId xmlns:a16="http://schemas.microsoft.com/office/drawing/2014/main" id="{00000000-0008-0000-0000-00007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10</xdr:row>
          <xdr:rowOff>9525</xdr:rowOff>
        </xdr:from>
        <xdr:to>
          <xdr:col>6</xdr:col>
          <xdr:colOff>57150</xdr:colOff>
          <xdr:row>11</xdr:row>
          <xdr:rowOff>66675</xdr:rowOff>
        </xdr:to>
        <xdr:sp macro="" textlink="">
          <xdr:nvSpPr>
            <xdr:cNvPr id="22641" name="TextBox109" hidden="1">
              <a:extLst>
                <a:ext uri="{63B3BB69-23CF-44E3-9099-C40C66FF867C}">
                  <a14:compatExt spid="_x0000_s22641"/>
                </a:ext>
                <a:ext uri="{FF2B5EF4-FFF2-40B4-BE49-F238E27FC236}">
                  <a16:creationId xmlns:a16="http://schemas.microsoft.com/office/drawing/2014/main" id="{00000000-0008-0000-0000-00007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10</xdr:row>
          <xdr:rowOff>9525</xdr:rowOff>
        </xdr:from>
        <xdr:to>
          <xdr:col>7</xdr:col>
          <xdr:colOff>28575</xdr:colOff>
          <xdr:row>11</xdr:row>
          <xdr:rowOff>66675</xdr:rowOff>
        </xdr:to>
        <xdr:sp macro="" textlink="">
          <xdr:nvSpPr>
            <xdr:cNvPr id="22642" name="TextBox110" hidden="1">
              <a:extLst>
                <a:ext uri="{63B3BB69-23CF-44E3-9099-C40C66FF867C}">
                  <a14:compatExt spid="_x0000_s22642"/>
                </a:ext>
                <a:ext uri="{FF2B5EF4-FFF2-40B4-BE49-F238E27FC236}">
                  <a16:creationId xmlns:a16="http://schemas.microsoft.com/office/drawing/2014/main" id="{00000000-0008-0000-0000-00007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19050</xdr:rowOff>
        </xdr:from>
        <xdr:to>
          <xdr:col>8</xdr:col>
          <xdr:colOff>28575</xdr:colOff>
          <xdr:row>11</xdr:row>
          <xdr:rowOff>76200</xdr:rowOff>
        </xdr:to>
        <xdr:sp macro="" textlink="">
          <xdr:nvSpPr>
            <xdr:cNvPr id="22643" name="TextBox111" hidden="1">
              <a:extLst>
                <a:ext uri="{63B3BB69-23CF-44E3-9099-C40C66FF867C}">
                  <a14:compatExt spid="_x0000_s22643"/>
                </a:ext>
                <a:ext uri="{FF2B5EF4-FFF2-40B4-BE49-F238E27FC236}">
                  <a16:creationId xmlns:a16="http://schemas.microsoft.com/office/drawing/2014/main" id="{00000000-0008-0000-0000-00007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10</xdr:row>
          <xdr:rowOff>19050</xdr:rowOff>
        </xdr:from>
        <xdr:to>
          <xdr:col>17</xdr:col>
          <xdr:colOff>57150</xdr:colOff>
          <xdr:row>11</xdr:row>
          <xdr:rowOff>57150</xdr:rowOff>
        </xdr:to>
        <xdr:sp macro="" textlink="">
          <xdr:nvSpPr>
            <xdr:cNvPr id="22644" name="TextBox112" hidden="1">
              <a:extLst>
                <a:ext uri="{63B3BB69-23CF-44E3-9099-C40C66FF867C}">
                  <a14:compatExt spid="_x0000_s22644"/>
                </a:ext>
                <a:ext uri="{FF2B5EF4-FFF2-40B4-BE49-F238E27FC236}">
                  <a16:creationId xmlns:a16="http://schemas.microsoft.com/office/drawing/2014/main" id="{00000000-0008-0000-0000-00007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10</xdr:row>
          <xdr:rowOff>19050</xdr:rowOff>
        </xdr:from>
        <xdr:to>
          <xdr:col>16</xdr:col>
          <xdr:colOff>47625</xdr:colOff>
          <xdr:row>11</xdr:row>
          <xdr:rowOff>76200</xdr:rowOff>
        </xdr:to>
        <xdr:sp macro="" textlink="">
          <xdr:nvSpPr>
            <xdr:cNvPr id="22645" name="TextBox113" hidden="1">
              <a:extLst>
                <a:ext uri="{63B3BB69-23CF-44E3-9099-C40C66FF867C}">
                  <a14:compatExt spid="_x0000_s22645"/>
                </a:ext>
                <a:ext uri="{FF2B5EF4-FFF2-40B4-BE49-F238E27FC236}">
                  <a16:creationId xmlns:a16="http://schemas.microsoft.com/office/drawing/2014/main" id="{00000000-0008-0000-0000-00007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10</xdr:row>
          <xdr:rowOff>9525</xdr:rowOff>
        </xdr:from>
        <xdr:to>
          <xdr:col>15</xdr:col>
          <xdr:colOff>38100</xdr:colOff>
          <xdr:row>11</xdr:row>
          <xdr:rowOff>66675</xdr:rowOff>
        </xdr:to>
        <xdr:sp macro="" textlink="">
          <xdr:nvSpPr>
            <xdr:cNvPr id="22646" name="TextBox114" hidden="1">
              <a:extLst>
                <a:ext uri="{63B3BB69-23CF-44E3-9099-C40C66FF867C}">
                  <a14:compatExt spid="_x0000_s22646"/>
                </a:ext>
                <a:ext uri="{FF2B5EF4-FFF2-40B4-BE49-F238E27FC236}">
                  <a16:creationId xmlns:a16="http://schemas.microsoft.com/office/drawing/2014/main" id="{00000000-0008-0000-0000-00007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10</xdr:row>
          <xdr:rowOff>19050</xdr:rowOff>
        </xdr:from>
        <xdr:to>
          <xdr:col>14</xdr:col>
          <xdr:colOff>28575</xdr:colOff>
          <xdr:row>11</xdr:row>
          <xdr:rowOff>76200</xdr:rowOff>
        </xdr:to>
        <xdr:sp macro="" textlink="">
          <xdr:nvSpPr>
            <xdr:cNvPr id="22647" name="TextBox115" hidden="1">
              <a:extLst>
                <a:ext uri="{63B3BB69-23CF-44E3-9099-C40C66FF867C}">
                  <a14:compatExt spid="_x0000_s22647"/>
                </a:ext>
                <a:ext uri="{FF2B5EF4-FFF2-40B4-BE49-F238E27FC236}">
                  <a16:creationId xmlns:a16="http://schemas.microsoft.com/office/drawing/2014/main" id="{00000000-0008-0000-0000-00007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19050</xdr:rowOff>
        </xdr:from>
        <xdr:to>
          <xdr:col>13</xdr:col>
          <xdr:colOff>47625</xdr:colOff>
          <xdr:row>11</xdr:row>
          <xdr:rowOff>57150</xdr:rowOff>
        </xdr:to>
        <xdr:sp macro="" textlink="">
          <xdr:nvSpPr>
            <xdr:cNvPr id="22648" name="TextBox116" hidden="1">
              <a:extLst>
                <a:ext uri="{63B3BB69-23CF-44E3-9099-C40C66FF867C}">
                  <a14:compatExt spid="_x0000_s22648"/>
                </a:ext>
                <a:ext uri="{FF2B5EF4-FFF2-40B4-BE49-F238E27FC236}">
                  <a16:creationId xmlns:a16="http://schemas.microsoft.com/office/drawing/2014/main" id="{00000000-0008-0000-0000-00007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10</xdr:row>
          <xdr:rowOff>19050</xdr:rowOff>
        </xdr:from>
        <xdr:to>
          <xdr:col>12</xdr:col>
          <xdr:colOff>57150</xdr:colOff>
          <xdr:row>11</xdr:row>
          <xdr:rowOff>76200</xdr:rowOff>
        </xdr:to>
        <xdr:sp macro="" textlink="">
          <xdr:nvSpPr>
            <xdr:cNvPr id="22649" name="TextBox117" hidden="1">
              <a:extLst>
                <a:ext uri="{63B3BB69-23CF-44E3-9099-C40C66FF867C}">
                  <a14:compatExt spid="_x0000_s22649"/>
                </a:ext>
                <a:ext uri="{FF2B5EF4-FFF2-40B4-BE49-F238E27FC236}">
                  <a16:creationId xmlns:a16="http://schemas.microsoft.com/office/drawing/2014/main" id="{00000000-0008-0000-0000-00007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10</xdr:row>
          <xdr:rowOff>19050</xdr:rowOff>
        </xdr:from>
        <xdr:to>
          <xdr:col>11</xdr:col>
          <xdr:colOff>28575</xdr:colOff>
          <xdr:row>11</xdr:row>
          <xdr:rowOff>76200</xdr:rowOff>
        </xdr:to>
        <xdr:sp macro="" textlink="">
          <xdr:nvSpPr>
            <xdr:cNvPr id="22650" name="TextBox118" hidden="1">
              <a:extLst>
                <a:ext uri="{63B3BB69-23CF-44E3-9099-C40C66FF867C}">
                  <a14:compatExt spid="_x0000_s22650"/>
                </a:ext>
                <a:ext uri="{FF2B5EF4-FFF2-40B4-BE49-F238E27FC236}">
                  <a16:creationId xmlns:a16="http://schemas.microsoft.com/office/drawing/2014/main" id="{00000000-0008-0000-0000-00007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10</xdr:row>
          <xdr:rowOff>19050</xdr:rowOff>
        </xdr:from>
        <xdr:to>
          <xdr:col>10</xdr:col>
          <xdr:colOff>47625</xdr:colOff>
          <xdr:row>11</xdr:row>
          <xdr:rowOff>57150</xdr:rowOff>
        </xdr:to>
        <xdr:sp macro="" textlink="">
          <xdr:nvSpPr>
            <xdr:cNvPr id="22651" name="TextBox119" hidden="1">
              <a:extLst>
                <a:ext uri="{63B3BB69-23CF-44E3-9099-C40C66FF867C}">
                  <a14:compatExt spid="_x0000_s22651"/>
                </a:ext>
                <a:ext uri="{FF2B5EF4-FFF2-40B4-BE49-F238E27FC236}">
                  <a16:creationId xmlns:a16="http://schemas.microsoft.com/office/drawing/2014/main" id="{00000000-0008-0000-0000-00007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10</xdr:row>
          <xdr:rowOff>19050</xdr:rowOff>
        </xdr:from>
        <xdr:to>
          <xdr:col>9</xdr:col>
          <xdr:colOff>57150</xdr:colOff>
          <xdr:row>11</xdr:row>
          <xdr:rowOff>76200</xdr:rowOff>
        </xdr:to>
        <xdr:sp macro="" textlink="">
          <xdr:nvSpPr>
            <xdr:cNvPr id="22652" name="TextBox120" hidden="1">
              <a:extLst>
                <a:ext uri="{63B3BB69-23CF-44E3-9099-C40C66FF867C}">
                  <a14:compatExt spid="_x0000_s22652"/>
                </a:ext>
                <a:ext uri="{FF2B5EF4-FFF2-40B4-BE49-F238E27FC236}">
                  <a16:creationId xmlns:a16="http://schemas.microsoft.com/office/drawing/2014/main" id="{00000000-0008-0000-0000-00007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xdr:row>
          <xdr:rowOff>9525</xdr:rowOff>
        </xdr:from>
        <xdr:to>
          <xdr:col>5</xdr:col>
          <xdr:colOff>28575</xdr:colOff>
          <xdr:row>12</xdr:row>
          <xdr:rowOff>76200</xdr:rowOff>
        </xdr:to>
        <xdr:sp macro="" textlink="">
          <xdr:nvSpPr>
            <xdr:cNvPr id="22655" name="TextBox123" hidden="1">
              <a:extLst>
                <a:ext uri="{63B3BB69-23CF-44E3-9099-C40C66FF867C}">
                  <a14:compatExt spid="_x0000_s22655"/>
                </a:ext>
                <a:ext uri="{FF2B5EF4-FFF2-40B4-BE49-F238E27FC236}">
                  <a16:creationId xmlns:a16="http://schemas.microsoft.com/office/drawing/2014/main" id="{00000000-0008-0000-0000-00007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11</xdr:row>
          <xdr:rowOff>9525</xdr:rowOff>
        </xdr:from>
        <xdr:to>
          <xdr:col>6</xdr:col>
          <xdr:colOff>57150</xdr:colOff>
          <xdr:row>12</xdr:row>
          <xdr:rowOff>66675</xdr:rowOff>
        </xdr:to>
        <xdr:sp macro="" textlink="">
          <xdr:nvSpPr>
            <xdr:cNvPr id="22656" name="TextBox124" hidden="1">
              <a:extLst>
                <a:ext uri="{63B3BB69-23CF-44E3-9099-C40C66FF867C}">
                  <a14:compatExt spid="_x0000_s22656"/>
                </a:ext>
                <a:ext uri="{FF2B5EF4-FFF2-40B4-BE49-F238E27FC236}">
                  <a16:creationId xmlns:a16="http://schemas.microsoft.com/office/drawing/2014/main" id="{00000000-0008-0000-0000-00008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11</xdr:row>
          <xdr:rowOff>9525</xdr:rowOff>
        </xdr:from>
        <xdr:to>
          <xdr:col>7</xdr:col>
          <xdr:colOff>28575</xdr:colOff>
          <xdr:row>12</xdr:row>
          <xdr:rowOff>66675</xdr:rowOff>
        </xdr:to>
        <xdr:sp macro="" textlink="">
          <xdr:nvSpPr>
            <xdr:cNvPr id="22657" name="TextBox125" hidden="1">
              <a:extLst>
                <a:ext uri="{63B3BB69-23CF-44E3-9099-C40C66FF867C}">
                  <a14:compatExt spid="_x0000_s22657"/>
                </a:ext>
                <a:ext uri="{FF2B5EF4-FFF2-40B4-BE49-F238E27FC236}">
                  <a16:creationId xmlns:a16="http://schemas.microsoft.com/office/drawing/2014/main" id="{00000000-0008-0000-0000-00008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11</xdr:row>
          <xdr:rowOff>19050</xdr:rowOff>
        </xdr:from>
        <xdr:to>
          <xdr:col>8</xdr:col>
          <xdr:colOff>28575</xdr:colOff>
          <xdr:row>12</xdr:row>
          <xdr:rowOff>76200</xdr:rowOff>
        </xdr:to>
        <xdr:sp macro="" textlink="">
          <xdr:nvSpPr>
            <xdr:cNvPr id="22658" name="TextBox126" hidden="1">
              <a:extLst>
                <a:ext uri="{63B3BB69-23CF-44E3-9099-C40C66FF867C}">
                  <a14:compatExt spid="_x0000_s22658"/>
                </a:ext>
                <a:ext uri="{FF2B5EF4-FFF2-40B4-BE49-F238E27FC236}">
                  <a16:creationId xmlns:a16="http://schemas.microsoft.com/office/drawing/2014/main" id="{00000000-0008-0000-0000-00008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11</xdr:row>
          <xdr:rowOff>19050</xdr:rowOff>
        </xdr:from>
        <xdr:to>
          <xdr:col>17</xdr:col>
          <xdr:colOff>57150</xdr:colOff>
          <xdr:row>12</xdr:row>
          <xdr:rowOff>57150</xdr:rowOff>
        </xdr:to>
        <xdr:sp macro="" textlink="">
          <xdr:nvSpPr>
            <xdr:cNvPr id="22659" name="TextBox127" hidden="1">
              <a:extLst>
                <a:ext uri="{63B3BB69-23CF-44E3-9099-C40C66FF867C}">
                  <a14:compatExt spid="_x0000_s22659"/>
                </a:ext>
                <a:ext uri="{FF2B5EF4-FFF2-40B4-BE49-F238E27FC236}">
                  <a16:creationId xmlns:a16="http://schemas.microsoft.com/office/drawing/2014/main" id="{00000000-0008-0000-0000-00008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11</xdr:row>
          <xdr:rowOff>19050</xdr:rowOff>
        </xdr:from>
        <xdr:to>
          <xdr:col>16</xdr:col>
          <xdr:colOff>47625</xdr:colOff>
          <xdr:row>12</xdr:row>
          <xdr:rowOff>76200</xdr:rowOff>
        </xdr:to>
        <xdr:sp macro="" textlink="">
          <xdr:nvSpPr>
            <xdr:cNvPr id="22660" name="TextBox128" hidden="1">
              <a:extLst>
                <a:ext uri="{63B3BB69-23CF-44E3-9099-C40C66FF867C}">
                  <a14:compatExt spid="_x0000_s22660"/>
                </a:ext>
                <a:ext uri="{FF2B5EF4-FFF2-40B4-BE49-F238E27FC236}">
                  <a16:creationId xmlns:a16="http://schemas.microsoft.com/office/drawing/2014/main" id="{00000000-0008-0000-0000-00008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11</xdr:row>
          <xdr:rowOff>9525</xdr:rowOff>
        </xdr:from>
        <xdr:to>
          <xdr:col>15</xdr:col>
          <xdr:colOff>38100</xdr:colOff>
          <xdr:row>12</xdr:row>
          <xdr:rowOff>66675</xdr:rowOff>
        </xdr:to>
        <xdr:sp macro="" textlink="">
          <xdr:nvSpPr>
            <xdr:cNvPr id="22661" name="TextBox129" hidden="1">
              <a:extLst>
                <a:ext uri="{63B3BB69-23CF-44E3-9099-C40C66FF867C}">
                  <a14:compatExt spid="_x0000_s22661"/>
                </a:ext>
                <a:ext uri="{FF2B5EF4-FFF2-40B4-BE49-F238E27FC236}">
                  <a16:creationId xmlns:a16="http://schemas.microsoft.com/office/drawing/2014/main" id="{00000000-0008-0000-0000-00008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11</xdr:row>
          <xdr:rowOff>19050</xdr:rowOff>
        </xdr:from>
        <xdr:to>
          <xdr:col>14</xdr:col>
          <xdr:colOff>28575</xdr:colOff>
          <xdr:row>12</xdr:row>
          <xdr:rowOff>76200</xdr:rowOff>
        </xdr:to>
        <xdr:sp macro="" textlink="">
          <xdr:nvSpPr>
            <xdr:cNvPr id="22662" name="TextBox130" hidden="1">
              <a:extLst>
                <a:ext uri="{63B3BB69-23CF-44E3-9099-C40C66FF867C}">
                  <a14:compatExt spid="_x0000_s22662"/>
                </a:ext>
                <a:ext uri="{FF2B5EF4-FFF2-40B4-BE49-F238E27FC236}">
                  <a16:creationId xmlns:a16="http://schemas.microsoft.com/office/drawing/2014/main" id="{00000000-0008-0000-0000-00008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11</xdr:row>
          <xdr:rowOff>19050</xdr:rowOff>
        </xdr:from>
        <xdr:to>
          <xdr:col>13</xdr:col>
          <xdr:colOff>47625</xdr:colOff>
          <xdr:row>12</xdr:row>
          <xdr:rowOff>57150</xdr:rowOff>
        </xdr:to>
        <xdr:sp macro="" textlink="">
          <xdr:nvSpPr>
            <xdr:cNvPr id="22663" name="TextBox131" hidden="1">
              <a:extLst>
                <a:ext uri="{63B3BB69-23CF-44E3-9099-C40C66FF867C}">
                  <a14:compatExt spid="_x0000_s22663"/>
                </a:ext>
                <a:ext uri="{FF2B5EF4-FFF2-40B4-BE49-F238E27FC236}">
                  <a16:creationId xmlns:a16="http://schemas.microsoft.com/office/drawing/2014/main" id="{00000000-0008-0000-0000-00008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11</xdr:row>
          <xdr:rowOff>19050</xdr:rowOff>
        </xdr:from>
        <xdr:to>
          <xdr:col>12</xdr:col>
          <xdr:colOff>57150</xdr:colOff>
          <xdr:row>12</xdr:row>
          <xdr:rowOff>76200</xdr:rowOff>
        </xdr:to>
        <xdr:sp macro="" textlink="">
          <xdr:nvSpPr>
            <xdr:cNvPr id="22664" name="TextBox132" hidden="1">
              <a:extLst>
                <a:ext uri="{63B3BB69-23CF-44E3-9099-C40C66FF867C}">
                  <a14:compatExt spid="_x0000_s22664"/>
                </a:ext>
                <a:ext uri="{FF2B5EF4-FFF2-40B4-BE49-F238E27FC236}">
                  <a16:creationId xmlns:a16="http://schemas.microsoft.com/office/drawing/2014/main" id="{00000000-0008-0000-0000-00008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11</xdr:row>
          <xdr:rowOff>19050</xdr:rowOff>
        </xdr:from>
        <xdr:to>
          <xdr:col>11</xdr:col>
          <xdr:colOff>28575</xdr:colOff>
          <xdr:row>12</xdr:row>
          <xdr:rowOff>76200</xdr:rowOff>
        </xdr:to>
        <xdr:sp macro="" textlink="">
          <xdr:nvSpPr>
            <xdr:cNvPr id="22665" name="TextBox133" hidden="1">
              <a:extLst>
                <a:ext uri="{63B3BB69-23CF-44E3-9099-C40C66FF867C}">
                  <a14:compatExt spid="_x0000_s22665"/>
                </a:ext>
                <a:ext uri="{FF2B5EF4-FFF2-40B4-BE49-F238E27FC236}">
                  <a16:creationId xmlns:a16="http://schemas.microsoft.com/office/drawing/2014/main" id="{00000000-0008-0000-0000-00008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11</xdr:row>
          <xdr:rowOff>19050</xdr:rowOff>
        </xdr:from>
        <xdr:to>
          <xdr:col>10</xdr:col>
          <xdr:colOff>47625</xdr:colOff>
          <xdr:row>12</xdr:row>
          <xdr:rowOff>57150</xdr:rowOff>
        </xdr:to>
        <xdr:sp macro="" textlink="">
          <xdr:nvSpPr>
            <xdr:cNvPr id="22666" name="TextBox134" hidden="1">
              <a:extLst>
                <a:ext uri="{63B3BB69-23CF-44E3-9099-C40C66FF867C}">
                  <a14:compatExt spid="_x0000_s22666"/>
                </a:ext>
                <a:ext uri="{FF2B5EF4-FFF2-40B4-BE49-F238E27FC236}">
                  <a16:creationId xmlns:a16="http://schemas.microsoft.com/office/drawing/2014/main" id="{00000000-0008-0000-0000-00008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xdr:row>
          <xdr:rowOff>19050</xdr:rowOff>
        </xdr:from>
        <xdr:to>
          <xdr:col>9</xdr:col>
          <xdr:colOff>57150</xdr:colOff>
          <xdr:row>12</xdr:row>
          <xdr:rowOff>76200</xdr:rowOff>
        </xdr:to>
        <xdr:sp macro="" textlink="">
          <xdr:nvSpPr>
            <xdr:cNvPr id="22667" name="TextBox135" hidden="1">
              <a:extLst>
                <a:ext uri="{63B3BB69-23CF-44E3-9099-C40C66FF867C}">
                  <a14:compatExt spid="_x0000_s22667"/>
                </a:ext>
                <a:ext uri="{FF2B5EF4-FFF2-40B4-BE49-F238E27FC236}">
                  <a16:creationId xmlns:a16="http://schemas.microsoft.com/office/drawing/2014/main" id="{00000000-0008-0000-0000-00008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9525</xdr:rowOff>
        </xdr:from>
        <xdr:to>
          <xdr:col>3</xdr:col>
          <xdr:colOff>47625</xdr:colOff>
          <xdr:row>13</xdr:row>
          <xdr:rowOff>66675</xdr:rowOff>
        </xdr:to>
        <xdr:sp macro="" textlink="">
          <xdr:nvSpPr>
            <xdr:cNvPr id="22668" name="TextBox136" hidden="1">
              <a:extLst>
                <a:ext uri="{63B3BB69-23CF-44E3-9099-C40C66FF867C}">
                  <a14:compatExt spid="_x0000_s22668"/>
                </a:ext>
                <a:ext uri="{FF2B5EF4-FFF2-40B4-BE49-F238E27FC236}">
                  <a16:creationId xmlns:a16="http://schemas.microsoft.com/office/drawing/2014/main" id="{00000000-0008-0000-0000-00008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9525</xdr:rowOff>
        </xdr:from>
        <xdr:to>
          <xdr:col>4</xdr:col>
          <xdr:colOff>47625</xdr:colOff>
          <xdr:row>13</xdr:row>
          <xdr:rowOff>66675</xdr:rowOff>
        </xdr:to>
        <xdr:sp macro="" textlink="">
          <xdr:nvSpPr>
            <xdr:cNvPr id="22669" name="TextBox137" hidden="1">
              <a:extLst>
                <a:ext uri="{63B3BB69-23CF-44E3-9099-C40C66FF867C}">
                  <a14:compatExt spid="_x0000_s22669"/>
                </a:ext>
                <a:ext uri="{FF2B5EF4-FFF2-40B4-BE49-F238E27FC236}">
                  <a16:creationId xmlns:a16="http://schemas.microsoft.com/office/drawing/2014/main" id="{00000000-0008-0000-0000-00008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12</xdr:row>
          <xdr:rowOff>19050</xdr:rowOff>
        </xdr:from>
        <xdr:to>
          <xdr:col>17</xdr:col>
          <xdr:colOff>57150</xdr:colOff>
          <xdr:row>13</xdr:row>
          <xdr:rowOff>57150</xdr:rowOff>
        </xdr:to>
        <xdr:sp macro="" textlink="">
          <xdr:nvSpPr>
            <xdr:cNvPr id="22674" name="TextBox142" hidden="1">
              <a:extLst>
                <a:ext uri="{63B3BB69-23CF-44E3-9099-C40C66FF867C}">
                  <a14:compatExt spid="_x0000_s22674"/>
                </a:ext>
                <a:ext uri="{FF2B5EF4-FFF2-40B4-BE49-F238E27FC236}">
                  <a16:creationId xmlns:a16="http://schemas.microsoft.com/office/drawing/2014/main" id="{00000000-0008-0000-0000-00009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12</xdr:row>
          <xdr:rowOff>19050</xdr:rowOff>
        </xdr:from>
        <xdr:to>
          <xdr:col>16</xdr:col>
          <xdr:colOff>47625</xdr:colOff>
          <xdr:row>13</xdr:row>
          <xdr:rowOff>76200</xdr:rowOff>
        </xdr:to>
        <xdr:sp macro="" textlink="">
          <xdr:nvSpPr>
            <xdr:cNvPr id="22675" name="TextBox143" hidden="1">
              <a:extLst>
                <a:ext uri="{63B3BB69-23CF-44E3-9099-C40C66FF867C}">
                  <a14:compatExt spid="_x0000_s22675"/>
                </a:ext>
                <a:ext uri="{FF2B5EF4-FFF2-40B4-BE49-F238E27FC236}">
                  <a16:creationId xmlns:a16="http://schemas.microsoft.com/office/drawing/2014/main" id="{00000000-0008-0000-0000-00009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12</xdr:row>
          <xdr:rowOff>9525</xdr:rowOff>
        </xdr:from>
        <xdr:to>
          <xdr:col>15</xdr:col>
          <xdr:colOff>38100</xdr:colOff>
          <xdr:row>13</xdr:row>
          <xdr:rowOff>66675</xdr:rowOff>
        </xdr:to>
        <xdr:sp macro="" textlink="">
          <xdr:nvSpPr>
            <xdr:cNvPr id="22676" name="TextBox144" hidden="1">
              <a:extLst>
                <a:ext uri="{63B3BB69-23CF-44E3-9099-C40C66FF867C}">
                  <a14:compatExt spid="_x0000_s22676"/>
                </a:ext>
                <a:ext uri="{FF2B5EF4-FFF2-40B4-BE49-F238E27FC236}">
                  <a16:creationId xmlns:a16="http://schemas.microsoft.com/office/drawing/2014/main" id="{00000000-0008-0000-0000-00009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12</xdr:row>
          <xdr:rowOff>19050</xdr:rowOff>
        </xdr:from>
        <xdr:to>
          <xdr:col>14</xdr:col>
          <xdr:colOff>28575</xdr:colOff>
          <xdr:row>13</xdr:row>
          <xdr:rowOff>76200</xdr:rowOff>
        </xdr:to>
        <xdr:sp macro="" textlink="">
          <xdr:nvSpPr>
            <xdr:cNvPr id="22677" name="TextBox145" hidden="1">
              <a:extLst>
                <a:ext uri="{63B3BB69-23CF-44E3-9099-C40C66FF867C}">
                  <a14:compatExt spid="_x0000_s22677"/>
                </a:ext>
                <a:ext uri="{FF2B5EF4-FFF2-40B4-BE49-F238E27FC236}">
                  <a16:creationId xmlns:a16="http://schemas.microsoft.com/office/drawing/2014/main" id="{00000000-0008-0000-0000-00009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12</xdr:row>
          <xdr:rowOff>19050</xdr:rowOff>
        </xdr:from>
        <xdr:to>
          <xdr:col>13</xdr:col>
          <xdr:colOff>47625</xdr:colOff>
          <xdr:row>13</xdr:row>
          <xdr:rowOff>57150</xdr:rowOff>
        </xdr:to>
        <xdr:sp macro="" textlink="">
          <xdr:nvSpPr>
            <xdr:cNvPr id="22678" name="TextBox146" hidden="1">
              <a:extLst>
                <a:ext uri="{63B3BB69-23CF-44E3-9099-C40C66FF867C}">
                  <a14:compatExt spid="_x0000_s22678"/>
                </a:ext>
                <a:ext uri="{FF2B5EF4-FFF2-40B4-BE49-F238E27FC236}">
                  <a16:creationId xmlns:a16="http://schemas.microsoft.com/office/drawing/2014/main" id="{00000000-0008-0000-0000-00009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12</xdr:row>
          <xdr:rowOff>19050</xdr:rowOff>
        </xdr:from>
        <xdr:to>
          <xdr:col>12</xdr:col>
          <xdr:colOff>57150</xdr:colOff>
          <xdr:row>13</xdr:row>
          <xdr:rowOff>76200</xdr:rowOff>
        </xdr:to>
        <xdr:sp macro="" textlink="">
          <xdr:nvSpPr>
            <xdr:cNvPr id="22679" name="TextBox147" hidden="1">
              <a:extLst>
                <a:ext uri="{63B3BB69-23CF-44E3-9099-C40C66FF867C}">
                  <a14:compatExt spid="_x0000_s22679"/>
                </a:ext>
                <a:ext uri="{FF2B5EF4-FFF2-40B4-BE49-F238E27FC236}">
                  <a16:creationId xmlns:a16="http://schemas.microsoft.com/office/drawing/2014/main" id="{00000000-0008-0000-0000-00009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12</xdr:row>
          <xdr:rowOff>19050</xdr:rowOff>
        </xdr:from>
        <xdr:to>
          <xdr:col>11</xdr:col>
          <xdr:colOff>28575</xdr:colOff>
          <xdr:row>13</xdr:row>
          <xdr:rowOff>76200</xdr:rowOff>
        </xdr:to>
        <xdr:sp macro="" textlink="">
          <xdr:nvSpPr>
            <xdr:cNvPr id="22680" name="TextBox148" hidden="1">
              <a:extLst>
                <a:ext uri="{63B3BB69-23CF-44E3-9099-C40C66FF867C}">
                  <a14:compatExt spid="_x0000_s22680"/>
                </a:ext>
                <a:ext uri="{FF2B5EF4-FFF2-40B4-BE49-F238E27FC236}">
                  <a16:creationId xmlns:a16="http://schemas.microsoft.com/office/drawing/2014/main" id="{00000000-0008-0000-0000-00009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12</xdr:row>
          <xdr:rowOff>19050</xdr:rowOff>
        </xdr:from>
        <xdr:to>
          <xdr:col>10</xdr:col>
          <xdr:colOff>47625</xdr:colOff>
          <xdr:row>13</xdr:row>
          <xdr:rowOff>57150</xdr:rowOff>
        </xdr:to>
        <xdr:sp macro="" textlink="">
          <xdr:nvSpPr>
            <xdr:cNvPr id="22681" name="TextBox149" hidden="1">
              <a:extLst>
                <a:ext uri="{63B3BB69-23CF-44E3-9099-C40C66FF867C}">
                  <a14:compatExt spid="_x0000_s22681"/>
                </a:ext>
                <a:ext uri="{FF2B5EF4-FFF2-40B4-BE49-F238E27FC236}">
                  <a16:creationId xmlns:a16="http://schemas.microsoft.com/office/drawing/2014/main" id="{00000000-0008-0000-0000-00009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9525</xdr:rowOff>
        </xdr:from>
        <xdr:to>
          <xdr:col>3</xdr:col>
          <xdr:colOff>47625</xdr:colOff>
          <xdr:row>14</xdr:row>
          <xdr:rowOff>66675</xdr:rowOff>
        </xdr:to>
        <xdr:sp macro="" textlink="">
          <xdr:nvSpPr>
            <xdr:cNvPr id="22683" name="TextBox151" hidden="1">
              <a:extLst>
                <a:ext uri="{63B3BB69-23CF-44E3-9099-C40C66FF867C}">
                  <a14:compatExt spid="_x0000_s22683"/>
                </a:ext>
                <a:ext uri="{FF2B5EF4-FFF2-40B4-BE49-F238E27FC236}">
                  <a16:creationId xmlns:a16="http://schemas.microsoft.com/office/drawing/2014/main" id="{00000000-0008-0000-0000-00009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9525</xdr:rowOff>
        </xdr:from>
        <xdr:to>
          <xdr:col>4</xdr:col>
          <xdr:colOff>47625</xdr:colOff>
          <xdr:row>14</xdr:row>
          <xdr:rowOff>66675</xdr:rowOff>
        </xdr:to>
        <xdr:sp macro="" textlink="">
          <xdr:nvSpPr>
            <xdr:cNvPr id="22684" name="TextBox152" hidden="1">
              <a:extLst>
                <a:ext uri="{63B3BB69-23CF-44E3-9099-C40C66FF867C}">
                  <a14:compatExt spid="_x0000_s22684"/>
                </a:ext>
                <a:ext uri="{FF2B5EF4-FFF2-40B4-BE49-F238E27FC236}">
                  <a16:creationId xmlns:a16="http://schemas.microsoft.com/office/drawing/2014/main" id="{00000000-0008-0000-0000-00009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13</xdr:row>
          <xdr:rowOff>9525</xdr:rowOff>
        </xdr:from>
        <xdr:to>
          <xdr:col>5</xdr:col>
          <xdr:colOff>28575</xdr:colOff>
          <xdr:row>14</xdr:row>
          <xdr:rowOff>76200</xdr:rowOff>
        </xdr:to>
        <xdr:sp macro="" textlink="">
          <xdr:nvSpPr>
            <xdr:cNvPr id="22685" name="TextBox153" hidden="1">
              <a:extLst>
                <a:ext uri="{63B3BB69-23CF-44E3-9099-C40C66FF867C}">
                  <a14:compatExt spid="_x0000_s22685"/>
                </a:ext>
                <a:ext uri="{FF2B5EF4-FFF2-40B4-BE49-F238E27FC236}">
                  <a16:creationId xmlns:a16="http://schemas.microsoft.com/office/drawing/2014/main" id="{00000000-0008-0000-0000-00009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13</xdr:row>
          <xdr:rowOff>9525</xdr:rowOff>
        </xdr:from>
        <xdr:to>
          <xdr:col>6</xdr:col>
          <xdr:colOff>57150</xdr:colOff>
          <xdr:row>14</xdr:row>
          <xdr:rowOff>66675</xdr:rowOff>
        </xdr:to>
        <xdr:sp macro="" textlink="">
          <xdr:nvSpPr>
            <xdr:cNvPr id="22686" name="TextBox154" hidden="1">
              <a:extLst>
                <a:ext uri="{63B3BB69-23CF-44E3-9099-C40C66FF867C}">
                  <a14:compatExt spid="_x0000_s22686"/>
                </a:ext>
                <a:ext uri="{FF2B5EF4-FFF2-40B4-BE49-F238E27FC236}">
                  <a16:creationId xmlns:a16="http://schemas.microsoft.com/office/drawing/2014/main" id="{00000000-0008-0000-0000-00009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13</xdr:row>
          <xdr:rowOff>9525</xdr:rowOff>
        </xdr:from>
        <xdr:to>
          <xdr:col>7</xdr:col>
          <xdr:colOff>28575</xdr:colOff>
          <xdr:row>14</xdr:row>
          <xdr:rowOff>66675</xdr:rowOff>
        </xdr:to>
        <xdr:sp macro="" textlink="">
          <xdr:nvSpPr>
            <xdr:cNvPr id="22687" name="TextBox155" hidden="1">
              <a:extLst>
                <a:ext uri="{63B3BB69-23CF-44E3-9099-C40C66FF867C}">
                  <a14:compatExt spid="_x0000_s22687"/>
                </a:ext>
                <a:ext uri="{FF2B5EF4-FFF2-40B4-BE49-F238E27FC236}">
                  <a16:creationId xmlns:a16="http://schemas.microsoft.com/office/drawing/2014/main" id="{00000000-0008-0000-0000-00009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13</xdr:row>
          <xdr:rowOff>19050</xdr:rowOff>
        </xdr:from>
        <xdr:to>
          <xdr:col>8</xdr:col>
          <xdr:colOff>28575</xdr:colOff>
          <xdr:row>14</xdr:row>
          <xdr:rowOff>76200</xdr:rowOff>
        </xdr:to>
        <xdr:sp macro="" textlink="">
          <xdr:nvSpPr>
            <xdr:cNvPr id="22688" name="TextBox156" hidden="1">
              <a:extLst>
                <a:ext uri="{63B3BB69-23CF-44E3-9099-C40C66FF867C}">
                  <a14:compatExt spid="_x0000_s22688"/>
                </a:ext>
                <a:ext uri="{FF2B5EF4-FFF2-40B4-BE49-F238E27FC236}">
                  <a16:creationId xmlns:a16="http://schemas.microsoft.com/office/drawing/2014/main" id="{00000000-0008-0000-0000-0000A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13</xdr:row>
          <xdr:rowOff>19050</xdr:rowOff>
        </xdr:from>
        <xdr:to>
          <xdr:col>17</xdr:col>
          <xdr:colOff>57150</xdr:colOff>
          <xdr:row>14</xdr:row>
          <xdr:rowOff>57150</xdr:rowOff>
        </xdr:to>
        <xdr:sp macro="" textlink="">
          <xdr:nvSpPr>
            <xdr:cNvPr id="22689" name="TextBox157" hidden="1">
              <a:extLst>
                <a:ext uri="{63B3BB69-23CF-44E3-9099-C40C66FF867C}">
                  <a14:compatExt spid="_x0000_s22689"/>
                </a:ext>
                <a:ext uri="{FF2B5EF4-FFF2-40B4-BE49-F238E27FC236}">
                  <a16:creationId xmlns:a16="http://schemas.microsoft.com/office/drawing/2014/main" id="{00000000-0008-0000-0000-0000A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13</xdr:row>
          <xdr:rowOff>19050</xdr:rowOff>
        </xdr:from>
        <xdr:to>
          <xdr:col>16</xdr:col>
          <xdr:colOff>47625</xdr:colOff>
          <xdr:row>14</xdr:row>
          <xdr:rowOff>76200</xdr:rowOff>
        </xdr:to>
        <xdr:sp macro="" textlink="">
          <xdr:nvSpPr>
            <xdr:cNvPr id="22690" name="TextBox158" hidden="1">
              <a:extLst>
                <a:ext uri="{63B3BB69-23CF-44E3-9099-C40C66FF867C}">
                  <a14:compatExt spid="_x0000_s22690"/>
                </a:ext>
                <a:ext uri="{FF2B5EF4-FFF2-40B4-BE49-F238E27FC236}">
                  <a16:creationId xmlns:a16="http://schemas.microsoft.com/office/drawing/2014/main" id="{00000000-0008-0000-0000-0000A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13</xdr:row>
          <xdr:rowOff>9525</xdr:rowOff>
        </xdr:from>
        <xdr:to>
          <xdr:col>15</xdr:col>
          <xdr:colOff>38100</xdr:colOff>
          <xdr:row>14</xdr:row>
          <xdr:rowOff>66675</xdr:rowOff>
        </xdr:to>
        <xdr:sp macro="" textlink="">
          <xdr:nvSpPr>
            <xdr:cNvPr id="22691" name="TextBox159" hidden="1">
              <a:extLst>
                <a:ext uri="{63B3BB69-23CF-44E3-9099-C40C66FF867C}">
                  <a14:compatExt spid="_x0000_s22691"/>
                </a:ext>
                <a:ext uri="{FF2B5EF4-FFF2-40B4-BE49-F238E27FC236}">
                  <a16:creationId xmlns:a16="http://schemas.microsoft.com/office/drawing/2014/main" id="{00000000-0008-0000-0000-0000A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13</xdr:row>
          <xdr:rowOff>19050</xdr:rowOff>
        </xdr:from>
        <xdr:to>
          <xdr:col>14</xdr:col>
          <xdr:colOff>28575</xdr:colOff>
          <xdr:row>14</xdr:row>
          <xdr:rowOff>76200</xdr:rowOff>
        </xdr:to>
        <xdr:sp macro="" textlink="">
          <xdr:nvSpPr>
            <xdr:cNvPr id="22692" name="TextBox160" hidden="1">
              <a:extLst>
                <a:ext uri="{63B3BB69-23CF-44E3-9099-C40C66FF867C}">
                  <a14:compatExt spid="_x0000_s22692"/>
                </a:ext>
                <a:ext uri="{FF2B5EF4-FFF2-40B4-BE49-F238E27FC236}">
                  <a16:creationId xmlns:a16="http://schemas.microsoft.com/office/drawing/2014/main" id="{00000000-0008-0000-0000-0000A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13</xdr:row>
          <xdr:rowOff>19050</xdr:rowOff>
        </xdr:from>
        <xdr:to>
          <xdr:col>13</xdr:col>
          <xdr:colOff>47625</xdr:colOff>
          <xdr:row>14</xdr:row>
          <xdr:rowOff>57150</xdr:rowOff>
        </xdr:to>
        <xdr:sp macro="" textlink="">
          <xdr:nvSpPr>
            <xdr:cNvPr id="22693" name="TextBox161" hidden="1">
              <a:extLst>
                <a:ext uri="{63B3BB69-23CF-44E3-9099-C40C66FF867C}">
                  <a14:compatExt spid="_x0000_s22693"/>
                </a:ext>
                <a:ext uri="{FF2B5EF4-FFF2-40B4-BE49-F238E27FC236}">
                  <a16:creationId xmlns:a16="http://schemas.microsoft.com/office/drawing/2014/main" id="{00000000-0008-0000-0000-0000A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13</xdr:row>
          <xdr:rowOff>19050</xdr:rowOff>
        </xdr:from>
        <xdr:to>
          <xdr:col>12</xdr:col>
          <xdr:colOff>57150</xdr:colOff>
          <xdr:row>14</xdr:row>
          <xdr:rowOff>76200</xdr:rowOff>
        </xdr:to>
        <xdr:sp macro="" textlink="">
          <xdr:nvSpPr>
            <xdr:cNvPr id="22694" name="TextBox162" hidden="1">
              <a:extLst>
                <a:ext uri="{63B3BB69-23CF-44E3-9099-C40C66FF867C}">
                  <a14:compatExt spid="_x0000_s22694"/>
                </a:ext>
                <a:ext uri="{FF2B5EF4-FFF2-40B4-BE49-F238E27FC236}">
                  <a16:creationId xmlns:a16="http://schemas.microsoft.com/office/drawing/2014/main" id="{00000000-0008-0000-0000-0000A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19050</xdr:rowOff>
        </xdr:from>
        <xdr:to>
          <xdr:col>11</xdr:col>
          <xdr:colOff>28575</xdr:colOff>
          <xdr:row>14</xdr:row>
          <xdr:rowOff>76200</xdr:rowOff>
        </xdr:to>
        <xdr:sp macro="" textlink="">
          <xdr:nvSpPr>
            <xdr:cNvPr id="22695" name="TextBox163" hidden="1">
              <a:extLst>
                <a:ext uri="{63B3BB69-23CF-44E3-9099-C40C66FF867C}">
                  <a14:compatExt spid="_x0000_s22695"/>
                </a:ext>
                <a:ext uri="{FF2B5EF4-FFF2-40B4-BE49-F238E27FC236}">
                  <a16:creationId xmlns:a16="http://schemas.microsoft.com/office/drawing/2014/main" id="{00000000-0008-0000-0000-0000A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19050</xdr:rowOff>
        </xdr:from>
        <xdr:to>
          <xdr:col>10</xdr:col>
          <xdr:colOff>47625</xdr:colOff>
          <xdr:row>14</xdr:row>
          <xdr:rowOff>57150</xdr:rowOff>
        </xdr:to>
        <xdr:sp macro="" textlink="">
          <xdr:nvSpPr>
            <xdr:cNvPr id="22696" name="TextBox164" hidden="1">
              <a:extLst>
                <a:ext uri="{63B3BB69-23CF-44E3-9099-C40C66FF867C}">
                  <a14:compatExt spid="_x0000_s22696"/>
                </a:ext>
                <a:ext uri="{FF2B5EF4-FFF2-40B4-BE49-F238E27FC236}">
                  <a16:creationId xmlns:a16="http://schemas.microsoft.com/office/drawing/2014/main" id="{00000000-0008-0000-0000-0000A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13</xdr:row>
          <xdr:rowOff>19050</xdr:rowOff>
        </xdr:from>
        <xdr:to>
          <xdr:col>9</xdr:col>
          <xdr:colOff>57150</xdr:colOff>
          <xdr:row>14</xdr:row>
          <xdr:rowOff>76200</xdr:rowOff>
        </xdr:to>
        <xdr:sp macro="" textlink="">
          <xdr:nvSpPr>
            <xdr:cNvPr id="22697" name="TextBox165" hidden="1">
              <a:extLst>
                <a:ext uri="{63B3BB69-23CF-44E3-9099-C40C66FF867C}">
                  <a14:compatExt spid="_x0000_s22697"/>
                </a:ext>
                <a:ext uri="{FF2B5EF4-FFF2-40B4-BE49-F238E27FC236}">
                  <a16:creationId xmlns:a16="http://schemas.microsoft.com/office/drawing/2014/main" id="{00000000-0008-0000-0000-0000A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9525</xdr:rowOff>
        </xdr:from>
        <xdr:to>
          <xdr:col>3</xdr:col>
          <xdr:colOff>47625</xdr:colOff>
          <xdr:row>15</xdr:row>
          <xdr:rowOff>66675</xdr:rowOff>
        </xdr:to>
        <xdr:sp macro="" textlink="">
          <xdr:nvSpPr>
            <xdr:cNvPr id="22698" name="TextBox166" hidden="1">
              <a:extLst>
                <a:ext uri="{63B3BB69-23CF-44E3-9099-C40C66FF867C}">
                  <a14:compatExt spid="_x0000_s22698"/>
                </a:ext>
                <a:ext uri="{FF2B5EF4-FFF2-40B4-BE49-F238E27FC236}">
                  <a16:creationId xmlns:a16="http://schemas.microsoft.com/office/drawing/2014/main" id="{00000000-0008-0000-0000-0000A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9525</xdr:rowOff>
        </xdr:from>
        <xdr:to>
          <xdr:col>4</xdr:col>
          <xdr:colOff>47625</xdr:colOff>
          <xdr:row>15</xdr:row>
          <xdr:rowOff>66675</xdr:rowOff>
        </xdr:to>
        <xdr:sp macro="" textlink="">
          <xdr:nvSpPr>
            <xdr:cNvPr id="22699" name="TextBox167" hidden="1">
              <a:extLst>
                <a:ext uri="{63B3BB69-23CF-44E3-9099-C40C66FF867C}">
                  <a14:compatExt spid="_x0000_s22699"/>
                </a:ext>
                <a:ext uri="{FF2B5EF4-FFF2-40B4-BE49-F238E27FC236}">
                  <a16:creationId xmlns:a16="http://schemas.microsoft.com/office/drawing/2014/main" id="{00000000-0008-0000-0000-0000A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14</xdr:row>
          <xdr:rowOff>9525</xdr:rowOff>
        </xdr:from>
        <xdr:to>
          <xdr:col>5</xdr:col>
          <xdr:colOff>28575</xdr:colOff>
          <xdr:row>15</xdr:row>
          <xdr:rowOff>76200</xdr:rowOff>
        </xdr:to>
        <xdr:sp macro="" textlink="">
          <xdr:nvSpPr>
            <xdr:cNvPr id="22700" name="TextBox168" hidden="1">
              <a:extLst>
                <a:ext uri="{63B3BB69-23CF-44E3-9099-C40C66FF867C}">
                  <a14:compatExt spid="_x0000_s22700"/>
                </a:ext>
                <a:ext uri="{FF2B5EF4-FFF2-40B4-BE49-F238E27FC236}">
                  <a16:creationId xmlns:a16="http://schemas.microsoft.com/office/drawing/2014/main" id="{00000000-0008-0000-0000-0000A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14</xdr:row>
          <xdr:rowOff>9525</xdr:rowOff>
        </xdr:from>
        <xdr:to>
          <xdr:col>6</xdr:col>
          <xdr:colOff>57150</xdr:colOff>
          <xdr:row>15</xdr:row>
          <xdr:rowOff>66675</xdr:rowOff>
        </xdr:to>
        <xdr:sp macro="" textlink="">
          <xdr:nvSpPr>
            <xdr:cNvPr id="22701" name="TextBox169" hidden="1">
              <a:extLst>
                <a:ext uri="{63B3BB69-23CF-44E3-9099-C40C66FF867C}">
                  <a14:compatExt spid="_x0000_s22701"/>
                </a:ext>
                <a:ext uri="{FF2B5EF4-FFF2-40B4-BE49-F238E27FC236}">
                  <a16:creationId xmlns:a16="http://schemas.microsoft.com/office/drawing/2014/main" id="{00000000-0008-0000-0000-0000A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14</xdr:row>
          <xdr:rowOff>9525</xdr:rowOff>
        </xdr:from>
        <xdr:to>
          <xdr:col>7</xdr:col>
          <xdr:colOff>28575</xdr:colOff>
          <xdr:row>15</xdr:row>
          <xdr:rowOff>66675</xdr:rowOff>
        </xdr:to>
        <xdr:sp macro="" textlink="">
          <xdr:nvSpPr>
            <xdr:cNvPr id="22702" name="TextBox170" hidden="1">
              <a:extLst>
                <a:ext uri="{63B3BB69-23CF-44E3-9099-C40C66FF867C}">
                  <a14:compatExt spid="_x0000_s22702"/>
                </a:ext>
                <a:ext uri="{FF2B5EF4-FFF2-40B4-BE49-F238E27FC236}">
                  <a16:creationId xmlns:a16="http://schemas.microsoft.com/office/drawing/2014/main" id="{00000000-0008-0000-0000-0000A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14</xdr:row>
          <xdr:rowOff>19050</xdr:rowOff>
        </xdr:from>
        <xdr:to>
          <xdr:col>8</xdr:col>
          <xdr:colOff>28575</xdr:colOff>
          <xdr:row>15</xdr:row>
          <xdr:rowOff>76200</xdr:rowOff>
        </xdr:to>
        <xdr:sp macro="" textlink="">
          <xdr:nvSpPr>
            <xdr:cNvPr id="22703" name="TextBox171" hidden="1">
              <a:extLst>
                <a:ext uri="{63B3BB69-23CF-44E3-9099-C40C66FF867C}">
                  <a14:compatExt spid="_x0000_s22703"/>
                </a:ext>
                <a:ext uri="{FF2B5EF4-FFF2-40B4-BE49-F238E27FC236}">
                  <a16:creationId xmlns:a16="http://schemas.microsoft.com/office/drawing/2014/main" id="{00000000-0008-0000-0000-0000A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14</xdr:row>
          <xdr:rowOff>19050</xdr:rowOff>
        </xdr:from>
        <xdr:to>
          <xdr:col>17</xdr:col>
          <xdr:colOff>57150</xdr:colOff>
          <xdr:row>15</xdr:row>
          <xdr:rowOff>57150</xdr:rowOff>
        </xdr:to>
        <xdr:sp macro="" textlink="">
          <xdr:nvSpPr>
            <xdr:cNvPr id="22704" name="TextBox172" hidden="1">
              <a:extLst>
                <a:ext uri="{63B3BB69-23CF-44E3-9099-C40C66FF867C}">
                  <a14:compatExt spid="_x0000_s22704"/>
                </a:ext>
                <a:ext uri="{FF2B5EF4-FFF2-40B4-BE49-F238E27FC236}">
                  <a16:creationId xmlns:a16="http://schemas.microsoft.com/office/drawing/2014/main" id="{00000000-0008-0000-0000-0000B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14</xdr:row>
          <xdr:rowOff>19050</xdr:rowOff>
        </xdr:from>
        <xdr:to>
          <xdr:col>16</xdr:col>
          <xdr:colOff>47625</xdr:colOff>
          <xdr:row>15</xdr:row>
          <xdr:rowOff>76200</xdr:rowOff>
        </xdr:to>
        <xdr:sp macro="" textlink="">
          <xdr:nvSpPr>
            <xdr:cNvPr id="22705" name="TextBox173" hidden="1">
              <a:extLst>
                <a:ext uri="{63B3BB69-23CF-44E3-9099-C40C66FF867C}">
                  <a14:compatExt spid="_x0000_s22705"/>
                </a:ext>
                <a:ext uri="{FF2B5EF4-FFF2-40B4-BE49-F238E27FC236}">
                  <a16:creationId xmlns:a16="http://schemas.microsoft.com/office/drawing/2014/main" id="{00000000-0008-0000-0000-0000B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14</xdr:row>
          <xdr:rowOff>9525</xdr:rowOff>
        </xdr:from>
        <xdr:to>
          <xdr:col>15</xdr:col>
          <xdr:colOff>38100</xdr:colOff>
          <xdr:row>15</xdr:row>
          <xdr:rowOff>66675</xdr:rowOff>
        </xdr:to>
        <xdr:sp macro="" textlink="">
          <xdr:nvSpPr>
            <xdr:cNvPr id="22706" name="TextBox174" hidden="1">
              <a:extLst>
                <a:ext uri="{63B3BB69-23CF-44E3-9099-C40C66FF867C}">
                  <a14:compatExt spid="_x0000_s22706"/>
                </a:ext>
                <a:ext uri="{FF2B5EF4-FFF2-40B4-BE49-F238E27FC236}">
                  <a16:creationId xmlns:a16="http://schemas.microsoft.com/office/drawing/2014/main" id="{00000000-0008-0000-0000-0000B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14</xdr:row>
          <xdr:rowOff>19050</xdr:rowOff>
        </xdr:from>
        <xdr:to>
          <xdr:col>14</xdr:col>
          <xdr:colOff>28575</xdr:colOff>
          <xdr:row>15</xdr:row>
          <xdr:rowOff>76200</xdr:rowOff>
        </xdr:to>
        <xdr:sp macro="" textlink="">
          <xdr:nvSpPr>
            <xdr:cNvPr id="22707" name="TextBox175" hidden="1">
              <a:extLst>
                <a:ext uri="{63B3BB69-23CF-44E3-9099-C40C66FF867C}">
                  <a14:compatExt spid="_x0000_s22707"/>
                </a:ext>
                <a:ext uri="{FF2B5EF4-FFF2-40B4-BE49-F238E27FC236}">
                  <a16:creationId xmlns:a16="http://schemas.microsoft.com/office/drawing/2014/main" id="{00000000-0008-0000-0000-0000B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14</xdr:row>
          <xdr:rowOff>19050</xdr:rowOff>
        </xdr:from>
        <xdr:to>
          <xdr:col>13</xdr:col>
          <xdr:colOff>47625</xdr:colOff>
          <xdr:row>15</xdr:row>
          <xdr:rowOff>57150</xdr:rowOff>
        </xdr:to>
        <xdr:sp macro="" textlink="">
          <xdr:nvSpPr>
            <xdr:cNvPr id="22708" name="TextBox176" hidden="1">
              <a:extLst>
                <a:ext uri="{63B3BB69-23CF-44E3-9099-C40C66FF867C}">
                  <a14:compatExt spid="_x0000_s22708"/>
                </a:ext>
                <a:ext uri="{FF2B5EF4-FFF2-40B4-BE49-F238E27FC236}">
                  <a16:creationId xmlns:a16="http://schemas.microsoft.com/office/drawing/2014/main" id="{00000000-0008-0000-0000-0000B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14</xdr:row>
          <xdr:rowOff>19050</xdr:rowOff>
        </xdr:from>
        <xdr:to>
          <xdr:col>12</xdr:col>
          <xdr:colOff>57150</xdr:colOff>
          <xdr:row>15</xdr:row>
          <xdr:rowOff>76200</xdr:rowOff>
        </xdr:to>
        <xdr:sp macro="" textlink="">
          <xdr:nvSpPr>
            <xdr:cNvPr id="22709" name="TextBox177" hidden="1">
              <a:extLst>
                <a:ext uri="{63B3BB69-23CF-44E3-9099-C40C66FF867C}">
                  <a14:compatExt spid="_x0000_s22709"/>
                </a:ext>
                <a:ext uri="{FF2B5EF4-FFF2-40B4-BE49-F238E27FC236}">
                  <a16:creationId xmlns:a16="http://schemas.microsoft.com/office/drawing/2014/main" id="{00000000-0008-0000-0000-0000B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14</xdr:row>
          <xdr:rowOff>19050</xdr:rowOff>
        </xdr:from>
        <xdr:to>
          <xdr:col>11</xdr:col>
          <xdr:colOff>28575</xdr:colOff>
          <xdr:row>15</xdr:row>
          <xdr:rowOff>76200</xdr:rowOff>
        </xdr:to>
        <xdr:sp macro="" textlink="">
          <xdr:nvSpPr>
            <xdr:cNvPr id="22710" name="TextBox178" hidden="1">
              <a:extLst>
                <a:ext uri="{63B3BB69-23CF-44E3-9099-C40C66FF867C}">
                  <a14:compatExt spid="_x0000_s22710"/>
                </a:ext>
                <a:ext uri="{FF2B5EF4-FFF2-40B4-BE49-F238E27FC236}">
                  <a16:creationId xmlns:a16="http://schemas.microsoft.com/office/drawing/2014/main" id="{00000000-0008-0000-0000-0000B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14</xdr:row>
          <xdr:rowOff>19050</xdr:rowOff>
        </xdr:from>
        <xdr:to>
          <xdr:col>10</xdr:col>
          <xdr:colOff>47625</xdr:colOff>
          <xdr:row>15</xdr:row>
          <xdr:rowOff>57150</xdr:rowOff>
        </xdr:to>
        <xdr:sp macro="" textlink="">
          <xdr:nvSpPr>
            <xdr:cNvPr id="22711" name="TextBox179" hidden="1">
              <a:extLst>
                <a:ext uri="{63B3BB69-23CF-44E3-9099-C40C66FF867C}">
                  <a14:compatExt spid="_x0000_s22711"/>
                </a:ext>
                <a:ext uri="{FF2B5EF4-FFF2-40B4-BE49-F238E27FC236}">
                  <a16:creationId xmlns:a16="http://schemas.microsoft.com/office/drawing/2014/main" id="{00000000-0008-0000-0000-0000B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14</xdr:row>
          <xdr:rowOff>19050</xdr:rowOff>
        </xdr:from>
        <xdr:to>
          <xdr:col>9</xdr:col>
          <xdr:colOff>57150</xdr:colOff>
          <xdr:row>15</xdr:row>
          <xdr:rowOff>76200</xdr:rowOff>
        </xdr:to>
        <xdr:sp macro="" textlink="">
          <xdr:nvSpPr>
            <xdr:cNvPr id="22712" name="TextBox180" hidden="1">
              <a:extLst>
                <a:ext uri="{63B3BB69-23CF-44E3-9099-C40C66FF867C}">
                  <a14:compatExt spid="_x0000_s22712"/>
                </a:ext>
                <a:ext uri="{FF2B5EF4-FFF2-40B4-BE49-F238E27FC236}">
                  <a16:creationId xmlns:a16="http://schemas.microsoft.com/office/drawing/2014/main" id="{00000000-0008-0000-0000-0000B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9525</xdr:rowOff>
        </xdr:from>
        <xdr:to>
          <xdr:col>3</xdr:col>
          <xdr:colOff>47625</xdr:colOff>
          <xdr:row>16</xdr:row>
          <xdr:rowOff>66675</xdr:rowOff>
        </xdr:to>
        <xdr:sp macro="" textlink="">
          <xdr:nvSpPr>
            <xdr:cNvPr id="22713" name="TextBox181" hidden="1">
              <a:extLst>
                <a:ext uri="{63B3BB69-23CF-44E3-9099-C40C66FF867C}">
                  <a14:compatExt spid="_x0000_s22713"/>
                </a:ext>
                <a:ext uri="{FF2B5EF4-FFF2-40B4-BE49-F238E27FC236}">
                  <a16:creationId xmlns:a16="http://schemas.microsoft.com/office/drawing/2014/main" id="{00000000-0008-0000-0000-0000B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9525</xdr:rowOff>
        </xdr:from>
        <xdr:to>
          <xdr:col>4</xdr:col>
          <xdr:colOff>47625</xdr:colOff>
          <xdr:row>16</xdr:row>
          <xdr:rowOff>66675</xdr:rowOff>
        </xdr:to>
        <xdr:sp macro="" textlink="">
          <xdr:nvSpPr>
            <xdr:cNvPr id="22714" name="TextBox182" hidden="1">
              <a:extLst>
                <a:ext uri="{63B3BB69-23CF-44E3-9099-C40C66FF867C}">
                  <a14:compatExt spid="_x0000_s22714"/>
                </a:ext>
                <a:ext uri="{FF2B5EF4-FFF2-40B4-BE49-F238E27FC236}">
                  <a16:creationId xmlns:a16="http://schemas.microsoft.com/office/drawing/2014/main" id="{00000000-0008-0000-0000-0000B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9525</xdr:rowOff>
        </xdr:from>
        <xdr:to>
          <xdr:col>5</xdr:col>
          <xdr:colOff>28575</xdr:colOff>
          <xdr:row>16</xdr:row>
          <xdr:rowOff>76200</xdr:rowOff>
        </xdr:to>
        <xdr:sp macro="" textlink="">
          <xdr:nvSpPr>
            <xdr:cNvPr id="22715" name="TextBox183" hidden="1">
              <a:extLst>
                <a:ext uri="{63B3BB69-23CF-44E3-9099-C40C66FF867C}">
                  <a14:compatExt spid="_x0000_s22715"/>
                </a:ext>
                <a:ext uri="{FF2B5EF4-FFF2-40B4-BE49-F238E27FC236}">
                  <a16:creationId xmlns:a16="http://schemas.microsoft.com/office/drawing/2014/main" id="{00000000-0008-0000-0000-0000B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15</xdr:row>
          <xdr:rowOff>9525</xdr:rowOff>
        </xdr:from>
        <xdr:to>
          <xdr:col>6</xdr:col>
          <xdr:colOff>57150</xdr:colOff>
          <xdr:row>16</xdr:row>
          <xdr:rowOff>66675</xdr:rowOff>
        </xdr:to>
        <xdr:sp macro="" textlink="">
          <xdr:nvSpPr>
            <xdr:cNvPr id="22716" name="TextBox184" hidden="1">
              <a:extLst>
                <a:ext uri="{63B3BB69-23CF-44E3-9099-C40C66FF867C}">
                  <a14:compatExt spid="_x0000_s22716"/>
                </a:ext>
                <a:ext uri="{FF2B5EF4-FFF2-40B4-BE49-F238E27FC236}">
                  <a16:creationId xmlns:a16="http://schemas.microsoft.com/office/drawing/2014/main" id="{00000000-0008-0000-0000-0000B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15</xdr:row>
          <xdr:rowOff>9525</xdr:rowOff>
        </xdr:from>
        <xdr:to>
          <xdr:col>7</xdr:col>
          <xdr:colOff>28575</xdr:colOff>
          <xdr:row>16</xdr:row>
          <xdr:rowOff>66675</xdr:rowOff>
        </xdr:to>
        <xdr:sp macro="" textlink="">
          <xdr:nvSpPr>
            <xdr:cNvPr id="22717" name="TextBox185" hidden="1">
              <a:extLst>
                <a:ext uri="{63B3BB69-23CF-44E3-9099-C40C66FF867C}">
                  <a14:compatExt spid="_x0000_s22717"/>
                </a:ext>
                <a:ext uri="{FF2B5EF4-FFF2-40B4-BE49-F238E27FC236}">
                  <a16:creationId xmlns:a16="http://schemas.microsoft.com/office/drawing/2014/main" id="{00000000-0008-0000-0000-0000B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15</xdr:row>
          <xdr:rowOff>19050</xdr:rowOff>
        </xdr:from>
        <xdr:to>
          <xdr:col>8</xdr:col>
          <xdr:colOff>28575</xdr:colOff>
          <xdr:row>16</xdr:row>
          <xdr:rowOff>76200</xdr:rowOff>
        </xdr:to>
        <xdr:sp macro="" textlink="">
          <xdr:nvSpPr>
            <xdr:cNvPr id="22718" name="TextBox186" hidden="1">
              <a:extLst>
                <a:ext uri="{63B3BB69-23CF-44E3-9099-C40C66FF867C}">
                  <a14:compatExt spid="_x0000_s22718"/>
                </a:ext>
                <a:ext uri="{FF2B5EF4-FFF2-40B4-BE49-F238E27FC236}">
                  <a16:creationId xmlns:a16="http://schemas.microsoft.com/office/drawing/2014/main" id="{00000000-0008-0000-0000-0000B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15</xdr:row>
          <xdr:rowOff>19050</xdr:rowOff>
        </xdr:from>
        <xdr:to>
          <xdr:col>17</xdr:col>
          <xdr:colOff>57150</xdr:colOff>
          <xdr:row>16</xdr:row>
          <xdr:rowOff>57150</xdr:rowOff>
        </xdr:to>
        <xdr:sp macro="" textlink="">
          <xdr:nvSpPr>
            <xdr:cNvPr id="22719" name="TextBox187" hidden="1">
              <a:extLst>
                <a:ext uri="{63B3BB69-23CF-44E3-9099-C40C66FF867C}">
                  <a14:compatExt spid="_x0000_s22719"/>
                </a:ext>
                <a:ext uri="{FF2B5EF4-FFF2-40B4-BE49-F238E27FC236}">
                  <a16:creationId xmlns:a16="http://schemas.microsoft.com/office/drawing/2014/main" id="{00000000-0008-0000-0000-0000B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15</xdr:row>
          <xdr:rowOff>19050</xdr:rowOff>
        </xdr:from>
        <xdr:to>
          <xdr:col>16</xdr:col>
          <xdr:colOff>47625</xdr:colOff>
          <xdr:row>16</xdr:row>
          <xdr:rowOff>76200</xdr:rowOff>
        </xdr:to>
        <xdr:sp macro="" textlink="">
          <xdr:nvSpPr>
            <xdr:cNvPr id="22720" name="TextBox188" hidden="1">
              <a:extLst>
                <a:ext uri="{63B3BB69-23CF-44E3-9099-C40C66FF867C}">
                  <a14:compatExt spid="_x0000_s22720"/>
                </a:ext>
                <a:ext uri="{FF2B5EF4-FFF2-40B4-BE49-F238E27FC236}">
                  <a16:creationId xmlns:a16="http://schemas.microsoft.com/office/drawing/2014/main" id="{00000000-0008-0000-0000-0000C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15</xdr:row>
          <xdr:rowOff>9525</xdr:rowOff>
        </xdr:from>
        <xdr:to>
          <xdr:col>15</xdr:col>
          <xdr:colOff>38100</xdr:colOff>
          <xdr:row>16</xdr:row>
          <xdr:rowOff>66675</xdr:rowOff>
        </xdr:to>
        <xdr:sp macro="" textlink="">
          <xdr:nvSpPr>
            <xdr:cNvPr id="22721" name="TextBox189" hidden="1">
              <a:extLst>
                <a:ext uri="{63B3BB69-23CF-44E3-9099-C40C66FF867C}">
                  <a14:compatExt spid="_x0000_s22721"/>
                </a:ext>
                <a:ext uri="{FF2B5EF4-FFF2-40B4-BE49-F238E27FC236}">
                  <a16:creationId xmlns:a16="http://schemas.microsoft.com/office/drawing/2014/main" id="{00000000-0008-0000-0000-0000C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15</xdr:row>
          <xdr:rowOff>19050</xdr:rowOff>
        </xdr:from>
        <xdr:to>
          <xdr:col>14</xdr:col>
          <xdr:colOff>28575</xdr:colOff>
          <xdr:row>16</xdr:row>
          <xdr:rowOff>76200</xdr:rowOff>
        </xdr:to>
        <xdr:sp macro="" textlink="">
          <xdr:nvSpPr>
            <xdr:cNvPr id="22722" name="TextBox190" hidden="1">
              <a:extLst>
                <a:ext uri="{63B3BB69-23CF-44E3-9099-C40C66FF867C}">
                  <a14:compatExt spid="_x0000_s22722"/>
                </a:ext>
                <a:ext uri="{FF2B5EF4-FFF2-40B4-BE49-F238E27FC236}">
                  <a16:creationId xmlns:a16="http://schemas.microsoft.com/office/drawing/2014/main" id="{00000000-0008-0000-0000-0000C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15</xdr:row>
          <xdr:rowOff>19050</xdr:rowOff>
        </xdr:from>
        <xdr:to>
          <xdr:col>13</xdr:col>
          <xdr:colOff>47625</xdr:colOff>
          <xdr:row>16</xdr:row>
          <xdr:rowOff>57150</xdr:rowOff>
        </xdr:to>
        <xdr:sp macro="" textlink="">
          <xdr:nvSpPr>
            <xdr:cNvPr id="22723" name="TextBox191" hidden="1">
              <a:extLst>
                <a:ext uri="{63B3BB69-23CF-44E3-9099-C40C66FF867C}">
                  <a14:compatExt spid="_x0000_s22723"/>
                </a:ext>
                <a:ext uri="{FF2B5EF4-FFF2-40B4-BE49-F238E27FC236}">
                  <a16:creationId xmlns:a16="http://schemas.microsoft.com/office/drawing/2014/main" id="{00000000-0008-0000-0000-0000C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15</xdr:row>
          <xdr:rowOff>19050</xdr:rowOff>
        </xdr:from>
        <xdr:to>
          <xdr:col>12</xdr:col>
          <xdr:colOff>57150</xdr:colOff>
          <xdr:row>16</xdr:row>
          <xdr:rowOff>76200</xdr:rowOff>
        </xdr:to>
        <xdr:sp macro="" textlink="">
          <xdr:nvSpPr>
            <xdr:cNvPr id="22724" name="TextBox192" hidden="1">
              <a:extLst>
                <a:ext uri="{63B3BB69-23CF-44E3-9099-C40C66FF867C}">
                  <a14:compatExt spid="_x0000_s22724"/>
                </a:ext>
                <a:ext uri="{FF2B5EF4-FFF2-40B4-BE49-F238E27FC236}">
                  <a16:creationId xmlns:a16="http://schemas.microsoft.com/office/drawing/2014/main" id="{00000000-0008-0000-0000-0000C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15</xdr:row>
          <xdr:rowOff>19050</xdr:rowOff>
        </xdr:from>
        <xdr:to>
          <xdr:col>11</xdr:col>
          <xdr:colOff>28575</xdr:colOff>
          <xdr:row>16</xdr:row>
          <xdr:rowOff>76200</xdr:rowOff>
        </xdr:to>
        <xdr:sp macro="" textlink="">
          <xdr:nvSpPr>
            <xdr:cNvPr id="22725" name="TextBox193" hidden="1">
              <a:extLst>
                <a:ext uri="{63B3BB69-23CF-44E3-9099-C40C66FF867C}">
                  <a14:compatExt spid="_x0000_s22725"/>
                </a:ext>
                <a:ext uri="{FF2B5EF4-FFF2-40B4-BE49-F238E27FC236}">
                  <a16:creationId xmlns:a16="http://schemas.microsoft.com/office/drawing/2014/main" id="{00000000-0008-0000-0000-0000C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15</xdr:row>
          <xdr:rowOff>19050</xdr:rowOff>
        </xdr:from>
        <xdr:to>
          <xdr:col>10</xdr:col>
          <xdr:colOff>47625</xdr:colOff>
          <xdr:row>16</xdr:row>
          <xdr:rowOff>57150</xdr:rowOff>
        </xdr:to>
        <xdr:sp macro="" textlink="">
          <xdr:nvSpPr>
            <xdr:cNvPr id="22726" name="TextBox194" hidden="1">
              <a:extLst>
                <a:ext uri="{63B3BB69-23CF-44E3-9099-C40C66FF867C}">
                  <a14:compatExt spid="_x0000_s22726"/>
                </a:ext>
                <a:ext uri="{FF2B5EF4-FFF2-40B4-BE49-F238E27FC236}">
                  <a16:creationId xmlns:a16="http://schemas.microsoft.com/office/drawing/2014/main" id="{00000000-0008-0000-0000-0000C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15</xdr:row>
          <xdr:rowOff>19050</xdr:rowOff>
        </xdr:from>
        <xdr:to>
          <xdr:col>9</xdr:col>
          <xdr:colOff>57150</xdr:colOff>
          <xdr:row>16</xdr:row>
          <xdr:rowOff>76200</xdr:rowOff>
        </xdr:to>
        <xdr:sp macro="" textlink="">
          <xdr:nvSpPr>
            <xdr:cNvPr id="22727" name="TextBox195" hidden="1">
              <a:extLst>
                <a:ext uri="{63B3BB69-23CF-44E3-9099-C40C66FF867C}">
                  <a14:compatExt spid="_x0000_s22727"/>
                </a:ext>
                <a:ext uri="{FF2B5EF4-FFF2-40B4-BE49-F238E27FC236}">
                  <a16:creationId xmlns:a16="http://schemas.microsoft.com/office/drawing/2014/main" id="{00000000-0008-0000-0000-0000C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9525</xdr:rowOff>
        </xdr:from>
        <xdr:to>
          <xdr:col>3</xdr:col>
          <xdr:colOff>47625</xdr:colOff>
          <xdr:row>17</xdr:row>
          <xdr:rowOff>66675</xdr:rowOff>
        </xdr:to>
        <xdr:sp macro="" textlink="">
          <xdr:nvSpPr>
            <xdr:cNvPr id="22728" name="TextBox196" hidden="1">
              <a:extLst>
                <a:ext uri="{63B3BB69-23CF-44E3-9099-C40C66FF867C}">
                  <a14:compatExt spid="_x0000_s22728"/>
                </a:ext>
                <a:ext uri="{FF2B5EF4-FFF2-40B4-BE49-F238E27FC236}">
                  <a16:creationId xmlns:a16="http://schemas.microsoft.com/office/drawing/2014/main" id="{00000000-0008-0000-0000-0000C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9525</xdr:rowOff>
        </xdr:from>
        <xdr:to>
          <xdr:col>4</xdr:col>
          <xdr:colOff>47625</xdr:colOff>
          <xdr:row>17</xdr:row>
          <xdr:rowOff>66675</xdr:rowOff>
        </xdr:to>
        <xdr:sp macro="" textlink="">
          <xdr:nvSpPr>
            <xdr:cNvPr id="22729" name="TextBox197" hidden="1">
              <a:extLst>
                <a:ext uri="{63B3BB69-23CF-44E3-9099-C40C66FF867C}">
                  <a14:compatExt spid="_x0000_s22729"/>
                </a:ext>
                <a:ext uri="{FF2B5EF4-FFF2-40B4-BE49-F238E27FC236}">
                  <a16:creationId xmlns:a16="http://schemas.microsoft.com/office/drawing/2014/main" id="{00000000-0008-0000-0000-0000C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16</xdr:row>
          <xdr:rowOff>9525</xdr:rowOff>
        </xdr:from>
        <xdr:to>
          <xdr:col>5</xdr:col>
          <xdr:colOff>28575</xdr:colOff>
          <xdr:row>17</xdr:row>
          <xdr:rowOff>76200</xdr:rowOff>
        </xdr:to>
        <xdr:sp macro="" textlink="">
          <xdr:nvSpPr>
            <xdr:cNvPr id="22730" name="TextBox198" hidden="1">
              <a:extLst>
                <a:ext uri="{63B3BB69-23CF-44E3-9099-C40C66FF867C}">
                  <a14:compatExt spid="_x0000_s22730"/>
                </a:ext>
                <a:ext uri="{FF2B5EF4-FFF2-40B4-BE49-F238E27FC236}">
                  <a16:creationId xmlns:a16="http://schemas.microsoft.com/office/drawing/2014/main" id="{00000000-0008-0000-0000-0000C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9525</xdr:rowOff>
        </xdr:from>
        <xdr:to>
          <xdr:col>6</xdr:col>
          <xdr:colOff>57150</xdr:colOff>
          <xdr:row>17</xdr:row>
          <xdr:rowOff>66675</xdr:rowOff>
        </xdr:to>
        <xdr:sp macro="" textlink="">
          <xdr:nvSpPr>
            <xdr:cNvPr id="22731" name="TextBox199" hidden="1">
              <a:extLst>
                <a:ext uri="{63B3BB69-23CF-44E3-9099-C40C66FF867C}">
                  <a14:compatExt spid="_x0000_s22731"/>
                </a:ext>
                <a:ext uri="{FF2B5EF4-FFF2-40B4-BE49-F238E27FC236}">
                  <a16:creationId xmlns:a16="http://schemas.microsoft.com/office/drawing/2014/main" id="{00000000-0008-0000-0000-0000C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16</xdr:row>
          <xdr:rowOff>9525</xdr:rowOff>
        </xdr:from>
        <xdr:to>
          <xdr:col>7</xdr:col>
          <xdr:colOff>28575</xdr:colOff>
          <xdr:row>17</xdr:row>
          <xdr:rowOff>66675</xdr:rowOff>
        </xdr:to>
        <xdr:sp macro="" textlink="">
          <xdr:nvSpPr>
            <xdr:cNvPr id="22732" name="TextBox200" hidden="1">
              <a:extLst>
                <a:ext uri="{63B3BB69-23CF-44E3-9099-C40C66FF867C}">
                  <a14:compatExt spid="_x0000_s22732"/>
                </a:ext>
                <a:ext uri="{FF2B5EF4-FFF2-40B4-BE49-F238E27FC236}">
                  <a16:creationId xmlns:a16="http://schemas.microsoft.com/office/drawing/2014/main" id="{00000000-0008-0000-0000-0000C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16</xdr:row>
          <xdr:rowOff>19050</xdr:rowOff>
        </xdr:from>
        <xdr:to>
          <xdr:col>8</xdr:col>
          <xdr:colOff>28575</xdr:colOff>
          <xdr:row>17</xdr:row>
          <xdr:rowOff>76200</xdr:rowOff>
        </xdr:to>
        <xdr:sp macro="" textlink="">
          <xdr:nvSpPr>
            <xdr:cNvPr id="22733" name="TextBox201" hidden="1">
              <a:extLst>
                <a:ext uri="{63B3BB69-23CF-44E3-9099-C40C66FF867C}">
                  <a14:compatExt spid="_x0000_s22733"/>
                </a:ext>
                <a:ext uri="{FF2B5EF4-FFF2-40B4-BE49-F238E27FC236}">
                  <a16:creationId xmlns:a16="http://schemas.microsoft.com/office/drawing/2014/main" id="{00000000-0008-0000-0000-0000C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16</xdr:row>
          <xdr:rowOff>19050</xdr:rowOff>
        </xdr:from>
        <xdr:to>
          <xdr:col>17</xdr:col>
          <xdr:colOff>57150</xdr:colOff>
          <xdr:row>17</xdr:row>
          <xdr:rowOff>57150</xdr:rowOff>
        </xdr:to>
        <xdr:sp macro="" textlink="">
          <xdr:nvSpPr>
            <xdr:cNvPr id="22734" name="TextBox202" hidden="1">
              <a:extLst>
                <a:ext uri="{63B3BB69-23CF-44E3-9099-C40C66FF867C}">
                  <a14:compatExt spid="_x0000_s22734"/>
                </a:ext>
                <a:ext uri="{FF2B5EF4-FFF2-40B4-BE49-F238E27FC236}">
                  <a16:creationId xmlns:a16="http://schemas.microsoft.com/office/drawing/2014/main" id="{00000000-0008-0000-0000-0000C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16</xdr:row>
          <xdr:rowOff>19050</xdr:rowOff>
        </xdr:from>
        <xdr:to>
          <xdr:col>16</xdr:col>
          <xdr:colOff>47625</xdr:colOff>
          <xdr:row>17</xdr:row>
          <xdr:rowOff>76200</xdr:rowOff>
        </xdr:to>
        <xdr:sp macro="" textlink="">
          <xdr:nvSpPr>
            <xdr:cNvPr id="22735" name="TextBox203" hidden="1">
              <a:extLst>
                <a:ext uri="{63B3BB69-23CF-44E3-9099-C40C66FF867C}">
                  <a14:compatExt spid="_x0000_s22735"/>
                </a:ext>
                <a:ext uri="{FF2B5EF4-FFF2-40B4-BE49-F238E27FC236}">
                  <a16:creationId xmlns:a16="http://schemas.microsoft.com/office/drawing/2014/main" id="{00000000-0008-0000-0000-0000C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16</xdr:row>
          <xdr:rowOff>9525</xdr:rowOff>
        </xdr:from>
        <xdr:to>
          <xdr:col>15</xdr:col>
          <xdr:colOff>38100</xdr:colOff>
          <xdr:row>17</xdr:row>
          <xdr:rowOff>66675</xdr:rowOff>
        </xdr:to>
        <xdr:sp macro="" textlink="">
          <xdr:nvSpPr>
            <xdr:cNvPr id="22736" name="TextBox204" hidden="1">
              <a:extLst>
                <a:ext uri="{63B3BB69-23CF-44E3-9099-C40C66FF867C}">
                  <a14:compatExt spid="_x0000_s22736"/>
                </a:ext>
                <a:ext uri="{FF2B5EF4-FFF2-40B4-BE49-F238E27FC236}">
                  <a16:creationId xmlns:a16="http://schemas.microsoft.com/office/drawing/2014/main" id="{00000000-0008-0000-0000-0000D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16</xdr:row>
          <xdr:rowOff>19050</xdr:rowOff>
        </xdr:from>
        <xdr:to>
          <xdr:col>14</xdr:col>
          <xdr:colOff>28575</xdr:colOff>
          <xdr:row>17</xdr:row>
          <xdr:rowOff>76200</xdr:rowOff>
        </xdr:to>
        <xdr:sp macro="" textlink="">
          <xdr:nvSpPr>
            <xdr:cNvPr id="22737" name="TextBox205" hidden="1">
              <a:extLst>
                <a:ext uri="{63B3BB69-23CF-44E3-9099-C40C66FF867C}">
                  <a14:compatExt spid="_x0000_s22737"/>
                </a:ext>
                <a:ext uri="{FF2B5EF4-FFF2-40B4-BE49-F238E27FC236}">
                  <a16:creationId xmlns:a16="http://schemas.microsoft.com/office/drawing/2014/main" id="{00000000-0008-0000-0000-0000D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16</xdr:row>
          <xdr:rowOff>19050</xdr:rowOff>
        </xdr:from>
        <xdr:to>
          <xdr:col>13</xdr:col>
          <xdr:colOff>47625</xdr:colOff>
          <xdr:row>17</xdr:row>
          <xdr:rowOff>57150</xdr:rowOff>
        </xdr:to>
        <xdr:sp macro="" textlink="">
          <xdr:nvSpPr>
            <xdr:cNvPr id="22738" name="TextBox206" hidden="1">
              <a:extLst>
                <a:ext uri="{63B3BB69-23CF-44E3-9099-C40C66FF867C}">
                  <a14:compatExt spid="_x0000_s22738"/>
                </a:ext>
                <a:ext uri="{FF2B5EF4-FFF2-40B4-BE49-F238E27FC236}">
                  <a16:creationId xmlns:a16="http://schemas.microsoft.com/office/drawing/2014/main" id="{00000000-0008-0000-0000-0000D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16</xdr:row>
          <xdr:rowOff>19050</xdr:rowOff>
        </xdr:from>
        <xdr:to>
          <xdr:col>12</xdr:col>
          <xdr:colOff>57150</xdr:colOff>
          <xdr:row>17</xdr:row>
          <xdr:rowOff>76200</xdr:rowOff>
        </xdr:to>
        <xdr:sp macro="" textlink="">
          <xdr:nvSpPr>
            <xdr:cNvPr id="22739" name="TextBox207" hidden="1">
              <a:extLst>
                <a:ext uri="{63B3BB69-23CF-44E3-9099-C40C66FF867C}">
                  <a14:compatExt spid="_x0000_s22739"/>
                </a:ext>
                <a:ext uri="{FF2B5EF4-FFF2-40B4-BE49-F238E27FC236}">
                  <a16:creationId xmlns:a16="http://schemas.microsoft.com/office/drawing/2014/main" id="{00000000-0008-0000-0000-0000D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xdr:rowOff>
        </xdr:from>
        <xdr:to>
          <xdr:col>11</xdr:col>
          <xdr:colOff>28575</xdr:colOff>
          <xdr:row>17</xdr:row>
          <xdr:rowOff>76200</xdr:rowOff>
        </xdr:to>
        <xdr:sp macro="" textlink="">
          <xdr:nvSpPr>
            <xdr:cNvPr id="22740" name="TextBox208" hidden="1">
              <a:extLst>
                <a:ext uri="{63B3BB69-23CF-44E3-9099-C40C66FF867C}">
                  <a14:compatExt spid="_x0000_s22740"/>
                </a:ext>
                <a:ext uri="{FF2B5EF4-FFF2-40B4-BE49-F238E27FC236}">
                  <a16:creationId xmlns:a16="http://schemas.microsoft.com/office/drawing/2014/main" id="{00000000-0008-0000-0000-0000D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19050</xdr:rowOff>
        </xdr:from>
        <xdr:to>
          <xdr:col>10</xdr:col>
          <xdr:colOff>47625</xdr:colOff>
          <xdr:row>17</xdr:row>
          <xdr:rowOff>57150</xdr:rowOff>
        </xdr:to>
        <xdr:sp macro="" textlink="">
          <xdr:nvSpPr>
            <xdr:cNvPr id="22741" name="TextBox209" hidden="1">
              <a:extLst>
                <a:ext uri="{63B3BB69-23CF-44E3-9099-C40C66FF867C}">
                  <a14:compatExt spid="_x0000_s22741"/>
                </a:ext>
                <a:ext uri="{FF2B5EF4-FFF2-40B4-BE49-F238E27FC236}">
                  <a16:creationId xmlns:a16="http://schemas.microsoft.com/office/drawing/2014/main" id="{00000000-0008-0000-0000-0000D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16</xdr:row>
          <xdr:rowOff>19050</xdr:rowOff>
        </xdr:from>
        <xdr:to>
          <xdr:col>9</xdr:col>
          <xdr:colOff>57150</xdr:colOff>
          <xdr:row>17</xdr:row>
          <xdr:rowOff>76200</xdr:rowOff>
        </xdr:to>
        <xdr:sp macro="" textlink="">
          <xdr:nvSpPr>
            <xdr:cNvPr id="22742" name="TextBox210" hidden="1">
              <a:extLst>
                <a:ext uri="{63B3BB69-23CF-44E3-9099-C40C66FF867C}">
                  <a14:compatExt spid="_x0000_s22742"/>
                </a:ext>
                <a:ext uri="{FF2B5EF4-FFF2-40B4-BE49-F238E27FC236}">
                  <a16:creationId xmlns:a16="http://schemas.microsoft.com/office/drawing/2014/main" id="{00000000-0008-0000-0000-0000D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3</xdr:col>
          <xdr:colOff>47625</xdr:colOff>
          <xdr:row>18</xdr:row>
          <xdr:rowOff>66675</xdr:rowOff>
        </xdr:to>
        <xdr:sp macro="" textlink="">
          <xdr:nvSpPr>
            <xdr:cNvPr id="22743" name="TextBox211" hidden="1">
              <a:extLst>
                <a:ext uri="{63B3BB69-23CF-44E3-9099-C40C66FF867C}">
                  <a14:compatExt spid="_x0000_s22743"/>
                </a:ext>
                <a:ext uri="{FF2B5EF4-FFF2-40B4-BE49-F238E27FC236}">
                  <a16:creationId xmlns:a16="http://schemas.microsoft.com/office/drawing/2014/main" id="{00000000-0008-0000-0000-0000D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9525</xdr:rowOff>
        </xdr:from>
        <xdr:to>
          <xdr:col>4</xdr:col>
          <xdr:colOff>47625</xdr:colOff>
          <xdr:row>18</xdr:row>
          <xdr:rowOff>66675</xdr:rowOff>
        </xdr:to>
        <xdr:sp macro="" textlink="">
          <xdr:nvSpPr>
            <xdr:cNvPr id="22744" name="TextBox212" hidden="1">
              <a:extLst>
                <a:ext uri="{63B3BB69-23CF-44E3-9099-C40C66FF867C}">
                  <a14:compatExt spid="_x0000_s22744"/>
                </a:ext>
                <a:ext uri="{FF2B5EF4-FFF2-40B4-BE49-F238E27FC236}">
                  <a16:creationId xmlns:a16="http://schemas.microsoft.com/office/drawing/2014/main" id="{00000000-0008-0000-0000-0000D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17</xdr:row>
          <xdr:rowOff>9525</xdr:rowOff>
        </xdr:from>
        <xdr:to>
          <xdr:col>5</xdr:col>
          <xdr:colOff>28575</xdr:colOff>
          <xdr:row>18</xdr:row>
          <xdr:rowOff>76200</xdr:rowOff>
        </xdr:to>
        <xdr:sp macro="" textlink="">
          <xdr:nvSpPr>
            <xdr:cNvPr id="22745" name="TextBox213" hidden="1">
              <a:extLst>
                <a:ext uri="{63B3BB69-23CF-44E3-9099-C40C66FF867C}">
                  <a14:compatExt spid="_x0000_s22745"/>
                </a:ext>
                <a:ext uri="{FF2B5EF4-FFF2-40B4-BE49-F238E27FC236}">
                  <a16:creationId xmlns:a16="http://schemas.microsoft.com/office/drawing/2014/main" id="{00000000-0008-0000-0000-0000D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17</xdr:row>
          <xdr:rowOff>9525</xdr:rowOff>
        </xdr:from>
        <xdr:to>
          <xdr:col>6</xdr:col>
          <xdr:colOff>57150</xdr:colOff>
          <xdr:row>18</xdr:row>
          <xdr:rowOff>66675</xdr:rowOff>
        </xdr:to>
        <xdr:sp macro="" textlink="">
          <xdr:nvSpPr>
            <xdr:cNvPr id="22746" name="TextBox214" hidden="1">
              <a:extLst>
                <a:ext uri="{63B3BB69-23CF-44E3-9099-C40C66FF867C}">
                  <a14:compatExt spid="_x0000_s22746"/>
                </a:ext>
                <a:ext uri="{FF2B5EF4-FFF2-40B4-BE49-F238E27FC236}">
                  <a16:creationId xmlns:a16="http://schemas.microsoft.com/office/drawing/2014/main" id="{00000000-0008-0000-0000-0000D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xdr:row>
          <xdr:rowOff>9525</xdr:rowOff>
        </xdr:from>
        <xdr:to>
          <xdr:col>7</xdr:col>
          <xdr:colOff>28575</xdr:colOff>
          <xdr:row>18</xdr:row>
          <xdr:rowOff>66675</xdr:rowOff>
        </xdr:to>
        <xdr:sp macro="" textlink="">
          <xdr:nvSpPr>
            <xdr:cNvPr id="22747" name="TextBox215" hidden="1">
              <a:extLst>
                <a:ext uri="{63B3BB69-23CF-44E3-9099-C40C66FF867C}">
                  <a14:compatExt spid="_x0000_s22747"/>
                </a:ext>
                <a:ext uri="{FF2B5EF4-FFF2-40B4-BE49-F238E27FC236}">
                  <a16:creationId xmlns:a16="http://schemas.microsoft.com/office/drawing/2014/main" id="{00000000-0008-0000-0000-0000D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17</xdr:row>
          <xdr:rowOff>19050</xdr:rowOff>
        </xdr:from>
        <xdr:to>
          <xdr:col>8</xdr:col>
          <xdr:colOff>28575</xdr:colOff>
          <xdr:row>18</xdr:row>
          <xdr:rowOff>76200</xdr:rowOff>
        </xdr:to>
        <xdr:sp macro="" textlink="">
          <xdr:nvSpPr>
            <xdr:cNvPr id="22748" name="TextBox216" hidden="1">
              <a:extLst>
                <a:ext uri="{63B3BB69-23CF-44E3-9099-C40C66FF867C}">
                  <a14:compatExt spid="_x0000_s22748"/>
                </a:ext>
                <a:ext uri="{FF2B5EF4-FFF2-40B4-BE49-F238E27FC236}">
                  <a16:creationId xmlns:a16="http://schemas.microsoft.com/office/drawing/2014/main" id="{00000000-0008-0000-0000-0000D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17</xdr:row>
          <xdr:rowOff>19050</xdr:rowOff>
        </xdr:from>
        <xdr:to>
          <xdr:col>17</xdr:col>
          <xdr:colOff>57150</xdr:colOff>
          <xdr:row>18</xdr:row>
          <xdr:rowOff>57150</xdr:rowOff>
        </xdr:to>
        <xdr:sp macro="" textlink="">
          <xdr:nvSpPr>
            <xdr:cNvPr id="22749" name="TextBox217" hidden="1">
              <a:extLst>
                <a:ext uri="{63B3BB69-23CF-44E3-9099-C40C66FF867C}">
                  <a14:compatExt spid="_x0000_s22749"/>
                </a:ext>
                <a:ext uri="{FF2B5EF4-FFF2-40B4-BE49-F238E27FC236}">
                  <a16:creationId xmlns:a16="http://schemas.microsoft.com/office/drawing/2014/main" id="{00000000-0008-0000-0000-0000D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17</xdr:row>
          <xdr:rowOff>19050</xdr:rowOff>
        </xdr:from>
        <xdr:to>
          <xdr:col>16</xdr:col>
          <xdr:colOff>47625</xdr:colOff>
          <xdr:row>18</xdr:row>
          <xdr:rowOff>76200</xdr:rowOff>
        </xdr:to>
        <xdr:sp macro="" textlink="">
          <xdr:nvSpPr>
            <xdr:cNvPr id="22750" name="TextBox218" hidden="1">
              <a:extLst>
                <a:ext uri="{63B3BB69-23CF-44E3-9099-C40C66FF867C}">
                  <a14:compatExt spid="_x0000_s22750"/>
                </a:ext>
                <a:ext uri="{FF2B5EF4-FFF2-40B4-BE49-F238E27FC236}">
                  <a16:creationId xmlns:a16="http://schemas.microsoft.com/office/drawing/2014/main" id="{00000000-0008-0000-0000-0000D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17</xdr:row>
          <xdr:rowOff>9525</xdr:rowOff>
        </xdr:from>
        <xdr:to>
          <xdr:col>15</xdr:col>
          <xdr:colOff>38100</xdr:colOff>
          <xdr:row>18</xdr:row>
          <xdr:rowOff>66675</xdr:rowOff>
        </xdr:to>
        <xdr:sp macro="" textlink="">
          <xdr:nvSpPr>
            <xdr:cNvPr id="22751" name="TextBox219" hidden="1">
              <a:extLst>
                <a:ext uri="{63B3BB69-23CF-44E3-9099-C40C66FF867C}">
                  <a14:compatExt spid="_x0000_s22751"/>
                </a:ext>
                <a:ext uri="{FF2B5EF4-FFF2-40B4-BE49-F238E27FC236}">
                  <a16:creationId xmlns:a16="http://schemas.microsoft.com/office/drawing/2014/main" id="{00000000-0008-0000-0000-0000D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17</xdr:row>
          <xdr:rowOff>19050</xdr:rowOff>
        </xdr:from>
        <xdr:to>
          <xdr:col>14</xdr:col>
          <xdr:colOff>28575</xdr:colOff>
          <xdr:row>18</xdr:row>
          <xdr:rowOff>76200</xdr:rowOff>
        </xdr:to>
        <xdr:sp macro="" textlink="">
          <xdr:nvSpPr>
            <xdr:cNvPr id="22752" name="TextBox220" hidden="1">
              <a:extLst>
                <a:ext uri="{63B3BB69-23CF-44E3-9099-C40C66FF867C}">
                  <a14:compatExt spid="_x0000_s22752"/>
                </a:ext>
                <a:ext uri="{FF2B5EF4-FFF2-40B4-BE49-F238E27FC236}">
                  <a16:creationId xmlns:a16="http://schemas.microsoft.com/office/drawing/2014/main" id="{00000000-0008-0000-0000-0000E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17</xdr:row>
          <xdr:rowOff>19050</xdr:rowOff>
        </xdr:from>
        <xdr:to>
          <xdr:col>13</xdr:col>
          <xdr:colOff>47625</xdr:colOff>
          <xdr:row>18</xdr:row>
          <xdr:rowOff>57150</xdr:rowOff>
        </xdr:to>
        <xdr:sp macro="" textlink="">
          <xdr:nvSpPr>
            <xdr:cNvPr id="22753" name="TextBox221" hidden="1">
              <a:extLst>
                <a:ext uri="{63B3BB69-23CF-44E3-9099-C40C66FF867C}">
                  <a14:compatExt spid="_x0000_s22753"/>
                </a:ext>
                <a:ext uri="{FF2B5EF4-FFF2-40B4-BE49-F238E27FC236}">
                  <a16:creationId xmlns:a16="http://schemas.microsoft.com/office/drawing/2014/main" id="{00000000-0008-0000-0000-0000E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17</xdr:row>
          <xdr:rowOff>19050</xdr:rowOff>
        </xdr:from>
        <xdr:to>
          <xdr:col>12</xdr:col>
          <xdr:colOff>57150</xdr:colOff>
          <xdr:row>18</xdr:row>
          <xdr:rowOff>76200</xdr:rowOff>
        </xdr:to>
        <xdr:sp macro="" textlink="">
          <xdr:nvSpPr>
            <xdr:cNvPr id="22754" name="TextBox222" hidden="1">
              <a:extLst>
                <a:ext uri="{63B3BB69-23CF-44E3-9099-C40C66FF867C}">
                  <a14:compatExt spid="_x0000_s22754"/>
                </a:ext>
                <a:ext uri="{FF2B5EF4-FFF2-40B4-BE49-F238E27FC236}">
                  <a16:creationId xmlns:a16="http://schemas.microsoft.com/office/drawing/2014/main" id="{00000000-0008-0000-0000-0000E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17</xdr:row>
          <xdr:rowOff>19050</xdr:rowOff>
        </xdr:from>
        <xdr:to>
          <xdr:col>11</xdr:col>
          <xdr:colOff>28575</xdr:colOff>
          <xdr:row>18</xdr:row>
          <xdr:rowOff>76200</xdr:rowOff>
        </xdr:to>
        <xdr:sp macro="" textlink="">
          <xdr:nvSpPr>
            <xdr:cNvPr id="22755" name="TextBox223" hidden="1">
              <a:extLst>
                <a:ext uri="{63B3BB69-23CF-44E3-9099-C40C66FF867C}">
                  <a14:compatExt spid="_x0000_s22755"/>
                </a:ext>
                <a:ext uri="{FF2B5EF4-FFF2-40B4-BE49-F238E27FC236}">
                  <a16:creationId xmlns:a16="http://schemas.microsoft.com/office/drawing/2014/main" id="{00000000-0008-0000-0000-0000E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19050</xdr:rowOff>
        </xdr:from>
        <xdr:to>
          <xdr:col>10</xdr:col>
          <xdr:colOff>47625</xdr:colOff>
          <xdr:row>18</xdr:row>
          <xdr:rowOff>57150</xdr:rowOff>
        </xdr:to>
        <xdr:sp macro="" textlink="">
          <xdr:nvSpPr>
            <xdr:cNvPr id="22756" name="TextBox224" hidden="1">
              <a:extLst>
                <a:ext uri="{63B3BB69-23CF-44E3-9099-C40C66FF867C}">
                  <a14:compatExt spid="_x0000_s22756"/>
                </a:ext>
                <a:ext uri="{FF2B5EF4-FFF2-40B4-BE49-F238E27FC236}">
                  <a16:creationId xmlns:a16="http://schemas.microsoft.com/office/drawing/2014/main" id="{00000000-0008-0000-0000-0000E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17</xdr:row>
          <xdr:rowOff>19050</xdr:rowOff>
        </xdr:from>
        <xdr:to>
          <xdr:col>9</xdr:col>
          <xdr:colOff>57150</xdr:colOff>
          <xdr:row>18</xdr:row>
          <xdr:rowOff>76200</xdr:rowOff>
        </xdr:to>
        <xdr:sp macro="" textlink="">
          <xdr:nvSpPr>
            <xdr:cNvPr id="22757" name="TextBox225" hidden="1">
              <a:extLst>
                <a:ext uri="{63B3BB69-23CF-44E3-9099-C40C66FF867C}">
                  <a14:compatExt spid="_x0000_s22757"/>
                </a:ext>
                <a:ext uri="{FF2B5EF4-FFF2-40B4-BE49-F238E27FC236}">
                  <a16:creationId xmlns:a16="http://schemas.microsoft.com/office/drawing/2014/main" id="{00000000-0008-0000-0000-0000E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9525</xdr:rowOff>
        </xdr:from>
        <xdr:to>
          <xdr:col>3</xdr:col>
          <xdr:colOff>47625</xdr:colOff>
          <xdr:row>19</xdr:row>
          <xdr:rowOff>66675</xdr:rowOff>
        </xdr:to>
        <xdr:sp macro="" textlink="">
          <xdr:nvSpPr>
            <xdr:cNvPr id="22758" name="TextBox226" hidden="1">
              <a:extLst>
                <a:ext uri="{63B3BB69-23CF-44E3-9099-C40C66FF867C}">
                  <a14:compatExt spid="_x0000_s22758"/>
                </a:ext>
                <a:ext uri="{FF2B5EF4-FFF2-40B4-BE49-F238E27FC236}">
                  <a16:creationId xmlns:a16="http://schemas.microsoft.com/office/drawing/2014/main" id="{00000000-0008-0000-0000-0000E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9525</xdr:rowOff>
        </xdr:from>
        <xdr:to>
          <xdr:col>4</xdr:col>
          <xdr:colOff>47625</xdr:colOff>
          <xdr:row>19</xdr:row>
          <xdr:rowOff>66675</xdr:rowOff>
        </xdr:to>
        <xdr:sp macro="" textlink="">
          <xdr:nvSpPr>
            <xdr:cNvPr id="22759" name="TextBox227" hidden="1">
              <a:extLst>
                <a:ext uri="{63B3BB69-23CF-44E3-9099-C40C66FF867C}">
                  <a14:compatExt spid="_x0000_s22759"/>
                </a:ext>
                <a:ext uri="{FF2B5EF4-FFF2-40B4-BE49-F238E27FC236}">
                  <a16:creationId xmlns:a16="http://schemas.microsoft.com/office/drawing/2014/main" id="{00000000-0008-0000-0000-0000E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xdr:row>
          <xdr:rowOff>9525</xdr:rowOff>
        </xdr:from>
        <xdr:to>
          <xdr:col>5</xdr:col>
          <xdr:colOff>28575</xdr:colOff>
          <xdr:row>19</xdr:row>
          <xdr:rowOff>76200</xdr:rowOff>
        </xdr:to>
        <xdr:sp macro="" textlink="">
          <xdr:nvSpPr>
            <xdr:cNvPr id="22760" name="TextBox228" hidden="1">
              <a:extLst>
                <a:ext uri="{63B3BB69-23CF-44E3-9099-C40C66FF867C}">
                  <a14:compatExt spid="_x0000_s22760"/>
                </a:ext>
                <a:ext uri="{FF2B5EF4-FFF2-40B4-BE49-F238E27FC236}">
                  <a16:creationId xmlns:a16="http://schemas.microsoft.com/office/drawing/2014/main" id="{00000000-0008-0000-0000-0000E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18</xdr:row>
          <xdr:rowOff>9525</xdr:rowOff>
        </xdr:from>
        <xdr:to>
          <xdr:col>6</xdr:col>
          <xdr:colOff>57150</xdr:colOff>
          <xdr:row>19</xdr:row>
          <xdr:rowOff>66675</xdr:rowOff>
        </xdr:to>
        <xdr:sp macro="" textlink="">
          <xdr:nvSpPr>
            <xdr:cNvPr id="22761" name="TextBox229" hidden="1">
              <a:extLst>
                <a:ext uri="{63B3BB69-23CF-44E3-9099-C40C66FF867C}">
                  <a14:compatExt spid="_x0000_s22761"/>
                </a:ext>
                <a:ext uri="{FF2B5EF4-FFF2-40B4-BE49-F238E27FC236}">
                  <a16:creationId xmlns:a16="http://schemas.microsoft.com/office/drawing/2014/main" id="{00000000-0008-0000-0000-0000E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18</xdr:row>
          <xdr:rowOff>9525</xdr:rowOff>
        </xdr:from>
        <xdr:to>
          <xdr:col>7</xdr:col>
          <xdr:colOff>28575</xdr:colOff>
          <xdr:row>19</xdr:row>
          <xdr:rowOff>66675</xdr:rowOff>
        </xdr:to>
        <xdr:sp macro="" textlink="">
          <xdr:nvSpPr>
            <xdr:cNvPr id="22762" name="TextBox230" hidden="1">
              <a:extLst>
                <a:ext uri="{63B3BB69-23CF-44E3-9099-C40C66FF867C}">
                  <a14:compatExt spid="_x0000_s22762"/>
                </a:ext>
                <a:ext uri="{FF2B5EF4-FFF2-40B4-BE49-F238E27FC236}">
                  <a16:creationId xmlns:a16="http://schemas.microsoft.com/office/drawing/2014/main" id="{00000000-0008-0000-0000-0000E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18</xdr:row>
          <xdr:rowOff>19050</xdr:rowOff>
        </xdr:from>
        <xdr:to>
          <xdr:col>8</xdr:col>
          <xdr:colOff>28575</xdr:colOff>
          <xdr:row>19</xdr:row>
          <xdr:rowOff>76200</xdr:rowOff>
        </xdr:to>
        <xdr:sp macro="" textlink="">
          <xdr:nvSpPr>
            <xdr:cNvPr id="22763" name="TextBox231" hidden="1">
              <a:extLst>
                <a:ext uri="{63B3BB69-23CF-44E3-9099-C40C66FF867C}">
                  <a14:compatExt spid="_x0000_s22763"/>
                </a:ext>
                <a:ext uri="{FF2B5EF4-FFF2-40B4-BE49-F238E27FC236}">
                  <a16:creationId xmlns:a16="http://schemas.microsoft.com/office/drawing/2014/main" id="{00000000-0008-0000-0000-0000E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18</xdr:row>
          <xdr:rowOff>19050</xdr:rowOff>
        </xdr:from>
        <xdr:to>
          <xdr:col>17</xdr:col>
          <xdr:colOff>57150</xdr:colOff>
          <xdr:row>19</xdr:row>
          <xdr:rowOff>57150</xdr:rowOff>
        </xdr:to>
        <xdr:sp macro="" textlink="">
          <xdr:nvSpPr>
            <xdr:cNvPr id="22764" name="TextBox232" hidden="1">
              <a:extLst>
                <a:ext uri="{63B3BB69-23CF-44E3-9099-C40C66FF867C}">
                  <a14:compatExt spid="_x0000_s22764"/>
                </a:ext>
                <a:ext uri="{FF2B5EF4-FFF2-40B4-BE49-F238E27FC236}">
                  <a16:creationId xmlns:a16="http://schemas.microsoft.com/office/drawing/2014/main" id="{00000000-0008-0000-0000-0000E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19050</xdr:rowOff>
        </xdr:from>
        <xdr:to>
          <xdr:col>16</xdr:col>
          <xdr:colOff>47625</xdr:colOff>
          <xdr:row>19</xdr:row>
          <xdr:rowOff>76200</xdr:rowOff>
        </xdr:to>
        <xdr:sp macro="" textlink="">
          <xdr:nvSpPr>
            <xdr:cNvPr id="22765" name="TextBox233" hidden="1">
              <a:extLst>
                <a:ext uri="{63B3BB69-23CF-44E3-9099-C40C66FF867C}">
                  <a14:compatExt spid="_x0000_s22765"/>
                </a:ext>
                <a:ext uri="{FF2B5EF4-FFF2-40B4-BE49-F238E27FC236}">
                  <a16:creationId xmlns:a16="http://schemas.microsoft.com/office/drawing/2014/main" id="{00000000-0008-0000-0000-0000E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18</xdr:row>
          <xdr:rowOff>9525</xdr:rowOff>
        </xdr:from>
        <xdr:to>
          <xdr:col>15</xdr:col>
          <xdr:colOff>38100</xdr:colOff>
          <xdr:row>19</xdr:row>
          <xdr:rowOff>66675</xdr:rowOff>
        </xdr:to>
        <xdr:sp macro="" textlink="">
          <xdr:nvSpPr>
            <xdr:cNvPr id="22766" name="TextBox234" hidden="1">
              <a:extLst>
                <a:ext uri="{63B3BB69-23CF-44E3-9099-C40C66FF867C}">
                  <a14:compatExt spid="_x0000_s22766"/>
                </a:ext>
                <a:ext uri="{FF2B5EF4-FFF2-40B4-BE49-F238E27FC236}">
                  <a16:creationId xmlns:a16="http://schemas.microsoft.com/office/drawing/2014/main" id="{00000000-0008-0000-0000-0000E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18</xdr:row>
          <xdr:rowOff>19050</xdr:rowOff>
        </xdr:from>
        <xdr:to>
          <xdr:col>14</xdr:col>
          <xdr:colOff>28575</xdr:colOff>
          <xdr:row>19</xdr:row>
          <xdr:rowOff>76200</xdr:rowOff>
        </xdr:to>
        <xdr:sp macro="" textlink="">
          <xdr:nvSpPr>
            <xdr:cNvPr id="22767" name="TextBox235" hidden="1">
              <a:extLst>
                <a:ext uri="{63B3BB69-23CF-44E3-9099-C40C66FF867C}">
                  <a14:compatExt spid="_x0000_s22767"/>
                </a:ext>
                <a:ext uri="{FF2B5EF4-FFF2-40B4-BE49-F238E27FC236}">
                  <a16:creationId xmlns:a16="http://schemas.microsoft.com/office/drawing/2014/main" id="{00000000-0008-0000-0000-0000E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18</xdr:row>
          <xdr:rowOff>19050</xdr:rowOff>
        </xdr:from>
        <xdr:to>
          <xdr:col>13</xdr:col>
          <xdr:colOff>47625</xdr:colOff>
          <xdr:row>19</xdr:row>
          <xdr:rowOff>57150</xdr:rowOff>
        </xdr:to>
        <xdr:sp macro="" textlink="">
          <xdr:nvSpPr>
            <xdr:cNvPr id="22768" name="TextBox236" hidden="1">
              <a:extLst>
                <a:ext uri="{63B3BB69-23CF-44E3-9099-C40C66FF867C}">
                  <a14:compatExt spid="_x0000_s22768"/>
                </a:ext>
                <a:ext uri="{FF2B5EF4-FFF2-40B4-BE49-F238E27FC236}">
                  <a16:creationId xmlns:a16="http://schemas.microsoft.com/office/drawing/2014/main" id="{00000000-0008-0000-0000-0000F0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18</xdr:row>
          <xdr:rowOff>19050</xdr:rowOff>
        </xdr:from>
        <xdr:to>
          <xdr:col>12</xdr:col>
          <xdr:colOff>57150</xdr:colOff>
          <xdr:row>19</xdr:row>
          <xdr:rowOff>76200</xdr:rowOff>
        </xdr:to>
        <xdr:sp macro="" textlink="">
          <xdr:nvSpPr>
            <xdr:cNvPr id="22769" name="TextBox237" hidden="1">
              <a:extLst>
                <a:ext uri="{63B3BB69-23CF-44E3-9099-C40C66FF867C}">
                  <a14:compatExt spid="_x0000_s22769"/>
                </a:ext>
                <a:ext uri="{FF2B5EF4-FFF2-40B4-BE49-F238E27FC236}">
                  <a16:creationId xmlns:a16="http://schemas.microsoft.com/office/drawing/2014/main" id="{00000000-0008-0000-0000-0000F1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18</xdr:row>
          <xdr:rowOff>19050</xdr:rowOff>
        </xdr:from>
        <xdr:to>
          <xdr:col>11</xdr:col>
          <xdr:colOff>28575</xdr:colOff>
          <xdr:row>19</xdr:row>
          <xdr:rowOff>76200</xdr:rowOff>
        </xdr:to>
        <xdr:sp macro="" textlink="">
          <xdr:nvSpPr>
            <xdr:cNvPr id="22770" name="TextBox238" hidden="1">
              <a:extLst>
                <a:ext uri="{63B3BB69-23CF-44E3-9099-C40C66FF867C}">
                  <a14:compatExt spid="_x0000_s22770"/>
                </a:ext>
                <a:ext uri="{FF2B5EF4-FFF2-40B4-BE49-F238E27FC236}">
                  <a16:creationId xmlns:a16="http://schemas.microsoft.com/office/drawing/2014/main" id="{00000000-0008-0000-0000-0000F2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19050</xdr:rowOff>
        </xdr:from>
        <xdr:to>
          <xdr:col>10</xdr:col>
          <xdr:colOff>47625</xdr:colOff>
          <xdr:row>19</xdr:row>
          <xdr:rowOff>57150</xdr:rowOff>
        </xdr:to>
        <xdr:sp macro="" textlink="">
          <xdr:nvSpPr>
            <xdr:cNvPr id="22771" name="TextBox239" hidden="1">
              <a:extLst>
                <a:ext uri="{63B3BB69-23CF-44E3-9099-C40C66FF867C}">
                  <a14:compatExt spid="_x0000_s22771"/>
                </a:ext>
                <a:ext uri="{FF2B5EF4-FFF2-40B4-BE49-F238E27FC236}">
                  <a16:creationId xmlns:a16="http://schemas.microsoft.com/office/drawing/2014/main" id="{00000000-0008-0000-0000-0000F3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18</xdr:row>
          <xdr:rowOff>19050</xdr:rowOff>
        </xdr:from>
        <xdr:to>
          <xdr:col>9</xdr:col>
          <xdr:colOff>57150</xdr:colOff>
          <xdr:row>19</xdr:row>
          <xdr:rowOff>76200</xdr:rowOff>
        </xdr:to>
        <xdr:sp macro="" textlink="">
          <xdr:nvSpPr>
            <xdr:cNvPr id="22772" name="TextBox240" hidden="1">
              <a:extLst>
                <a:ext uri="{63B3BB69-23CF-44E3-9099-C40C66FF867C}">
                  <a14:compatExt spid="_x0000_s22772"/>
                </a:ext>
                <a:ext uri="{FF2B5EF4-FFF2-40B4-BE49-F238E27FC236}">
                  <a16:creationId xmlns:a16="http://schemas.microsoft.com/office/drawing/2014/main" id="{00000000-0008-0000-0000-0000F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3</xdr:col>
          <xdr:colOff>47625</xdr:colOff>
          <xdr:row>20</xdr:row>
          <xdr:rowOff>66675</xdr:rowOff>
        </xdr:to>
        <xdr:sp macro="" textlink="">
          <xdr:nvSpPr>
            <xdr:cNvPr id="22773" name="TextBox241" hidden="1">
              <a:extLst>
                <a:ext uri="{63B3BB69-23CF-44E3-9099-C40C66FF867C}">
                  <a14:compatExt spid="_x0000_s22773"/>
                </a:ext>
                <a:ext uri="{FF2B5EF4-FFF2-40B4-BE49-F238E27FC236}">
                  <a16:creationId xmlns:a16="http://schemas.microsoft.com/office/drawing/2014/main" id="{00000000-0008-0000-0000-0000F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9525</xdr:rowOff>
        </xdr:from>
        <xdr:to>
          <xdr:col>4</xdr:col>
          <xdr:colOff>47625</xdr:colOff>
          <xdr:row>20</xdr:row>
          <xdr:rowOff>66675</xdr:rowOff>
        </xdr:to>
        <xdr:sp macro="" textlink="">
          <xdr:nvSpPr>
            <xdr:cNvPr id="22774" name="TextBox242" hidden="1">
              <a:extLst>
                <a:ext uri="{63B3BB69-23CF-44E3-9099-C40C66FF867C}">
                  <a14:compatExt spid="_x0000_s22774"/>
                </a:ext>
                <a:ext uri="{FF2B5EF4-FFF2-40B4-BE49-F238E27FC236}">
                  <a16:creationId xmlns:a16="http://schemas.microsoft.com/office/drawing/2014/main" id="{00000000-0008-0000-0000-0000F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19</xdr:row>
          <xdr:rowOff>9525</xdr:rowOff>
        </xdr:from>
        <xdr:to>
          <xdr:col>5</xdr:col>
          <xdr:colOff>28575</xdr:colOff>
          <xdr:row>20</xdr:row>
          <xdr:rowOff>76200</xdr:rowOff>
        </xdr:to>
        <xdr:sp macro="" textlink="">
          <xdr:nvSpPr>
            <xdr:cNvPr id="22775" name="TextBox243" hidden="1">
              <a:extLst>
                <a:ext uri="{63B3BB69-23CF-44E3-9099-C40C66FF867C}">
                  <a14:compatExt spid="_x0000_s22775"/>
                </a:ext>
                <a:ext uri="{FF2B5EF4-FFF2-40B4-BE49-F238E27FC236}">
                  <a16:creationId xmlns:a16="http://schemas.microsoft.com/office/drawing/2014/main" id="{00000000-0008-0000-0000-0000F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19</xdr:row>
          <xdr:rowOff>9525</xdr:rowOff>
        </xdr:from>
        <xdr:to>
          <xdr:col>6</xdr:col>
          <xdr:colOff>57150</xdr:colOff>
          <xdr:row>20</xdr:row>
          <xdr:rowOff>66675</xdr:rowOff>
        </xdr:to>
        <xdr:sp macro="" textlink="">
          <xdr:nvSpPr>
            <xdr:cNvPr id="22776" name="TextBox244" hidden="1">
              <a:extLst>
                <a:ext uri="{63B3BB69-23CF-44E3-9099-C40C66FF867C}">
                  <a14:compatExt spid="_x0000_s22776"/>
                </a:ext>
                <a:ext uri="{FF2B5EF4-FFF2-40B4-BE49-F238E27FC236}">
                  <a16:creationId xmlns:a16="http://schemas.microsoft.com/office/drawing/2014/main" id="{00000000-0008-0000-0000-0000F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19</xdr:row>
          <xdr:rowOff>9525</xdr:rowOff>
        </xdr:from>
        <xdr:to>
          <xdr:col>7</xdr:col>
          <xdr:colOff>28575</xdr:colOff>
          <xdr:row>20</xdr:row>
          <xdr:rowOff>66675</xdr:rowOff>
        </xdr:to>
        <xdr:sp macro="" textlink="">
          <xdr:nvSpPr>
            <xdr:cNvPr id="22777" name="TextBox245" hidden="1">
              <a:extLst>
                <a:ext uri="{63B3BB69-23CF-44E3-9099-C40C66FF867C}">
                  <a14:compatExt spid="_x0000_s22777"/>
                </a:ext>
                <a:ext uri="{FF2B5EF4-FFF2-40B4-BE49-F238E27FC236}">
                  <a16:creationId xmlns:a16="http://schemas.microsoft.com/office/drawing/2014/main" id="{00000000-0008-0000-0000-0000F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19</xdr:row>
          <xdr:rowOff>19050</xdr:rowOff>
        </xdr:from>
        <xdr:to>
          <xdr:col>8</xdr:col>
          <xdr:colOff>28575</xdr:colOff>
          <xdr:row>20</xdr:row>
          <xdr:rowOff>76200</xdr:rowOff>
        </xdr:to>
        <xdr:sp macro="" textlink="">
          <xdr:nvSpPr>
            <xdr:cNvPr id="22778" name="TextBox246" hidden="1">
              <a:extLst>
                <a:ext uri="{63B3BB69-23CF-44E3-9099-C40C66FF867C}">
                  <a14:compatExt spid="_x0000_s22778"/>
                </a:ext>
                <a:ext uri="{FF2B5EF4-FFF2-40B4-BE49-F238E27FC236}">
                  <a16:creationId xmlns:a16="http://schemas.microsoft.com/office/drawing/2014/main" id="{00000000-0008-0000-0000-0000F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19</xdr:row>
          <xdr:rowOff>19050</xdr:rowOff>
        </xdr:from>
        <xdr:to>
          <xdr:col>17</xdr:col>
          <xdr:colOff>57150</xdr:colOff>
          <xdr:row>20</xdr:row>
          <xdr:rowOff>57150</xdr:rowOff>
        </xdr:to>
        <xdr:sp macro="" textlink="">
          <xdr:nvSpPr>
            <xdr:cNvPr id="22779" name="TextBox247" hidden="1">
              <a:extLst>
                <a:ext uri="{63B3BB69-23CF-44E3-9099-C40C66FF867C}">
                  <a14:compatExt spid="_x0000_s22779"/>
                </a:ext>
                <a:ext uri="{FF2B5EF4-FFF2-40B4-BE49-F238E27FC236}">
                  <a16:creationId xmlns:a16="http://schemas.microsoft.com/office/drawing/2014/main" id="{00000000-0008-0000-0000-0000F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19</xdr:row>
          <xdr:rowOff>19050</xdr:rowOff>
        </xdr:from>
        <xdr:to>
          <xdr:col>16</xdr:col>
          <xdr:colOff>47625</xdr:colOff>
          <xdr:row>20</xdr:row>
          <xdr:rowOff>76200</xdr:rowOff>
        </xdr:to>
        <xdr:sp macro="" textlink="">
          <xdr:nvSpPr>
            <xdr:cNvPr id="22780" name="TextBox248" hidden="1">
              <a:extLst>
                <a:ext uri="{63B3BB69-23CF-44E3-9099-C40C66FF867C}">
                  <a14:compatExt spid="_x0000_s22780"/>
                </a:ext>
                <a:ext uri="{FF2B5EF4-FFF2-40B4-BE49-F238E27FC236}">
                  <a16:creationId xmlns:a16="http://schemas.microsoft.com/office/drawing/2014/main" id="{00000000-0008-0000-0000-0000F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19</xdr:row>
          <xdr:rowOff>9525</xdr:rowOff>
        </xdr:from>
        <xdr:to>
          <xdr:col>15</xdr:col>
          <xdr:colOff>38100</xdr:colOff>
          <xdr:row>20</xdr:row>
          <xdr:rowOff>66675</xdr:rowOff>
        </xdr:to>
        <xdr:sp macro="" textlink="">
          <xdr:nvSpPr>
            <xdr:cNvPr id="22781" name="TextBox249" hidden="1">
              <a:extLst>
                <a:ext uri="{63B3BB69-23CF-44E3-9099-C40C66FF867C}">
                  <a14:compatExt spid="_x0000_s22781"/>
                </a:ext>
                <a:ext uri="{FF2B5EF4-FFF2-40B4-BE49-F238E27FC236}">
                  <a16:creationId xmlns:a16="http://schemas.microsoft.com/office/drawing/2014/main" id="{00000000-0008-0000-0000-0000F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19</xdr:row>
          <xdr:rowOff>19050</xdr:rowOff>
        </xdr:from>
        <xdr:to>
          <xdr:col>14</xdr:col>
          <xdr:colOff>28575</xdr:colOff>
          <xdr:row>20</xdr:row>
          <xdr:rowOff>76200</xdr:rowOff>
        </xdr:to>
        <xdr:sp macro="" textlink="">
          <xdr:nvSpPr>
            <xdr:cNvPr id="22782" name="TextBox250" hidden="1">
              <a:extLst>
                <a:ext uri="{63B3BB69-23CF-44E3-9099-C40C66FF867C}">
                  <a14:compatExt spid="_x0000_s22782"/>
                </a:ext>
                <a:ext uri="{FF2B5EF4-FFF2-40B4-BE49-F238E27FC236}">
                  <a16:creationId xmlns:a16="http://schemas.microsoft.com/office/drawing/2014/main" id="{00000000-0008-0000-0000-0000F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19</xdr:row>
          <xdr:rowOff>19050</xdr:rowOff>
        </xdr:from>
        <xdr:to>
          <xdr:col>13</xdr:col>
          <xdr:colOff>47625</xdr:colOff>
          <xdr:row>20</xdr:row>
          <xdr:rowOff>57150</xdr:rowOff>
        </xdr:to>
        <xdr:sp macro="" textlink="">
          <xdr:nvSpPr>
            <xdr:cNvPr id="22783" name="TextBox251" hidden="1">
              <a:extLst>
                <a:ext uri="{63B3BB69-23CF-44E3-9099-C40C66FF867C}">
                  <a14:compatExt spid="_x0000_s22783"/>
                </a:ext>
                <a:ext uri="{FF2B5EF4-FFF2-40B4-BE49-F238E27FC236}">
                  <a16:creationId xmlns:a16="http://schemas.microsoft.com/office/drawing/2014/main" id="{00000000-0008-0000-0000-0000F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19</xdr:row>
          <xdr:rowOff>19050</xdr:rowOff>
        </xdr:from>
        <xdr:to>
          <xdr:col>12</xdr:col>
          <xdr:colOff>57150</xdr:colOff>
          <xdr:row>20</xdr:row>
          <xdr:rowOff>76200</xdr:rowOff>
        </xdr:to>
        <xdr:sp macro="" textlink="">
          <xdr:nvSpPr>
            <xdr:cNvPr id="22784" name="TextBox252" hidden="1">
              <a:extLst>
                <a:ext uri="{63B3BB69-23CF-44E3-9099-C40C66FF867C}">
                  <a14:compatExt spid="_x0000_s22784"/>
                </a:ext>
                <a:ext uri="{FF2B5EF4-FFF2-40B4-BE49-F238E27FC236}">
                  <a16:creationId xmlns:a16="http://schemas.microsoft.com/office/drawing/2014/main" id="{00000000-0008-0000-0000-000000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19</xdr:row>
          <xdr:rowOff>19050</xdr:rowOff>
        </xdr:from>
        <xdr:to>
          <xdr:col>11</xdr:col>
          <xdr:colOff>28575</xdr:colOff>
          <xdr:row>20</xdr:row>
          <xdr:rowOff>76200</xdr:rowOff>
        </xdr:to>
        <xdr:sp macro="" textlink="">
          <xdr:nvSpPr>
            <xdr:cNvPr id="22785" name="TextBox253" hidden="1">
              <a:extLst>
                <a:ext uri="{63B3BB69-23CF-44E3-9099-C40C66FF867C}">
                  <a14:compatExt spid="_x0000_s22785"/>
                </a:ext>
                <a:ext uri="{FF2B5EF4-FFF2-40B4-BE49-F238E27FC236}">
                  <a16:creationId xmlns:a16="http://schemas.microsoft.com/office/drawing/2014/main" id="{00000000-0008-0000-0000-000001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19050</xdr:rowOff>
        </xdr:from>
        <xdr:to>
          <xdr:col>10</xdr:col>
          <xdr:colOff>47625</xdr:colOff>
          <xdr:row>20</xdr:row>
          <xdr:rowOff>57150</xdr:rowOff>
        </xdr:to>
        <xdr:sp macro="" textlink="">
          <xdr:nvSpPr>
            <xdr:cNvPr id="22786" name="TextBox254" hidden="1">
              <a:extLst>
                <a:ext uri="{63B3BB69-23CF-44E3-9099-C40C66FF867C}">
                  <a14:compatExt spid="_x0000_s22786"/>
                </a:ext>
                <a:ext uri="{FF2B5EF4-FFF2-40B4-BE49-F238E27FC236}">
                  <a16:creationId xmlns:a16="http://schemas.microsoft.com/office/drawing/2014/main" id="{00000000-0008-0000-0000-000002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19</xdr:row>
          <xdr:rowOff>19050</xdr:rowOff>
        </xdr:from>
        <xdr:to>
          <xdr:col>9</xdr:col>
          <xdr:colOff>57150</xdr:colOff>
          <xdr:row>20</xdr:row>
          <xdr:rowOff>76200</xdr:rowOff>
        </xdr:to>
        <xdr:sp macro="" textlink="">
          <xdr:nvSpPr>
            <xdr:cNvPr id="22787" name="TextBox255" hidden="1">
              <a:extLst>
                <a:ext uri="{63B3BB69-23CF-44E3-9099-C40C66FF867C}">
                  <a14:compatExt spid="_x0000_s22787"/>
                </a:ext>
                <a:ext uri="{FF2B5EF4-FFF2-40B4-BE49-F238E27FC236}">
                  <a16:creationId xmlns:a16="http://schemas.microsoft.com/office/drawing/2014/main" id="{00000000-0008-0000-0000-000003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9525</xdr:rowOff>
        </xdr:from>
        <xdr:to>
          <xdr:col>3</xdr:col>
          <xdr:colOff>47625</xdr:colOff>
          <xdr:row>21</xdr:row>
          <xdr:rowOff>66675</xdr:rowOff>
        </xdr:to>
        <xdr:sp macro="" textlink="">
          <xdr:nvSpPr>
            <xdr:cNvPr id="22788" name="TextBox256" hidden="1">
              <a:extLst>
                <a:ext uri="{63B3BB69-23CF-44E3-9099-C40C66FF867C}">
                  <a14:compatExt spid="_x0000_s22788"/>
                </a:ext>
                <a:ext uri="{FF2B5EF4-FFF2-40B4-BE49-F238E27FC236}">
                  <a16:creationId xmlns:a16="http://schemas.microsoft.com/office/drawing/2014/main" id="{00000000-0008-0000-0000-000004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9525</xdr:rowOff>
        </xdr:from>
        <xdr:to>
          <xdr:col>4</xdr:col>
          <xdr:colOff>47625</xdr:colOff>
          <xdr:row>21</xdr:row>
          <xdr:rowOff>66675</xdr:rowOff>
        </xdr:to>
        <xdr:sp macro="" textlink="">
          <xdr:nvSpPr>
            <xdr:cNvPr id="22789" name="TextBox257" hidden="1">
              <a:extLst>
                <a:ext uri="{63B3BB69-23CF-44E3-9099-C40C66FF867C}">
                  <a14:compatExt spid="_x0000_s22789"/>
                </a:ext>
                <a:ext uri="{FF2B5EF4-FFF2-40B4-BE49-F238E27FC236}">
                  <a16:creationId xmlns:a16="http://schemas.microsoft.com/office/drawing/2014/main" id="{00000000-0008-0000-0000-000005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20</xdr:row>
          <xdr:rowOff>9525</xdr:rowOff>
        </xdr:from>
        <xdr:to>
          <xdr:col>5</xdr:col>
          <xdr:colOff>28575</xdr:colOff>
          <xdr:row>21</xdr:row>
          <xdr:rowOff>76200</xdr:rowOff>
        </xdr:to>
        <xdr:sp macro="" textlink="">
          <xdr:nvSpPr>
            <xdr:cNvPr id="22790" name="TextBox258" hidden="1">
              <a:extLst>
                <a:ext uri="{63B3BB69-23CF-44E3-9099-C40C66FF867C}">
                  <a14:compatExt spid="_x0000_s22790"/>
                </a:ext>
                <a:ext uri="{FF2B5EF4-FFF2-40B4-BE49-F238E27FC236}">
                  <a16:creationId xmlns:a16="http://schemas.microsoft.com/office/drawing/2014/main" id="{00000000-0008-0000-0000-000006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20</xdr:row>
          <xdr:rowOff>9525</xdr:rowOff>
        </xdr:from>
        <xdr:to>
          <xdr:col>6</xdr:col>
          <xdr:colOff>57150</xdr:colOff>
          <xdr:row>21</xdr:row>
          <xdr:rowOff>66675</xdr:rowOff>
        </xdr:to>
        <xdr:sp macro="" textlink="">
          <xdr:nvSpPr>
            <xdr:cNvPr id="22791" name="TextBox259" hidden="1">
              <a:extLst>
                <a:ext uri="{63B3BB69-23CF-44E3-9099-C40C66FF867C}">
                  <a14:compatExt spid="_x0000_s22791"/>
                </a:ext>
                <a:ext uri="{FF2B5EF4-FFF2-40B4-BE49-F238E27FC236}">
                  <a16:creationId xmlns:a16="http://schemas.microsoft.com/office/drawing/2014/main" id="{00000000-0008-0000-0000-000007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20</xdr:row>
          <xdr:rowOff>9525</xdr:rowOff>
        </xdr:from>
        <xdr:to>
          <xdr:col>7</xdr:col>
          <xdr:colOff>28575</xdr:colOff>
          <xdr:row>21</xdr:row>
          <xdr:rowOff>66675</xdr:rowOff>
        </xdr:to>
        <xdr:sp macro="" textlink="">
          <xdr:nvSpPr>
            <xdr:cNvPr id="22792" name="TextBox260" hidden="1">
              <a:extLst>
                <a:ext uri="{63B3BB69-23CF-44E3-9099-C40C66FF867C}">
                  <a14:compatExt spid="_x0000_s22792"/>
                </a:ext>
                <a:ext uri="{FF2B5EF4-FFF2-40B4-BE49-F238E27FC236}">
                  <a16:creationId xmlns:a16="http://schemas.microsoft.com/office/drawing/2014/main" id="{00000000-0008-0000-0000-000008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20</xdr:row>
          <xdr:rowOff>19050</xdr:rowOff>
        </xdr:from>
        <xdr:to>
          <xdr:col>8</xdr:col>
          <xdr:colOff>28575</xdr:colOff>
          <xdr:row>21</xdr:row>
          <xdr:rowOff>76200</xdr:rowOff>
        </xdr:to>
        <xdr:sp macro="" textlink="">
          <xdr:nvSpPr>
            <xdr:cNvPr id="22793" name="TextBox261" hidden="1">
              <a:extLst>
                <a:ext uri="{63B3BB69-23CF-44E3-9099-C40C66FF867C}">
                  <a14:compatExt spid="_x0000_s22793"/>
                </a:ext>
                <a:ext uri="{FF2B5EF4-FFF2-40B4-BE49-F238E27FC236}">
                  <a16:creationId xmlns:a16="http://schemas.microsoft.com/office/drawing/2014/main" id="{00000000-0008-0000-0000-000009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20</xdr:row>
          <xdr:rowOff>19050</xdr:rowOff>
        </xdr:from>
        <xdr:to>
          <xdr:col>17</xdr:col>
          <xdr:colOff>57150</xdr:colOff>
          <xdr:row>21</xdr:row>
          <xdr:rowOff>57150</xdr:rowOff>
        </xdr:to>
        <xdr:sp macro="" textlink="">
          <xdr:nvSpPr>
            <xdr:cNvPr id="22794" name="TextBox262" hidden="1">
              <a:extLst>
                <a:ext uri="{63B3BB69-23CF-44E3-9099-C40C66FF867C}">
                  <a14:compatExt spid="_x0000_s22794"/>
                </a:ext>
                <a:ext uri="{FF2B5EF4-FFF2-40B4-BE49-F238E27FC236}">
                  <a16:creationId xmlns:a16="http://schemas.microsoft.com/office/drawing/2014/main" id="{00000000-0008-0000-0000-00000A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xdr:row>
          <xdr:rowOff>19050</xdr:rowOff>
        </xdr:from>
        <xdr:to>
          <xdr:col>16</xdr:col>
          <xdr:colOff>47625</xdr:colOff>
          <xdr:row>21</xdr:row>
          <xdr:rowOff>76200</xdr:rowOff>
        </xdr:to>
        <xdr:sp macro="" textlink="">
          <xdr:nvSpPr>
            <xdr:cNvPr id="22795" name="TextBox263" hidden="1">
              <a:extLst>
                <a:ext uri="{63B3BB69-23CF-44E3-9099-C40C66FF867C}">
                  <a14:compatExt spid="_x0000_s22795"/>
                </a:ext>
                <a:ext uri="{FF2B5EF4-FFF2-40B4-BE49-F238E27FC236}">
                  <a16:creationId xmlns:a16="http://schemas.microsoft.com/office/drawing/2014/main" id="{00000000-0008-0000-0000-00000B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38100</xdr:colOff>
          <xdr:row>21</xdr:row>
          <xdr:rowOff>66675</xdr:rowOff>
        </xdr:to>
        <xdr:sp macro="" textlink="">
          <xdr:nvSpPr>
            <xdr:cNvPr id="22796" name="TextBox264" hidden="1">
              <a:extLst>
                <a:ext uri="{63B3BB69-23CF-44E3-9099-C40C66FF867C}">
                  <a14:compatExt spid="_x0000_s22796"/>
                </a:ext>
                <a:ext uri="{FF2B5EF4-FFF2-40B4-BE49-F238E27FC236}">
                  <a16:creationId xmlns:a16="http://schemas.microsoft.com/office/drawing/2014/main" id="{00000000-0008-0000-0000-00000C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20</xdr:row>
          <xdr:rowOff>19050</xdr:rowOff>
        </xdr:from>
        <xdr:to>
          <xdr:col>14</xdr:col>
          <xdr:colOff>28575</xdr:colOff>
          <xdr:row>21</xdr:row>
          <xdr:rowOff>76200</xdr:rowOff>
        </xdr:to>
        <xdr:sp macro="" textlink="">
          <xdr:nvSpPr>
            <xdr:cNvPr id="22797" name="TextBox265" hidden="1">
              <a:extLst>
                <a:ext uri="{63B3BB69-23CF-44E3-9099-C40C66FF867C}">
                  <a14:compatExt spid="_x0000_s22797"/>
                </a:ext>
                <a:ext uri="{FF2B5EF4-FFF2-40B4-BE49-F238E27FC236}">
                  <a16:creationId xmlns:a16="http://schemas.microsoft.com/office/drawing/2014/main" id="{00000000-0008-0000-0000-00000D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20</xdr:row>
          <xdr:rowOff>19050</xdr:rowOff>
        </xdr:from>
        <xdr:to>
          <xdr:col>13</xdr:col>
          <xdr:colOff>47625</xdr:colOff>
          <xdr:row>21</xdr:row>
          <xdr:rowOff>57150</xdr:rowOff>
        </xdr:to>
        <xdr:sp macro="" textlink="">
          <xdr:nvSpPr>
            <xdr:cNvPr id="22798" name="TextBox266" hidden="1">
              <a:extLst>
                <a:ext uri="{63B3BB69-23CF-44E3-9099-C40C66FF867C}">
                  <a14:compatExt spid="_x0000_s22798"/>
                </a:ext>
                <a:ext uri="{FF2B5EF4-FFF2-40B4-BE49-F238E27FC236}">
                  <a16:creationId xmlns:a16="http://schemas.microsoft.com/office/drawing/2014/main" id="{00000000-0008-0000-0000-00000E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19050</xdr:rowOff>
        </xdr:from>
        <xdr:to>
          <xdr:col>12</xdr:col>
          <xdr:colOff>57150</xdr:colOff>
          <xdr:row>21</xdr:row>
          <xdr:rowOff>76200</xdr:rowOff>
        </xdr:to>
        <xdr:sp macro="" textlink="">
          <xdr:nvSpPr>
            <xdr:cNvPr id="22799" name="TextBox267" hidden="1">
              <a:extLst>
                <a:ext uri="{63B3BB69-23CF-44E3-9099-C40C66FF867C}">
                  <a14:compatExt spid="_x0000_s22799"/>
                </a:ext>
                <a:ext uri="{FF2B5EF4-FFF2-40B4-BE49-F238E27FC236}">
                  <a16:creationId xmlns:a16="http://schemas.microsoft.com/office/drawing/2014/main" id="{00000000-0008-0000-0000-00000F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20</xdr:row>
          <xdr:rowOff>19050</xdr:rowOff>
        </xdr:from>
        <xdr:to>
          <xdr:col>11</xdr:col>
          <xdr:colOff>28575</xdr:colOff>
          <xdr:row>21</xdr:row>
          <xdr:rowOff>76200</xdr:rowOff>
        </xdr:to>
        <xdr:sp macro="" textlink="">
          <xdr:nvSpPr>
            <xdr:cNvPr id="22800" name="TextBox268" hidden="1">
              <a:extLst>
                <a:ext uri="{63B3BB69-23CF-44E3-9099-C40C66FF867C}">
                  <a14:compatExt spid="_x0000_s22800"/>
                </a:ext>
                <a:ext uri="{FF2B5EF4-FFF2-40B4-BE49-F238E27FC236}">
                  <a16:creationId xmlns:a16="http://schemas.microsoft.com/office/drawing/2014/main" id="{00000000-0008-0000-0000-000010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20</xdr:row>
          <xdr:rowOff>19050</xdr:rowOff>
        </xdr:from>
        <xdr:to>
          <xdr:col>10</xdr:col>
          <xdr:colOff>47625</xdr:colOff>
          <xdr:row>21</xdr:row>
          <xdr:rowOff>57150</xdr:rowOff>
        </xdr:to>
        <xdr:sp macro="" textlink="">
          <xdr:nvSpPr>
            <xdr:cNvPr id="22801" name="TextBox269" hidden="1">
              <a:extLst>
                <a:ext uri="{63B3BB69-23CF-44E3-9099-C40C66FF867C}">
                  <a14:compatExt spid="_x0000_s22801"/>
                </a:ext>
                <a:ext uri="{FF2B5EF4-FFF2-40B4-BE49-F238E27FC236}">
                  <a16:creationId xmlns:a16="http://schemas.microsoft.com/office/drawing/2014/main" id="{00000000-0008-0000-0000-000011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20</xdr:row>
          <xdr:rowOff>19050</xdr:rowOff>
        </xdr:from>
        <xdr:to>
          <xdr:col>9</xdr:col>
          <xdr:colOff>57150</xdr:colOff>
          <xdr:row>21</xdr:row>
          <xdr:rowOff>76200</xdr:rowOff>
        </xdr:to>
        <xdr:sp macro="" textlink="">
          <xdr:nvSpPr>
            <xdr:cNvPr id="22802" name="TextBox270" hidden="1">
              <a:extLst>
                <a:ext uri="{63B3BB69-23CF-44E3-9099-C40C66FF867C}">
                  <a14:compatExt spid="_x0000_s22802"/>
                </a:ext>
                <a:ext uri="{FF2B5EF4-FFF2-40B4-BE49-F238E27FC236}">
                  <a16:creationId xmlns:a16="http://schemas.microsoft.com/office/drawing/2014/main" id="{00000000-0008-0000-0000-0000125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1</xdr:col>
      <xdr:colOff>394639</xdr:colOff>
      <xdr:row>2</xdr:row>
      <xdr:rowOff>105833</xdr:rowOff>
    </xdr:from>
    <xdr:to>
      <xdr:col>18</xdr:col>
      <xdr:colOff>39371</xdr:colOff>
      <xdr:row>22</xdr:row>
      <xdr:rowOff>116417</xdr:rowOff>
    </xdr:to>
    <xdr:sp macro="" textlink="">
      <xdr:nvSpPr>
        <xdr:cNvPr id="248" name="Rectangle 247">
          <a:extLst>
            <a:ext uri="{FF2B5EF4-FFF2-40B4-BE49-F238E27FC236}">
              <a16:creationId xmlns:a16="http://schemas.microsoft.com/office/drawing/2014/main" id="{00000000-0008-0000-0000-0000F8000000}"/>
            </a:ext>
          </a:extLst>
        </xdr:cNvPr>
        <xdr:cNvSpPr>
          <a:spLocks noChangeAspect="1"/>
        </xdr:cNvSpPr>
      </xdr:nvSpPr>
      <xdr:spPr>
        <a:xfrm>
          <a:off x="565785" y="434340"/>
          <a:ext cx="10436860" cy="3719195"/>
        </a:xfrm>
        <a:prstGeom prst="rect">
          <a:avLst/>
        </a:prstGeom>
        <a:solidFill>
          <a:srgbClr val="FFFAEB"/>
        </a:solidFill>
        <a:ln>
          <a:solidFill>
            <a:sysClr val="windowText" lastClr="000000"/>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a:solidFill>
                <a:schemeClr val="tx1"/>
              </a:solidFill>
            </a:rPr>
            <a:t>Prep</a:t>
          </a:r>
          <a:r>
            <a:rPr lang="en-US" sz="4400" baseline="0">
              <a:solidFill>
                <a:schemeClr val="tx1"/>
              </a:solidFill>
            </a:rPr>
            <a:t> and Par Sheet</a:t>
          </a:r>
          <a:endParaRPr lang="en-US" sz="4400">
            <a:solidFill>
              <a:schemeClr val="tx1"/>
            </a:solidFill>
          </a:endParaRPr>
        </a:p>
      </xdr:txBody>
    </xdr:sp>
    <xdr:clientData/>
  </xdr:twoCellAnchor>
  <xdr:twoCellAnchor editAs="absolute">
    <xdr:from>
      <xdr:col>8</xdr:col>
      <xdr:colOff>105833</xdr:colOff>
      <xdr:row>6</xdr:row>
      <xdr:rowOff>127000</xdr:rowOff>
    </xdr:from>
    <xdr:to>
      <xdr:col>9</xdr:col>
      <xdr:colOff>640714</xdr:colOff>
      <xdr:row>9</xdr:row>
      <xdr:rowOff>138642</xdr:rowOff>
    </xdr:to>
    <xdr:sp macro="[0]!openform" textlink="">
      <xdr:nvSpPr>
        <xdr:cNvPr id="249" name="Rectangle: Rounded Corners 248">
          <a:extLst>
            <a:ext uri="{FF2B5EF4-FFF2-40B4-BE49-F238E27FC236}">
              <a16:creationId xmlns:a16="http://schemas.microsoft.com/office/drawing/2014/main" id="{00000000-0008-0000-0000-0000F9000000}"/>
            </a:ext>
          </a:extLst>
        </xdr:cNvPr>
        <xdr:cNvSpPr/>
      </xdr:nvSpPr>
      <xdr:spPr>
        <a:xfrm>
          <a:off x="4944110" y="1532890"/>
          <a:ext cx="1201420" cy="504825"/>
        </a:xfrm>
        <a:prstGeom prst="roundRect">
          <a:avLst>
            <a:gd name="adj" fmla="val 50000"/>
          </a:avLst>
        </a:prstGeom>
        <a:solidFill>
          <a:schemeClr val="bg1">
            <a:lumMod val="85000"/>
          </a:schemeClr>
        </a:solidFill>
        <a:ln>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New Record</a:t>
          </a:r>
        </a:p>
      </xdr:txBody>
    </xdr:sp>
    <xdr:clientData fLocksWithSheet="0"/>
  </xdr:twoCellAnchor>
  <xdr:twoCellAnchor editAs="oneCell">
    <xdr:from>
      <xdr:col>2</xdr:col>
      <xdr:colOff>34806</xdr:colOff>
      <xdr:row>5</xdr:row>
      <xdr:rowOff>370416</xdr:rowOff>
    </xdr:from>
    <xdr:to>
      <xdr:col>7</xdr:col>
      <xdr:colOff>256051</xdr:colOff>
      <xdr:row>18</xdr:row>
      <xdr:rowOff>85513</xdr:rowOff>
    </xdr:to>
    <xdr:pic>
      <xdr:nvPicPr>
        <xdr:cNvPr id="251" name="Picture 250">
          <a:extLst>
            <a:ext uri="{FF2B5EF4-FFF2-40B4-BE49-F238E27FC236}">
              <a16:creationId xmlns:a16="http://schemas.microsoft.com/office/drawing/2014/main" id="{00000000-0008-0000-0000-0000FB000000}"/>
            </a:ext>
          </a:extLst>
        </xdr:cNvPr>
        <xdr:cNvPicPr>
          <a:picLocks noChangeAspect="1"/>
        </xdr:cNvPicPr>
      </xdr:nvPicPr>
      <xdr:blipFill>
        <a:blip xmlns:r="http://schemas.openxmlformats.org/officeDocument/2006/relationships" r:embed="rId1"/>
        <a:stretch>
          <a:fillRect/>
        </a:stretch>
      </xdr:blipFill>
      <xdr:spPr>
        <a:xfrm>
          <a:off x="872490" y="1192530"/>
          <a:ext cx="3555365" cy="2272030"/>
        </a:xfrm>
        <a:prstGeom prst="rect">
          <a:avLst/>
        </a:prstGeom>
      </xdr:spPr>
    </xdr:pic>
    <xdr:clientData/>
  </xdr:twoCellAnchor>
  <xdr:twoCellAnchor editAs="absolute">
    <xdr:from>
      <xdr:col>10</xdr:col>
      <xdr:colOff>574555</xdr:colOff>
      <xdr:row>7</xdr:row>
      <xdr:rowOff>0</xdr:rowOff>
    </xdr:from>
    <xdr:to>
      <xdr:col>14</xdr:col>
      <xdr:colOff>582083</xdr:colOff>
      <xdr:row>10</xdr:row>
      <xdr:rowOff>11642</xdr:rowOff>
    </xdr:to>
    <xdr:sp macro="[0]!openform" textlink="">
      <xdr:nvSpPr>
        <xdr:cNvPr id="252" name="Rectangle: Rounded Corners 251">
          <a:hlinkClick xmlns:r="http://schemas.openxmlformats.org/officeDocument/2006/relationships" r:id="rId2"/>
          <a:extLst>
            <a:ext uri="{FF2B5EF4-FFF2-40B4-BE49-F238E27FC236}">
              <a16:creationId xmlns:a16="http://schemas.microsoft.com/office/drawing/2014/main" id="{00000000-0008-0000-0000-0000FC000000}"/>
            </a:ext>
          </a:extLst>
        </xdr:cNvPr>
        <xdr:cNvSpPr/>
      </xdr:nvSpPr>
      <xdr:spPr>
        <a:xfrm>
          <a:off x="6746240" y="1570355"/>
          <a:ext cx="2674620" cy="504825"/>
        </a:xfrm>
        <a:prstGeom prst="roundRect">
          <a:avLst>
            <a:gd name="adj" fmla="val 50000"/>
          </a:avLst>
        </a:prstGeom>
        <a:solidFill>
          <a:schemeClr val="bg1">
            <a:lumMod val="85000"/>
          </a:schemeClr>
        </a:solidFill>
        <a:ln>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Show Daily Meat Prep &amp; Par Sheet</a:t>
          </a:r>
        </a:p>
      </xdr:txBody>
    </xdr:sp>
    <xdr:clientData fLock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2</xdr:row>
          <xdr:rowOff>28575</xdr:rowOff>
        </xdr:from>
        <xdr:to>
          <xdr:col>3</xdr:col>
          <xdr:colOff>1323975</xdr:colOff>
          <xdr:row>2</xdr:row>
          <xdr:rowOff>257175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1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3</xdr:row>
          <xdr:rowOff>38100</xdr:rowOff>
        </xdr:from>
        <xdr:to>
          <xdr:col>3</xdr:col>
          <xdr:colOff>1314450</xdr:colOff>
          <xdr:row>3</xdr:row>
          <xdr:rowOff>266700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100-000005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4</xdr:row>
          <xdr:rowOff>47625</xdr:rowOff>
        </xdr:from>
        <xdr:to>
          <xdr:col>3</xdr:col>
          <xdr:colOff>1304925</xdr:colOff>
          <xdr:row>4</xdr:row>
          <xdr:rowOff>276225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100-000006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5</xdr:row>
          <xdr:rowOff>47625</xdr:rowOff>
        </xdr:from>
        <xdr:to>
          <xdr:col>3</xdr:col>
          <xdr:colOff>1295400</xdr:colOff>
          <xdr:row>5</xdr:row>
          <xdr:rowOff>285750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100-000007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6</xdr:row>
          <xdr:rowOff>47625</xdr:rowOff>
        </xdr:from>
        <xdr:to>
          <xdr:col>3</xdr:col>
          <xdr:colOff>1304925</xdr:colOff>
          <xdr:row>6</xdr:row>
          <xdr:rowOff>266700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100-000008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7</xdr:row>
          <xdr:rowOff>47625</xdr:rowOff>
        </xdr:from>
        <xdr:to>
          <xdr:col>3</xdr:col>
          <xdr:colOff>1285875</xdr:colOff>
          <xdr:row>7</xdr:row>
          <xdr:rowOff>285750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100-000009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8</xdr:row>
          <xdr:rowOff>57150</xdr:rowOff>
        </xdr:from>
        <xdr:to>
          <xdr:col>3</xdr:col>
          <xdr:colOff>1285875</xdr:colOff>
          <xdr:row>8</xdr:row>
          <xdr:rowOff>276225</xdr:rowOff>
        </xdr:to>
        <xdr:sp macro="" textlink="">
          <xdr:nvSpPr>
            <xdr:cNvPr id="27658" name="Button 10" hidden="1">
              <a:extLst>
                <a:ext uri="{63B3BB69-23CF-44E3-9099-C40C66FF867C}">
                  <a14:compatExt spid="_x0000_s27658"/>
                </a:ext>
                <a:ext uri="{FF2B5EF4-FFF2-40B4-BE49-F238E27FC236}">
                  <a16:creationId xmlns:a16="http://schemas.microsoft.com/office/drawing/2014/main" id="{00000000-0008-0000-0100-00000A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9</xdr:row>
          <xdr:rowOff>57150</xdr:rowOff>
        </xdr:from>
        <xdr:to>
          <xdr:col>3</xdr:col>
          <xdr:colOff>1285875</xdr:colOff>
          <xdr:row>9</xdr:row>
          <xdr:rowOff>285750</xdr:rowOff>
        </xdr:to>
        <xdr:sp macro="" textlink="">
          <xdr:nvSpPr>
            <xdr:cNvPr id="27659" name="Button 11" hidden="1">
              <a:extLst>
                <a:ext uri="{63B3BB69-23CF-44E3-9099-C40C66FF867C}">
                  <a14:compatExt spid="_x0000_s27659"/>
                </a:ext>
                <a:ext uri="{FF2B5EF4-FFF2-40B4-BE49-F238E27FC236}">
                  <a16:creationId xmlns:a16="http://schemas.microsoft.com/office/drawing/2014/main" id="{00000000-0008-0000-0100-00000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10</xdr:row>
          <xdr:rowOff>38100</xdr:rowOff>
        </xdr:from>
        <xdr:to>
          <xdr:col>3</xdr:col>
          <xdr:colOff>1295400</xdr:colOff>
          <xdr:row>10</xdr:row>
          <xdr:rowOff>257175</xdr:rowOff>
        </xdr:to>
        <xdr:sp macro="" textlink="">
          <xdr:nvSpPr>
            <xdr:cNvPr id="27660" name="Button 12" hidden="1">
              <a:extLst>
                <a:ext uri="{63B3BB69-23CF-44E3-9099-C40C66FF867C}">
                  <a14:compatExt spid="_x0000_s27660"/>
                </a:ext>
                <a:ext uri="{FF2B5EF4-FFF2-40B4-BE49-F238E27FC236}">
                  <a16:creationId xmlns:a16="http://schemas.microsoft.com/office/drawing/2014/main" id="{00000000-0008-0000-0100-00000C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11</xdr:row>
          <xdr:rowOff>38100</xdr:rowOff>
        </xdr:from>
        <xdr:to>
          <xdr:col>3</xdr:col>
          <xdr:colOff>1304925</xdr:colOff>
          <xdr:row>11</xdr:row>
          <xdr:rowOff>276225</xdr:rowOff>
        </xdr:to>
        <xdr:sp macro="" textlink="">
          <xdr:nvSpPr>
            <xdr:cNvPr id="27661" name="Button 13" hidden="1">
              <a:extLst>
                <a:ext uri="{63B3BB69-23CF-44E3-9099-C40C66FF867C}">
                  <a14:compatExt spid="_x0000_s27661"/>
                </a:ext>
                <a:ext uri="{FF2B5EF4-FFF2-40B4-BE49-F238E27FC236}">
                  <a16:creationId xmlns:a16="http://schemas.microsoft.com/office/drawing/2014/main" id="{00000000-0008-0000-0100-00000D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12</xdr:row>
          <xdr:rowOff>47625</xdr:rowOff>
        </xdr:from>
        <xdr:to>
          <xdr:col>3</xdr:col>
          <xdr:colOff>1304925</xdr:colOff>
          <xdr:row>12</xdr:row>
          <xdr:rowOff>276225</xdr:rowOff>
        </xdr:to>
        <xdr:sp macro="" textlink="">
          <xdr:nvSpPr>
            <xdr:cNvPr id="27662" name="Button 14" hidden="1">
              <a:extLst>
                <a:ext uri="{63B3BB69-23CF-44E3-9099-C40C66FF867C}">
                  <a14:compatExt spid="_x0000_s27662"/>
                </a:ext>
                <a:ext uri="{FF2B5EF4-FFF2-40B4-BE49-F238E27FC236}">
                  <a16:creationId xmlns:a16="http://schemas.microsoft.com/office/drawing/2014/main" id="{00000000-0008-0000-0100-00000E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13</xdr:row>
          <xdr:rowOff>47625</xdr:rowOff>
        </xdr:from>
        <xdr:to>
          <xdr:col>3</xdr:col>
          <xdr:colOff>1304925</xdr:colOff>
          <xdr:row>13</xdr:row>
          <xdr:rowOff>276225</xdr:rowOff>
        </xdr:to>
        <xdr:sp macro="" textlink="">
          <xdr:nvSpPr>
            <xdr:cNvPr id="27663" name="Button 15" hidden="1">
              <a:extLst>
                <a:ext uri="{63B3BB69-23CF-44E3-9099-C40C66FF867C}">
                  <a14:compatExt spid="_x0000_s27663"/>
                </a:ext>
                <a:ext uri="{FF2B5EF4-FFF2-40B4-BE49-F238E27FC236}">
                  <a16:creationId xmlns:a16="http://schemas.microsoft.com/office/drawing/2014/main" id="{00000000-0008-0000-0100-00000F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xdr:row>
          <xdr:rowOff>19050</xdr:rowOff>
        </xdr:from>
        <xdr:to>
          <xdr:col>7</xdr:col>
          <xdr:colOff>1314450</xdr:colOff>
          <xdr:row>2</xdr:row>
          <xdr:rowOff>266700</xdr:rowOff>
        </xdr:to>
        <xdr:sp macro="" textlink="">
          <xdr:nvSpPr>
            <xdr:cNvPr id="27664" name="Button 16" hidden="1">
              <a:extLst>
                <a:ext uri="{63B3BB69-23CF-44E3-9099-C40C66FF867C}">
                  <a14:compatExt spid="_x0000_s27664"/>
                </a:ext>
                <a:ext uri="{FF2B5EF4-FFF2-40B4-BE49-F238E27FC236}">
                  <a16:creationId xmlns:a16="http://schemas.microsoft.com/office/drawing/2014/main" id="{00000000-0008-0000-0100-000010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xdr:row>
          <xdr:rowOff>47625</xdr:rowOff>
        </xdr:from>
        <xdr:to>
          <xdr:col>7</xdr:col>
          <xdr:colOff>1304925</xdr:colOff>
          <xdr:row>3</xdr:row>
          <xdr:rowOff>295275</xdr:rowOff>
        </xdr:to>
        <xdr:sp macro="" textlink="">
          <xdr:nvSpPr>
            <xdr:cNvPr id="27665" name="Button 17" hidden="1">
              <a:extLst>
                <a:ext uri="{63B3BB69-23CF-44E3-9099-C40C66FF867C}">
                  <a14:compatExt spid="_x0000_s27665"/>
                </a:ext>
                <a:ext uri="{FF2B5EF4-FFF2-40B4-BE49-F238E27FC236}">
                  <a16:creationId xmlns:a16="http://schemas.microsoft.com/office/drawing/2014/main" id="{00000000-0008-0000-0100-00001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28575</xdr:rowOff>
        </xdr:from>
        <xdr:to>
          <xdr:col>7</xdr:col>
          <xdr:colOff>1295400</xdr:colOff>
          <xdr:row>4</xdr:row>
          <xdr:rowOff>285750</xdr:rowOff>
        </xdr:to>
        <xdr:sp macro="" textlink="">
          <xdr:nvSpPr>
            <xdr:cNvPr id="27666" name="Button 18" hidden="1">
              <a:extLst>
                <a:ext uri="{63B3BB69-23CF-44E3-9099-C40C66FF867C}">
                  <a14:compatExt spid="_x0000_s27666"/>
                </a:ext>
                <a:ext uri="{FF2B5EF4-FFF2-40B4-BE49-F238E27FC236}">
                  <a16:creationId xmlns:a16="http://schemas.microsoft.com/office/drawing/2014/main" id="{00000000-0008-0000-0100-00001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5</xdr:row>
          <xdr:rowOff>28575</xdr:rowOff>
        </xdr:from>
        <xdr:to>
          <xdr:col>7</xdr:col>
          <xdr:colOff>1295400</xdr:colOff>
          <xdr:row>5</xdr:row>
          <xdr:rowOff>276225</xdr:rowOff>
        </xdr:to>
        <xdr:sp macro="" textlink="">
          <xdr:nvSpPr>
            <xdr:cNvPr id="27667" name="Button 19" hidden="1">
              <a:extLst>
                <a:ext uri="{63B3BB69-23CF-44E3-9099-C40C66FF867C}">
                  <a14:compatExt spid="_x0000_s27667"/>
                </a:ext>
                <a:ext uri="{FF2B5EF4-FFF2-40B4-BE49-F238E27FC236}">
                  <a16:creationId xmlns:a16="http://schemas.microsoft.com/office/drawing/2014/main" id="{00000000-0008-0000-0100-000013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6</xdr:row>
          <xdr:rowOff>28575</xdr:rowOff>
        </xdr:from>
        <xdr:to>
          <xdr:col>7</xdr:col>
          <xdr:colOff>1295400</xdr:colOff>
          <xdr:row>6</xdr:row>
          <xdr:rowOff>276225</xdr:rowOff>
        </xdr:to>
        <xdr:sp macro="" textlink="">
          <xdr:nvSpPr>
            <xdr:cNvPr id="27668" name="Button 20" hidden="1">
              <a:extLst>
                <a:ext uri="{63B3BB69-23CF-44E3-9099-C40C66FF867C}">
                  <a14:compatExt spid="_x0000_s27668"/>
                </a:ext>
                <a:ext uri="{FF2B5EF4-FFF2-40B4-BE49-F238E27FC236}">
                  <a16:creationId xmlns:a16="http://schemas.microsoft.com/office/drawing/2014/main" id="{00000000-0008-0000-0100-000014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7</xdr:row>
          <xdr:rowOff>28575</xdr:rowOff>
        </xdr:from>
        <xdr:to>
          <xdr:col>7</xdr:col>
          <xdr:colOff>1285875</xdr:colOff>
          <xdr:row>7</xdr:row>
          <xdr:rowOff>276225</xdr:rowOff>
        </xdr:to>
        <xdr:sp macro="" textlink="">
          <xdr:nvSpPr>
            <xdr:cNvPr id="27669" name="Button 21" hidden="1">
              <a:extLst>
                <a:ext uri="{63B3BB69-23CF-44E3-9099-C40C66FF867C}">
                  <a14:compatExt spid="_x0000_s27669"/>
                </a:ext>
                <a:ext uri="{FF2B5EF4-FFF2-40B4-BE49-F238E27FC236}">
                  <a16:creationId xmlns:a16="http://schemas.microsoft.com/office/drawing/2014/main" id="{00000000-0008-0000-0100-000015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8</xdr:row>
          <xdr:rowOff>38100</xdr:rowOff>
        </xdr:from>
        <xdr:to>
          <xdr:col>7</xdr:col>
          <xdr:colOff>1276350</xdr:colOff>
          <xdr:row>8</xdr:row>
          <xdr:rowOff>276225</xdr:rowOff>
        </xdr:to>
        <xdr:sp macro="" textlink="">
          <xdr:nvSpPr>
            <xdr:cNvPr id="27670" name="Button 22" hidden="1">
              <a:extLst>
                <a:ext uri="{63B3BB69-23CF-44E3-9099-C40C66FF867C}">
                  <a14:compatExt spid="_x0000_s27670"/>
                </a:ext>
                <a:ext uri="{FF2B5EF4-FFF2-40B4-BE49-F238E27FC236}">
                  <a16:creationId xmlns:a16="http://schemas.microsoft.com/office/drawing/2014/main" id="{00000000-0008-0000-0100-000016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2</xdr:row>
          <xdr:rowOff>28575</xdr:rowOff>
        </xdr:from>
        <xdr:to>
          <xdr:col>11</xdr:col>
          <xdr:colOff>1419225</xdr:colOff>
          <xdr:row>2</xdr:row>
          <xdr:rowOff>276225</xdr:rowOff>
        </xdr:to>
        <xdr:sp macro="" textlink="">
          <xdr:nvSpPr>
            <xdr:cNvPr id="27671" name="Button 23" hidden="1">
              <a:extLst>
                <a:ext uri="{63B3BB69-23CF-44E3-9099-C40C66FF867C}">
                  <a14:compatExt spid="_x0000_s27671"/>
                </a:ext>
                <a:ext uri="{FF2B5EF4-FFF2-40B4-BE49-F238E27FC236}">
                  <a16:creationId xmlns:a16="http://schemas.microsoft.com/office/drawing/2014/main" id="{00000000-0008-0000-0100-000017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xdr:colOff>
          <xdr:row>3</xdr:row>
          <xdr:rowOff>19050</xdr:rowOff>
        </xdr:from>
        <xdr:to>
          <xdr:col>11</xdr:col>
          <xdr:colOff>1409700</xdr:colOff>
          <xdr:row>3</xdr:row>
          <xdr:rowOff>266700</xdr:rowOff>
        </xdr:to>
        <xdr:sp macro="" textlink="">
          <xdr:nvSpPr>
            <xdr:cNvPr id="27672" name="Button 24" hidden="1">
              <a:extLst>
                <a:ext uri="{63B3BB69-23CF-44E3-9099-C40C66FF867C}">
                  <a14:compatExt spid="_x0000_s27672"/>
                </a:ext>
                <a:ext uri="{FF2B5EF4-FFF2-40B4-BE49-F238E27FC236}">
                  <a16:creationId xmlns:a16="http://schemas.microsoft.com/office/drawing/2014/main" id="{00000000-0008-0000-0100-000018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xdr:row>
          <xdr:rowOff>28575</xdr:rowOff>
        </xdr:from>
        <xdr:to>
          <xdr:col>15</xdr:col>
          <xdr:colOff>1419225</xdr:colOff>
          <xdr:row>2</xdr:row>
          <xdr:rowOff>276225</xdr:rowOff>
        </xdr:to>
        <xdr:sp macro="" textlink="">
          <xdr:nvSpPr>
            <xdr:cNvPr id="27673" name="Button 25" hidden="1">
              <a:extLst>
                <a:ext uri="{63B3BB69-23CF-44E3-9099-C40C66FF867C}">
                  <a14:compatExt spid="_x0000_s27673"/>
                </a:ext>
                <a:ext uri="{FF2B5EF4-FFF2-40B4-BE49-F238E27FC236}">
                  <a16:creationId xmlns:a16="http://schemas.microsoft.com/office/drawing/2014/main" id="{854FF669-5258-4E64-9F0C-671F93603D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85725</xdr:colOff>
          <xdr:row>3</xdr:row>
          <xdr:rowOff>19050</xdr:rowOff>
        </xdr:from>
        <xdr:to>
          <xdr:col>15</xdr:col>
          <xdr:colOff>1409700</xdr:colOff>
          <xdr:row>3</xdr:row>
          <xdr:rowOff>266700</xdr:rowOff>
        </xdr:to>
        <xdr:sp macro="" textlink="">
          <xdr:nvSpPr>
            <xdr:cNvPr id="27674" name="Button 26" hidden="1">
              <a:extLst>
                <a:ext uri="{63B3BB69-23CF-44E3-9099-C40C66FF867C}">
                  <a14:compatExt spid="_x0000_s27674"/>
                </a:ext>
                <a:ext uri="{FF2B5EF4-FFF2-40B4-BE49-F238E27FC236}">
                  <a16:creationId xmlns:a16="http://schemas.microsoft.com/office/drawing/2014/main" id="{88782146-A4FC-46F8-A621-0377AD4118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4</xdr:row>
          <xdr:rowOff>19050</xdr:rowOff>
        </xdr:from>
        <xdr:to>
          <xdr:col>15</xdr:col>
          <xdr:colOff>1409700</xdr:colOff>
          <xdr:row>4</xdr:row>
          <xdr:rowOff>266700</xdr:rowOff>
        </xdr:to>
        <xdr:sp macro="" textlink="">
          <xdr:nvSpPr>
            <xdr:cNvPr id="27675" name="Button 27" hidden="1">
              <a:extLst>
                <a:ext uri="{63B3BB69-23CF-44E3-9099-C40C66FF867C}">
                  <a14:compatExt spid="_x0000_s27675"/>
                </a:ext>
                <a:ext uri="{FF2B5EF4-FFF2-40B4-BE49-F238E27FC236}">
                  <a16:creationId xmlns:a16="http://schemas.microsoft.com/office/drawing/2014/main" id="{D14D16B6-3CE3-4B6A-A177-0596AA0137D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Press / Ctr+Shift+X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3</xdr:col>
      <xdr:colOff>153841</xdr:colOff>
      <xdr:row>0</xdr:row>
      <xdr:rowOff>28575</xdr:rowOff>
    </xdr:from>
    <xdr:ext cx="1501604" cy="982504"/>
    <xdr:pic>
      <xdr:nvPicPr>
        <xdr:cNvPr id="2" name="Picture 1">
          <a:extLst>
            <a:ext uri="{FF2B5EF4-FFF2-40B4-BE49-F238E27FC236}">
              <a16:creationId xmlns:a16="http://schemas.microsoft.com/office/drawing/2014/main" id="{3F1728C5-1813-4977-9966-B25FF6E5AAC1}"/>
            </a:ext>
          </a:extLst>
        </xdr:cNvPr>
        <xdr:cNvPicPr>
          <a:picLocks noChangeAspect="1"/>
        </xdr:cNvPicPr>
      </xdr:nvPicPr>
      <xdr:blipFill>
        <a:blip xmlns:r="http://schemas.openxmlformats.org/officeDocument/2006/relationships" r:embed="rId1"/>
        <a:stretch>
          <a:fillRect/>
        </a:stretch>
      </xdr:blipFill>
      <xdr:spPr>
        <a:xfrm>
          <a:off x="2439841" y="28575"/>
          <a:ext cx="1501604" cy="982504"/>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142875</xdr:colOff>
          <xdr:row>0</xdr:row>
          <xdr:rowOff>123825</xdr:rowOff>
        </xdr:from>
        <xdr:to>
          <xdr:col>11</xdr:col>
          <xdr:colOff>409575</xdr:colOff>
          <xdr:row>2</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3F2AA239-E05E-4858-9E1A-8A254F393A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99646</xdr:colOff>
          <xdr:row>3</xdr:row>
          <xdr:rowOff>36634</xdr:rowOff>
        </xdr:from>
        <xdr:to>
          <xdr:col>1</xdr:col>
          <xdr:colOff>168519</xdr:colOff>
          <xdr:row>4</xdr:row>
          <xdr:rowOff>103309</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46D30714-C3B9-4EA1-B996-9E555C74EF8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3</xdr:col>
      <xdr:colOff>235323</xdr:colOff>
      <xdr:row>30</xdr:row>
      <xdr:rowOff>44825</xdr:rowOff>
    </xdr:from>
    <xdr:ext cx="6846793" cy="1835888"/>
    <xdr:sp macro="" textlink="">
      <xdr:nvSpPr>
        <xdr:cNvPr id="2" name="TextBox 1">
          <a:extLst>
            <a:ext uri="{FF2B5EF4-FFF2-40B4-BE49-F238E27FC236}">
              <a16:creationId xmlns:a16="http://schemas.microsoft.com/office/drawing/2014/main" id="{538E73A7-87FB-4CAB-85DF-C4BEB198E3CE}"/>
            </a:ext>
          </a:extLst>
        </xdr:cNvPr>
        <xdr:cNvSpPr txBox="1"/>
      </xdr:nvSpPr>
      <xdr:spPr>
        <a:xfrm>
          <a:off x="2521323" y="5759825"/>
          <a:ext cx="6846793" cy="18358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800" b="0">
              <a:solidFill>
                <a:srgbClr val="FF0000"/>
              </a:solidFill>
            </a:rPr>
            <a:t>Do not clock in before</a:t>
          </a:r>
          <a:r>
            <a:rPr lang="en-US" sz="1800" b="0" baseline="0">
              <a:solidFill>
                <a:srgbClr val="FF0000"/>
              </a:solidFill>
            </a:rPr>
            <a:t> your posted shift time without permission. Manager MUST initial all early clock in.  </a:t>
          </a:r>
        </a:p>
        <a:p>
          <a:pPr algn="ctr"/>
          <a:endParaRPr lang="en-US" sz="1800" b="0" baseline="0">
            <a:solidFill>
              <a:srgbClr val="FF0000"/>
            </a:solidFill>
          </a:endParaRPr>
        </a:p>
        <a:p>
          <a:pPr algn="ctr"/>
          <a:r>
            <a:rPr lang="en-US" sz="1800" b="0" baseline="0">
              <a:solidFill>
                <a:srgbClr val="FF0000"/>
              </a:solidFill>
            </a:rPr>
            <a:t>Check out with the Manager BEFORE clocking out</a:t>
          </a:r>
        </a:p>
        <a:p>
          <a:pPr algn="ctr"/>
          <a:endParaRPr lang="en-US" sz="1800" b="0" baseline="0">
            <a:solidFill>
              <a:srgbClr val="FF0000"/>
            </a:solidFill>
          </a:endParaRPr>
        </a:p>
        <a:p>
          <a:pPr algn="ctr"/>
          <a:r>
            <a:rPr lang="en-US" sz="1800" b="0" baseline="0">
              <a:solidFill>
                <a:srgbClr val="FF0000"/>
              </a:solidFill>
            </a:rPr>
            <a:t>If you miss a shift you will be docked (SM) a shift on the next schdule</a:t>
          </a:r>
          <a:endParaRPr lang="en-US" sz="1800" b="0">
            <a:solidFill>
              <a:srgbClr val="FF0000"/>
            </a:solidFill>
          </a:endParaRPr>
        </a:p>
      </xdr:txBody>
    </xdr:sp>
    <xdr:clientData/>
  </xdr:oneCellAnchor>
  <xdr:oneCellAnchor>
    <xdr:from>
      <xdr:col>1</xdr:col>
      <xdr:colOff>56027</xdr:colOff>
      <xdr:row>25</xdr:row>
      <xdr:rowOff>89648</xdr:rowOff>
    </xdr:from>
    <xdr:ext cx="1467971" cy="593911"/>
    <xdr:sp macro="" textlink="">
      <xdr:nvSpPr>
        <xdr:cNvPr id="3" name="TextBox 2">
          <a:extLst>
            <a:ext uri="{FF2B5EF4-FFF2-40B4-BE49-F238E27FC236}">
              <a16:creationId xmlns:a16="http://schemas.microsoft.com/office/drawing/2014/main" id="{E168359A-902F-49EF-B22B-1DC386DA4CBD}"/>
            </a:ext>
          </a:extLst>
        </xdr:cNvPr>
        <xdr:cNvSpPr txBox="1"/>
      </xdr:nvSpPr>
      <xdr:spPr>
        <a:xfrm>
          <a:off x="818027" y="4852148"/>
          <a:ext cx="1467971" cy="5939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endParaRPr lang="en-US" sz="1400" b="1"/>
        </a:p>
        <a:p>
          <a:pPr algn="ctr"/>
          <a:r>
            <a:rPr lang="en-US" sz="1400" b="1"/>
            <a:t>Extra Hours Sign Up</a:t>
          </a:r>
        </a:p>
      </xdr:txBody>
    </xdr:sp>
    <xdr:clientData/>
  </xdr:oneCellAnchor>
  <xdr:oneCellAnchor>
    <xdr:from>
      <xdr:col>3</xdr:col>
      <xdr:colOff>33617</xdr:colOff>
      <xdr:row>26</xdr:row>
      <xdr:rowOff>134469</xdr:rowOff>
    </xdr:from>
    <xdr:ext cx="2282613" cy="311496"/>
    <xdr:sp macro="" textlink="">
      <xdr:nvSpPr>
        <xdr:cNvPr id="4" name="TextBox 3">
          <a:extLst>
            <a:ext uri="{FF2B5EF4-FFF2-40B4-BE49-F238E27FC236}">
              <a16:creationId xmlns:a16="http://schemas.microsoft.com/office/drawing/2014/main" id="{BFF1CD5A-8CBE-433E-9662-EAA87F3F84A5}"/>
            </a:ext>
          </a:extLst>
        </xdr:cNvPr>
        <xdr:cNvSpPr txBox="1"/>
      </xdr:nvSpPr>
      <xdr:spPr>
        <a:xfrm>
          <a:off x="2319617" y="5087469"/>
          <a:ext cx="228261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baseline="0"/>
            <a:t>If you sign up, it is your shift</a:t>
          </a:r>
          <a:endParaRPr lang="en-US" sz="1400" b="1"/>
        </a:p>
      </xdr:txBody>
    </xdr:sp>
    <xdr:clientData/>
  </xdr:oneCellAnchor>
  <xdr:oneCellAnchor>
    <xdr:from>
      <xdr:col>0</xdr:col>
      <xdr:colOff>153073</xdr:colOff>
      <xdr:row>0</xdr:row>
      <xdr:rowOff>86061</xdr:rowOff>
    </xdr:from>
    <xdr:ext cx="1344705" cy="847137"/>
    <xdr:pic>
      <xdr:nvPicPr>
        <xdr:cNvPr id="5" name="Picture 4">
          <a:extLst>
            <a:ext uri="{FF2B5EF4-FFF2-40B4-BE49-F238E27FC236}">
              <a16:creationId xmlns:a16="http://schemas.microsoft.com/office/drawing/2014/main" id="{C972597F-7C14-427F-BD7A-92110C159C9F}"/>
            </a:ext>
          </a:extLst>
        </xdr:cNvPr>
        <xdr:cNvPicPr>
          <a:picLocks noChangeAspect="1"/>
        </xdr:cNvPicPr>
      </xdr:nvPicPr>
      <xdr:blipFill>
        <a:blip xmlns:r="http://schemas.openxmlformats.org/officeDocument/2006/relationships" r:embed="rId1"/>
        <a:stretch>
          <a:fillRect/>
        </a:stretch>
      </xdr:blipFill>
      <xdr:spPr>
        <a:xfrm>
          <a:off x="153073" y="86061"/>
          <a:ext cx="1344705" cy="847137"/>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476811</xdr:colOff>
          <xdr:row>0</xdr:row>
          <xdr:rowOff>78441</xdr:rowOff>
        </xdr:from>
        <xdr:to>
          <xdr:col>11</xdr:col>
          <xdr:colOff>333935</xdr:colOff>
          <xdr:row>1</xdr:row>
          <xdr:rowOff>55469</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795C4814-D32F-4795-BFD1-77D8B90AD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18</xdr:col>
      <xdr:colOff>1360170</xdr:colOff>
      <xdr:row>1</xdr:row>
      <xdr:rowOff>17145</xdr:rowOff>
    </xdr:from>
    <xdr:to>
      <xdr:col>18</xdr:col>
      <xdr:colOff>3084196</xdr:colOff>
      <xdr:row>4</xdr:row>
      <xdr:rowOff>80889</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18286095" y="112395"/>
          <a:ext cx="1724025" cy="1070610"/>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xdr:from>
      <xdr:col>6</xdr:col>
      <xdr:colOff>144861</xdr:colOff>
      <xdr:row>1</xdr:row>
      <xdr:rowOff>48343</xdr:rowOff>
    </xdr:from>
    <xdr:to>
      <xdr:col>7</xdr:col>
      <xdr:colOff>803588</xdr:colOff>
      <xdr:row>1</xdr:row>
      <xdr:rowOff>343484</xdr:rowOff>
    </xdr:to>
    <xdr:sp macro="[0]!ClearData" textlink="">
      <xdr:nvSpPr>
        <xdr:cNvPr id="6" name="Rectangle: Rounded Corners 5">
          <a:extLst>
            <a:ext uri="{FF2B5EF4-FFF2-40B4-BE49-F238E27FC236}">
              <a16:creationId xmlns:a16="http://schemas.microsoft.com/office/drawing/2014/main" id="{00000000-0008-0000-0200-000006000000}"/>
            </a:ext>
          </a:extLst>
        </xdr:cNvPr>
        <xdr:cNvSpPr/>
      </xdr:nvSpPr>
      <xdr:spPr>
        <a:xfrm>
          <a:off x="6419455" y="143593"/>
          <a:ext cx="1551696" cy="295141"/>
        </a:xfrm>
        <a:prstGeom prst="roundRect">
          <a:avLst/>
        </a:prstGeom>
        <a:gradFill flip="none" rotWithShape="1">
          <a:gsLst>
            <a:gs pos="0">
              <a:schemeClr val="accent6">
                <a:lumMod val="20000"/>
                <a:lumOff val="80000"/>
              </a:schemeClr>
            </a:gs>
            <a:gs pos="50000">
              <a:schemeClr val="accent6">
                <a:lumMod val="105000"/>
                <a:satMod val="103000"/>
                <a:tint val="73000"/>
              </a:schemeClr>
            </a:gs>
            <a:gs pos="100000">
              <a:schemeClr val="accent6">
                <a:lumMod val="105000"/>
                <a:satMod val="109000"/>
                <a:tint val="81000"/>
              </a:schemeClr>
            </a:gs>
          </a:gsLst>
          <a:lin ang="16200000" scaled="1"/>
          <a:tileRect/>
        </a:gradFill>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600" b="1">
              <a:solidFill>
                <a:sysClr val="windowText" lastClr="000000"/>
              </a:solidFill>
            </a:rPr>
            <a:t>CLEAR DATA</a:t>
          </a:r>
          <a:r>
            <a:rPr lang="en-US" sz="1600" b="1" baseline="0">
              <a:solidFill>
                <a:sysClr val="windowText" lastClr="000000"/>
              </a:solidFill>
            </a:rPr>
            <a:t> </a:t>
          </a:r>
        </a:p>
        <a:p>
          <a:pPr algn="ctr"/>
          <a:endParaRPr lang="en-US" sz="1600" b="1" baseline="0">
            <a:solidFill>
              <a:sysClr val="windowText" lastClr="000000"/>
            </a:solidFill>
          </a:endParaRPr>
        </a:p>
        <a:p>
          <a:pPr algn="ctr"/>
          <a:endParaRPr lang="en-US" sz="1600" b="1">
            <a:solidFill>
              <a:sysClr val="windowText" lastClr="000000"/>
            </a:solidFill>
          </a:endParaRPr>
        </a:p>
      </xdr:txBody>
    </xdr:sp>
    <xdr:clientData/>
  </xdr:twoCellAnchor>
  <xdr:twoCellAnchor>
    <xdr:from>
      <xdr:col>18</xdr:col>
      <xdr:colOff>781685</xdr:colOff>
      <xdr:row>11</xdr:row>
      <xdr:rowOff>86360</xdr:rowOff>
    </xdr:from>
    <xdr:to>
      <xdr:col>18</xdr:col>
      <xdr:colOff>3420161</xdr:colOff>
      <xdr:row>15</xdr:row>
      <xdr:rowOff>37596</xdr:rowOff>
    </xdr:to>
    <xdr:sp macro="[0]!DataPupolate" textlink="">
      <xdr:nvSpPr>
        <xdr:cNvPr id="8" name="Rectangle: Rounded Corners 7">
          <a:extLst>
            <a:ext uri="{FF2B5EF4-FFF2-40B4-BE49-F238E27FC236}">
              <a16:creationId xmlns:a16="http://schemas.microsoft.com/office/drawing/2014/main" id="{00000000-0008-0000-0200-000008000000}"/>
            </a:ext>
          </a:extLst>
        </xdr:cNvPr>
        <xdr:cNvSpPr/>
      </xdr:nvSpPr>
      <xdr:spPr>
        <a:xfrm>
          <a:off x="17707610" y="2840355"/>
          <a:ext cx="2638425" cy="895985"/>
        </a:xfrm>
        <a:prstGeom prst="roundRect">
          <a:avLst/>
        </a:prstGeom>
        <a:gradFill flip="none" rotWithShape="1">
          <a:gsLst>
            <a:gs pos="0">
              <a:schemeClr val="accent6">
                <a:lumMod val="20000"/>
                <a:lumOff val="80000"/>
              </a:schemeClr>
            </a:gs>
            <a:gs pos="50000">
              <a:schemeClr val="accent6">
                <a:lumMod val="105000"/>
                <a:satMod val="103000"/>
                <a:tint val="73000"/>
              </a:schemeClr>
            </a:gs>
            <a:gs pos="100000">
              <a:schemeClr val="accent6">
                <a:lumMod val="105000"/>
                <a:satMod val="109000"/>
                <a:tint val="81000"/>
              </a:schemeClr>
            </a:gs>
          </a:gsLst>
          <a:lin ang="16200000" scaled="1"/>
          <a:tileRect/>
        </a:gradFill>
        <a:ln>
          <a:no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2000" b="1" baseline="0">
              <a:solidFill>
                <a:sysClr val="windowText" lastClr="000000"/>
              </a:solidFill>
            </a:rPr>
            <a:t>RECORD DATA</a:t>
          </a:r>
        </a:p>
      </xdr:txBody>
    </xdr:sp>
    <xdr:clientData/>
  </xdr:twoCellAnchor>
  <xdr:twoCellAnchor>
    <xdr:from>
      <xdr:col>18</xdr:col>
      <xdr:colOff>1140316</xdr:colOff>
      <xdr:row>342</xdr:row>
      <xdr:rowOff>103514</xdr:rowOff>
    </xdr:from>
    <xdr:to>
      <xdr:col>18</xdr:col>
      <xdr:colOff>3405629</xdr:colOff>
      <xdr:row>344</xdr:row>
      <xdr:rowOff>149476</xdr:rowOff>
    </xdr:to>
    <xdr:sp macro="[0]!ClearDataAll" textlink="">
      <xdr:nvSpPr>
        <xdr:cNvPr id="7" name="Rectangle: Rounded Corners 6">
          <a:extLst>
            <a:ext uri="{FF2B5EF4-FFF2-40B4-BE49-F238E27FC236}">
              <a16:creationId xmlns:a16="http://schemas.microsoft.com/office/drawing/2014/main" id="{00000000-0008-0000-0200-000007000000}"/>
            </a:ext>
          </a:extLst>
        </xdr:cNvPr>
        <xdr:cNvSpPr/>
      </xdr:nvSpPr>
      <xdr:spPr>
        <a:xfrm>
          <a:off x="18065750" y="70892035"/>
          <a:ext cx="2265680" cy="574675"/>
        </a:xfrm>
        <a:prstGeom prst="roundRect">
          <a:avLst/>
        </a:prstGeom>
        <a:gradFill flip="none" rotWithShape="1">
          <a:gsLst>
            <a:gs pos="0">
              <a:schemeClr val="accent6">
                <a:lumMod val="20000"/>
                <a:lumOff val="80000"/>
              </a:schemeClr>
            </a:gs>
            <a:gs pos="50000">
              <a:schemeClr val="accent6">
                <a:lumMod val="105000"/>
                <a:satMod val="103000"/>
                <a:tint val="73000"/>
              </a:schemeClr>
            </a:gs>
            <a:gs pos="100000">
              <a:schemeClr val="accent6">
                <a:lumMod val="105000"/>
                <a:satMod val="109000"/>
                <a:tint val="81000"/>
              </a:schemeClr>
            </a:gs>
          </a:gsLst>
          <a:lin ang="16200000" scaled="1"/>
          <a:tileRect/>
        </a:gradFill>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600" b="1">
              <a:solidFill>
                <a:sysClr val="windowText" lastClr="000000"/>
              </a:solidFill>
            </a:rPr>
            <a:t>RESET SHEET</a:t>
          </a:r>
          <a:endParaRPr lang="en-US" sz="1600" b="1" baseline="0">
            <a:solidFill>
              <a:sysClr val="windowText" lastClr="000000"/>
            </a:solidFill>
          </a:endParaRPr>
        </a:p>
        <a:p>
          <a:pPr algn="ctr"/>
          <a:endParaRPr lang="en-US" sz="1600" b="1" baseline="0">
            <a:solidFill>
              <a:sysClr val="windowText" lastClr="000000"/>
            </a:solidFill>
          </a:endParaRPr>
        </a:p>
        <a:p>
          <a:pPr algn="ctr"/>
          <a:endParaRPr lang="en-US" sz="1600" b="1">
            <a:solidFill>
              <a:sysClr val="windowText" lastClr="000000"/>
            </a:solidFill>
          </a:endParaRPr>
        </a:p>
      </xdr:txBody>
    </xdr:sp>
    <xdr:clientData/>
  </xdr:twoCellAnchor>
  <xdr:twoCellAnchor>
    <xdr:from>
      <xdr:col>22</xdr:col>
      <xdr:colOff>334010</xdr:colOff>
      <xdr:row>23</xdr:row>
      <xdr:rowOff>81280</xdr:rowOff>
    </xdr:from>
    <xdr:to>
      <xdr:col>25</xdr:col>
      <xdr:colOff>467360</xdr:colOff>
      <xdr:row>26</xdr:row>
      <xdr:rowOff>177165</xdr:rowOff>
    </xdr:to>
    <xdr:sp macro="[0]!Email" textlink="">
      <xdr:nvSpPr>
        <xdr:cNvPr id="2" name="Rectangle: Rounded Corners 7">
          <a:extLst>
            <a:ext uri="{FF2B5EF4-FFF2-40B4-BE49-F238E27FC236}">
              <a16:creationId xmlns:a16="http://schemas.microsoft.com/office/drawing/2014/main" id="{00000000-0008-0000-0200-000002000000}"/>
            </a:ext>
          </a:extLst>
        </xdr:cNvPr>
        <xdr:cNvSpPr/>
      </xdr:nvSpPr>
      <xdr:spPr>
        <a:xfrm>
          <a:off x="23794085" y="5761355"/>
          <a:ext cx="2638425" cy="895985"/>
        </a:xfrm>
        <a:prstGeom prst="roundRect">
          <a:avLst/>
        </a:prstGeom>
        <a:gradFill flip="none" rotWithShape="1">
          <a:gsLst>
            <a:gs pos="0">
              <a:schemeClr val="accent6">
                <a:lumMod val="20000"/>
                <a:lumOff val="80000"/>
              </a:schemeClr>
            </a:gs>
            <a:gs pos="50000">
              <a:schemeClr val="accent6">
                <a:lumMod val="105000"/>
                <a:satMod val="103000"/>
                <a:tint val="73000"/>
              </a:schemeClr>
            </a:gs>
            <a:gs pos="100000">
              <a:schemeClr val="accent6">
                <a:lumMod val="105000"/>
                <a:satMod val="109000"/>
                <a:tint val="81000"/>
              </a:schemeClr>
            </a:gs>
          </a:gsLst>
          <a:lin ang="16200000" scaled="1"/>
          <a:tileRect/>
        </a:gradFill>
        <a:ln>
          <a:no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defPPr>
            <a:defRPr lang="en-US">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sz="2000" b="1" baseline="0">
              <a:solidFill>
                <a:sysClr val="windowText" lastClr="000000"/>
              </a:solidFill>
            </a:rPr>
            <a:t>SEND EMAIL</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923925</xdr:colOff>
          <xdr:row>1</xdr:row>
          <xdr:rowOff>19050</xdr:rowOff>
        </xdr:from>
        <xdr:to>
          <xdr:col>8</xdr:col>
          <xdr:colOff>609600</xdr:colOff>
          <xdr:row>1</xdr:row>
          <xdr:rowOff>200025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Chart Update</a:t>
              </a:r>
            </a:p>
            <a:p>
              <a:pPr algn="ctr" rtl="0">
                <a:defRPr sz="1000"/>
              </a:pPr>
              <a:endParaRPr lang="en-US" sz="1100" b="1"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0</xdr:row>
          <xdr:rowOff>0</xdr:rowOff>
        </xdr:from>
        <xdr:to>
          <xdr:col>11</xdr:col>
          <xdr:colOff>371475</xdr:colOff>
          <xdr:row>1</xdr:row>
          <xdr:rowOff>57150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66675</xdr:colOff>
          <xdr:row>0</xdr:row>
          <xdr:rowOff>0</xdr:rowOff>
        </xdr:from>
        <xdr:to>
          <xdr:col>29</xdr:col>
          <xdr:colOff>276225</xdr:colOff>
          <xdr:row>0</xdr:row>
          <xdr:rowOff>257175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9</xdr:col>
      <xdr:colOff>74296</xdr:colOff>
      <xdr:row>17</xdr:row>
      <xdr:rowOff>20954</xdr:rowOff>
    </xdr:from>
    <xdr:to>
      <xdr:col>17</xdr:col>
      <xdr:colOff>7621</xdr:colOff>
      <xdr:row>35</xdr:row>
      <xdr:rowOff>133349</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160020</xdr:colOff>
      <xdr:row>0</xdr:row>
      <xdr:rowOff>255271</xdr:rowOff>
    </xdr:from>
    <xdr:to>
      <xdr:col>16</xdr:col>
      <xdr:colOff>750571</xdr:colOff>
      <xdr:row>16</xdr:row>
      <xdr:rowOff>152401</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152399</xdr:colOff>
      <xdr:row>17</xdr:row>
      <xdr:rowOff>7620</xdr:rowOff>
    </xdr:from>
    <xdr:to>
      <xdr:col>8</xdr:col>
      <xdr:colOff>550545</xdr:colOff>
      <xdr:row>35</xdr:row>
      <xdr:rowOff>140970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14</xdr:col>
          <xdr:colOff>257175</xdr:colOff>
          <xdr:row>0</xdr:row>
          <xdr:rowOff>0</xdr:rowOff>
        </xdr:from>
        <xdr:to>
          <xdr:col>15</xdr:col>
          <xdr:colOff>647700</xdr:colOff>
          <xdr:row>0</xdr:row>
          <xdr:rowOff>228600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5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523875</xdr:colOff>
          <xdr:row>0</xdr:row>
          <xdr:rowOff>0</xdr:rowOff>
        </xdr:from>
        <xdr:to>
          <xdr:col>9</xdr:col>
          <xdr:colOff>447675</xdr:colOff>
          <xdr:row>1</xdr:row>
          <xdr:rowOff>66675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6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0</xdr:row>
          <xdr:rowOff>0</xdr:rowOff>
        </xdr:from>
        <xdr:to>
          <xdr:col>2</xdr:col>
          <xdr:colOff>228600</xdr:colOff>
          <xdr:row>1</xdr:row>
          <xdr:rowOff>76200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7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361950</xdr:colOff>
          <xdr:row>0</xdr:row>
          <xdr:rowOff>0</xdr:rowOff>
        </xdr:from>
        <xdr:to>
          <xdr:col>10</xdr:col>
          <xdr:colOff>361950</xdr:colOff>
          <xdr:row>0</xdr:row>
          <xdr:rowOff>219075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8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314325</xdr:colOff>
          <xdr:row>0</xdr:row>
          <xdr:rowOff>0</xdr:rowOff>
        </xdr:from>
        <xdr:to>
          <xdr:col>10</xdr:col>
          <xdr:colOff>314325</xdr:colOff>
          <xdr:row>0</xdr:row>
          <xdr:rowOff>219075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9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0</xdr:row>
          <xdr:rowOff>0</xdr:rowOff>
        </xdr:from>
        <xdr:to>
          <xdr:col>10</xdr:col>
          <xdr:colOff>295275</xdr:colOff>
          <xdr:row>0</xdr:row>
          <xdr:rowOff>228600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A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428625</xdr:colOff>
          <xdr:row>0</xdr:row>
          <xdr:rowOff>0</xdr:rowOff>
        </xdr:from>
        <xdr:to>
          <xdr:col>10</xdr:col>
          <xdr:colOff>428625</xdr:colOff>
          <xdr:row>0</xdr:row>
          <xdr:rowOff>228600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B00-000001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0</xdr:row>
          <xdr:rowOff>0</xdr:rowOff>
        </xdr:from>
        <xdr:to>
          <xdr:col>10</xdr:col>
          <xdr:colOff>295275</xdr:colOff>
          <xdr:row>0</xdr:row>
          <xdr:rowOff>219075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0</xdr:row>
          <xdr:rowOff>0</xdr:rowOff>
        </xdr:from>
        <xdr:to>
          <xdr:col>9</xdr:col>
          <xdr:colOff>466725</xdr:colOff>
          <xdr:row>1</xdr:row>
          <xdr:rowOff>19050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D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533400</xdr:colOff>
          <xdr:row>0</xdr:row>
          <xdr:rowOff>0</xdr:rowOff>
        </xdr:from>
        <xdr:to>
          <xdr:col>10</xdr:col>
          <xdr:colOff>828675</xdr:colOff>
          <xdr:row>1</xdr:row>
          <xdr:rowOff>66675</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F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657225</xdr:colOff>
          <xdr:row>0</xdr:row>
          <xdr:rowOff>0</xdr:rowOff>
        </xdr:from>
        <xdr:to>
          <xdr:col>10</xdr:col>
          <xdr:colOff>752475</xdr:colOff>
          <xdr:row>0</xdr:row>
          <xdr:rowOff>257175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0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0</xdr:row>
          <xdr:rowOff>0</xdr:rowOff>
        </xdr:from>
        <xdr:to>
          <xdr:col>10</xdr:col>
          <xdr:colOff>104775</xdr:colOff>
          <xdr:row>0</xdr:row>
          <xdr:rowOff>238125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11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0</xdr:row>
          <xdr:rowOff>0</xdr:rowOff>
        </xdr:from>
        <xdr:to>
          <xdr:col>10</xdr:col>
          <xdr:colOff>276225</xdr:colOff>
          <xdr:row>0</xdr:row>
          <xdr:rowOff>219075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2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xdr:colOff>
          <xdr:row>0</xdr:row>
          <xdr:rowOff>0</xdr:rowOff>
        </xdr:from>
        <xdr:to>
          <xdr:col>9</xdr:col>
          <xdr:colOff>352425</xdr:colOff>
          <xdr:row>0</xdr:row>
          <xdr:rowOff>228600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3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114300</xdr:colOff>
          <xdr:row>0</xdr:row>
          <xdr:rowOff>0</xdr:rowOff>
        </xdr:from>
        <xdr:to>
          <xdr:col>10</xdr:col>
          <xdr:colOff>161925</xdr:colOff>
          <xdr:row>1</xdr:row>
          <xdr:rowOff>76200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4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76200</xdr:colOff>
          <xdr:row>0</xdr:row>
          <xdr:rowOff>0</xdr:rowOff>
        </xdr:from>
        <xdr:to>
          <xdr:col>24</xdr:col>
          <xdr:colOff>447675</xdr:colOff>
          <xdr:row>1</xdr:row>
          <xdr:rowOff>57150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7</xdr:col>
      <xdr:colOff>0</xdr:colOff>
      <xdr:row>0</xdr:row>
      <xdr:rowOff>76200</xdr:rowOff>
    </xdr:from>
    <xdr:ext cx="2771775" cy="1219200"/>
    <xdr:pic>
      <xdr:nvPicPr>
        <xdr:cNvPr id="2" name="image1.png">
          <a:extLst>
            <a:ext uri="{FF2B5EF4-FFF2-40B4-BE49-F238E27FC236}">
              <a16:creationId xmlns:a16="http://schemas.microsoft.com/office/drawing/2014/main" id="{00000000-0008-0000-1700-000002000000}"/>
            </a:ext>
          </a:extLst>
        </xdr:cNvPr>
        <xdr:cNvPicPr preferRelativeResize="0"/>
      </xdr:nvPicPr>
      <xdr:blipFill>
        <a:blip xmlns:r="http://schemas.openxmlformats.org/officeDocument/2006/relationships" r:embed="rId1" cstate="print"/>
        <a:stretch>
          <a:fillRect/>
        </a:stretch>
      </xdr:blipFill>
      <xdr:spPr>
        <a:xfrm>
          <a:off x="6734175" y="76200"/>
          <a:ext cx="2771775" cy="121920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6</xdr:col>
          <xdr:colOff>57150</xdr:colOff>
          <xdr:row>0</xdr:row>
          <xdr:rowOff>0</xdr:rowOff>
        </xdr:from>
        <xdr:to>
          <xdr:col>6</xdr:col>
          <xdr:colOff>1085850</xdr:colOff>
          <xdr:row>1</xdr:row>
          <xdr:rowOff>47625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7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0</xdr:rowOff>
        </xdr:from>
        <xdr:to>
          <xdr:col>2</xdr:col>
          <xdr:colOff>1057275</xdr:colOff>
          <xdr:row>0</xdr:row>
          <xdr:rowOff>257175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18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0000"/>
                  </a:solidFill>
                  <a:latin typeface="Calibri"/>
                  <a:cs typeface="Calibri"/>
                </a:rPr>
                <a:t>HOME | Ctr+H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ohel Ahamed" refreshedDate="44139.927384027775" createdVersion="6" refreshedVersion="6" minRefreshableVersion="3" recordCount="31" xr:uid="{00000000-000A-0000-FFFF-FFFF00000000}">
  <cacheSource type="worksheet">
    <worksheetSource ref="A1:F32" sheet="TRANSFER LOG"/>
  </cacheSource>
  <cacheFields count="6">
    <cacheField name="Transfer Date" numFmtId="14">
      <sharedItems containsNonDate="0" containsDate="1" containsString="0" containsBlank="1" minDate="2019-07-15T00:00:00" maxDate="2019-09-30T00:00:00" count="16">
        <m/>
        <d v="2019-07-22T00:00:00" u="1"/>
        <d v="2019-07-15T00:00:00" u="1"/>
        <d v="2019-09-25T00:00:00" u="1"/>
        <d v="2019-09-23T00:00:00" u="1"/>
        <d v="2019-07-18T00:00:00" u="1"/>
        <d v="2019-09-28T00:00:00" u="1"/>
        <d v="2019-07-16T00:00:00" u="1"/>
        <d v="2019-09-26T00:00:00" u="1"/>
        <d v="2019-07-21T00:00:00" u="1"/>
        <d v="2019-09-05T00:00:00" u="1"/>
        <d v="2019-09-24T00:00:00" u="1"/>
        <d v="2019-07-19T00:00:00" u="1"/>
        <d v="2019-09-29T00:00:00" u="1"/>
        <d v="2019-07-17T00:00:00" u="1"/>
        <d v="2019-09-27T00:00:00" u="1"/>
      </sharedItems>
    </cacheField>
    <cacheField name="Product Name" numFmtId="0">
      <sharedItems containsNonDate="0" containsBlank="1" count="9">
        <m/>
        <s v="toilet paper" u="1"/>
        <s v="Buns" u="1"/>
        <s v="Ribs" u="1"/>
        <s v="sugar" u="1"/>
        <s v="Brisket" u="1"/>
        <s v="beans" u="1"/>
        <s v="Sausage" u="1"/>
        <s v="Pork" u="1"/>
      </sharedItems>
    </cacheField>
    <cacheField name="Count" numFmtId="0">
      <sharedItems containsNonDate="0" containsString="0" containsBlank="1"/>
    </cacheField>
    <cacheField name="Exchange" numFmtId="0">
      <sharedItems containsNonDate="0" containsBlank="1" count="4">
        <m/>
        <s v="Returned" u="1"/>
        <s v="Borrowed" u="1"/>
        <s v="Loaned" u="1"/>
      </sharedItems>
    </cacheField>
    <cacheField name="To " numFmtId="0">
      <sharedItems containsNonDate="0" containsBlank="1" count="3">
        <m/>
        <s v="From" u="1"/>
        <s v="To" u="1"/>
      </sharedItems>
    </cacheField>
    <cacheField name="Location" numFmtId="0">
      <sharedItems containsNonDate="0" containsBlank="1" count="4">
        <m/>
        <s v="Harahan" u="1"/>
        <s v="Gretna" u="1"/>
        <s v="Metairi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r>
    <x v="0"/>
    <x v="0"/>
    <m/>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ransfer Table" cacheId="7" applyNumberFormats="0" applyBorderFormats="0" applyFontFormats="0" applyPatternFormats="0" applyAlignmentFormats="0" applyWidthHeightFormats="1" dataCaption="Values" updatedVersion="6" minRefreshableVersion="3" colGrandTotals="0" mergeItem="1" createdVersion="6" indent="0" outline="1" outlineData="1" multipleFieldFilters="0" rowHeaderCaption="Product Transferred" colHeaderCaption="Exchange Type">
  <location ref="H3:I6" firstHeaderRow="1" firstDataRow="3" firstDataCol="1" rowPageCount="1" colPageCount="1"/>
  <pivotFields count="6">
    <pivotField axis="axisRow" showAll="0">
      <items count="17">
        <item m="1" x="2"/>
        <item m="1" x="7"/>
        <item m="1" x="14"/>
        <item m="1" x="5"/>
        <item m="1" x="12"/>
        <item m="1" x="9"/>
        <item x="0"/>
        <item m="1" x="1"/>
        <item m="1" x="4"/>
        <item m="1" x="11"/>
        <item m="1" x="3"/>
        <item m="1" x="8"/>
        <item m="1" x="15"/>
        <item m="1" x="6"/>
        <item m="1" x="13"/>
        <item m="1" x="10"/>
        <item t="default"/>
      </items>
    </pivotField>
    <pivotField axis="axisRow" showAll="0">
      <items count="10">
        <item m="1" x="5"/>
        <item m="1" x="8"/>
        <item x="0"/>
        <item m="1" x="3"/>
        <item m="1" x="6"/>
        <item m="1" x="2"/>
        <item m="1" x="4"/>
        <item m="1" x="1"/>
        <item m="1" x="7"/>
        <item t="default"/>
      </items>
    </pivotField>
    <pivotField dataField="1" showAll="0"/>
    <pivotField axis="axisCol" showAll="0" defaultSubtotal="0">
      <items count="4">
        <item m="1" x="2"/>
        <item m="1" x="3"/>
        <item m="1" x="1"/>
        <item h="1" x="0"/>
      </items>
    </pivotField>
    <pivotField axis="axisCol" showAll="0" defaultSubtotal="0">
      <items count="3">
        <item m="1" x="1"/>
        <item m="1" x="2"/>
        <item x="0"/>
      </items>
    </pivotField>
    <pivotField axis="axisPage" showAll="0">
      <items count="5">
        <item m="1" x="1"/>
        <item m="1" x="3"/>
        <item x="0"/>
        <item m="1" x="2"/>
        <item t="default"/>
      </items>
    </pivotField>
  </pivotFields>
  <rowFields count="2">
    <field x="1"/>
    <field x="0"/>
  </rowFields>
  <rowItems count="1">
    <i t="grand">
      <x/>
    </i>
  </rowItems>
  <colFields count="2">
    <field x="3"/>
    <field x="4"/>
  </colFields>
  <pageFields count="1">
    <pageField fld="5" hier="0"/>
  </pageFields>
  <dataFields count="1">
    <dataField name="Transfers" fld="2" baseField="1" baseItem="3"/>
  </dataFields>
  <formats count="177">
    <format dxfId="387">
      <pivotArea collapsedLevelsAreSubtotals="1" fieldPosition="0">
        <references count="2">
          <reference field="0" count="2">
            <x v="0"/>
            <x v="1"/>
          </reference>
          <reference field="1" count="1" selected="0">
            <x v="0"/>
          </reference>
        </references>
      </pivotArea>
    </format>
    <format dxfId="386">
      <pivotArea collapsedLevelsAreSubtotals="1" fieldPosition="0">
        <references count="1">
          <reference field="1" count="1">
            <x v="1"/>
          </reference>
        </references>
      </pivotArea>
    </format>
    <format dxfId="385">
      <pivotArea collapsedLevelsAreSubtotals="1" fieldPosition="0">
        <references count="2">
          <reference field="0" count="4">
            <x v="2"/>
            <x v="3"/>
            <x v="4"/>
            <x v="5"/>
          </reference>
          <reference field="1" count="1" selected="0">
            <x v="1"/>
          </reference>
        </references>
      </pivotArea>
    </format>
    <format dxfId="384">
      <pivotArea grandRow="1" outline="0" collapsedLevelsAreSubtotals="1" fieldPosition="0"/>
    </format>
    <format dxfId="383">
      <pivotArea collapsedLevelsAreSubtotals="1" fieldPosition="0">
        <references count="2">
          <reference field="0" count="2">
            <x v="0"/>
            <x v="1"/>
          </reference>
          <reference field="1" count="1" selected="0">
            <x v="0"/>
          </reference>
        </references>
      </pivotArea>
    </format>
    <format dxfId="382">
      <pivotArea collapsedLevelsAreSubtotals="1" fieldPosition="0">
        <references count="1">
          <reference field="1" count="1">
            <x v="1"/>
          </reference>
        </references>
      </pivotArea>
    </format>
    <format dxfId="381">
      <pivotArea collapsedLevelsAreSubtotals="1" fieldPosition="0">
        <references count="2">
          <reference field="0" count="4">
            <x v="2"/>
            <x v="3"/>
            <x v="4"/>
            <x v="5"/>
          </reference>
          <reference field="1" count="1" selected="0">
            <x v="1"/>
          </reference>
        </references>
      </pivotArea>
    </format>
    <format dxfId="380">
      <pivotArea grandRow="1" outline="0" collapsedLevelsAreSubtotals="1" fieldPosition="0"/>
    </format>
    <format dxfId="379">
      <pivotArea collapsedLevelsAreSubtotals="1" fieldPosition="0">
        <references count="1">
          <reference field="1" count="1">
            <x v="0"/>
          </reference>
        </references>
      </pivotArea>
    </format>
    <format dxfId="378">
      <pivotArea collapsedLevelsAreSubtotals="1" fieldPosition="0">
        <references count="1">
          <reference field="1" count="1">
            <x v="0"/>
          </reference>
        </references>
      </pivotArea>
    </format>
    <format dxfId="377">
      <pivotArea type="all" dataOnly="0" outline="0" fieldPosition="0"/>
    </format>
    <format dxfId="376">
      <pivotArea outline="0" collapsedLevelsAreSubtotals="1" fieldPosition="0"/>
    </format>
    <format dxfId="375">
      <pivotArea type="origin" dataOnly="0" labelOnly="1" outline="0" fieldPosition="0"/>
    </format>
    <format dxfId="374">
      <pivotArea field="3" type="button" dataOnly="0" labelOnly="1" outline="0" fieldPosition="0"/>
    </format>
    <format dxfId="373">
      <pivotArea field="4" type="button" dataOnly="0" labelOnly="1" outline="0" fieldPosition="0"/>
    </format>
    <format dxfId="372">
      <pivotArea type="topRight" dataOnly="0" labelOnly="1" outline="0" fieldPosition="0"/>
    </format>
    <format dxfId="371">
      <pivotArea field="1" type="button" dataOnly="0" labelOnly="1" outline="0" fieldPosition="0"/>
    </format>
    <format dxfId="370">
      <pivotArea dataOnly="0" labelOnly="1" fieldPosition="0">
        <references count="1">
          <reference field="1" count="2">
            <x v="0"/>
            <x v="1"/>
          </reference>
        </references>
      </pivotArea>
    </format>
    <format dxfId="369">
      <pivotArea dataOnly="0" labelOnly="1" grandRow="1" outline="0" fieldPosition="0"/>
    </format>
    <format dxfId="368">
      <pivotArea dataOnly="0" labelOnly="1" fieldPosition="0">
        <references count="2">
          <reference field="0" count="2">
            <x v="0"/>
            <x v="1"/>
          </reference>
          <reference field="1" count="1" selected="0">
            <x v="0"/>
          </reference>
        </references>
      </pivotArea>
    </format>
    <format dxfId="367">
      <pivotArea dataOnly="0" labelOnly="1" fieldPosition="0">
        <references count="2">
          <reference field="0" count="4">
            <x v="2"/>
            <x v="3"/>
            <x v="4"/>
            <x v="5"/>
          </reference>
          <reference field="1" count="1" selected="0">
            <x v="1"/>
          </reference>
        </references>
      </pivotArea>
    </format>
    <format dxfId="366">
      <pivotArea dataOnly="0" labelOnly="1" fieldPosition="0">
        <references count="1">
          <reference field="3" count="0"/>
        </references>
      </pivotArea>
    </format>
    <format dxfId="365">
      <pivotArea dataOnly="0" labelOnly="1" fieldPosition="0">
        <references count="2">
          <reference field="3" count="1" selected="0">
            <x v="0"/>
          </reference>
          <reference field="4" count="1">
            <x v="0"/>
          </reference>
        </references>
      </pivotArea>
    </format>
    <format dxfId="364">
      <pivotArea dataOnly="0" labelOnly="1" fieldPosition="0">
        <references count="2">
          <reference field="3" count="1" selected="0">
            <x v="1"/>
          </reference>
          <reference field="4" count="1">
            <x v="1"/>
          </reference>
        </references>
      </pivotArea>
    </format>
    <format dxfId="363">
      <pivotArea dataOnly="0" labelOnly="1" fieldPosition="0">
        <references count="2">
          <reference field="3" count="1" selected="0">
            <x v="2"/>
          </reference>
          <reference field="4" count="2">
            <x v="0"/>
            <x v="1"/>
          </reference>
        </references>
      </pivotArea>
    </format>
    <format dxfId="362">
      <pivotArea type="all" dataOnly="0" outline="0" fieldPosition="0"/>
    </format>
    <format dxfId="361">
      <pivotArea outline="0" collapsedLevelsAreSubtotals="1" fieldPosition="0"/>
    </format>
    <format dxfId="360">
      <pivotArea type="origin" dataOnly="0" labelOnly="1" outline="0" fieldPosition="0"/>
    </format>
    <format dxfId="359">
      <pivotArea field="3" type="button" dataOnly="0" labelOnly="1" outline="0" fieldPosition="0"/>
    </format>
    <format dxfId="358">
      <pivotArea field="4" type="button" dataOnly="0" labelOnly="1" outline="0" fieldPosition="0"/>
    </format>
    <format dxfId="357">
      <pivotArea type="topRight" dataOnly="0" labelOnly="1" outline="0" fieldPosition="0"/>
    </format>
    <format dxfId="356">
      <pivotArea field="1" type="button" dataOnly="0" labelOnly="1" outline="0" fieldPosition="0"/>
    </format>
    <format dxfId="355">
      <pivotArea dataOnly="0" labelOnly="1" fieldPosition="0">
        <references count="1">
          <reference field="1" count="2">
            <x v="0"/>
            <x v="1"/>
          </reference>
        </references>
      </pivotArea>
    </format>
    <format dxfId="354">
      <pivotArea dataOnly="0" labelOnly="1" grandRow="1" outline="0" fieldPosition="0"/>
    </format>
    <format dxfId="353">
      <pivotArea dataOnly="0" labelOnly="1" fieldPosition="0">
        <references count="2">
          <reference field="0" count="2">
            <x v="0"/>
            <x v="1"/>
          </reference>
          <reference field="1" count="1" selected="0">
            <x v="0"/>
          </reference>
        </references>
      </pivotArea>
    </format>
    <format dxfId="352">
      <pivotArea dataOnly="0" labelOnly="1" fieldPosition="0">
        <references count="2">
          <reference field="0" count="4">
            <x v="2"/>
            <x v="3"/>
            <x v="4"/>
            <x v="5"/>
          </reference>
          <reference field="1" count="1" selected="0">
            <x v="1"/>
          </reference>
        </references>
      </pivotArea>
    </format>
    <format dxfId="351">
      <pivotArea dataOnly="0" labelOnly="1" fieldPosition="0">
        <references count="1">
          <reference field="3" count="0"/>
        </references>
      </pivotArea>
    </format>
    <format dxfId="350">
      <pivotArea dataOnly="0" labelOnly="1" fieldPosition="0">
        <references count="2">
          <reference field="3" count="1" selected="0">
            <x v="0"/>
          </reference>
          <reference field="4" count="1">
            <x v="0"/>
          </reference>
        </references>
      </pivotArea>
    </format>
    <format dxfId="349">
      <pivotArea dataOnly="0" labelOnly="1" fieldPosition="0">
        <references count="2">
          <reference field="3" count="1" selected="0">
            <x v="1"/>
          </reference>
          <reference field="4" count="1">
            <x v="1"/>
          </reference>
        </references>
      </pivotArea>
    </format>
    <format dxfId="348">
      <pivotArea dataOnly="0" labelOnly="1" fieldPosition="0">
        <references count="2">
          <reference field="3" count="1" selected="0">
            <x v="2"/>
          </reference>
          <reference field="4" count="2">
            <x v="0"/>
            <x v="1"/>
          </reference>
        </references>
      </pivotArea>
    </format>
    <format dxfId="347">
      <pivotArea type="all" dataOnly="0" outline="0" fieldPosition="0"/>
    </format>
    <format dxfId="346">
      <pivotArea outline="0" collapsedLevelsAreSubtotals="1" fieldPosition="0"/>
    </format>
    <format dxfId="345">
      <pivotArea dataOnly="0" labelOnly="1" fieldPosition="0">
        <references count="1">
          <reference field="1" count="2">
            <x v="0"/>
            <x v="1"/>
          </reference>
        </references>
      </pivotArea>
    </format>
    <format dxfId="344">
      <pivotArea dataOnly="0" labelOnly="1" fieldPosition="0">
        <references count="2">
          <reference field="0" count="2">
            <x v="0"/>
            <x v="1"/>
          </reference>
          <reference field="1" count="1" selected="0">
            <x v="0"/>
          </reference>
        </references>
      </pivotArea>
    </format>
    <format dxfId="343">
      <pivotArea dataOnly="0" labelOnly="1" fieldPosition="0">
        <references count="2">
          <reference field="0" count="4">
            <x v="2"/>
            <x v="3"/>
            <x v="4"/>
            <x v="5"/>
          </reference>
          <reference field="1" count="1" selected="0">
            <x v="1"/>
          </reference>
        </references>
      </pivotArea>
    </format>
    <format dxfId="342">
      <pivotArea type="origin" dataOnly="0" labelOnly="1" outline="0" fieldPosition="0"/>
    </format>
    <format dxfId="341">
      <pivotArea field="3" type="button" dataOnly="0" labelOnly="1" outline="0" fieldPosition="0"/>
    </format>
    <format dxfId="340">
      <pivotArea field="4" type="button" dataOnly="0" labelOnly="1" outline="0" fieldPosition="0"/>
    </format>
    <format dxfId="339">
      <pivotArea type="topRight" dataOnly="0" labelOnly="1" outline="0" fieldPosition="0"/>
    </format>
    <format dxfId="338">
      <pivotArea field="1" type="button" dataOnly="0" labelOnly="1" outline="0" fieldPosition="0"/>
    </format>
    <format dxfId="337">
      <pivotArea dataOnly="0" labelOnly="1" fieldPosition="0">
        <references count="1">
          <reference field="3" count="0"/>
        </references>
      </pivotArea>
    </format>
    <format dxfId="336">
      <pivotArea dataOnly="0" labelOnly="1" fieldPosition="0">
        <references count="2">
          <reference field="3" count="1" selected="0">
            <x v="0"/>
          </reference>
          <reference field="4" count="1">
            <x v="0"/>
          </reference>
        </references>
      </pivotArea>
    </format>
    <format dxfId="335">
      <pivotArea dataOnly="0" labelOnly="1" fieldPosition="0">
        <references count="2">
          <reference field="3" count="1" selected="0">
            <x v="1"/>
          </reference>
          <reference field="4" count="1">
            <x v="1"/>
          </reference>
        </references>
      </pivotArea>
    </format>
    <format dxfId="334">
      <pivotArea dataOnly="0" labelOnly="1" fieldPosition="0">
        <references count="2">
          <reference field="3" count="1" selected="0">
            <x v="2"/>
          </reference>
          <reference field="4" count="2">
            <x v="0"/>
            <x v="1"/>
          </reference>
        </references>
      </pivotArea>
    </format>
    <format dxfId="333">
      <pivotArea grandRow="1" outline="0" collapsedLevelsAreSubtotals="1" fieldPosition="0"/>
    </format>
    <format dxfId="332">
      <pivotArea dataOnly="0" labelOnly="1" grandRow="1" outline="0" fieldPosition="0"/>
    </format>
    <format dxfId="331">
      <pivotArea type="all" dataOnly="0" outline="0" fieldPosition="0"/>
    </format>
    <format dxfId="330">
      <pivotArea outline="0" collapsedLevelsAreSubtotals="1" fieldPosition="0"/>
    </format>
    <format dxfId="329">
      <pivotArea type="origin" dataOnly="0" labelOnly="1" outline="0" fieldPosition="0"/>
    </format>
    <format dxfId="328">
      <pivotArea field="3" type="button" dataOnly="0" labelOnly="1" outline="0" fieldPosition="0"/>
    </format>
    <format dxfId="327">
      <pivotArea field="4" type="button" dataOnly="0" labelOnly="1" outline="0" fieldPosition="0"/>
    </format>
    <format dxfId="326">
      <pivotArea type="topRight" dataOnly="0" labelOnly="1" outline="0" fieldPosition="0"/>
    </format>
    <format dxfId="325">
      <pivotArea field="1" type="button" dataOnly="0" labelOnly="1" outline="0" fieldPosition="0"/>
    </format>
    <format dxfId="324">
      <pivotArea dataOnly="0" labelOnly="1" fieldPosition="0">
        <references count="1">
          <reference field="1" count="2">
            <x v="0"/>
            <x v="1"/>
          </reference>
        </references>
      </pivotArea>
    </format>
    <format dxfId="323">
      <pivotArea dataOnly="0" labelOnly="1" grandRow="1" outline="0" fieldPosition="0"/>
    </format>
    <format dxfId="322">
      <pivotArea dataOnly="0" labelOnly="1" fieldPosition="0">
        <references count="2">
          <reference field="0" count="2">
            <x v="0"/>
            <x v="1"/>
          </reference>
          <reference field="1" count="1" selected="0">
            <x v="0"/>
          </reference>
        </references>
      </pivotArea>
    </format>
    <format dxfId="321">
      <pivotArea dataOnly="0" labelOnly="1" fieldPosition="0">
        <references count="2">
          <reference field="0" count="4">
            <x v="2"/>
            <x v="3"/>
            <x v="4"/>
            <x v="5"/>
          </reference>
          <reference field="1" count="1" selected="0">
            <x v="1"/>
          </reference>
        </references>
      </pivotArea>
    </format>
    <format dxfId="320">
      <pivotArea dataOnly="0" labelOnly="1" fieldPosition="0">
        <references count="1">
          <reference field="3" count="0"/>
        </references>
      </pivotArea>
    </format>
    <format dxfId="319">
      <pivotArea dataOnly="0" labelOnly="1" fieldPosition="0">
        <references count="2">
          <reference field="3" count="1" selected="0">
            <x v="0"/>
          </reference>
          <reference field="4" count="1">
            <x v="0"/>
          </reference>
        </references>
      </pivotArea>
    </format>
    <format dxfId="318">
      <pivotArea dataOnly="0" labelOnly="1" fieldPosition="0">
        <references count="2">
          <reference field="3" count="1" selected="0">
            <x v="1"/>
          </reference>
          <reference field="4" count="1">
            <x v="1"/>
          </reference>
        </references>
      </pivotArea>
    </format>
    <format dxfId="317">
      <pivotArea dataOnly="0" labelOnly="1" fieldPosition="0">
        <references count="2">
          <reference field="3" count="1" selected="0">
            <x v="2"/>
          </reference>
          <reference field="4" count="2">
            <x v="0"/>
            <x v="1"/>
          </reference>
        </references>
      </pivotArea>
    </format>
    <format dxfId="316">
      <pivotArea collapsedLevelsAreSubtotals="1" fieldPosition="0">
        <references count="1">
          <reference field="1" count="1">
            <x v="0"/>
          </reference>
        </references>
      </pivotArea>
    </format>
    <format dxfId="315">
      <pivotArea collapsedLevelsAreSubtotals="1" fieldPosition="0">
        <references count="2">
          <reference field="0" count="2">
            <x v="0"/>
            <x v="1"/>
          </reference>
          <reference field="1" count="1" selected="0">
            <x v="0"/>
          </reference>
        </references>
      </pivotArea>
    </format>
    <format dxfId="314">
      <pivotArea collapsedLevelsAreSubtotals="1" fieldPosition="0">
        <references count="1">
          <reference field="1" count="1">
            <x v="1"/>
          </reference>
        </references>
      </pivotArea>
    </format>
    <format dxfId="313">
      <pivotArea collapsedLevelsAreSubtotals="1" fieldPosition="0">
        <references count="2">
          <reference field="0" count="4">
            <x v="2"/>
            <x v="3"/>
            <x v="4"/>
            <x v="5"/>
          </reference>
          <reference field="1" count="1" selected="0">
            <x v="1"/>
          </reference>
        </references>
      </pivotArea>
    </format>
    <format dxfId="312">
      <pivotArea dataOnly="0" labelOnly="1" fieldPosition="0">
        <references count="1">
          <reference field="1" count="2">
            <x v="0"/>
            <x v="1"/>
          </reference>
        </references>
      </pivotArea>
    </format>
    <format dxfId="311">
      <pivotArea dataOnly="0" labelOnly="1" fieldPosition="0">
        <references count="2">
          <reference field="0" count="2">
            <x v="0"/>
            <x v="1"/>
          </reference>
          <reference field="1" count="1" selected="0">
            <x v="0"/>
          </reference>
        </references>
      </pivotArea>
    </format>
    <format dxfId="310">
      <pivotArea dataOnly="0" labelOnly="1" fieldPosition="0">
        <references count="2">
          <reference field="0" count="4">
            <x v="2"/>
            <x v="3"/>
            <x v="4"/>
            <x v="5"/>
          </reference>
          <reference field="1" count="1" selected="0">
            <x v="1"/>
          </reference>
        </references>
      </pivotArea>
    </format>
    <format dxfId="309">
      <pivotArea field="5" type="button" dataOnly="0" labelOnly="1" outline="0" fieldPosition="0"/>
    </format>
    <format dxfId="308">
      <pivotArea dataOnly="0" labelOnly="1" outline="0" fieldPosition="0">
        <references count="1">
          <reference field="5" count="0"/>
        </references>
      </pivotArea>
    </format>
    <format dxfId="307">
      <pivotArea collapsedLevelsAreSubtotals="1" fieldPosition="0">
        <references count="1">
          <reference field="1" count="1">
            <x v="3"/>
          </reference>
        </references>
      </pivotArea>
    </format>
    <format dxfId="306">
      <pivotArea collapsedLevelsAreSubtotals="1" fieldPosition="0">
        <references count="2">
          <reference field="0" count="1">
            <x v="5"/>
          </reference>
          <reference field="1" count="1" selected="0">
            <x v="3"/>
          </reference>
        </references>
      </pivotArea>
    </format>
    <format dxfId="305">
      <pivotArea dataOnly="0" labelOnly="1" fieldPosition="0">
        <references count="1">
          <reference field="1" count="1">
            <x v="3"/>
          </reference>
        </references>
      </pivotArea>
    </format>
    <format dxfId="304">
      <pivotArea dataOnly="0" labelOnly="1" fieldPosition="0">
        <references count="2">
          <reference field="0" count="1">
            <x v="5"/>
          </reference>
          <reference field="1" count="1" selected="0">
            <x v="3"/>
          </reference>
        </references>
      </pivotArea>
    </format>
    <format dxfId="303">
      <pivotArea collapsedLevelsAreSubtotals="1" fieldPosition="0">
        <references count="1">
          <reference field="1" count="1">
            <x v="3"/>
          </reference>
        </references>
      </pivotArea>
    </format>
    <format dxfId="302">
      <pivotArea collapsedLevelsAreSubtotals="1" fieldPosition="0">
        <references count="2">
          <reference field="0" count="1">
            <x v="5"/>
          </reference>
          <reference field="1" count="1" selected="0">
            <x v="3"/>
          </reference>
        </references>
      </pivotArea>
    </format>
    <format dxfId="301">
      <pivotArea dataOnly="0" labelOnly="1" fieldPosition="0">
        <references count="1">
          <reference field="1" count="1">
            <x v="3"/>
          </reference>
        </references>
      </pivotArea>
    </format>
    <format dxfId="300">
      <pivotArea dataOnly="0" labelOnly="1" fieldPosition="0">
        <references count="2">
          <reference field="0" count="1">
            <x v="5"/>
          </reference>
          <reference field="1" count="1" selected="0">
            <x v="3"/>
          </reference>
        </references>
      </pivotArea>
    </format>
    <format dxfId="299">
      <pivotArea dataOnly="0" labelOnly="1" grandCol="1" outline="0" fieldPosition="0"/>
    </format>
    <format dxfId="298">
      <pivotArea dataOnly="0" labelOnly="1" grandCol="1" outline="0" fieldPosition="0"/>
    </format>
    <format dxfId="297">
      <pivotArea dataOnly="0" fieldPosition="0">
        <references count="1">
          <reference field="0" count="1">
            <x v="7"/>
          </reference>
        </references>
      </pivotArea>
    </format>
    <format dxfId="296">
      <pivotArea dataOnly="0" fieldPosition="0">
        <references count="1">
          <reference field="0" count="1">
            <x v="7"/>
          </reference>
        </references>
      </pivotArea>
    </format>
    <format dxfId="295">
      <pivotArea collapsedLevelsAreSubtotals="1" fieldPosition="0">
        <references count="1">
          <reference field="1" count="1">
            <x v="0"/>
          </reference>
        </references>
      </pivotArea>
    </format>
    <format dxfId="294">
      <pivotArea collapsedLevelsAreSubtotals="1" fieldPosition="0">
        <references count="2">
          <reference field="0" count="2">
            <x v="0"/>
            <x v="1"/>
          </reference>
          <reference field="1" count="1" selected="0">
            <x v="0"/>
          </reference>
        </references>
      </pivotArea>
    </format>
    <format dxfId="293">
      <pivotArea collapsedLevelsAreSubtotals="1" fieldPosition="0">
        <references count="1">
          <reference field="1" count="1">
            <x v="1"/>
          </reference>
        </references>
      </pivotArea>
    </format>
    <format dxfId="292">
      <pivotArea collapsedLevelsAreSubtotals="1" fieldPosition="0">
        <references count="2">
          <reference field="0" count="4">
            <x v="2"/>
            <x v="3"/>
            <x v="4"/>
            <x v="5"/>
          </reference>
          <reference field="1" count="1" selected="0">
            <x v="1"/>
          </reference>
        </references>
      </pivotArea>
    </format>
    <format dxfId="291">
      <pivotArea collapsedLevelsAreSubtotals="1" fieldPosition="0">
        <references count="1">
          <reference field="1" count="1">
            <x v="3"/>
          </reference>
        </references>
      </pivotArea>
    </format>
    <format dxfId="290">
      <pivotArea collapsedLevelsAreSubtotals="1" fieldPosition="0">
        <references count="2">
          <reference field="0" count="2">
            <x v="5"/>
            <x v="7"/>
          </reference>
          <reference field="1" count="1" selected="0">
            <x v="3"/>
          </reference>
        </references>
      </pivotArea>
    </format>
    <format dxfId="289">
      <pivotArea collapsedLevelsAreSubtotals="1" fieldPosition="0">
        <references count="1">
          <reference field="1" count="1">
            <x v="0"/>
          </reference>
        </references>
      </pivotArea>
    </format>
    <format dxfId="288">
      <pivotArea collapsedLevelsAreSubtotals="1" fieldPosition="0">
        <references count="2">
          <reference field="0" count="2">
            <x v="0"/>
            <x v="1"/>
          </reference>
          <reference field="1" count="1" selected="0">
            <x v="0"/>
          </reference>
        </references>
      </pivotArea>
    </format>
    <format dxfId="287">
      <pivotArea collapsedLevelsAreSubtotals="1" fieldPosition="0">
        <references count="1">
          <reference field="1" count="1">
            <x v="1"/>
          </reference>
        </references>
      </pivotArea>
    </format>
    <format dxfId="286">
      <pivotArea collapsedLevelsAreSubtotals="1" fieldPosition="0">
        <references count="2">
          <reference field="0" count="4">
            <x v="2"/>
            <x v="3"/>
            <x v="4"/>
            <x v="5"/>
          </reference>
          <reference field="1" count="1" selected="0">
            <x v="1"/>
          </reference>
        </references>
      </pivotArea>
    </format>
    <format dxfId="285">
      <pivotArea collapsedLevelsAreSubtotals="1" fieldPosition="0">
        <references count="1">
          <reference field="1" count="1">
            <x v="3"/>
          </reference>
        </references>
      </pivotArea>
    </format>
    <format dxfId="284">
      <pivotArea collapsedLevelsAreSubtotals="1" fieldPosition="0">
        <references count="2">
          <reference field="0" count="2">
            <x v="5"/>
            <x v="7"/>
          </reference>
          <reference field="1" count="1" selected="0">
            <x v="3"/>
          </reference>
        </references>
      </pivotArea>
    </format>
    <format dxfId="283">
      <pivotArea dataOnly="0" labelOnly="1" fieldPosition="0">
        <references count="1">
          <reference field="1" count="3">
            <x v="0"/>
            <x v="1"/>
            <x v="3"/>
          </reference>
        </references>
      </pivotArea>
    </format>
    <format dxfId="282">
      <pivotArea dataOnly="0" labelOnly="1" fieldPosition="0">
        <references count="2">
          <reference field="0" count="2">
            <x v="0"/>
            <x v="1"/>
          </reference>
          <reference field="1" count="1" selected="0">
            <x v="0"/>
          </reference>
        </references>
      </pivotArea>
    </format>
    <format dxfId="281">
      <pivotArea dataOnly="0" labelOnly="1" fieldPosition="0">
        <references count="2">
          <reference field="0" count="4">
            <x v="2"/>
            <x v="3"/>
            <x v="4"/>
            <x v="5"/>
          </reference>
          <reference field="1" count="1" selected="0">
            <x v="1"/>
          </reference>
        </references>
      </pivotArea>
    </format>
    <format dxfId="280">
      <pivotArea dataOnly="0" labelOnly="1" fieldPosition="0">
        <references count="2">
          <reference field="0" count="2">
            <x v="5"/>
            <x v="7"/>
          </reference>
          <reference field="1" count="1" selected="0">
            <x v="3"/>
          </reference>
        </references>
      </pivotArea>
    </format>
    <format dxfId="279">
      <pivotArea field="1" type="button" dataOnly="0" labelOnly="1" outline="0" fieldPosition="0"/>
    </format>
    <format dxfId="278">
      <pivotArea dataOnly="0" labelOnly="1" grandCol="1" outline="0" fieldPosition="0"/>
    </format>
    <format dxfId="277">
      <pivotArea dataOnly="0" labelOnly="1" fieldPosition="0">
        <references count="2">
          <reference field="3" count="1" selected="0">
            <x v="0"/>
          </reference>
          <reference field="4" count="1">
            <x v="0"/>
          </reference>
        </references>
      </pivotArea>
    </format>
    <format dxfId="276">
      <pivotArea dataOnly="0" labelOnly="1" fieldPosition="0">
        <references count="2">
          <reference field="3" count="1" selected="0">
            <x v="1"/>
          </reference>
          <reference field="4" count="1">
            <x v="1"/>
          </reference>
        </references>
      </pivotArea>
    </format>
    <format dxfId="275">
      <pivotArea dataOnly="0" labelOnly="1" fieldPosition="0">
        <references count="2">
          <reference field="3" count="1" selected="0">
            <x v="2"/>
          </reference>
          <reference field="4" count="2">
            <x v="0"/>
            <x v="1"/>
          </reference>
        </references>
      </pivotArea>
    </format>
    <format dxfId="274">
      <pivotArea field="5" type="button" dataOnly="0" labelOnly="1" outline="0" fieldPosition="0"/>
    </format>
    <format dxfId="273">
      <pivotArea field="5" type="button" dataOnly="0" labelOnly="1" outline="0" fieldPosition="0"/>
    </format>
    <format dxfId="272">
      <pivotArea type="all" dataOnly="0" outline="0" fieldPosition="0"/>
    </format>
    <format dxfId="271">
      <pivotArea outline="0" collapsedLevelsAreSubtotals="1" fieldPosition="0"/>
    </format>
    <format dxfId="270">
      <pivotArea type="origin" dataOnly="0" labelOnly="1" outline="0" fieldPosition="0"/>
    </format>
    <format dxfId="269">
      <pivotArea field="3" type="button" dataOnly="0" labelOnly="1" outline="0" fieldPosition="0"/>
    </format>
    <format dxfId="268">
      <pivotArea field="1" type="button" dataOnly="0" labelOnly="1" outline="0" fieldPosition="0"/>
    </format>
    <format dxfId="267">
      <pivotArea dataOnly="0" labelOnly="1" fieldPosition="0">
        <references count="1">
          <reference field="1" count="3">
            <x v="0"/>
            <x v="1"/>
            <x v="3"/>
          </reference>
        </references>
      </pivotArea>
    </format>
    <format dxfId="266">
      <pivotArea dataOnly="0" labelOnly="1" grandRow="1" outline="0" fieldPosition="0"/>
    </format>
    <format dxfId="265">
      <pivotArea dataOnly="0" labelOnly="1" fieldPosition="0">
        <references count="2">
          <reference field="0" count="2">
            <x v="0"/>
            <x v="1"/>
          </reference>
          <reference field="1" count="1" selected="0">
            <x v="0"/>
          </reference>
        </references>
      </pivotArea>
    </format>
    <format dxfId="264">
      <pivotArea dataOnly="0" labelOnly="1" fieldPosition="0">
        <references count="2">
          <reference field="0" count="2">
            <x v="4"/>
            <x v="5"/>
          </reference>
          <reference field="1" count="1" selected="0">
            <x v="1"/>
          </reference>
        </references>
      </pivotArea>
    </format>
    <format dxfId="263">
      <pivotArea dataOnly="0" labelOnly="1" fieldPosition="0">
        <references count="2">
          <reference field="0" count="2">
            <x v="5"/>
            <x v="7"/>
          </reference>
          <reference field="1" count="1" selected="0">
            <x v="3"/>
          </reference>
        </references>
      </pivotArea>
    </format>
    <format dxfId="262">
      <pivotArea dataOnly="0" labelOnly="1" fieldPosition="0">
        <references count="1">
          <reference field="3" count="2">
            <x v="1"/>
            <x v="2"/>
          </reference>
        </references>
      </pivotArea>
    </format>
    <format dxfId="261">
      <pivotArea dataOnly="0" labelOnly="1" fieldPosition="0">
        <references count="2">
          <reference field="3" count="1" selected="0">
            <x v="2"/>
          </reference>
          <reference field="4" count="1">
            <x v="0"/>
          </reference>
        </references>
      </pivotArea>
    </format>
    <format dxfId="260">
      <pivotArea type="all" dataOnly="0" outline="0" fieldPosition="0"/>
    </format>
    <format dxfId="259">
      <pivotArea outline="0" collapsedLevelsAreSubtotals="1" fieldPosition="0"/>
    </format>
    <format dxfId="258">
      <pivotArea type="origin" dataOnly="0" labelOnly="1" outline="0" fieldPosition="0"/>
    </format>
    <format dxfId="257">
      <pivotArea field="3" type="button" dataOnly="0" labelOnly="1" outline="0" fieldPosition="0"/>
    </format>
    <format dxfId="256">
      <pivotArea field="1" type="button" dataOnly="0" labelOnly="1" outline="0" fieldPosition="0"/>
    </format>
    <format dxfId="255">
      <pivotArea dataOnly="0" labelOnly="1" fieldPosition="0">
        <references count="1">
          <reference field="1" count="1">
            <x v="0"/>
          </reference>
        </references>
      </pivotArea>
    </format>
    <format dxfId="254">
      <pivotArea dataOnly="0" labelOnly="1" grandRow="1" outline="0" fieldPosition="0"/>
    </format>
    <format dxfId="253">
      <pivotArea dataOnly="0" labelOnly="1" fieldPosition="0">
        <references count="2">
          <reference field="0" count="1">
            <x v="8"/>
          </reference>
          <reference field="1" count="1" selected="0">
            <x v="0"/>
          </reference>
        </references>
      </pivotArea>
    </format>
    <format dxfId="252">
      <pivotArea dataOnly="0" labelOnly="1" fieldPosition="0">
        <references count="1">
          <reference field="3" count="0"/>
        </references>
      </pivotArea>
    </format>
    <format dxfId="251">
      <pivotArea dataOnly="0" labelOnly="1" fieldPosition="0">
        <references count="2">
          <reference field="3" count="0" selected="0"/>
          <reference field="4" count="1">
            <x v="1"/>
          </reference>
        </references>
      </pivotArea>
    </format>
    <format dxfId="250">
      <pivotArea type="all" dataOnly="0" outline="0" fieldPosition="0"/>
    </format>
    <format dxfId="249">
      <pivotArea outline="0" collapsedLevelsAreSubtotals="1" fieldPosition="0"/>
    </format>
    <format dxfId="248">
      <pivotArea type="origin" dataOnly="0" labelOnly="1" outline="0" fieldPosition="0"/>
    </format>
    <format dxfId="247">
      <pivotArea field="3" type="button" dataOnly="0" labelOnly="1" outline="0" fieldPosition="0"/>
    </format>
    <format dxfId="246">
      <pivotArea field="1" type="button" dataOnly="0" labelOnly="1" outline="0" fieldPosition="0"/>
    </format>
    <format dxfId="245">
      <pivotArea dataOnly="0" labelOnly="1" fieldPosition="0">
        <references count="1">
          <reference field="1" count="1">
            <x v="0"/>
          </reference>
        </references>
      </pivotArea>
    </format>
    <format dxfId="244">
      <pivotArea dataOnly="0" labelOnly="1" grandRow="1" outline="0" fieldPosition="0"/>
    </format>
    <format dxfId="243">
      <pivotArea dataOnly="0" labelOnly="1" fieldPosition="0">
        <references count="2">
          <reference field="0" count="1">
            <x v="8"/>
          </reference>
          <reference field="1" count="1" selected="0">
            <x v="0"/>
          </reference>
        </references>
      </pivotArea>
    </format>
    <format dxfId="242">
      <pivotArea dataOnly="0" labelOnly="1" fieldPosition="0">
        <references count="1">
          <reference field="3" count="0"/>
        </references>
      </pivotArea>
    </format>
    <format dxfId="241">
      <pivotArea dataOnly="0" labelOnly="1" fieldPosition="0">
        <references count="2">
          <reference field="3" count="0" selected="0"/>
          <reference field="4" count="1">
            <x v="1"/>
          </reference>
        </references>
      </pivotArea>
    </format>
    <format dxfId="240">
      <pivotArea dataOnly="0" fieldPosition="0">
        <references count="1">
          <reference field="1" count="1">
            <x v="4"/>
          </reference>
        </references>
      </pivotArea>
    </format>
    <format dxfId="239">
      <pivotArea dataOnly="0" fieldPosition="0">
        <references count="1">
          <reference field="1" count="1">
            <x v="4"/>
          </reference>
        </references>
      </pivotArea>
    </format>
    <format dxfId="238">
      <pivotArea collapsedLevelsAreSubtotals="1" fieldPosition="0">
        <references count="1">
          <reference field="1" count="1">
            <x v="5"/>
          </reference>
        </references>
      </pivotArea>
    </format>
    <format dxfId="237">
      <pivotArea dataOnly="0" labelOnly="1" fieldPosition="0">
        <references count="1">
          <reference field="1" count="1">
            <x v="5"/>
          </reference>
        </references>
      </pivotArea>
    </format>
    <format dxfId="236">
      <pivotArea collapsedLevelsAreSubtotals="1" fieldPosition="0">
        <references count="1">
          <reference field="1" count="1">
            <x v="6"/>
          </reference>
        </references>
      </pivotArea>
    </format>
    <format dxfId="235">
      <pivotArea dataOnly="0" labelOnly="1" fieldPosition="0">
        <references count="1">
          <reference field="1" count="1">
            <x v="6"/>
          </reference>
        </references>
      </pivotArea>
    </format>
    <format dxfId="234">
      <pivotArea collapsedLevelsAreSubtotals="1" fieldPosition="0">
        <references count="1">
          <reference field="1" count="1">
            <x v="7"/>
          </reference>
        </references>
      </pivotArea>
    </format>
    <format dxfId="233">
      <pivotArea dataOnly="0" labelOnly="1" fieldPosition="0">
        <references count="1">
          <reference field="1" count="1">
            <x v="7"/>
          </reference>
        </references>
      </pivotArea>
    </format>
    <format dxfId="232">
      <pivotArea type="all" dataOnly="0" outline="0" fieldPosition="0"/>
    </format>
    <format dxfId="231">
      <pivotArea outline="0" collapsedLevelsAreSubtotals="1" fieldPosition="0"/>
    </format>
    <format dxfId="230">
      <pivotArea type="origin" dataOnly="0" labelOnly="1" outline="0" fieldPosition="0"/>
    </format>
    <format dxfId="229">
      <pivotArea field="3" type="button" dataOnly="0" labelOnly="1" outline="0" fieldPosition="0"/>
    </format>
    <format dxfId="228">
      <pivotArea field="4" type="button" dataOnly="0" labelOnly="1" outline="0" fieldPosition="0"/>
    </format>
    <format dxfId="227">
      <pivotArea type="topRight" dataOnly="0" labelOnly="1" outline="0" fieldPosition="0"/>
    </format>
    <format dxfId="226">
      <pivotArea field="1" type="button" dataOnly="0" labelOnly="1" outline="0" fieldPosition="0"/>
    </format>
    <format dxfId="225">
      <pivotArea dataOnly="0" labelOnly="1" fieldPosition="0">
        <references count="1">
          <reference field="1" count="2">
            <x v="0"/>
            <x v="1"/>
          </reference>
        </references>
      </pivotArea>
    </format>
    <format dxfId="224">
      <pivotArea dataOnly="0" labelOnly="1" grandRow="1" outline="0" fieldPosition="0"/>
    </format>
    <format dxfId="223">
      <pivotArea dataOnly="0" labelOnly="1" fieldPosition="0">
        <references count="2">
          <reference field="0" count="1">
            <x v="8"/>
          </reference>
          <reference field="1" count="1" selected="0">
            <x v="0"/>
          </reference>
        </references>
      </pivotArea>
    </format>
    <format dxfId="222">
      <pivotArea dataOnly="0" labelOnly="1" fieldPosition="0">
        <references count="2">
          <reference field="0" count="2">
            <x v="10"/>
            <x v="15"/>
          </reference>
          <reference field="1" count="1" selected="0">
            <x v="1"/>
          </reference>
        </references>
      </pivotArea>
    </format>
    <format dxfId="221">
      <pivotArea dataOnly="0" labelOnly="1" fieldPosition="0">
        <references count="1">
          <reference field="3" count="0"/>
        </references>
      </pivotArea>
    </format>
    <format dxfId="220">
      <pivotArea dataOnly="0" labelOnly="1" fieldPosition="0">
        <references count="2">
          <reference field="3" count="1" selected="0">
            <x v="0"/>
          </reference>
          <reference field="4" count="1">
            <x v="0"/>
          </reference>
        </references>
      </pivotArea>
    </format>
    <format dxfId="219">
      <pivotArea dataOnly="0" labelOnly="1" fieldPosition="0">
        <references count="2">
          <reference field="3" count="1" selected="0">
            <x v="1"/>
          </reference>
          <reference field="4" count="1">
            <x v="1"/>
          </reference>
        </references>
      </pivotArea>
    </format>
    <format dxfId="218">
      <pivotArea dataOnly="0" labelOnly="1" fieldPosition="0">
        <references count="2">
          <reference field="3" count="1" selected="0">
            <x v="2"/>
          </reference>
          <reference field="4" count="1">
            <x v="1"/>
          </reference>
        </references>
      </pivotArea>
    </format>
    <format dxfId="217">
      <pivotArea dataOnly="0" labelOnly="1" outline="0" fieldPosition="0">
        <references count="1">
          <reference field="5" count="1">
            <x v="0"/>
          </reference>
        </references>
      </pivotArea>
    </format>
    <format dxfId="216">
      <pivotArea dataOnly="0" labelOnly="1" fieldPosition="0">
        <references count="2">
          <reference field="3" count="0" selected="0"/>
          <reference field="4" count="1">
            <x v="0"/>
          </reference>
        </references>
      </pivotArea>
    </format>
    <format dxfId="215">
      <pivotArea dataOnly="0" labelOnly="1" outline="0" fieldPosition="0">
        <references count="1">
          <reference field="5" count="1">
            <x v="1"/>
          </reference>
        </references>
      </pivotArea>
    </format>
    <format dxfId="214">
      <pivotArea dataOnly="0" labelOnly="1" outline="0" fieldPosition="0">
        <references count="1">
          <reference field="5" count="1">
            <x v="2"/>
          </reference>
        </references>
      </pivotArea>
    </format>
    <format dxfId="213">
      <pivotArea field="5" type="button" dataOnly="0" labelOnly="1" outline="0" fieldPosition="0"/>
    </format>
    <format dxfId="212">
      <pivotArea dataOnly="0" labelOnly="1" outline="0" fieldPosition="0">
        <references count="1">
          <reference field="5" count="0"/>
        </references>
      </pivotArea>
    </format>
    <format dxfId="211">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ontrol" Target="../activeX/activeX107.xml"/><Relationship Id="rId21" Type="http://schemas.openxmlformats.org/officeDocument/2006/relationships/control" Target="../activeX/activeX12.xml"/><Relationship Id="rId42" Type="http://schemas.openxmlformats.org/officeDocument/2006/relationships/control" Target="../activeX/activeX32.xml"/><Relationship Id="rId63" Type="http://schemas.openxmlformats.org/officeDocument/2006/relationships/control" Target="../activeX/activeX53.xml"/><Relationship Id="rId84" Type="http://schemas.openxmlformats.org/officeDocument/2006/relationships/control" Target="../activeX/activeX74.xml"/><Relationship Id="rId138" Type="http://schemas.openxmlformats.org/officeDocument/2006/relationships/control" Target="../activeX/activeX128.xml"/><Relationship Id="rId159" Type="http://schemas.openxmlformats.org/officeDocument/2006/relationships/control" Target="../activeX/activeX149.xml"/><Relationship Id="rId170" Type="http://schemas.openxmlformats.org/officeDocument/2006/relationships/control" Target="../activeX/activeX160.xml"/><Relationship Id="rId191" Type="http://schemas.openxmlformats.org/officeDocument/2006/relationships/control" Target="../activeX/activeX181.xml"/><Relationship Id="rId205" Type="http://schemas.openxmlformats.org/officeDocument/2006/relationships/control" Target="../activeX/activeX195.xml"/><Relationship Id="rId226" Type="http://schemas.openxmlformats.org/officeDocument/2006/relationships/control" Target="../activeX/activeX215.xml"/><Relationship Id="rId247" Type="http://schemas.openxmlformats.org/officeDocument/2006/relationships/control" Target="../activeX/activeX233.xml"/><Relationship Id="rId107" Type="http://schemas.openxmlformats.org/officeDocument/2006/relationships/control" Target="../activeX/activeX97.xml"/><Relationship Id="rId11" Type="http://schemas.openxmlformats.org/officeDocument/2006/relationships/control" Target="../activeX/activeX5.xml"/><Relationship Id="rId32" Type="http://schemas.openxmlformats.org/officeDocument/2006/relationships/control" Target="../activeX/activeX22.xml"/><Relationship Id="rId53" Type="http://schemas.openxmlformats.org/officeDocument/2006/relationships/control" Target="../activeX/activeX43.xml"/><Relationship Id="rId74" Type="http://schemas.openxmlformats.org/officeDocument/2006/relationships/control" Target="../activeX/activeX64.xml"/><Relationship Id="rId128" Type="http://schemas.openxmlformats.org/officeDocument/2006/relationships/control" Target="../activeX/activeX118.xml"/><Relationship Id="rId149" Type="http://schemas.openxmlformats.org/officeDocument/2006/relationships/control" Target="../activeX/activeX139.xml"/><Relationship Id="rId5" Type="http://schemas.openxmlformats.org/officeDocument/2006/relationships/control" Target="../activeX/activeX2.xml"/><Relationship Id="rId95" Type="http://schemas.openxmlformats.org/officeDocument/2006/relationships/control" Target="../activeX/activeX85.xml"/><Relationship Id="rId160" Type="http://schemas.openxmlformats.org/officeDocument/2006/relationships/control" Target="../activeX/activeX150.xml"/><Relationship Id="rId181" Type="http://schemas.openxmlformats.org/officeDocument/2006/relationships/control" Target="../activeX/activeX171.xml"/><Relationship Id="rId216" Type="http://schemas.openxmlformats.org/officeDocument/2006/relationships/control" Target="../activeX/activeX206.xml"/><Relationship Id="rId237" Type="http://schemas.openxmlformats.org/officeDocument/2006/relationships/control" Target="../activeX/activeX225.xml"/><Relationship Id="rId258" Type="http://schemas.openxmlformats.org/officeDocument/2006/relationships/control" Target="../activeX/activeX243.xml"/><Relationship Id="rId22" Type="http://schemas.openxmlformats.org/officeDocument/2006/relationships/control" Target="../activeX/activeX13.xml"/><Relationship Id="rId43" Type="http://schemas.openxmlformats.org/officeDocument/2006/relationships/control" Target="../activeX/activeX33.xml"/><Relationship Id="rId64" Type="http://schemas.openxmlformats.org/officeDocument/2006/relationships/control" Target="../activeX/activeX54.xml"/><Relationship Id="rId118" Type="http://schemas.openxmlformats.org/officeDocument/2006/relationships/control" Target="../activeX/activeX108.xml"/><Relationship Id="rId139" Type="http://schemas.openxmlformats.org/officeDocument/2006/relationships/control" Target="../activeX/activeX129.xml"/><Relationship Id="rId85" Type="http://schemas.openxmlformats.org/officeDocument/2006/relationships/control" Target="../activeX/activeX75.xml"/><Relationship Id="rId150" Type="http://schemas.openxmlformats.org/officeDocument/2006/relationships/control" Target="../activeX/activeX140.xml"/><Relationship Id="rId171" Type="http://schemas.openxmlformats.org/officeDocument/2006/relationships/control" Target="../activeX/activeX161.xml"/><Relationship Id="rId192" Type="http://schemas.openxmlformats.org/officeDocument/2006/relationships/control" Target="../activeX/activeX182.xml"/><Relationship Id="rId206" Type="http://schemas.openxmlformats.org/officeDocument/2006/relationships/control" Target="../activeX/activeX196.xml"/><Relationship Id="rId227" Type="http://schemas.openxmlformats.org/officeDocument/2006/relationships/control" Target="../activeX/activeX216.xml"/><Relationship Id="rId248" Type="http://schemas.openxmlformats.org/officeDocument/2006/relationships/control" Target="../activeX/activeX234.xml"/><Relationship Id="rId12" Type="http://schemas.openxmlformats.org/officeDocument/2006/relationships/image" Target="../media/image5.emf"/><Relationship Id="rId33" Type="http://schemas.openxmlformats.org/officeDocument/2006/relationships/control" Target="../activeX/activeX23.xml"/><Relationship Id="rId108" Type="http://schemas.openxmlformats.org/officeDocument/2006/relationships/control" Target="../activeX/activeX98.xml"/><Relationship Id="rId129" Type="http://schemas.openxmlformats.org/officeDocument/2006/relationships/control" Target="../activeX/activeX119.xml"/><Relationship Id="rId54" Type="http://schemas.openxmlformats.org/officeDocument/2006/relationships/control" Target="../activeX/activeX44.xml"/><Relationship Id="rId75" Type="http://schemas.openxmlformats.org/officeDocument/2006/relationships/control" Target="../activeX/activeX65.xml"/><Relationship Id="rId96" Type="http://schemas.openxmlformats.org/officeDocument/2006/relationships/control" Target="../activeX/activeX86.xml"/><Relationship Id="rId140" Type="http://schemas.openxmlformats.org/officeDocument/2006/relationships/control" Target="../activeX/activeX130.xml"/><Relationship Id="rId161" Type="http://schemas.openxmlformats.org/officeDocument/2006/relationships/control" Target="../activeX/activeX151.xml"/><Relationship Id="rId182" Type="http://schemas.openxmlformats.org/officeDocument/2006/relationships/control" Target="../activeX/activeX172.xml"/><Relationship Id="rId217" Type="http://schemas.openxmlformats.org/officeDocument/2006/relationships/control" Target="../activeX/activeX207.xml"/><Relationship Id="rId1" Type="http://schemas.openxmlformats.org/officeDocument/2006/relationships/drawing" Target="../drawings/drawing1.xml"/><Relationship Id="rId6" Type="http://schemas.openxmlformats.org/officeDocument/2006/relationships/image" Target="../media/image2.emf"/><Relationship Id="rId212" Type="http://schemas.openxmlformats.org/officeDocument/2006/relationships/control" Target="../activeX/activeX202.xml"/><Relationship Id="rId233" Type="http://schemas.openxmlformats.org/officeDocument/2006/relationships/control" Target="../activeX/activeX221.xml"/><Relationship Id="rId238" Type="http://schemas.openxmlformats.org/officeDocument/2006/relationships/control" Target="../activeX/activeX226.xml"/><Relationship Id="rId254" Type="http://schemas.openxmlformats.org/officeDocument/2006/relationships/control" Target="../activeX/activeX239.xml"/><Relationship Id="rId259" Type="http://schemas.openxmlformats.org/officeDocument/2006/relationships/control" Target="../activeX/activeX244.xml"/><Relationship Id="rId23" Type="http://schemas.openxmlformats.org/officeDocument/2006/relationships/image" Target="../media/image8.emf"/><Relationship Id="rId28" Type="http://schemas.openxmlformats.org/officeDocument/2006/relationships/control" Target="../activeX/activeX18.xml"/><Relationship Id="rId49" Type="http://schemas.openxmlformats.org/officeDocument/2006/relationships/control" Target="../activeX/activeX39.xml"/><Relationship Id="rId114" Type="http://schemas.openxmlformats.org/officeDocument/2006/relationships/control" Target="../activeX/activeX104.xml"/><Relationship Id="rId119" Type="http://schemas.openxmlformats.org/officeDocument/2006/relationships/control" Target="../activeX/activeX109.xml"/><Relationship Id="rId44" Type="http://schemas.openxmlformats.org/officeDocument/2006/relationships/control" Target="../activeX/activeX34.xml"/><Relationship Id="rId60" Type="http://schemas.openxmlformats.org/officeDocument/2006/relationships/control" Target="../activeX/activeX50.xml"/><Relationship Id="rId65" Type="http://schemas.openxmlformats.org/officeDocument/2006/relationships/control" Target="../activeX/activeX55.xml"/><Relationship Id="rId81" Type="http://schemas.openxmlformats.org/officeDocument/2006/relationships/control" Target="../activeX/activeX71.xml"/><Relationship Id="rId86" Type="http://schemas.openxmlformats.org/officeDocument/2006/relationships/control" Target="../activeX/activeX76.xml"/><Relationship Id="rId130" Type="http://schemas.openxmlformats.org/officeDocument/2006/relationships/control" Target="../activeX/activeX120.xml"/><Relationship Id="rId135" Type="http://schemas.openxmlformats.org/officeDocument/2006/relationships/control" Target="../activeX/activeX125.xml"/><Relationship Id="rId151" Type="http://schemas.openxmlformats.org/officeDocument/2006/relationships/control" Target="../activeX/activeX141.xml"/><Relationship Id="rId156" Type="http://schemas.openxmlformats.org/officeDocument/2006/relationships/control" Target="../activeX/activeX146.xml"/><Relationship Id="rId177" Type="http://schemas.openxmlformats.org/officeDocument/2006/relationships/control" Target="../activeX/activeX167.xml"/><Relationship Id="rId198" Type="http://schemas.openxmlformats.org/officeDocument/2006/relationships/control" Target="../activeX/activeX188.xml"/><Relationship Id="rId172" Type="http://schemas.openxmlformats.org/officeDocument/2006/relationships/control" Target="../activeX/activeX162.xml"/><Relationship Id="rId193" Type="http://schemas.openxmlformats.org/officeDocument/2006/relationships/control" Target="../activeX/activeX183.xml"/><Relationship Id="rId202" Type="http://schemas.openxmlformats.org/officeDocument/2006/relationships/control" Target="../activeX/activeX192.xml"/><Relationship Id="rId207" Type="http://schemas.openxmlformats.org/officeDocument/2006/relationships/control" Target="../activeX/activeX197.xml"/><Relationship Id="rId223" Type="http://schemas.openxmlformats.org/officeDocument/2006/relationships/image" Target="../media/image9.emf"/><Relationship Id="rId228" Type="http://schemas.openxmlformats.org/officeDocument/2006/relationships/control" Target="../activeX/activeX217.xml"/><Relationship Id="rId244" Type="http://schemas.openxmlformats.org/officeDocument/2006/relationships/image" Target="../media/image11.emf"/><Relationship Id="rId249" Type="http://schemas.openxmlformats.org/officeDocument/2006/relationships/control" Target="../activeX/activeX235.xml"/><Relationship Id="rId13" Type="http://schemas.openxmlformats.org/officeDocument/2006/relationships/control" Target="../activeX/activeX6.xml"/><Relationship Id="rId18" Type="http://schemas.openxmlformats.org/officeDocument/2006/relationships/image" Target="../media/image7.emf"/><Relationship Id="rId39" Type="http://schemas.openxmlformats.org/officeDocument/2006/relationships/control" Target="../activeX/activeX29.xml"/><Relationship Id="rId109" Type="http://schemas.openxmlformats.org/officeDocument/2006/relationships/control" Target="../activeX/activeX99.xml"/><Relationship Id="rId34" Type="http://schemas.openxmlformats.org/officeDocument/2006/relationships/control" Target="../activeX/activeX24.xml"/><Relationship Id="rId50" Type="http://schemas.openxmlformats.org/officeDocument/2006/relationships/control" Target="../activeX/activeX40.xml"/><Relationship Id="rId55" Type="http://schemas.openxmlformats.org/officeDocument/2006/relationships/control" Target="../activeX/activeX45.xml"/><Relationship Id="rId76" Type="http://schemas.openxmlformats.org/officeDocument/2006/relationships/control" Target="../activeX/activeX66.xml"/><Relationship Id="rId97" Type="http://schemas.openxmlformats.org/officeDocument/2006/relationships/control" Target="../activeX/activeX87.xml"/><Relationship Id="rId104" Type="http://schemas.openxmlformats.org/officeDocument/2006/relationships/control" Target="../activeX/activeX94.xml"/><Relationship Id="rId120" Type="http://schemas.openxmlformats.org/officeDocument/2006/relationships/control" Target="../activeX/activeX110.xml"/><Relationship Id="rId125" Type="http://schemas.openxmlformats.org/officeDocument/2006/relationships/control" Target="../activeX/activeX115.xml"/><Relationship Id="rId141" Type="http://schemas.openxmlformats.org/officeDocument/2006/relationships/control" Target="../activeX/activeX131.xml"/><Relationship Id="rId146" Type="http://schemas.openxmlformats.org/officeDocument/2006/relationships/control" Target="../activeX/activeX136.xml"/><Relationship Id="rId167" Type="http://schemas.openxmlformats.org/officeDocument/2006/relationships/control" Target="../activeX/activeX157.xml"/><Relationship Id="rId188" Type="http://schemas.openxmlformats.org/officeDocument/2006/relationships/control" Target="../activeX/activeX178.xml"/><Relationship Id="rId7" Type="http://schemas.openxmlformats.org/officeDocument/2006/relationships/control" Target="../activeX/activeX3.xml"/><Relationship Id="rId71" Type="http://schemas.openxmlformats.org/officeDocument/2006/relationships/control" Target="../activeX/activeX61.xml"/><Relationship Id="rId92" Type="http://schemas.openxmlformats.org/officeDocument/2006/relationships/control" Target="../activeX/activeX82.xml"/><Relationship Id="rId162" Type="http://schemas.openxmlformats.org/officeDocument/2006/relationships/control" Target="../activeX/activeX152.xml"/><Relationship Id="rId183" Type="http://schemas.openxmlformats.org/officeDocument/2006/relationships/control" Target="../activeX/activeX173.xml"/><Relationship Id="rId213" Type="http://schemas.openxmlformats.org/officeDocument/2006/relationships/control" Target="../activeX/activeX203.xml"/><Relationship Id="rId218" Type="http://schemas.openxmlformats.org/officeDocument/2006/relationships/control" Target="../activeX/activeX208.xml"/><Relationship Id="rId234" Type="http://schemas.openxmlformats.org/officeDocument/2006/relationships/control" Target="../activeX/activeX222.xml"/><Relationship Id="rId239" Type="http://schemas.openxmlformats.org/officeDocument/2006/relationships/control" Target="../activeX/activeX227.xml"/><Relationship Id="rId2" Type="http://schemas.openxmlformats.org/officeDocument/2006/relationships/vmlDrawing" Target="../drawings/vmlDrawing1.vml"/><Relationship Id="rId29" Type="http://schemas.openxmlformats.org/officeDocument/2006/relationships/control" Target="../activeX/activeX19.xml"/><Relationship Id="rId250" Type="http://schemas.openxmlformats.org/officeDocument/2006/relationships/control" Target="../activeX/activeX236.xml"/><Relationship Id="rId255" Type="http://schemas.openxmlformats.org/officeDocument/2006/relationships/control" Target="../activeX/activeX240.xml"/><Relationship Id="rId24" Type="http://schemas.openxmlformats.org/officeDocument/2006/relationships/control" Target="../activeX/activeX14.xml"/><Relationship Id="rId40" Type="http://schemas.openxmlformats.org/officeDocument/2006/relationships/control" Target="../activeX/activeX30.xml"/><Relationship Id="rId45" Type="http://schemas.openxmlformats.org/officeDocument/2006/relationships/control" Target="../activeX/activeX35.xml"/><Relationship Id="rId66" Type="http://schemas.openxmlformats.org/officeDocument/2006/relationships/control" Target="../activeX/activeX56.xml"/><Relationship Id="rId87" Type="http://schemas.openxmlformats.org/officeDocument/2006/relationships/control" Target="../activeX/activeX77.xml"/><Relationship Id="rId110" Type="http://schemas.openxmlformats.org/officeDocument/2006/relationships/control" Target="../activeX/activeX100.xml"/><Relationship Id="rId115" Type="http://schemas.openxmlformats.org/officeDocument/2006/relationships/control" Target="../activeX/activeX105.xml"/><Relationship Id="rId131" Type="http://schemas.openxmlformats.org/officeDocument/2006/relationships/control" Target="../activeX/activeX121.xml"/><Relationship Id="rId136" Type="http://schemas.openxmlformats.org/officeDocument/2006/relationships/control" Target="../activeX/activeX126.xml"/><Relationship Id="rId157" Type="http://schemas.openxmlformats.org/officeDocument/2006/relationships/control" Target="../activeX/activeX147.xml"/><Relationship Id="rId178" Type="http://schemas.openxmlformats.org/officeDocument/2006/relationships/control" Target="../activeX/activeX168.xml"/><Relationship Id="rId61" Type="http://schemas.openxmlformats.org/officeDocument/2006/relationships/control" Target="../activeX/activeX51.xml"/><Relationship Id="rId82" Type="http://schemas.openxmlformats.org/officeDocument/2006/relationships/control" Target="../activeX/activeX72.xml"/><Relationship Id="rId152" Type="http://schemas.openxmlformats.org/officeDocument/2006/relationships/control" Target="../activeX/activeX142.xml"/><Relationship Id="rId173" Type="http://schemas.openxmlformats.org/officeDocument/2006/relationships/control" Target="../activeX/activeX163.xml"/><Relationship Id="rId194" Type="http://schemas.openxmlformats.org/officeDocument/2006/relationships/control" Target="../activeX/activeX184.xml"/><Relationship Id="rId199" Type="http://schemas.openxmlformats.org/officeDocument/2006/relationships/control" Target="../activeX/activeX189.xml"/><Relationship Id="rId203" Type="http://schemas.openxmlformats.org/officeDocument/2006/relationships/control" Target="../activeX/activeX193.xml"/><Relationship Id="rId208" Type="http://schemas.openxmlformats.org/officeDocument/2006/relationships/control" Target="../activeX/activeX198.xml"/><Relationship Id="rId229" Type="http://schemas.openxmlformats.org/officeDocument/2006/relationships/control" Target="../activeX/activeX218.xml"/><Relationship Id="rId19" Type="http://schemas.openxmlformats.org/officeDocument/2006/relationships/control" Target="../activeX/activeX10.xml"/><Relationship Id="rId224" Type="http://schemas.openxmlformats.org/officeDocument/2006/relationships/control" Target="../activeX/activeX213.xml"/><Relationship Id="rId240" Type="http://schemas.openxmlformats.org/officeDocument/2006/relationships/control" Target="../activeX/activeX228.xml"/><Relationship Id="rId245" Type="http://schemas.openxmlformats.org/officeDocument/2006/relationships/control" Target="../activeX/activeX232.xml"/><Relationship Id="rId14" Type="http://schemas.openxmlformats.org/officeDocument/2006/relationships/control" Target="../activeX/activeX7.xml"/><Relationship Id="rId30" Type="http://schemas.openxmlformats.org/officeDocument/2006/relationships/control" Target="../activeX/activeX20.xml"/><Relationship Id="rId35" Type="http://schemas.openxmlformats.org/officeDocument/2006/relationships/control" Target="../activeX/activeX25.xml"/><Relationship Id="rId56" Type="http://schemas.openxmlformats.org/officeDocument/2006/relationships/control" Target="../activeX/activeX46.xml"/><Relationship Id="rId77" Type="http://schemas.openxmlformats.org/officeDocument/2006/relationships/control" Target="../activeX/activeX67.xml"/><Relationship Id="rId100" Type="http://schemas.openxmlformats.org/officeDocument/2006/relationships/control" Target="../activeX/activeX90.xml"/><Relationship Id="rId105" Type="http://schemas.openxmlformats.org/officeDocument/2006/relationships/control" Target="../activeX/activeX95.xml"/><Relationship Id="rId126" Type="http://schemas.openxmlformats.org/officeDocument/2006/relationships/control" Target="../activeX/activeX116.xml"/><Relationship Id="rId147" Type="http://schemas.openxmlformats.org/officeDocument/2006/relationships/control" Target="../activeX/activeX137.xml"/><Relationship Id="rId168" Type="http://schemas.openxmlformats.org/officeDocument/2006/relationships/control" Target="../activeX/activeX158.xml"/><Relationship Id="rId8" Type="http://schemas.openxmlformats.org/officeDocument/2006/relationships/image" Target="../media/image3.emf"/><Relationship Id="rId51" Type="http://schemas.openxmlformats.org/officeDocument/2006/relationships/control" Target="../activeX/activeX41.xml"/><Relationship Id="rId72" Type="http://schemas.openxmlformats.org/officeDocument/2006/relationships/control" Target="../activeX/activeX62.xml"/><Relationship Id="rId93" Type="http://schemas.openxmlformats.org/officeDocument/2006/relationships/control" Target="../activeX/activeX83.xml"/><Relationship Id="rId98" Type="http://schemas.openxmlformats.org/officeDocument/2006/relationships/control" Target="../activeX/activeX88.xml"/><Relationship Id="rId121" Type="http://schemas.openxmlformats.org/officeDocument/2006/relationships/control" Target="../activeX/activeX111.xml"/><Relationship Id="rId142" Type="http://schemas.openxmlformats.org/officeDocument/2006/relationships/control" Target="../activeX/activeX132.xml"/><Relationship Id="rId163" Type="http://schemas.openxmlformats.org/officeDocument/2006/relationships/control" Target="../activeX/activeX153.xml"/><Relationship Id="rId184" Type="http://schemas.openxmlformats.org/officeDocument/2006/relationships/control" Target="../activeX/activeX174.xml"/><Relationship Id="rId189" Type="http://schemas.openxmlformats.org/officeDocument/2006/relationships/control" Target="../activeX/activeX179.xml"/><Relationship Id="rId219" Type="http://schemas.openxmlformats.org/officeDocument/2006/relationships/control" Target="../activeX/activeX209.xml"/><Relationship Id="rId3" Type="http://schemas.openxmlformats.org/officeDocument/2006/relationships/control" Target="../activeX/activeX1.xml"/><Relationship Id="rId214" Type="http://schemas.openxmlformats.org/officeDocument/2006/relationships/control" Target="../activeX/activeX204.xml"/><Relationship Id="rId230" Type="http://schemas.openxmlformats.org/officeDocument/2006/relationships/control" Target="../activeX/activeX219.xml"/><Relationship Id="rId235" Type="http://schemas.openxmlformats.org/officeDocument/2006/relationships/control" Target="../activeX/activeX223.xml"/><Relationship Id="rId251" Type="http://schemas.openxmlformats.org/officeDocument/2006/relationships/control" Target="../activeX/activeX237.xml"/><Relationship Id="rId256" Type="http://schemas.openxmlformats.org/officeDocument/2006/relationships/control" Target="../activeX/activeX241.xml"/><Relationship Id="rId25" Type="http://schemas.openxmlformats.org/officeDocument/2006/relationships/control" Target="../activeX/activeX15.xml"/><Relationship Id="rId46" Type="http://schemas.openxmlformats.org/officeDocument/2006/relationships/control" Target="../activeX/activeX36.xml"/><Relationship Id="rId67" Type="http://schemas.openxmlformats.org/officeDocument/2006/relationships/control" Target="../activeX/activeX57.xml"/><Relationship Id="rId116" Type="http://schemas.openxmlformats.org/officeDocument/2006/relationships/control" Target="../activeX/activeX106.xml"/><Relationship Id="rId137" Type="http://schemas.openxmlformats.org/officeDocument/2006/relationships/control" Target="../activeX/activeX127.xml"/><Relationship Id="rId158" Type="http://schemas.openxmlformats.org/officeDocument/2006/relationships/control" Target="../activeX/activeX148.xml"/><Relationship Id="rId20" Type="http://schemas.openxmlformats.org/officeDocument/2006/relationships/control" Target="../activeX/activeX11.xml"/><Relationship Id="rId41" Type="http://schemas.openxmlformats.org/officeDocument/2006/relationships/control" Target="../activeX/activeX31.xml"/><Relationship Id="rId62" Type="http://schemas.openxmlformats.org/officeDocument/2006/relationships/control" Target="../activeX/activeX52.xml"/><Relationship Id="rId83" Type="http://schemas.openxmlformats.org/officeDocument/2006/relationships/control" Target="../activeX/activeX73.xml"/><Relationship Id="rId88" Type="http://schemas.openxmlformats.org/officeDocument/2006/relationships/control" Target="../activeX/activeX78.xml"/><Relationship Id="rId111" Type="http://schemas.openxmlformats.org/officeDocument/2006/relationships/control" Target="../activeX/activeX101.xml"/><Relationship Id="rId132" Type="http://schemas.openxmlformats.org/officeDocument/2006/relationships/control" Target="../activeX/activeX122.xml"/><Relationship Id="rId153" Type="http://schemas.openxmlformats.org/officeDocument/2006/relationships/control" Target="../activeX/activeX143.xml"/><Relationship Id="rId174" Type="http://schemas.openxmlformats.org/officeDocument/2006/relationships/control" Target="../activeX/activeX164.xml"/><Relationship Id="rId179" Type="http://schemas.openxmlformats.org/officeDocument/2006/relationships/control" Target="../activeX/activeX169.xml"/><Relationship Id="rId195" Type="http://schemas.openxmlformats.org/officeDocument/2006/relationships/control" Target="../activeX/activeX185.xml"/><Relationship Id="rId209" Type="http://schemas.openxmlformats.org/officeDocument/2006/relationships/control" Target="../activeX/activeX199.xml"/><Relationship Id="rId190" Type="http://schemas.openxmlformats.org/officeDocument/2006/relationships/control" Target="../activeX/activeX180.xml"/><Relationship Id="rId204" Type="http://schemas.openxmlformats.org/officeDocument/2006/relationships/control" Target="../activeX/activeX194.xml"/><Relationship Id="rId220" Type="http://schemas.openxmlformats.org/officeDocument/2006/relationships/control" Target="../activeX/activeX210.xml"/><Relationship Id="rId225" Type="http://schemas.openxmlformats.org/officeDocument/2006/relationships/control" Target="../activeX/activeX214.xml"/><Relationship Id="rId241" Type="http://schemas.openxmlformats.org/officeDocument/2006/relationships/control" Target="../activeX/activeX229.xml"/><Relationship Id="rId246" Type="http://schemas.openxmlformats.org/officeDocument/2006/relationships/image" Target="../media/image12.emf"/><Relationship Id="rId15" Type="http://schemas.openxmlformats.org/officeDocument/2006/relationships/image" Target="../media/image6.emf"/><Relationship Id="rId36" Type="http://schemas.openxmlformats.org/officeDocument/2006/relationships/control" Target="../activeX/activeX26.xml"/><Relationship Id="rId57" Type="http://schemas.openxmlformats.org/officeDocument/2006/relationships/control" Target="../activeX/activeX47.xml"/><Relationship Id="rId106" Type="http://schemas.openxmlformats.org/officeDocument/2006/relationships/control" Target="../activeX/activeX96.xml"/><Relationship Id="rId127" Type="http://schemas.openxmlformats.org/officeDocument/2006/relationships/control" Target="../activeX/activeX117.xml"/><Relationship Id="rId10" Type="http://schemas.openxmlformats.org/officeDocument/2006/relationships/image" Target="../media/image4.emf"/><Relationship Id="rId31" Type="http://schemas.openxmlformats.org/officeDocument/2006/relationships/control" Target="../activeX/activeX21.xml"/><Relationship Id="rId52" Type="http://schemas.openxmlformats.org/officeDocument/2006/relationships/control" Target="../activeX/activeX42.xml"/><Relationship Id="rId73" Type="http://schemas.openxmlformats.org/officeDocument/2006/relationships/control" Target="../activeX/activeX63.xml"/><Relationship Id="rId78" Type="http://schemas.openxmlformats.org/officeDocument/2006/relationships/control" Target="../activeX/activeX68.xml"/><Relationship Id="rId94" Type="http://schemas.openxmlformats.org/officeDocument/2006/relationships/control" Target="../activeX/activeX84.xml"/><Relationship Id="rId99" Type="http://schemas.openxmlformats.org/officeDocument/2006/relationships/control" Target="../activeX/activeX89.xml"/><Relationship Id="rId101" Type="http://schemas.openxmlformats.org/officeDocument/2006/relationships/control" Target="../activeX/activeX91.xml"/><Relationship Id="rId122" Type="http://schemas.openxmlformats.org/officeDocument/2006/relationships/control" Target="../activeX/activeX112.xml"/><Relationship Id="rId143" Type="http://schemas.openxmlformats.org/officeDocument/2006/relationships/control" Target="../activeX/activeX133.xml"/><Relationship Id="rId148" Type="http://schemas.openxmlformats.org/officeDocument/2006/relationships/control" Target="../activeX/activeX138.xml"/><Relationship Id="rId164" Type="http://schemas.openxmlformats.org/officeDocument/2006/relationships/control" Target="../activeX/activeX154.xml"/><Relationship Id="rId169" Type="http://schemas.openxmlformats.org/officeDocument/2006/relationships/control" Target="../activeX/activeX159.xml"/><Relationship Id="rId185" Type="http://schemas.openxmlformats.org/officeDocument/2006/relationships/control" Target="../activeX/activeX175.xml"/><Relationship Id="rId4" Type="http://schemas.openxmlformats.org/officeDocument/2006/relationships/image" Target="../media/image1.emf"/><Relationship Id="rId9" Type="http://schemas.openxmlformats.org/officeDocument/2006/relationships/control" Target="../activeX/activeX4.xml"/><Relationship Id="rId180" Type="http://schemas.openxmlformats.org/officeDocument/2006/relationships/control" Target="../activeX/activeX170.xml"/><Relationship Id="rId210" Type="http://schemas.openxmlformats.org/officeDocument/2006/relationships/control" Target="../activeX/activeX200.xml"/><Relationship Id="rId215" Type="http://schemas.openxmlformats.org/officeDocument/2006/relationships/control" Target="../activeX/activeX205.xml"/><Relationship Id="rId236" Type="http://schemas.openxmlformats.org/officeDocument/2006/relationships/control" Target="../activeX/activeX224.xml"/><Relationship Id="rId257" Type="http://schemas.openxmlformats.org/officeDocument/2006/relationships/control" Target="../activeX/activeX242.xml"/><Relationship Id="rId26" Type="http://schemas.openxmlformats.org/officeDocument/2006/relationships/control" Target="../activeX/activeX16.xml"/><Relationship Id="rId231" Type="http://schemas.openxmlformats.org/officeDocument/2006/relationships/image" Target="../media/image10.emf"/><Relationship Id="rId252" Type="http://schemas.openxmlformats.org/officeDocument/2006/relationships/control" Target="../activeX/activeX238.xml"/><Relationship Id="rId47" Type="http://schemas.openxmlformats.org/officeDocument/2006/relationships/control" Target="../activeX/activeX37.xml"/><Relationship Id="rId68" Type="http://schemas.openxmlformats.org/officeDocument/2006/relationships/control" Target="../activeX/activeX58.xml"/><Relationship Id="rId89" Type="http://schemas.openxmlformats.org/officeDocument/2006/relationships/control" Target="../activeX/activeX79.xml"/><Relationship Id="rId112" Type="http://schemas.openxmlformats.org/officeDocument/2006/relationships/control" Target="../activeX/activeX102.xml"/><Relationship Id="rId133" Type="http://schemas.openxmlformats.org/officeDocument/2006/relationships/control" Target="../activeX/activeX123.xml"/><Relationship Id="rId154" Type="http://schemas.openxmlformats.org/officeDocument/2006/relationships/control" Target="../activeX/activeX144.xml"/><Relationship Id="rId175" Type="http://schemas.openxmlformats.org/officeDocument/2006/relationships/control" Target="../activeX/activeX165.xml"/><Relationship Id="rId196" Type="http://schemas.openxmlformats.org/officeDocument/2006/relationships/control" Target="../activeX/activeX186.xml"/><Relationship Id="rId200" Type="http://schemas.openxmlformats.org/officeDocument/2006/relationships/control" Target="../activeX/activeX190.xml"/><Relationship Id="rId16" Type="http://schemas.openxmlformats.org/officeDocument/2006/relationships/control" Target="../activeX/activeX8.xml"/><Relationship Id="rId221" Type="http://schemas.openxmlformats.org/officeDocument/2006/relationships/control" Target="../activeX/activeX211.xml"/><Relationship Id="rId242" Type="http://schemas.openxmlformats.org/officeDocument/2006/relationships/control" Target="../activeX/activeX230.xml"/><Relationship Id="rId37" Type="http://schemas.openxmlformats.org/officeDocument/2006/relationships/control" Target="../activeX/activeX27.xml"/><Relationship Id="rId58" Type="http://schemas.openxmlformats.org/officeDocument/2006/relationships/control" Target="../activeX/activeX48.xml"/><Relationship Id="rId79" Type="http://schemas.openxmlformats.org/officeDocument/2006/relationships/control" Target="../activeX/activeX69.xml"/><Relationship Id="rId102" Type="http://schemas.openxmlformats.org/officeDocument/2006/relationships/control" Target="../activeX/activeX92.xml"/><Relationship Id="rId123" Type="http://schemas.openxmlformats.org/officeDocument/2006/relationships/control" Target="../activeX/activeX113.xml"/><Relationship Id="rId144" Type="http://schemas.openxmlformats.org/officeDocument/2006/relationships/control" Target="../activeX/activeX134.xml"/><Relationship Id="rId90" Type="http://schemas.openxmlformats.org/officeDocument/2006/relationships/control" Target="../activeX/activeX80.xml"/><Relationship Id="rId165" Type="http://schemas.openxmlformats.org/officeDocument/2006/relationships/control" Target="../activeX/activeX155.xml"/><Relationship Id="rId186" Type="http://schemas.openxmlformats.org/officeDocument/2006/relationships/control" Target="../activeX/activeX176.xml"/><Relationship Id="rId211" Type="http://schemas.openxmlformats.org/officeDocument/2006/relationships/control" Target="../activeX/activeX201.xml"/><Relationship Id="rId232" Type="http://schemas.openxmlformats.org/officeDocument/2006/relationships/control" Target="../activeX/activeX220.xml"/><Relationship Id="rId253" Type="http://schemas.openxmlformats.org/officeDocument/2006/relationships/image" Target="../media/image13.emf"/><Relationship Id="rId27" Type="http://schemas.openxmlformats.org/officeDocument/2006/relationships/control" Target="../activeX/activeX17.xml"/><Relationship Id="rId48" Type="http://schemas.openxmlformats.org/officeDocument/2006/relationships/control" Target="../activeX/activeX38.xml"/><Relationship Id="rId69" Type="http://schemas.openxmlformats.org/officeDocument/2006/relationships/control" Target="../activeX/activeX59.xml"/><Relationship Id="rId113" Type="http://schemas.openxmlformats.org/officeDocument/2006/relationships/control" Target="../activeX/activeX103.xml"/><Relationship Id="rId134" Type="http://schemas.openxmlformats.org/officeDocument/2006/relationships/control" Target="../activeX/activeX124.xml"/><Relationship Id="rId80" Type="http://schemas.openxmlformats.org/officeDocument/2006/relationships/control" Target="../activeX/activeX70.xml"/><Relationship Id="rId155" Type="http://schemas.openxmlformats.org/officeDocument/2006/relationships/control" Target="../activeX/activeX145.xml"/><Relationship Id="rId176" Type="http://schemas.openxmlformats.org/officeDocument/2006/relationships/control" Target="../activeX/activeX166.xml"/><Relationship Id="rId197" Type="http://schemas.openxmlformats.org/officeDocument/2006/relationships/control" Target="../activeX/activeX187.xml"/><Relationship Id="rId201" Type="http://schemas.openxmlformats.org/officeDocument/2006/relationships/control" Target="../activeX/activeX191.xml"/><Relationship Id="rId222" Type="http://schemas.openxmlformats.org/officeDocument/2006/relationships/control" Target="../activeX/activeX212.xml"/><Relationship Id="rId243" Type="http://schemas.openxmlformats.org/officeDocument/2006/relationships/control" Target="../activeX/activeX231.xml"/><Relationship Id="rId17" Type="http://schemas.openxmlformats.org/officeDocument/2006/relationships/control" Target="../activeX/activeX9.xml"/><Relationship Id="rId38" Type="http://schemas.openxmlformats.org/officeDocument/2006/relationships/control" Target="../activeX/activeX28.xml"/><Relationship Id="rId59" Type="http://schemas.openxmlformats.org/officeDocument/2006/relationships/control" Target="../activeX/activeX49.xml"/><Relationship Id="rId103" Type="http://schemas.openxmlformats.org/officeDocument/2006/relationships/control" Target="../activeX/activeX93.xml"/><Relationship Id="rId124" Type="http://schemas.openxmlformats.org/officeDocument/2006/relationships/control" Target="../activeX/activeX114.xml"/><Relationship Id="rId70" Type="http://schemas.openxmlformats.org/officeDocument/2006/relationships/control" Target="../activeX/activeX60.xml"/><Relationship Id="rId91" Type="http://schemas.openxmlformats.org/officeDocument/2006/relationships/control" Target="../activeX/activeX81.xml"/><Relationship Id="rId145" Type="http://schemas.openxmlformats.org/officeDocument/2006/relationships/control" Target="../activeX/activeX135.xml"/><Relationship Id="rId166" Type="http://schemas.openxmlformats.org/officeDocument/2006/relationships/control" Target="../activeX/activeX156.xml"/><Relationship Id="rId187" Type="http://schemas.openxmlformats.org/officeDocument/2006/relationships/control" Target="../activeX/activeX177.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2.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2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mailto:admin@dickeysnola.com" TargetMode="Externa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trlProp" Target="../ctrlProps/ctrlProp3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26.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AA44"/>
  <sheetViews>
    <sheetView showGridLines="0" zoomScale="90" zoomScaleNormal="90" workbookViewId="0">
      <selection activeCell="V6" sqref="V6"/>
    </sheetView>
  </sheetViews>
  <sheetFormatPr defaultColWidth="0" defaultRowHeight="0" customHeight="1" zeroHeight="1"/>
  <cols>
    <col min="1" max="1" width="2.5703125" style="1131" customWidth="1"/>
    <col min="2" max="8" width="10" style="691" customWidth="1"/>
    <col min="9" max="12" width="10" style="1132" customWidth="1"/>
    <col min="13" max="17" width="10" style="691" customWidth="1"/>
    <col min="18" max="21" width="1.85546875" style="691" customWidth="1"/>
    <col min="22" max="22" width="25.5703125" style="691" customWidth="1"/>
    <col min="23" max="23" width="8.85546875" style="691" customWidth="1"/>
    <col min="24" max="24" width="8.85546875" style="1133" customWidth="1"/>
    <col min="25" max="27" width="0" style="392" hidden="1" customWidth="1"/>
    <col min="28" max="16384" width="8.85546875" style="392" hidden="1"/>
  </cols>
  <sheetData>
    <row r="1" spans="1:24" ht="12.95" customHeight="1">
      <c r="A1" s="1134"/>
      <c r="B1" s="1135"/>
      <c r="C1" s="1136"/>
      <c r="D1" s="1136"/>
      <c r="E1" s="1136"/>
      <c r="F1" s="1136"/>
      <c r="G1" s="1136"/>
      <c r="H1" s="1136"/>
      <c r="I1" s="1154"/>
      <c r="J1" s="1154"/>
      <c r="K1" s="1154"/>
      <c r="L1" s="1154"/>
      <c r="M1" s="1136"/>
      <c r="N1" s="1136"/>
      <c r="O1" s="1136"/>
      <c r="P1" s="1136"/>
      <c r="Q1" s="1136"/>
      <c r="R1" s="1136"/>
      <c r="S1" s="1136"/>
      <c r="T1" s="1136"/>
      <c r="U1" s="1136"/>
      <c r="V1" s="1136"/>
      <c r="W1" s="1136"/>
      <c r="X1" s="1165"/>
    </row>
    <row r="2" spans="1:24" ht="12.95" customHeight="1">
      <c r="B2" s="1137"/>
      <c r="C2" s="1137"/>
      <c r="D2" s="1137"/>
      <c r="E2" s="1137"/>
      <c r="F2" s="1137"/>
      <c r="G2" s="1137"/>
      <c r="H2" s="1137"/>
      <c r="I2" s="1155"/>
      <c r="J2" s="1155"/>
      <c r="K2" s="1155"/>
      <c r="L2" s="1155"/>
      <c r="M2" s="1137"/>
      <c r="N2" s="1137"/>
      <c r="O2" s="1137"/>
      <c r="P2" s="1137"/>
      <c r="Q2" s="1137"/>
    </row>
    <row r="3" spans="1:24" ht="12.95" customHeight="1">
      <c r="B3" s="1138"/>
      <c r="C3" s="1139"/>
      <c r="D3" s="1139"/>
      <c r="E3" s="1139"/>
      <c r="F3" s="1139"/>
      <c r="G3" s="1139"/>
      <c r="H3" s="1139"/>
      <c r="I3" s="1156"/>
      <c r="J3" s="1156"/>
      <c r="K3" s="1156"/>
      <c r="L3" s="1156"/>
      <c r="M3" s="1139"/>
      <c r="N3" s="1139"/>
      <c r="O3" s="1139"/>
      <c r="P3" s="1139"/>
      <c r="Q3" s="1139"/>
    </row>
    <row r="4" spans="1:24" ht="12.95" customHeight="1">
      <c r="B4" s="1140"/>
      <c r="C4" s="1141"/>
      <c r="D4" s="1141"/>
      <c r="E4" s="1141"/>
      <c r="F4" s="1141"/>
      <c r="G4" s="1141"/>
      <c r="H4" s="1141"/>
      <c r="I4" s="1157"/>
      <c r="J4" s="1157"/>
      <c r="K4" s="1157"/>
      <c r="L4" s="1157"/>
      <c r="M4" s="1141"/>
      <c r="N4" s="1141"/>
      <c r="O4" s="1141"/>
      <c r="P4" s="1141"/>
      <c r="Q4" s="1141"/>
    </row>
    <row r="5" spans="1:24" ht="12.95" customHeight="1">
      <c r="B5" s="1142"/>
      <c r="C5" s="1143"/>
      <c r="D5" s="1143"/>
      <c r="E5" s="1143"/>
      <c r="F5" s="1143"/>
      <c r="G5" s="1143"/>
      <c r="H5" s="1143"/>
      <c r="I5" s="1158"/>
      <c r="J5" s="1158"/>
      <c r="K5" s="1158"/>
      <c r="L5" s="1158"/>
      <c r="M5" s="1143"/>
      <c r="N5" s="1143"/>
      <c r="O5" s="1143"/>
      <c r="P5" s="1143"/>
      <c r="Q5" s="1143"/>
      <c r="V5" s="1166">
        <f>COUNTA('DATA-(Hidden)'!A2:A50)</f>
        <v>0</v>
      </c>
      <c r="W5" s="1167" t="s">
        <v>38</v>
      </c>
      <c r="X5" s="1168"/>
    </row>
    <row r="6" spans="1:24" ht="45.95" customHeight="1">
      <c r="B6" s="1142"/>
      <c r="C6" s="1143"/>
      <c r="D6" s="1143"/>
      <c r="E6" s="1144"/>
      <c r="F6" s="1144"/>
      <c r="G6" s="1144"/>
      <c r="H6" s="1144"/>
      <c r="I6" s="1159"/>
      <c r="J6" s="1158"/>
      <c r="K6" s="1159"/>
      <c r="L6" s="1159"/>
      <c r="M6" s="1144"/>
      <c r="N6" s="1144"/>
      <c r="O6" s="1144"/>
      <c r="P6" s="1144"/>
      <c r="Q6" s="1144"/>
      <c r="V6" s="1169" t="s">
        <v>39</v>
      </c>
      <c r="W6" s="1170"/>
    </row>
    <row r="7" spans="1:24" ht="12.95" customHeight="1">
      <c r="B7" s="1142"/>
      <c r="C7" s="1144"/>
      <c r="D7" s="1144"/>
      <c r="E7" s="1143"/>
      <c r="F7" s="1143"/>
      <c r="G7" s="1143"/>
      <c r="H7" s="1143"/>
      <c r="I7" s="1158"/>
      <c r="J7" s="1158"/>
      <c r="K7" s="1158"/>
      <c r="L7" s="1158"/>
      <c r="M7" s="1143"/>
      <c r="N7" s="1143"/>
      <c r="O7" s="1143"/>
      <c r="P7" s="1143"/>
      <c r="Q7" s="1143"/>
      <c r="V7" s="1171">
        <v>6</v>
      </c>
      <c r="W7" s="1167" t="s">
        <v>40</v>
      </c>
      <c r="X7" s="1168"/>
    </row>
    <row r="8" spans="1:24" ht="12.95" customHeight="1">
      <c r="B8" s="1142"/>
      <c r="C8" s="1144"/>
      <c r="D8" s="1144"/>
      <c r="E8" s="1143"/>
      <c r="F8" s="1143"/>
      <c r="G8" s="1143"/>
      <c r="H8" s="1143"/>
      <c r="I8" s="1158"/>
      <c r="J8" s="1158"/>
      <c r="K8" s="1158"/>
      <c r="L8" s="1158"/>
      <c r="M8" s="1143"/>
      <c r="N8" s="1143"/>
      <c r="O8" s="1143"/>
      <c r="P8" s="1143"/>
      <c r="Q8" s="1143"/>
    </row>
    <row r="9" spans="1:24" ht="12.95" customHeight="1">
      <c r="B9" s="1145"/>
      <c r="C9" s="1146"/>
      <c r="D9" s="1146"/>
      <c r="E9" s="1146"/>
      <c r="F9" s="1146"/>
      <c r="G9" s="1146"/>
      <c r="H9" s="1146"/>
      <c r="I9" s="1160"/>
      <c r="J9" s="1160"/>
      <c r="K9" s="1160"/>
      <c r="L9" s="1160"/>
      <c r="M9" s="1146"/>
      <c r="N9" s="1146"/>
      <c r="O9" s="1146"/>
      <c r="P9" s="1161"/>
      <c r="Q9" s="1146"/>
    </row>
    <row r="10" spans="1:24" ht="12.95" customHeight="1">
      <c r="B10" s="1147"/>
      <c r="C10" s="1144"/>
      <c r="D10" s="1144"/>
      <c r="E10" s="1143"/>
      <c r="F10" s="1143"/>
      <c r="G10" s="1143"/>
      <c r="H10" s="1143"/>
      <c r="I10" s="1158"/>
      <c r="J10" s="1158"/>
      <c r="K10" s="1158"/>
      <c r="L10" s="1158"/>
      <c r="M10" s="1143"/>
      <c r="N10" s="1143"/>
      <c r="O10" s="1143"/>
      <c r="P10" s="1143"/>
      <c r="Q10" s="1143"/>
    </row>
    <row r="11" spans="1:24" ht="12.95" customHeight="1">
      <c r="B11" s="1148"/>
      <c r="C11" s="1146"/>
      <c r="D11" s="1146"/>
      <c r="E11" s="1146"/>
      <c r="F11" s="1146"/>
      <c r="G11" s="1146"/>
      <c r="H11" s="1146"/>
      <c r="I11" s="1160"/>
      <c r="J11" s="1160"/>
      <c r="K11" s="1160"/>
      <c r="L11" s="1160"/>
      <c r="M11" s="1146"/>
      <c r="N11" s="1146"/>
      <c r="O11" s="1146"/>
      <c r="P11" s="1146"/>
      <c r="Q11" s="1146"/>
    </row>
    <row r="12" spans="1:24" ht="12.95" customHeight="1">
      <c r="B12" s="1142"/>
      <c r="C12" s="1144"/>
      <c r="D12" s="1144"/>
      <c r="E12" s="1143"/>
      <c r="F12" s="1143"/>
      <c r="G12" s="1143"/>
      <c r="H12" s="1143"/>
      <c r="I12" s="1158"/>
      <c r="J12" s="1158"/>
      <c r="K12" s="1158"/>
      <c r="L12" s="1158"/>
      <c r="M12" s="1143"/>
      <c r="N12" s="1143"/>
      <c r="O12" s="1143"/>
      <c r="P12" s="1143"/>
      <c r="Q12" s="1143"/>
    </row>
    <row r="13" spans="1:24" ht="12.95" customHeight="1">
      <c r="B13" s="1142"/>
      <c r="C13" s="1143"/>
      <c r="D13" s="1143"/>
      <c r="E13" s="1143"/>
      <c r="F13" s="1143"/>
      <c r="G13" s="1143"/>
      <c r="H13" s="1143"/>
      <c r="I13" s="1158"/>
      <c r="J13" s="1158"/>
      <c r="K13" s="1158"/>
      <c r="L13" s="1158"/>
      <c r="M13" s="1143"/>
      <c r="N13" s="1143"/>
      <c r="O13" s="1143"/>
      <c r="P13" s="1143"/>
      <c r="Q13" s="1143"/>
    </row>
    <row r="14" spans="1:24" ht="12.95" customHeight="1">
      <c r="B14" s="1140"/>
      <c r="C14" s="1141"/>
      <c r="D14" s="1141"/>
      <c r="E14" s="1141"/>
      <c r="F14" s="1141"/>
      <c r="G14" s="1141"/>
      <c r="H14" s="1141"/>
      <c r="I14" s="1157"/>
      <c r="J14" s="1157"/>
      <c r="K14" s="1157"/>
      <c r="L14" s="1157"/>
      <c r="M14" s="1141"/>
      <c r="N14" s="1141"/>
      <c r="O14" s="1141"/>
      <c r="P14" s="1141"/>
      <c r="Q14" s="1141"/>
    </row>
    <row r="15" spans="1:24" ht="12.95" customHeight="1">
      <c r="B15" s="1148"/>
      <c r="C15" s="1146"/>
      <c r="D15" s="1146"/>
      <c r="E15" s="1146"/>
      <c r="F15" s="1146"/>
      <c r="G15" s="1146"/>
      <c r="H15" s="1146"/>
      <c r="I15" s="1160"/>
      <c r="J15" s="1160"/>
      <c r="K15" s="1160"/>
      <c r="L15" s="1160"/>
      <c r="M15" s="1146"/>
      <c r="N15" s="1146"/>
      <c r="O15" s="1146"/>
      <c r="P15" s="1146"/>
      <c r="Q15" s="1146"/>
    </row>
    <row r="16" spans="1:24" ht="12.95" customHeight="1">
      <c r="B16" s="1140"/>
      <c r="C16" s="1141"/>
      <c r="D16" s="1141"/>
      <c r="E16" s="1141"/>
      <c r="F16" s="1141"/>
      <c r="G16" s="1141"/>
      <c r="H16" s="1141"/>
      <c r="I16" s="1157"/>
      <c r="J16" s="1157"/>
      <c r="K16" s="1157"/>
      <c r="L16" s="1157"/>
      <c r="M16" s="1141"/>
      <c r="N16" s="1141"/>
      <c r="O16" s="1141"/>
      <c r="P16" s="1141"/>
      <c r="Q16" s="1141"/>
    </row>
    <row r="17" spans="1:24" ht="12.95" customHeight="1">
      <c r="B17" s="1149"/>
      <c r="C17" s="1150"/>
      <c r="D17" s="1150"/>
      <c r="E17" s="1150"/>
      <c r="F17" s="1150"/>
      <c r="G17" s="1150"/>
      <c r="H17" s="1150"/>
      <c r="I17" s="1162"/>
      <c r="J17" s="1162"/>
      <c r="K17" s="1162"/>
      <c r="L17" s="1162"/>
      <c r="M17" s="1150"/>
      <c r="N17" s="1150"/>
      <c r="O17" s="1150"/>
      <c r="P17" s="1150"/>
      <c r="Q17" s="1150"/>
    </row>
    <row r="18" spans="1:24" ht="12.95" customHeight="1">
      <c r="B18" s="1151"/>
      <c r="C18" s="1150"/>
      <c r="D18" s="1150"/>
      <c r="E18" s="1150"/>
      <c r="F18" s="1150"/>
      <c r="G18" s="1150"/>
      <c r="H18" s="1150"/>
      <c r="I18" s="1162"/>
      <c r="J18" s="1162"/>
      <c r="K18" s="1162"/>
      <c r="L18" s="1162"/>
      <c r="M18" s="1150"/>
      <c r="N18" s="1150"/>
      <c r="O18" s="1150"/>
      <c r="P18" s="1150"/>
      <c r="Q18" s="1150"/>
    </row>
    <row r="19" spans="1:24" ht="12.95" customHeight="1">
      <c r="B19" s="1149"/>
      <c r="C19" s="1150"/>
      <c r="D19" s="1150"/>
      <c r="E19" s="1150"/>
      <c r="F19" s="1150"/>
      <c r="G19" s="1150"/>
      <c r="H19" s="1150"/>
      <c r="I19" s="1162"/>
      <c r="J19" s="1162"/>
      <c r="K19" s="1162"/>
      <c r="L19" s="1162"/>
      <c r="M19" s="1150"/>
      <c r="N19" s="1150"/>
      <c r="O19" s="1150"/>
      <c r="P19" s="1150"/>
      <c r="Q19" s="1150"/>
    </row>
    <row r="20" spans="1:24" ht="12.95" customHeight="1">
      <c r="B20" s="1148"/>
      <c r="C20" s="1146"/>
      <c r="D20" s="1146"/>
      <c r="E20" s="1146"/>
      <c r="F20" s="1146"/>
      <c r="G20" s="1146"/>
      <c r="H20" s="1146"/>
      <c r="I20" s="1160"/>
      <c r="J20" s="1160"/>
      <c r="K20" s="1160"/>
      <c r="L20" s="1160"/>
      <c r="M20" s="1146"/>
      <c r="N20" s="1146"/>
      <c r="O20" s="1146"/>
      <c r="P20" s="1146"/>
      <c r="Q20" s="1146"/>
    </row>
    <row r="21" spans="1:24" ht="12.95" customHeight="1">
      <c r="B21" s="1140"/>
      <c r="C21" s="1141"/>
      <c r="D21" s="1141"/>
      <c r="E21" s="1141"/>
      <c r="F21" s="1141"/>
      <c r="G21" s="1141"/>
      <c r="H21" s="1141"/>
      <c r="I21" s="1157"/>
      <c r="J21" s="1157"/>
      <c r="K21" s="1157"/>
      <c r="L21" s="1157"/>
      <c r="M21" s="1141"/>
      <c r="N21" s="1141"/>
      <c r="O21" s="1141"/>
      <c r="P21" s="1141"/>
      <c r="Q21" s="1141"/>
    </row>
    <row r="22" spans="1:24" ht="12.95" customHeight="1">
      <c r="B22" s="277"/>
      <c r="C22" s="277"/>
      <c r="D22" s="277"/>
      <c r="E22" s="277"/>
      <c r="F22" s="277"/>
      <c r="G22" s="277"/>
      <c r="H22" s="277"/>
      <c r="I22" s="1163"/>
      <c r="J22" s="1163"/>
      <c r="K22" s="1163"/>
      <c r="L22" s="1163"/>
      <c r="M22" s="277"/>
      <c r="N22" s="277"/>
      <c r="O22" s="277"/>
      <c r="P22" s="277"/>
      <c r="Q22" s="277"/>
    </row>
    <row r="23" spans="1:24" ht="12.95" customHeight="1">
      <c r="B23" s="277"/>
    </row>
    <row r="24" spans="1:24" ht="12.95" customHeight="1"/>
    <row r="25" spans="1:24" ht="12.95" customHeight="1"/>
    <row r="26" spans="1:24" ht="12.95" customHeight="1"/>
    <row r="27" spans="1:24" ht="12.95" customHeight="1"/>
    <row r="28" spans="1:24" ht="12.95" customHeight="1"/>
    <row r="29" spans="1:24" ht="12.95" customHeight="1">
      <c r="A29" s="1152"/>
      <c r="B29" s="1153"/>
      <c r="C29" s="1153"/>
      <c r="D29" s="1153"/>
      <c r="E29" s="1153"/>
      <c r="F29" s="1153"/>
      <c r="G29" s="1153"/>
      <c r="H29" s="1153"/>
      <c r="I29" s="1164"/>
      <c r="J29" s="1164"/>
      <c r="K29" s="1164"/>
      <c r="L29" s="1164"/>
      <c r="M29" s="1153"/>
      <c r="N29" s="1153"/>
      <c r="O29" s="1153"/>
      <c r="P29" s="1153"/>
      <c r="Q29" s="1153"/>
      <c r="R29" s="1153"/>
      <c r="S29" s="1153"/>
      <c r="T29" s="1153"/>
      <c r="U29" s="1153"/>
      <c r="V29" s="1153"/>
      <c r="W29" s="1153"/>
      <c r="X29" s="1172"/>
    </row>
    <row r="30" spans="1:24" ht="12.95" hidden="1" customHeight="1"/>
    <row r="31" spans="1:24" ht="12.95" hidden="1" customHeight="1"/>
    <row r="32" spans="1:24" ht="12.95" hidden="1" customHeight="1"/>
    <row r="33" ht="12.95" hidden="1" customHeight="1"/>
    <row r="34" ht="12.95" hidden="1" customHeight="1"/>
    <row r="35" ht="12.95" hidden="1" customHeight="1"/>
    <row r="36" ht="12.95" hidden="1" customHeight="1"/>
    <row r="37" ht="12.95" hidden="1" customHeight="1"/>
    <row r="38" ht="12.95" hidden="1" customHeight="1"/>
    <row r="39" ht="12.95" hidden="1" customHeight="1"/>
    <row r="40" ht="12.95" hidden="1" customHeight="1"/>
    <row r="41" ht="12.95" hidden="1" customHeight="1"/>
    <row r="42" ht="12.95" hidden="1" customHeight="1"/>
    <row r="43" ht="12.95" hidden="1" customHeight="1"/>
    <row r="44" ht="12.95" hidden="1" customHeight="1"/>
  </sheetData>
  <sheetProtection selectLockedCells="1"/>
  <conditionalFormatting sqref="C15:Q15">
    <cfRule type="cellIs" dxfId="210" priority="18" operator="lessThan">
      <formula>0</formula>
    </cfRule>
  </conditionalFormatting>
  <conditionalFormatting sqref="C18:Q18">
    <cfRule type="cellIs" dxfId="209" priority="1" operator="lessThan">
      <formula>0</formula>
    </cfRule>
  </conditionalFormatting>
  <conditionalFormatting sqref="C21">
    <cfRule type="cellIs" dxfId="208" priority="16" operator="notEqual">
      <formula>$D$21</formula>
    </cfRule>
  </conditionalFormatting>
  <conditionalFormatting sqref="D21">
    <cfRule type="cellIs" dxfId="207" priority="15" operator="notEqual">
      <formula>$E$21</formula>
    </cfRule>
  </conditionalFormatting>
  <conditionalFormatting sqref="E21">
    <cfRule type="cellIs" dxfId="206" priority="14" operator="notEqual">
      <formula>$F$21</formula>
    </cfRule>
  </conditionalFormatting>
  <conditionalFormatting sqref="F21">
    <cfRule type="cellIs" dxfId="205" priority="13" operator="notEqual">
      <formula>$G$21</formula>
    </cfRule>
  </conditionalFormatting>
  <conditionalFormatting sqref="G21">
    <cfRule type="cellIs" dxfId="204" priority="12" operator="notEqual">
      <formula>$H$21</formula>
    </cfRule>
  </conditionalFormatting>
  <conditionalFormatting sqref="H21">
    <cfRule type="cellIs" dxfId="203" priority="11" operator="notEqual">
      <formula>$I$21</formula>
    </cfRule>
  </conditionalFormatting>
  <conditionalFormatting sqref="I21">
    <cfRule type="cellIs" dxfId="202" priority="10" operator="notEqual">
      <formula>$J$21</formula>
    </cfRule>
  </conditionalFormatting>
  <conditionalFormatting sqref="J21">
    <cfRule type="cellIs" dxfId="201" priority="9" operator="notEqual">
      <formula>$K$21</formula>
    </cfRule>
  </conditionalFormatting>
  <conditionalFormatting sqref="K21">
    <cfRule type="cellIs" dxfId="200" priority="8" operator="notEqual">
      <formula>$L$21</formula>
    </cfRule>
  </conditionalFormatting>
  <conditionalFormatting sqref="L21">
    <cfRule type="cellIs" dxfId="199" priority="7" operator="notEqual">
      <formula>$M$21</formula>
    </cfRule>
  </conditionalFormatting>
  <conditionalFormatting sqref="M21">
    <cfRule type="cellIs" dxfId="198" priority="2" operator="notEqual">
      <formula>$N$21</formula>
    </cfRule>
  </conditionalFormatting>
  <conditionalFormatting sqref="N21">
    <cfRule type="cellIs" dxfId="197" priority="6" operator="notEqual">
      <formula>$O$21</formula>
    </cfRule>
  </conditionalFormatting>
  <conditionalFormatting sqref="O21">
    <cfRule type="cellIs" dxfId="196" priority="5" operator="notEqual">
      <formula>$P$21</formula>
    </cfRule>
  </conditionalFormatting>
  <conditionalFormatting sqref="P21">
    <cfRule type="cellIs" dxfId="195" priority="3" operator="notEqual">
      <formula>$Q$21</formula>
    </cfRule>
  </conditionalFormatting>
  <conditionalFormatting sqref="Q21">
    <cfRule type="cellIs" dxfId="194" priority="4" operator="notEqual">
      <formula>$R$21</formula>
    </cfRule>
  </conditionalFormatting>
  <conditionalFormatting sqref="J9:O9 Q9">
    <cfRule type="cellIs" dxfId="193" priority="17" operator="lessThan">
      <formula>$S$4</formula>
    </cfRule>
  </conditionalFormatting>
  <dataValidations count="1">
    <dataValidation type="list" allowBlank="1" showInputMessage="1" showErrorMessage="1" sqref="B3" xr:uid="{00000000-0002-0000-0100-000000000000}">
      <formula1>$D$301:$D$313</formula1>
    </dataValidation>
  </dataValidations>
  <pageMargins left="0.7" right="0.7" top="0.75" bottom="0.75" header="0.3" footer="0.3"/>
  <drawing r:id="rId1"/>
  <legacyDrawing r:id="rId2"/>
  <controls>
    <mc:AlternateContent xmlns:mc="http://schemas.openxmlformats.org/markup-compatibility/2006">
      <mc:Choice Requires="x14">
        <control shapeId="22802" r:id="rId3" name="TextBox270">
          <controlPr defaultSize="0" altText="" r:id="rId4">
            <anchor moveWithCells="1">
              <from>
                <xdr:col>8</xdr:col>
                <xdr:colOff>19050</xdr:colOff>
                <xdr:row>20</xdr:row>
                <xdr:rowOff>19050</xdr:rowOff>
              </from>
              <to>
                <xdr:col>9</xdr:col>
                <xdr:colOff>57150</xdr:colOff>
                <xdr:row>21</xdr:row>
                <xdr:rowOff>76200</xdr:rowOff>
              </to>
            </anchor>
          </controlPr>
        </control>
      </mc:Choice>
      <mc:Fallback>
        <control shapeId="22802" r:id="rId3" name="TextBox270"/>
      </mc:Fallback>
    </mc:AlternateContent>
    <mc:AlternateContent xmlns:mc="http://schemas.openxmlformats.org/markup-compatibility/2006">
      <mc:Choice Requires="x14">
        <control shapeId="22801" r:id="rId5" name="TextBox269">
          <controlPr defaultSize="0" altText="" r:id="rId6">
            <anchor moveWithCells="1">
              <from>
                <xdr:col>9</xdr:col>
                <xdr:colOff>9525</xdr:colOff>
                <xdr:row>20</xdr:row>
                <xdr:rowOff>19050</xdr:rowOff>
              </from>
              <to>
                <xdr:col>10</xdr:col>
                <xdr:colOff>47625</xdr:colOff>
                <xdr:row>21</xdr:row>
                <xdr:rowOff>57150</xdr:rowOff>
              </to>
            </anchor>
          </controlPr>
        </control>
      </mc:Choice>
      <mc:Fallback>
        <control shapeId="22801" r:id="rId5" name="TextBox269"/>
      </mc:Fallback>
    </mc:AlternateContent>
    <mc:AlternateContent xmlns:mc="http://schemas.openxmlformats.org/markup-compatibility/2006">
      <mc:Choice Requires="x14">
        <control shapeId="22800" r:id="rId7" name="TextBox268">
          <controlPr defaultSize="0" altText="" r:id="rId8">
            <anchor moveWithCells="1">
              <from>
                <xdr:col>10</xdr:col>
                <xdr:colOff>19050</xdr:colOff>
                <xdr:row>20</xdr:row>
                <xdr:rowOff>19050</xdr:rowOff>
              </from>
              <to>
                <xdr:col>11</xdr:col>
                <xdr:colOff>28575</xdr:colOff>
                <xdr:row>21</xdr:row>
                <xdr:rowOff>76200</xdr:rowOff>
              </to>
            </anchor>
          </controlPr>
        </control>
      </mc:Choice>
      <mc:Fallback>
        <control shapeId="22800" r:id="rId7" name="TextBox268"/>
      </mc:Fallback>
    </mc:AlternateContent>
    <mc:AlternateContent xmlns:mc="http://schemas.openxmlformats.org/markup-compatibility/2006">
      <mc:Choice Requires="x14">
        <control shapeId="22799" r:id="rId9" name="TextBox267">
          <controlPr defaultSize="0" altText="" r:id="rId10">
            <anchor moveWithCells="1">
              <from>
                <xdr:col>11</xdr:col>
                <xdr:colOff>9525</xdr:colOff>
                <xdr:row>20</xdr:row>
                <xdr:rowOff>19050</xdr:rowOff>
              </from>
              <to>
                <xdr:col>12</xdr:col>
                <xdr:colOff>57150</xdr:colOff>
                <xdr:row>21</xdr:row>
                <xdr:rowOff>76200</xdr:rowOff>
              </to>
            </anchor>
          </controlPr>
        </control>
      </mc:Choice>
      <mc:Fallback>
        <control shapeId="22799" r:id="rId9" name="TextBox267"/>
      </mc:Fallback>
    </mc:AlternateContent>
    <mc:AlternateContent xmlns:mc="http://schemas.openxmlformats.org/markup-compatibility/2006">
      <mc:Choice Requires="x14">
        <control shapeId="22798" r:id="rId11" name="TextBox266">
          <controlPr defaultSize="0" altText="" r:id="rId12">
            <anchor moveWithCells="1">
              <from>
                <xdr:col>12</xdr:col>
                <xdr:colOff>19050</xdr:colOff>
                <xdr:row>20</xdr:row>
                <xdr:rowOff>19050</xdr:rowOff>
              </from>
              <to>
                <xdr:col>13</xdr:col>
                <xdr:colOff>47625</xdr:colOff>
                <xdr:row>21</xdr:row>
                <xdr:rowOff>57150</xdr:rowOff>
              </to>
            </anchor>
          </controlPr>
        </control>
      </mc:Choice>
      <mc:Fallback>
        <control shapeId="22798" r:id="rId11" name="TextBox266"/>
      </mc:Fallback>
    </mc:AlternateContent>
    <mc:AlternateContent xmlns:mc="http://schemas.openxmlformats.org/markup-compatibility/2006">
      <mc:Choice Requires="x14">
        <control shapeId="22797" r:id="rId13" name="TextBox265">
          <controlPr defaultSize="0" altText="" r:id="rId8">
            <anchor moveWithCells="1">
              <from>
                <xdr:col>13</xdr:col>
                <xdr:colOff>19050</xdr:colOff>
                <xdr:row>20</xdr:row>
                <xdr:rowOff>19050</xdr:rowOff>
              </from>
              <to>
                <xdr:col>14</xdr:col>
                <xdr:colOff>28575</xdr:colOff>
                <xdr:row>21</xdr:row>
                <xdr:rowOff>76200</xdr:rowOff>
              </to>
            </anchor>
          </controlPr>
        </control>
      </mc:Choice>
      <mc:Fallback>
        <control shapeId="22797" r:id="rId13" name="TextBox265"/>
      </mc:Fallback>
    </mc:AlternateContent>
    <mc:AlternateContent xmlns:mc="http://schemas.openxmlformats.org/markup-compatibility/2006">
      <mc:Choice Requires="x14">
        <control shapeId="22796" r:id="rId14" name="TextBox264">
          <controlPr defaultSize="0" altText="" r:id="rId15">
            <anchor moveWithCells="1">
              <from>
                <xdr:col>14</xdr:col>
                <xdr:colOff>9525</xdr:colOff>
                <xdr:row>20</xdr:row>
                <xdr:rowOff>9525</xdr:rowOff>
              </from>
              <to>
                <xdr:col>15</xdr:col>
                <xdr:colOff>38100</xdr:colOff>
                <xdr:row>21</xdr:row>
                <xdr:rowOff>66675</xdr:rowOff>
              </to>
            </anchor>
          </controlPr>
        </control>
      </mc:Choice>
      <mc:Fallback>
        <control shapeId="22796" r:id="rId14" name="TextBox264"/>
      </mc:Fallback>
    </mc:AlternateContent>
    <mc:AlternateContent xmlns:mc="http://schemas.openxmlformats.org/markup-compatibility/2006">
      <mc:Choice Requires="x14">
        <control shapeId="22795" r:id="rId16" name="TextBox263">
          <controlPr defaultSize="0" altText="" r:id="rId4">
            <anchor moveWithCells="1">
              <from>
                <xdr:col>15</xdr:col>
                <xdr:colOff>9525</xdr:colOff>
                <xdr:row>20</xdr:row>
                <xdr:rowOff>19050</xdr:rowOff>
              </from>
              <to>
                <xdr:col>16</xdr:col>
                <xdr:colOff>47625</xdr:colOff>
                <xdr:row>21</xdr:row>
                <xdr:rowOff>76200</xdr:rowOff>
              </to>
            </anchor>
          </controlPr>
        </control>
      </mc:Choice>
      <mc:Fallback>
        <control shapeId="22795" r:id="rId16" name="TextBox263"/>
      </mc:Fallback>
    </mc:AlternateContent>
    <mc:AlternateContent xmlns:mc="http://schemas.openxmlformats.org/markup-compatibility/2006">
      <mc:Choice Requires="x14">
        <control shapeId="22794" r:id="rId17" name="TextBox262">
          <controlPr defaultSize="0" altText="" r:id="rId18">
            <anchor moveWithCells="1">
              <from>
                <xdr:col>16</xdr:col>
                <xdr:colOff>9525</xdr:colOff>
                <xdr:row>20</xdr:row>
                <xdr:rowOff>19050</xdr:rowOff>
              </from>
              <to>
                <xdr:col>17</xdr:col>
                <xdr:colOff>57150</xdr:colOff>
                <xdr:row>21</xdr:row>
                <xdr:rowOff>57150</xdr:rowOff>
              </to>
            </anchor>
          </controlPr>
        </control>
      </mc:Choice>
      <mc:Fallback>
        <control shapeId="22794" r:id="rId17" name="TextBox262"/>
      </mc:Fallback>
    </mc:AlternateContent>
    <mc:AlternateContent xmlns:mc="http://schemas.openxmlformats.org/markup-compatibility/2006">
      <mc:Choice Requires="x14">
        <control shapeId="22793" r:id="rId19" name="TextBox261">
          <controlPr defaultSize="0" altText="" r:id="rId8">
            <anchor moveWithCells="1">
              <from>
                <xdr:col>7</xdr:col>
                <xdr:colOff>19050</xdr:colOff>
                <xdr:row>20</xdr:row>
                <xdr:rowOff>19050</xdr:rowOff>
              </from>
              <to>
                <xdr:col>8</xdr:col>
                <xdr:colOff>28575</xdr:colOff>
                <xdr:row>21</xdr:row>
                <xdr:rowOff>76200</xdr:rowOff>
              </to>
            </anchor>
          </controlPr>
        </control>
      </mc:Choice>
      <mc:Fallback>
        <control shapeId="22793" r:id="rId19" name="TextBox261"/>
      </mc:Fallback>
    </mc:AlternateContent>
    <mc:AlternateContent xmlns:mc="http://schemas.openxmlformats.org/markup-compatibility/2006">
      <mc:Choice Requires="x14">
        <control shapeId="22792" r:id="rId20" name="TextBox260">
          <controlPr defaultSize="0" altText="" r:id="rId8">
            <anchor moveWithCells="1">
              <from>
                <xdr:col>6</xdr:col>
                <xdr:colOff>19050</xdr:colOff>
                <xdr:row>20</xdr:row>
                <xdr:rowOff>9525</xdr:rowOff>
              </from>
              <to>
                <xdr:col>7</xdr:col>
                <xdr:colOff>28575</xdr:colOff>
                <xdr:row>21</xdr:row>
                <xdr:rowOff>66675</xdr:rowOff>
              </to>
            </anchor>
          </controlPr>
        </control>
      </mc:Choice>
      <mc:Fallback>
        <control shapeId="22792" r:id="rId20" name="TextBox260"/>
      </mc:Fallback>
    </mc:AlternateContent>
    <mc:AlternateContent xmlns:mc="http://schemas.openxmlformats.org/markup-compatibility/2006">
      <mc:Choice Requires="x14">
        <control shapeId="22791" r:id="rId21" name="TextBox259">
          <controlPr defaultSize="0" altText="" r:id="rId4">
            <anchor moveWithCells="1">
              <from>
                <xdr:col>5</xdr:col>
                <xdr:colOff>19050</xdr:colOff>
                <xdr:row>20</xdr:row>
                <xdr:rowOff>9525</xdr:rowOff>
              </from>
              <to>
                <xdr:col>6</xdr:col>
                <xdr:colOff>57150</xdr:colOff>
                <xdr:row>21</xdr:row>
                <xdr:rowOff>66675</xdr:rowOff>
              </to>
            </anchor>
          </controlPr>
        </control>
      </mc:Choice>
      <mc:Fallback>
        <control shapeId="22791" r:id="rId21" name="TextBox259"/>
      </mc:Fallback>
    </mc:AlternateContent>
    <mc:AlternateContent xmlns:mc="http://schemas.openxmlformats.org/markup-compatibility/2006">
      <mc:Choice Requires="x14">
        <control shapeId="22790" r:id="rId22" name="TextBox258">
          <controlPr defaultSize="0" altText="" r:id="rId23">
            <anchor moveWithCells="1">
              <from>
                <xdr:col>4</xdr:col>
                <xdr:colOff>19050</xdr:colOff>
                <xdr:row>20</xdr:row>
                <xdr:rowOff>9525</xdr:rowOff>
              </from>
              <to>
                <xdr:col>5</xdr:col>
                <xdr:colOff>28575</xdr:colOff>
                <xdr:row>21</xdr:row>
                <xdr:rowOff>76200</xdr:rowOff>
              </to>
            </anchor>
          </controlPr>
        </control>
      </mc:Choice>
      <mc:Fallback>
        <control shapeId="22790" r:id="rId22" name="TextBox258"/>
      </mc:Fallback>
    </mc:AlternateContent>
    <mc:AlternateContent xmlns:mc="http://schemas.openxmlformats.org/markup-compatibility/2006">
      <mc:Choice Requires="x14">
        <control shapeId="22789" r:id="rId24" name="TextBox257">
          <controlPr defaultSize="0" altText="" r:id="rId4">
            <anchor moveWithCells="1">
              <from>
                <xdr:col>3</xdr:col>
                <xdr:colOff>9525</xdr:colOff>
                <xdr:row>20</xdr:row>
                <xdr:rowOff>9525</xdr:rowOff>
              </from>
              <to>
                <xdr:col>4</xdr:col>
                <xdr:colOff>47625</xdr:colOff>
                <xdr:row>21</xdr:row>
                <xdr:rowOff>66675</xdr:rowOff>
              </to>
            </anchor>
          </controlPr>
        </control>
      </mc:Choice>
      <mc:Fallback>
        <control shapeId="22789" r:id="rId24" name="TextBox257"/>
      </mc:Fallback>
    </mc:AlternateContent>
    <mc:AlternateContent xmlns:mc="http://schemas.openxmlformats.org/markup-compatibility/2006">
      <mc:Choice Requires="x14">
        <control shapeId="22788" r:id="rId25" name="TextBox256">
          <controlPr defaultSize="0" altText="" r:id="rId4">
            <anchor moveWithCells="1">
              <from>
                <xdr:col>2</xdr:col>
                <xdr:colOff>9525</xdr:colOff>
                <xdr:row>20</xdr:row>
                <xdr:rowOff>9525</xdr:rowOff>
              </from>
              <to>
                <xdr:col>3</xdr:col>
                <xdr:colOff>47625</xdr:colOff>
                <xdr:row>21</xdr:row>
                <xdr:rowOff>66675</xdr:rowOff>
              </to>
            </anchor>
          </controlPr>
        </control>
      </mc:Choice>
      <mc:Fallback>
        <control shapeId="22788" r:id="rId25" name="TextBox256"/>
      </mc:Fallback>
    </mc:AlternateContent>
    <mc:AlternateContent xmlns:mc="http://schemas.openxmlformats.org/markup-compatibility/2006">
      <mc:Choice Requires="x14">
        <control shapeId="22787" r:id="rId26" name="TextBox255">
          <controlPr defaultSize="0" altText="" r:id="rId4">
            <anchor moveWithCells="1">
              <from>
                <xdr:col>8</xdr:col>
                <xdr:colOff>19050</xdr:colOff>
                <xdr:row>19</xdr:row>
                <xdr:rowOff>19050</xdr:rowOff>
              </from>
              <to>
                <xdr:col>9</xdr:col>
                <xdr:colOff>57150</xdr:colOff>
                <xdr:row>20</xdr:row>
                <xdr:rowOff>76200</xdr:rowOff>
              </to>
            </anchor>
          </controlPr>
        </control>
      </mc:Choice>
      <mc:Fallback>
        <control shapeId="22787" r:id="rId26" name="TextBox255"/>
      </mc:Fallback>
    </mc:AlternateContent>
    <mc:AlternateContent xmlns:mc="http://schemas.openxmlformats.org/markup-compatibility/2006">
      <mc:Choice Requires="x14">
        <control shapeId="22786" r:id="rId27" name="TextBox254">
          <controlPr defaultSize="0" altText="" r:id="rId6">
            <anchor moveWithCells="1">
              <from>
                <xdr:col>9</xdr:col>
                <xdr:colOff>9525</xdr:colOff>
                <xdr:row>19</xdr:row>
                <xdr:rowOff>19050</xdr:rowOff>
              </from>
              <to>
                <xdr:col>10</xdr:col>
                <xdr:colOff>47625</xdr:colOff>
                <xdr:row>20</xdr:row>
                <xdr:rowOff>57150</xdr:rowOff>
              </to>
            </anchor>
          </controlPr>
        </control>
      </mc:Choice>
      <mc:Fallback>
        <control shapeId="22786" r:id="rId27" name="TextBox254"/>
      </mc:Fallback>
    </mc:AlternateContent>
    <mc:AlternateContent xmlns:mc="http://schemas.openxmlformats.org/markup-compatibility/2006">
      <mc:Choice Requires="x14">
        <control shapeId="22785" r:id="rId28" name="TextBox253">
          <controlPr defaultSize="0" altText="" r:id="rId8">
            <anchor moveWithCells="1">
              <from>
                <xdr:col>10</xdr:col>
                <xdr:colOff>19050</xdr:colOff>
                <xdr:row>19</xdr:row>
                <xdr:rowOff>19050</xdr:rowOff>
              </from>
              <to>
                <xdr:col>11</xdr:col>
                <xdr:colOff>28575</xdr:colOff>
                <xdr:row>20</xdr:row>
                <xdr:rowOff>76200</xdr:rowOff>
              </to>
            </anchor>
          </controlPr>
        </control>
      </mc:Choice>
      <mc:Fallback>
        <control shapeId="22785" r:id="rId28" name="TextBox253"/>
      </mc:Fallback>
    </mc:AlternateContent>
    <mc:AlternateContent xmlns:mc="http://schemas.openxmlformats.org/markup-compatibility/2006">
      <mc:Choice Requires="x14">
        <control shapeId="22784" r:id="rId29" name="TextBox252">
          <controlPr defaultSize="0" altText="" r:id="rId10">
            <anchor moveWithCells="1">
              <from>
                <xdr:col>11</xdr:col>
                <xdr:colOff>9525</xdr:colOff>
                <xdr:row>19</xdr:row>
                <xdr:rowOff>19050</xdr:rowOff>
              </from>
              <to>
                <xdr:col>12</xdr:col>
                <xdr:colOff>57150</xdr:colOff>
                <xdr:row>20</xdr:row>
                <xdr:rowOff>76200</xdr:rowOff>
              </to>
            </anchor>
          </controlPr>
        </control>
      </mc:Choice>
      <mc:Fallback>
        <control shapeId="22784" r:id="rId29" name="TextBox252"/>
      </mc:Fallback>
    </mc:AlternateContent>
    <mc:AlternateContent xmlns:mc="http://schemas.openxmlformats.org/markup-compatibility/2006">
      <mc:Choice Requires="x14">
        <control shapeId="22783" r:id="rId30" name="TextBox251">
          <controlPr defaultSize="0" altText="" r:id="rId12">
            <anchor moveWithCells="1">
              <from>
                <xdr:col>12</xdr:col>
                <xdr:colOff>19050</xdr:colOff>
                <xdr:row>19</xdr:row>
                <xdr:rowOff>19050</xdr:rowOff>
              </from>
              <to>
                <xdr:col>13</xdr:col>
                <xdr:colOff>47625</xdr:colOff>
                <xdr:row>20</xdr:row>
                <xdr:rowOff>57150</xdr:rowOff>
              </to>
            </anchor>
          </controlPr>
        </control>
      </mc:Choice>
      <mc:Fallback>
        <control shapeId="22783" r:id="rId30" name="TextBox251"/>
      </mc:Fallback>
    </mc:AlternateContent>
    <mc:AlternateContent xmlns:mc="http://schemas.openxmlformats.org/markup-compatibility/2006">
      <mc:Choice Requires="x14">
        <control shapeId="22782" r:id="rId31" name="TextBox250">
          <controlPr defaultSize="0" altText="" r:id="rId8">
            <anchor moveWithCells="1">
              <from>
                <xdr:col>13</xdr:col>
                <xdr:colOff>19050</xdr:colOff>
                <xdr:row>19</xdr:row>
                <xdr:rowOff>19050</xdr:rowOff>
              </from>
              <to>
                <xdr:col>14</xdr:col>
                <xdr:colOff>28575</xdr:colOff>
                <xdr:row>20</xdr:row>
                <xdr:rowOff>76200</xdr:rowOff>
              </to>
            </anchor>
          </controlPr>
        </control>
      </mc:Choice>
      <mc:Fallback>
        <control shapeId="22782" r:id="rId31" name="TextBox250"/>
      </mc:Fallback>
    </mc:AlternateContent>
    <mc:AlternateContent xmlns:mc="http://schemas.openxmlformats.org/markup-compatibility/2006">
      <mc:Choice Requires="x14">
        <control shapeId="22781" r:id="rId32" name="TextBox249">
          <controlPr defaultSize="0" altText="" r:id="rId15">
            <anchor moveWithCells="1">
              <from>
                <xdr:col>14</xdr:col>
                <xdr:colOff>9525</xdr:colOff>
                <xdr:row>19</xdr:row>
                <xdr:rowOff>9525</xdr:rowOff>
              </from>
              <to>
                <xdr:col>15</xdr:col>
                <xdr:colOff>38100</xdr:colOff>
                <xdr:row>20</xdr:row>
                <xdr:rowOff>66675</xdr:rowOff>
              </to>
            </anchor>
          </controlPr>
        </control>
      </mc:Choice>
      <mc:Fallback>
        <control shapeId="22781" r:id="rId32" name="TextBox249"/>
      </mc:Fallback>
    </mc:AlternateContent>
    <mc:AlternateContent xmlns:mc="http://schemas.openxmlformats.org/markup-compatibility/2006">
      <mc:Choice Requires="x14">
        <control shapeId="22780" r:id="rId33" name="TextBox248">
          <controlPr defaultSize="0" altText="" r:id="rId4">
            <anchor moveWithCells="1">
              <from>
                <xdr:col>15</xdr:col>
                <xdr:colOff>9525</xdr:colOff>
                <xdr:row>19</xdr:row>
                <xdr:rowOff>19050</xdr:rowOff>
              </from>
              <to>
                <xdr:col>16</xdr:col>
                <xdr:colOff>47625</xdr:colOff>
                <xdr:row>20</xdr:row>
                <xdr:rowOff>76200</xdr:rowOff>
              </to>
            </anchor>
          </controlPr>
        </control>
      </mc:Choice>
      <mc:Fallback>
        <control shapeId="22780" r:id="rId33" name="TextBox248"/>
      </mc:Fallback>
    </mc:AlternateContent>
    <mc:AlternateContent xmlns:mc="http://schemas.openxmlformats.org/markup-compatibility/2006">
      <mc:Choice Requires="x14">
        <control shapeId="22779" r:id="rId34" name="TextBox247">
          <controlPr defaultSize="0" altText="" r:id="rId18">
            <anchor moveWithCells="1">
              <from>
                <xdr:col>16</xdr:col>
                <xdr:colOff>9525</xdr:colOff>
                <xdr:row>19</xdr:row>
                <xdr:rowOff>19050</xdr:rowOff>
              </from>
              <to>
                <xdr:col>17</xdr:col>
                <xdr:colOff>57150</xdr:colOff>
                <xdr:row>20</xdr:row>
                <xdr:rowOff>57150</xdr:rowOff>
              </to>
            </anchor>
          </controlPr>
        </control>
      </mc:Choice>
      <mc:Fallback>
        <control shapeId="22779" r:id="rId34" name="TextBox247"/>
      </mc:Fallback>
    </mc:AlternateContent>
    <mc:AlternateContent xmlns:mc="http://schemas.openxmlformats.org/markup-compatibility/2006">
      <mc:Choice Requires="x14">
        <control shapeId="22778" r:id="rId35" name="TextBox246">
          <controlPr defaultSize="0" altText="" r:id="rId8">
            <anchor moveWithCells="1">
              <from>
                <xdr:col>7</xdr:col>
                <xdr:colOff>19050</xdr:colOff>
                <xdr:row>19</xdr:row>
                <xdr:rowOff>19050</xdr:rowOff>
              </from>
              <to>
                <xdr:col>8</xdr:col>
                <xdr:colOff>28575</xdr:colOff>
                <xdr:row>20</xdr:row>
                <xdr:rowOff>76200</xdr:rowOff>
              </to>
            </anchor>
          </controlPr>
        </control>
      </mc:Choice>
      <mc:Fallback>
        <control shapeId="22778" r:id="rId35" name="TextBox246"/>
      </mc:Fallback>
    </mc:AlternateContent>
    <mc:AlternateContent xmlns:mc="http://schemas.openxmlformats.org/markup-compatibility/2006">
      <mc:Choice Requires="x14">
        <control shapeId="22777" r:id="rId36" name="TextBox245">
          <controlPr defaultSize="0" altText="" r:id="rId8">
            <anchor moveWithCells="1">
              <from>
                <xdr:col>6</xdr:col>
                <xdr:colOff>19050</xdr:colOff>
                <xdr:row>19</xdr:row>
                <xdr:rowOff>9525</xdr:rowOff>
              </from>
              <to>
                <xdr:col>7</xdr:col>
                <xdr:colOff>28575</xdr:colOff>
                <xdr:row>20</xdr:row>
                <xdr:rowOff>66675</xdr:rowOff>
              </to>
            </anchor>
          </controlPr>
        </control>
      </mc:Choice>
      <mc:Fallback>
        <control shapeId="22777" r:id="rId36" name="TextBox245"/>
      </mc:Fallback>
    </mc:AlternateContent>
    <mc:AlternateContent xmlns:mc="http://schemas.openxmlformats.org/markup-compatibility/2006">
      <mc:Choice Requires="x14">
        <control shapeId="22776" r:id="rId37" name="TextBox244">
          <controlPr defaultSize="0" altText="" r:id="rId4">
            <anchor moveWithCells="1">
              <from>
                <xdr:col>5</xdr:col>
                <xdr:colOff>19050</xdr:colOff>
                <xdr:row>19</xdr:row>
                <xdr:rowOff>9525</xdr:rowOff>
              </from>
              <to>
                <xdr:col>6</xdr:col>
                <xdr:colOff>57150</xdr:colOff>
                <xdr:row>20</xdr:row>
                <xdr:rowOff>66675</xdr:rowOff>
              </to>
            </anchor>
          </controlPr>
        </control>
      </mc:Choice>
      <mc:Fallback>
        <control shapeId="22776" r:id="rId37" name="TextBox244"/>
      </mc:Fallback>
    </mc:AlternateContent>
    <mc:AlternateContent xmlns:mc="http://schemas.openxmlformats.org/markup-compatibility/2006">
      <mc:Choice Requires="x14">
        <control shapeId="22775" r:id="rId38" name="TextBox243">
          <controlPr defaultSize="0" altText="" r:id="rId23">
            <anchor moveWithCells="1">
              <from>
                <xdr:col>4</xdr:col>
                <xdr:colOff>19050</xdr:colOff>
                <xdr:row>19</xdr:row>
                <xdr:rowOff>9525</xdr:rowOff>
              </from>
              <to>
                <xdr:col>5</xdr:col>
                <xdr:colOff>28575</xdr:colOff>
                <xdr:row>20</xdr:row>
                <xdr:rowOff>76200</xdr:rowOff>
              </to>
            </anchor>
          </controlPr>
        </control>
      </mc:Choice>
      <mc:Fallback>
        <control shapeId="22775" r:id="rId38" name="TextBox243"/>
      </mc:Fallback>
    </mc:AlternateContent>
    <mc:AlternateContent xmlns:mc="http://schemas.openxmlformats.org/markup-compatibility/2006">
      <mc:Choice Requires="x14">
        <control shapeId="22774" r:id="rId39" name="TextBox242">
          <controlPr defaultSize="0" altText="" r:id="rId4">
            <anchor moveWithCells="1">
              <from>
                <xdr:col>3</xdr:col>
                <xdr:colOff>9525</xdr:colOff>
                <xdr:row>19</xdr:row>
                <xdr:rowOff>9525</xdr:rowOff>
              </from>
              <to>
                <xdr:col>4</xdr:col>
                <xdr:colOff>47625</xdr:colOff>
                <xdr:row>20</xdr:row>
                <xdr:rowOff>66675</xdr:rowOff>
              </to>
            </anchor>
          </controlPr>
        </control>
      </mc:Choice>
      <mc:Fallback>
        <control shapeId="22774" r:id="rId39" name="TextBox242"/>
      </mc:Fallback>
    </mc:AlternateContent>
    <mc:AlternateContent xmlns:mc="http://schemas.openxmlformats.org/markup-compatibility/2006">
      <mc:Choice Requires="x14">
        <control shapeId="22773" r:id="rId40" name="TextBox241">
          <controlPr defaultSize="0" altText="" r:id="rId4">
            <anchor moveWithCells="1">
              <from>
                <xdr:col>2</xdr:col>
                <xdr:colOff>9525</xdr:colOff>
                <xdr:row>19</xdr:row>
                <xdr:rowOff>9525</xdr:rowOff>
              </from>
              <to>
                <xdr:col>3</xdr:col>
                <xdr:colOff>47625</xdr:colOff>
                <xdr:row>20</xdr:row>
                <xdr:rowOff>66675</xdr:rowOff>
              </to>
            </anchor>
          </controlPr>
        </control>
      </mc:Choice>
      <mc:Fallback>
        <control shapeId="22773" r:id="rId40" name="TextBox241"/>
      </mc:Fallback>
    </mc:AlternateContent>
    <mc:AlternateContent xmlns:mc="http://schemas.openxmlformats.org/markup-compatibility/2006">
      <mc:Choice Requires="x14">
        <control shapeId="22772" r:id="rId41" name="TextBox240">
          <controlPr defaultSize="0" altText="" r:id="rId4">
            <anchor moveWithCells="1">
              <from>
                <xdr:col>8</xdr:col>
                <xdr:colOff>19050</xdr:colOff>
                <xdr:row>18</xdr:row>
                <xdr:rowOff>19050</xdr:rowOff>
              </from>
              <to>
                <xdr:col>9</xdr:col>
                <xdr:colOff>57150</xdr:colOff>
                <xdr:row>19</xdr:row>
                <xdr:rowOff>76200</xdr:rowOff>
              </to>
            </anchor>
          </controlPr>
        </control>
      </mc:Choice>
      <mc:Fallback>
        <control shapeId="22772" r:id="rId41" name="TextBox240"/>
      </mc:Fallback>
    </mc:AlternateContent>
    <mc:AlternateContent xmlns:mc="http://schemas.openxmlformats.org/markup-compatibility/2006">
      <mc:Choice Requires="x14">
        <control shapeId="22771" r:id="rId42" name="TextBox239">
          <controlPr defaultSize="0" altText="" r:id="rId6">
            <anchor moveWithCells="1">
              <from>
                <xdr:col>9</xdr:col>
                <xdr:colOff>9525</xdr:colOff>
                <xdr:row>18</xdr:row>
                <xdr:rowOff>19050</xdr:rowOff>
              </from>
              <to>
                <xdr:col>10</xdr:col>
                <xdr:colOff>47625</xdr:colOff>
                <xdr:row>19</xdr:row>
                <xdr:rowOff>57150</xdr:rowOff>
              </to>
            </anchor>
          </controlPr>
        </control>
      </mc:Choice>
      <mc:Fallback>
        <control shapeId="22771" r:id="rId42" name="TextBox239"/>
      </mc:Fallback>
    </mc:AlternateContent>
    <mc:AlternateContent xmlns:mc="http://schemas.openxmlformats.org/markup-compatibility/2006">
      <mc:Choice Requires="x14">
        <control shapeId="22770" r:id="rId43" name="TextBox238">
          <controlPr defaultSize="0" altText="" r:id="rId8">
            <anchor moveWithCells="1">
              <from>
                <xdr:col>10</xdr:col>
                <xdr:colOff>19050</xdr:colOff>
                <xdr:row>18</xdr:row>
                <xdr:rowOff>19050</xdr:rowOff>
              </from>
              <to>
                <xdr:col>11</xdr:col>
                <xdr:colOff>28575</xdr:colOff>
                <xdr:row>19</xdr:row>
                <xdr:rowOff>76200</xdr:rowOff>
              </to>
            </anchor>
          </controlPr>
        </control>
      </mc:Choice>
      <mc:Fallback>
        <control shapeId="22770" r:id="rId43" name="TextBox238"/>
      </mc:Fallback>
    </mc:AlternateContent>
    <mc:AlternateContent xmlns:mc="http://schemas.openxmlformats.org/markup-compatibility/2006">
      <mc:Choice Requires="x14">
        <control shapeId="22769" r:id="rId44" name="TextBox237">
          <controlPr defaultSize="0" altText="" r:id="rId10">
            <anchor moveWithCells="1">
              <from>
                <xdr:col>11</xdr:col>
                <xdr:colOff>9525</xdr:colOff>
                <xdr:row>18</xdr:row>
                <xdr:rowOff>19050</xdr:rowOff>
              </from>
              <to>
                <xdr:col>12</xdr:col>
                <xdr:colOff>57150</xdr:colOff>
                <xdr:row>19</xdr:row>
                <xdr:rowOff>76200</xdr:rowOff>
              </to>
            </anchor>
          </controlPr>
        </control>
      </mc:Choice>
      <mc:Fallback>
        <control shapeId="22769" r:id="rId44" name="TextBox237"/>
      </mc:Fallback>
    </mc:AlternateContent>
    <mc:AlternateContent xmlns:mc="http://schemas.openxmlformats.org/markup-compatibility/2006">
      <mc:Choice Requires="x14">
        <control shapeId="22768" r:id="rId45" name="TextBox236">
          <controlPr defaultSize="0" altText="" r:id="rId12">
            <anchor moveWithCells="1">
              <from>
                <xdr:col>12</xdr:col>
                <xdr:colOff>19050</xdr:colOff>
                <xdr:row>18</xdr:row>
                <xdr:rowOff>19050</xdr:rowOff>
              </from>
              <to>
                <xdr:col>13</xdr:col>
                <xdr:colOff>47625</xdr:colOff>
                <xdr:row>19</xdr:row>
                <xdr:rowOff>57150</xdr:rowOff>
              </to>
            </anchor>
          </controlPr>
        </control>
      </mc:Choice>
      <mc:Fallback>
        <control shapeId="22768" r:id="rId45" name="TextBox236"/>
      </mc:Fallback>
    </mc:AlternateContent>
    <mc:AlternateContent xmlns:mc="http://schemas.openxmlformats.org/markup-compatibility/2006">
      <mc:Choice Requires="x14">
        <control shapeId="22767" r:id="rId46" name="TextBox235">
          <controlPr defaultSize="0" altText="" r:id="rId8">
            <anchor moveWithCells="1">
              <from>
                <xdr:col>13</xdr:col>
                <xdr:colOff>19050</xdr:colOff>
                <xdr:row>18</xdr:row>
                <xdr:rowOff>19050</xdr:rowOff>
              </from>
              <to>
                <xdr:col>14</xdr:col>
                <xdr:colOff>28575</xdr:colOff>
                <xdr:row>19</xdr:row>
                <xdr:rowOff>76200</xdr:rowOff>
              </to>
            </anchor>
          </controlPr>
        </control>
      </mc:Choice>
      <mc:Fallback>
        <control shapeId="22767" r:id="rId46" name="TextBox235"/>
      </mc:Fallback>
    </mc:AlternateContent>
    <mc:AlternateContent xmlns:mc="http://schemas.openxmlformats.org/markup-compatibility/2006">
      <mc:Choice Requires="x14">
        <control shapeId="22766" r:id="rId47" name="TextBox234">
          <controlPr defaultSize="0" altText="" r:id="rId15">
            <anchor moveWithCells="1">
              <from>
                <xdr:col>14</xdr:col>
                <xdr:colOff>9525</xdr:colOff>
                <xdr:row>18</xdr:row>
                <xdr:rowOff>9525</xdr:rowOff>
              </from>
              <to>
                <xdr:col>15</xdr:col>
                <xdr:colOff>38100</xdr:colOff>
                <xdr:row>19</xdr:row>
                <xdr:rowOff>66675</xdr:rowOff>
              </to>
            </anchor>
          </controlPr>
        </control>
      </mc:Choice>
      <mc:Fallback>
        <control shapeId="22766" r:id="rId47" name="TextBox234"/>
      </mc:Fallback>
    </mc:AlternateContent>
    <mc:AlternateContent xmlns:mc="http://schemas.openxmlformats.org/markup-compatibility/2006">
      <mc:Choice Requires="x14">
        <control shapeId="22765" r:id="rId48" name="TextBox233">
          <controlPr defaultSize="0" altText="" r:id="rId4">
            <anchor moveWithCells="1">
              <from>
                <xdr:col>15</xdr:col>
                <xdr:colOff>9525</xdr:colOff>
                <xdr:row>18</xdr:row>
                <xdr:rowOff>19050</xdr:rowOff>
              </from>
              <to>
                <xdr:col>16</xdr:col>
                <xdr:colOff>47625</xdr:colOff>
                <xdr:row>19</xdr:row>
                <xdr:rowOff>76200</xdr:rowOff>
              </to>
            </anchor>
          </controlPr>
        </control>
      </mc:Choice>
      <mc:Fallback>
        <control shapeId="22765" r:id="rId48" name="TextBox233"/>
      </mc:Fallback>
    </mc:AlternateContent>
    <mc:AlternateContent xmlns:mc="http://schemas.openxmlformats.org/markup-compatibility/2006">
      <mc:Choice Requires="x14">
        <control shapeId="22764" r:id="rId49" name="TextBox232">
          <controlPr defaultSize="0" altText="" r:id="rId18">
            <anchor moveWithCells="1">
              <from>
                <xdr:col>16</xdr:col>
                <xdr:colOff>9525</xdr:colOff>
                <xdr:row>18</xdr:row>
                <xdr:rowOff>19050</xdr:rowOff>
              </from>
              <to>
                <xdr:col>17</xdr:col>
                <xdr:colOff>57150</xdr:colOff>
                <xdr:row>19</xdr:row>
                <xdr:rowOff>57150</xdr:rowOff>
              </to>
            </anchor>
          </controlPr>
        </control>
      </mc:Choice>
      <mc:Fallback>
        <control shapeId="22764" r:id="rId49" name="TextBox232"/>
      </mc:Fallback>
    </mc:AlternateContent>
    <mc:AlternateContent xmlns:mc="http://schemas.openxmlformats.org/markup-compatibility/2006">
      <mc:Choice Requires="x14">
        <control shapeId="22763" r:id="rId50" name="TextBox231">
          <controlPr defaultSize="0" altText="" r:id="rId8">
            <anchor moveWithCells="1">
              <from>
                <xdr:col>7</xdr:col>
                <xdr:colOff>19050</xdr:colOff>
                <xdr:row>18</xdr:row>
                <xdr:rowOff>19050</xdr:rowOff>
              </from>
              <to>
                <xdr:col>8</xdr:col>
                <xdr:colOff>28575</xdr:colOff>
                <xdr:row>19</xdr:row>
                <xdr:rowOff>76200</xdr:rowOff>
              </to>
            </anchor>
          </controlPr>
        </control>
      </mc:Choice>
      <mc:Fallback>
        <control shapeId="22763" r:id="rId50" name="TextBox231"/>
      </mc:Fallback>
    </mc:AlternateContent>
    <mc:AlternateContent xmlns:mc="http://schemas.openxmlformats.org/markup-compatibility/2006">
      <mc:Choice Requires="x14">
        <control shapeId="22762" r:id="rId51" name="TextBox230">
          <controlPr defaultSize="0" altText="" r:id="rId8">
            <anchor moveWithCells="1">
              <from>
                <xdr:col>6</xdr:col>
                <xdr:colOff>19050</xdr:colOff>
                <xdr:row>18</xdr:row>
                <xdr:rowOff>9525</xdr:rowOff>
              </from>
              <to>
                <xdr:col>7</xdr:col>
                <xdr:colOff>28575</xdr:colOff>
                <xdr:row>19</xdr:row>
                <xdr:rowOff>66675</xdr:rowOff>
              </to>
            </anchor>
          </controlPr>
        </control>
      </mc:Choice>
      <mc:Fallback>
        <control shapeId="22762" r:id="rId51" name="TextBox230"/>
      </mc:Fallback>
    </mc:AlternateContent>
    <mc:AlternateContent xmlns:mc="http://schemas.openxmlformats.org/markup-compatibility/2006">
      <mc:Choice Requires="x14">
        <control shapeId="22761" r:id="rId52" name="TextBox229">
          <controlPr defaultSize="0" altText="" r:id="rId4">
            <anchor moveWithCells="1">
              <from>
                <xdr:col>5</xdr:col>
                <xdr:colOff>19050</xdr:colOff>
                <xdr:row>18</xdr:row>
                <xdr:rowOff>9525</xdr:rowOff>
              </from>
              <to>
                <xdr:col>6</xdr:col>
                <xdr:colOff>57150</xdr:colOff>
                <xdr:row>19</xdr:row>
                <xdr:rowOff>66675</xdr:rowOff>
              </to>
            </anchor>
          </controlPr>
        </control>
      </mc:Choice>
      <mc:Fallback>
        <control shapeId="22761" r:id="rId52" name="TextBox229"/>
      </mc:Fallback>
    </mc:AlternateContent>
    <mc:AlternateContent xmlns:mc="http://schemas.openxmlformats.org/markup-compatibility/2006">
      <mc:Choice Requires="x14">
        <control shapeId="22760" r:id="rId53" name="TextBox228">
          <controlPr defaultSize="0" altText="" r:id="rId23">
            <anchor moveWithCells="1">
              <from>
                <xdr:col>4</xdr:col>
                <xdr:colOff>19050</xdr:colOff>
                <xdr:row>18</xdr:row>
                <xdr:rowOff>9525</xdr:rowOff>
              </from>
              <to>
                <xdr:col>5</xdr:col>
                <xdr:colOff>28575</xdr:colOff>
                <xdr:row>19</xdr:row>
                <xdr:rowOff>76200</xdr:rowOff>
              </to>
            </anchor>
          </controlPr>
        </control>
      </mc:Choice>
      <mc:Fallback>
        <control shapeId="22760" r:id="rId53" name="TextBox228"/>
      </mc:Fallback>
    </mc:AlternateContent>
    <mc:AlternateContent xmlns:mc="http://schemas.openxmlformats.org/markup-compatibility/2006">
      <mc:Choice Requires="x14">
        <control shapeId="22759" r:id="rId54" name="TextBox227">
          <controlPr defaultSize="0" altText="" r:id="rId4">
            <anchor moveWithCells="1">
              <from>
                <xdr:col>3</xdr:col>
                <xdr:colOff>9525</xdr:colOff>
                <xdr:row>18</xdr:row>
                <xdr:rowOff>9525</xdr:rowOff>
              </from>
              <to>
                <xdr:col>4</xdr:col>
                <xdr:colOff>47625</xdr:colOff>
                <xdr:row>19</xdr:row>
                <xdr:rowOff>66675</xdr:rowOff>
              </to>
            </anchor>
          </controlPr>
        </control>
      </mc:Choice>
      <mc:Fallback>
        <control shapeId="22759" r:id="rId54" name="TextBox227"/>
      </mc:Fallback>
    </mc:AlternateContent>
    <mc:AlternateContent xmlns:mc="http://schemas.openxmlformats.org/markup-compatibility/2006">
      <mc:Choice Requires="x14">
        <control shapeId="22758" r:id="rId55" name="TextBox226">
          <controlPr defaultSize="0" altText="" r:id="rId4">
            <anchor moveWithCells="1">
              <from>
                <xdr:col>2</xdr:col>
                <xdr:colOff>9525</xdr:colOff>
                <xdr:row>18</xdr:row>
                <xdr:rowOff>9525</xdr:rowOff>
              </from>
              <to>
                <xdr:col>3</xdr:col>
                <xdr:colOff>47625</xdr:colOff>
                <xdr:row>19</xdr:row>
                <xdr:rowOff>66675</xdr:rowOff>
              </to>
            </anchor>
          </controlPr>
        </control>
      </mc:Choice>
      <mc:Fallback>
        <control shapeId="22758" r:id="rId55" name="TextBox226"/>
      </mc:Fallback>
    </mc:AlternateContent>
    <mc:AlternateContent xmlns:mc="http://schemas.openxmlformats.org/markup-compatibility/2006">
      <mc:Choice Requires="x14">
        <control shapeId="22757" r:id="rId56" name="TextBox225">
          <controlPr defaultSize="0" altText="" r:id="rId4">
            <anchor moveWithCells="1">
              <from>
                <xdr:col>8</xdr:col>
                <xdr:colOff>19050</xdr:colOff>
                <xdr:row>17</xdr:row>
                <xdr:rowOff>19050</xdr:rowOff>
              </from>
              <to>
                <xdr:col>9</xdr:col>
                <xdr:colOff>57150</xdr:colOff>
                <xdr:row>18</xdr:row>
                <xdr:rowOff>76200</xdr:rowOff>
              </to>
            </anchor>
          </controlPr>
        </control>
      </mc:Choice>
      <mc:Fallback>
        <control shapeId="22757" r:id="rId56" name="TextBox225"/>
      </mc:Fallback>
    </mc:AlternateContent>
    <mc:AlternateContent xmlns:mc="http://schemas.openxmlformats.org/markup-compatibility/2006">
      <mc:Choice Requires="x14">
        <control shapeId="22756" r:id="rId57" name="TextBox224">
          <controlPr defaultSize="0" altText="" r:id="rId6">
            <anchor moveWithCells="1">
              <from>
                <xdr:col>9</xdr:col>
                <xdr:colOff>9525</xdr:colOff>
                <xdr:row>17</xdr:row>
                <xdr:rowOff>19050</xdr:rowOff>
              </from>
              <to>
                <xdr:col>10</xdr:col>
                <xdr:colOff>47625</xdr:colOff>
                <xdr:row>18</xdr:row>
                <xdr:rowOff>57150</xdr:rowOff>
              </to>
            </anchor>
          </controlPr>
        </control>
      </mc:Choice>
      <mc:Fallback>
        <control shapeId="22756" r:id="rId57" name="TextBox224"/>
      </mc:Fallback>
    </mc:AlternateContent>
    <mc:AlternateContent xmlns:mc="http://schemas.openxmlformats.org/markup-compatibility/2006">
      <mc:Choice Requires="x14">
        <control shapeId="22755" r:id="rId58" name="TextBox223">
          <controlPr defaultSize="0" altText="" r:id="rId8">
            <anchor moveWithCells="1">
              <from>
                <xdr:col>10</xdr:col>
                <xdr:colOff>19050</xdr:colOff>
                <xdr:row>17</xdr:row>
                <xdr:rowOff>19050</xdr:rowOff>
              </from>
              <to>
                <xdr:col>11</xdr:col>
                <xdr:colOff>28575</xdr:colOff>
                <xdr:row>18</xdr:row>
                <xdr:rowOff>76200</xdr:rowOff>
              </to>
            </anchor>
          </controlPr>
        </control>
      </mc:Choice>
      <mc:Fallback>
        <control shapeId="22755" r:id="rId58" name="TextBox223"/>
      </mc:Fallback>
    </mc:AlternateContent>
    <mc:AlternateContent xmlns:mc="http://schemas.openxmlformats.org/markup-compatibility/2006">
      <mc:Choice Requires="x14">
        <control shapeId="22754" r:id="rId59" name="TextBox222">
          <controlPr defaultSize="0" altText="" r:id="rId10">
            <anchor moveWithCells="1">
              <from>
                <xdr:col>11</xdr:col>
                <xdr:colOff>9525</xdr:colOff>
                <xdr:row>17</xdr:row>
                <xdr:rowOff>19050</xdr:rowOff>
              </from>
              <to>
                <xdr:col>12</xdr:col>
                <xdr:colOff>57150</xdr:colOff>
                <xdr:row>18</xdr:row>
                <xdr:rowOff>76200</xdr:rowOff>
              </to>
            </anchor>
          </controlPr>
        </control>
      </mc:Choice>
      <mc:Fallback>
        <control shapeId="22754" r:id="rId59" name="TextBox222"/>
      </mc:Fallback>
    </mc:AlternateContent>
    <mc:AlternateContent xmlns:mc="http://schemas.openxmlformats.org/markup-compatibility/2006">
      <mc:Choice Requires="x14">
        <control shapeId="22753" r:id="rId60" name="TextBox221">
          <controlPr defaultSize="0" altText="" r:id="rId12">
            <anchor moveWithCells="1">
              <from>
                <xdr:col>12</xdr:col>
                <xdr:colOff>19050</xdr:colOff>
                <xdr:row>17</xdr:row>
                <xdr:rowOff>19050</xdr:rowOff>
              </from>
              <to>
                <xdr:col>13</xdr:col>
                <xdr:colOff>47625</xdr:colOff>
                <xdr:row>18</xdr:row>
                <xdr:rowOff>57150</xdr:rowOff>
              </to>
            </anchor>
          </controlPr>
        </control>
      </mc:Choice>
      <mc:Fallback>
        <control shapeId="22753" r:id="rId60" name="TextBox221"/>
      </mc:Fallback>
    </mc:AlternateContent>
    <mc:AlternateContent xmlns:mc="http://schemas.openxmlformats.org/markup-compatibility/2006">
      <mc:Choice Requires="x14">
        <control shapeId="22752" r:id="rId61" name="TextBox220">
          <controlPr defaultSize="0" altText="" r:id="rId8">
            <anchor moveWithCells="1">
              <from>
                <xdr:col>13</xdr:col>
                <xdr:colOff>19050</xdr:colOff>
                <xdr:row>17</xdr:row>
                <xdr:rowOff>19050</xdr:rowOff>
              </from>
              <to>
                <xdr:col>14</xdr:col>
                <xdr:colOff>28575</xdr:colOff>
                <xdr:row>18</xdr:row>
                <xdr:rowOff>76200</xdr:rowOff>
              </to>
            </anchor>
          </controlPr>
        </control>
      </mc:Choice>
      <mc:Fallback>
        <control shapeId="22752" r:id="rId61" name="TextBox220"/>
      </mc:Fallback>
    </mc:AlternateContent>
    <mc:AlternateContent xmlns:mc="http://schemas.openxmlformats.org/markup-compatibility/2006">
      <mc:Choice Requires="x14">
        <control shapeId="22751" r:id="rId62" name="TextBox219">
          <controlPr defaultSize="0" altText="" r:id="rId15">
            <anchor moveWithCells="1">
              <from>
                <xdr:col>14</xdr:col>
                <xdr:colOff>9525</xdr:colOff>
                <xdr:row>17</xdr:row>
                <xdr:rowOff>9525</xdr:rowOff>
              </from>
              <to>
                <xdr:col>15</xdr:col>
                <xdr:colOff>38100</xdr:colOff>
                <xdr:row>18</xdr:row>
                <xdr:rowOff>66675</xdr:rowOff>
              </to>
            </anchor>
          </controlPr>
        </control>
      </mc:Choice>
      <mc:Fallback>
        <control shapeId="22751" r:id="rId62" name="TextBox219"/>
      </mc:Fallback>
    </mc:AlternateContent>
    <mc:AlternateContent xmlns:mc="http://schemas.openxmlformats.org/markup-compatibility/2006">
      <mc:Choice Requires="x14">
        <control shapeId="22750" r:id="rId63" name="TextBox218">
          <controlPr defaultSize="0" altText="" r:id="rId4">
            <anchor moveWithCells="1">
              <from>
                <xdr:col>15</xdr:col>
                <xdr:colOff>9525</xdr:colOff>
                <xdr:row>17</xdr:row>
                <xdr:rowOff>19050</xdr:rowOff>
              </from>
              <to>
                <xdr:col>16</xdr:col>
                <xdr:colOff>47625</xdr:colOff>
                <xdr:row>18</xdr:row>
                <xdr:rowOff>76200</xdr:rowOff>
              </to>
            </anchor>
          </controlPr>
        </control>
      </mc:Choice>
      <mc:Fallback>
        <control shapeId="22750" r:id="rId63" name="TextBox218"/>
      </mc:Fallback>
    </mc:AlternateContent>
    <mc:AlternateContent xmlns:mc="http://schemas.openxmlformats.org/markup-compatibility/2006">
      <mc:Choice Requires="x14">
        <control shapeId="22749" r:id="rId64" name="TextBox217">
          <controlPr defaultSize="0" altText="" r:id="rId18">
            <anchor moveWithCells="1">
              <from>
                <xdr:col>16</xdr:col>
                <xdr:colOff>9525</xdr:colOff>
                <xdr:row>17</xdr:row>
                <xdr:rowOff>19050</xdr:rowOff>
              </from>
              <to>
                <xdr:col>17</xdr:col>
                <xdr:colOff>57150</xdr:colOff>
                <xdr:row>18</xdr:row>
                <xdr:rowOff>57150</xdr:rowOff>
              </to>
            </anchor>
          </controlPr>
        </control>
      </mc:Choice>
      <mc:Fallback>
        <control shapeId="22749" r:id="rId64" name="TextBox217"/>
      </mc:Fallback>
    </mc:AlternateContent>
    <mc:AlternateContent xmlns:mc="http://schemas.openxmlformats.org/markup-compatibility/2006">
      <mc:Choice Requires="x14">
        <control shapeId="22748" r:id="rId65" name="TextBox216">
          <controlPr defaultSize="0" altText="" r:id="rId8">
            <anchor moveWithCells="1">
              <from>
                <xdr:col>7</xdr:col>
                <xdr:colOff>19050</xdr:colOff>
                <xdr:row>17</xdr:row>
                <xdr:rowOff>19050</xdr:rowOff>
              </from>
              <to>
                <xdr:col>8</xdr:col>
                <xdr:colOff>28575</xdr:colOff>
                <xdr:row>18</xdr:row>
                <xdr:rowOff>76200</xdr:rowOff>
              </to>
            </anchor>
          </controlPr>
        </control>
      </mc:Choice>
      <mc:Fallback>
        <control shapeId="22748" r:id="rId65" name="TextBox216"/>
      </mc:Fallback>
    </mc:AlternateContent>
    <mc:AlternateContent xmlns:mc="http://schemas.openxmlformats.org/markup-compatibility/2006">
      <mc:Choice Requires="x14">
        <control shapeId="22747" r:id="rId66" name="TextBox215">
          <controlPr defaultSize="0" altText="" r:id="rId8">
            <anchor moveWithCells="1">
              <from>
                <xdr:col>6</xdr:col>
                <xdr:colOff>19050</xdr:colOff>
                <xdr:row>17</xdr:row>
                <xdr:rowOff>9525</xdr:rowOff>
              </from>
              <to>
                <xdr:col>7</xdr:col>
                <xdr:colOff>28575</xdr:colOff>
                <xdr:row>18</xdr:row>
                <xdr:rowOff>66675</xdr:rowOff>
              </to>
            </anchor>
          </controlPr>
        </control>
      </mc:Choice>
      <mc:Fallback>
        <control shapeId="22747" r:id="rId66" name="TextBox215"/>
      </mc:Fallback>
    </mc:AlternateContent>
    <mc:AlternateContent xmlns:mc="http://schemas.openxmlformats.org/markup-compatibility/2006">
      <mc:Choice Requires="x14">
        <control shapeId="22746" r:id="rId67" name="TextBox214">
          <controlPr defaultSize="0" altText="" r:id="rId4">
            <anchor moveWithCells="1">
              <from>
                <xdr:col>5</xdr:col>
                <xdr:colOff>19050</xdr:colOff>
                <xdr:row>17</xdr:row>
                <xdr:rowOff>9525</xdr:rowOff>
              </from>
              <to>
                <xdr:col>6</xdr:col>
                <xdr:colOff>57150</xdr:colOff>
                <xdr:row>18</xdr:row>
                <xdr:rowOff>66675</xdr:rowOff>
              </to>
            </anchor>
          </controlPr>
        </control>
      </mc:Choice>
      <mc:Fallback>
        <control shapeId="22746" r:id="rId67" name="TextBox214"/>
      </mc:Fallback>
    </mc:AlternateContent>
    <mc:AlternateContent xmlns:mc="http://schemas.openxmlformats.org/markup-compatibility/2006">
      <mc:Choice Requires="x14">
        <control shapeId="22745" r:id="rId68" name="TextBox213">
          <controlPr defaultSize="0" altText="" r:id="rId23">
            <anchor moveWithCells="1">
              <from>
                <xdr:col>4</xdr:col>
                <xdr:colOff>19050</xdr:colOff>
                <xdr:row>17</xdr:row>
                <xdr:rowOff>9525</xdr:rowOff>
              </from>
              <to>
                <xdr:col>5</xdr:col>
                <xdr:colOff>28575</xdr:colOff>
                <xdr:row>18</xdr:row>
                <xdr:rowOff>76200</xdr:rowOff>
              </to>
            </anchor>
          </controlPr>
        </control>
      </mc:Choice>
      <mc:Fallback>
        <control shapeId="22745" r:id="rId68" name="TextBox213"/>
      </mc:Fallback>
    </mc:AlternateContent>
    <mc:AlternateContent xmlns:mc="http://schemas.openxmlformats.org/markup-compatibility/2006">
      <mc:Choice Requires="x14">
        <control shapeId="22744" r:id="rId69" name="TextBox212">
          <controlPr defaultSize="0" altText="" r:id="rId4">
            <anchor moveWithCells="1">
              <from>
                <xdr:col>3</xdr:col>
                <xdr:colOff>9525</xdr:colOff>
                <xdr:row>17</xdr:row>
                <xdr:rowOff>9525</xdr:rowOff>
              </from>
              <to>
                <xdr:col>4</xdr:col>
                <xdr:colOff>47625</xdr:colOff>
                <xdr:row>18</xdr:row>
                <xdr:rowOff>66675</xdr:rowOff>
              </to>
            </anchor>
          </controlPr>
        </control>
      </mc:Choice>
      <mc:Fallback>
        <control shapeId="22744" r:id="rId69" name="TextBox212"/>
      </mc:Fallback>
    </mc:AlternateContent>
    <mc:AlternateContent xmlns:mc="http://schemas.openxmlformats.org/markup-compatibility/2006">
      <mc:Choice Requires="x14">
        <control shapeId="22743" r:id="rId70" name="TextBox211">
          <controlPr defaultSize="0" altText="" r:id="rId4">
            <anchor moveWithCells="1">
              <from>
                <xdr:col>2</xdr:col>
                <xdr:colOff>9525</xdr:colOff>
                <xdr:row>17</xdr:row>
                <xdr:rowOff>9525</xdr:rowOff>
              </from>
              <to>
                <xdr:col>3</xdr:col>
                <xdr:colOff>47625</xdr:colOff>
                <xdr:row>18</xdr:row>
                <xdr:rowOff>66675</xdr:rowOff>
              </to>
            </anchor>
          </controlPr>
        </control>
      </mc:Choice>
      <mc:Fallback>
        <control shapeId="22743" r:id="rId70" name="TextBox211"/>
      </mc:Fallback>
    </mc:AlternateContent>
    <mc:AlternateContent xmlns:mc="http://schemas.openxmlformats.org/markup-compatibility/2006">
      <mc:Choice Requires="x14">
        <control shapeId="22742" r:id="rId71" name="TextBox210">
          <controlPr defaultSize="0" altText="" r:id="rId4">
            <anchor moveWithCells="1">
              <from>
                <xdr:col>8</xdr:col>
                <xdr:colOff>19050</xdr:colOff>
                <xdr:row>16</xdr:row>
                <xdr:rowOff>19050</xdr:rowOff>
              </from>
              <to>
                <xdr:col>9</xdr:col>
                <xdr:colOff>57150</xdr:colOff>
                <xdr:row>17</xdr:row>
                <xdr:rowOff>76200</xdr:rowOff>
              </to>
            </anchor>
          </controlPr>
        </control>
      </mc:Choice>
      <mc:Fallback>
        <control shapeId="22742" r:id="rId71" name="TextBox210"/>
      </mc:Fallback>
    </mc:AlternateContent>
    <mc:AlternateContent xmlns:mc="http://schemas.openxmlformats.org/markup-compatibility/2006">
      <mc:Choice Requires="x14">
        <control shapeId="22741" r:id="rId72" name="TextBox209">
          <controlPr defaultSize="0" altText="" r:id="rId6">
            <anchor moveWithCells="1">
              <from>
                <xdr:col>9</xdr:col>
                <xdr:colOff>9525</xdr:colOff>
                <xdr:row>16</xdr:row>
                <xdr:rowOff>19050</xdr:rowOff>
              </from>
              <to>
                <xdr:col>10</xdr:col>
                <xdr:colOff>47625</xdr:colOff>
                <xdr:row>17</xdr:row>
                <xdr:rowOff>57150</xdr:rowOff>
              </to>
            </anchor>
          </controlPr>
        </control>
      </mc:Choice>
      <mc:Fallback>
        <control shapeId="22741" r:id="rId72" name="TextBox209"/>
      </mc:Fallback>
    </mc:AlternateContent>
    <mc:AlternateContent xmlns:mc="http://schemas.openxmlformats.org/markup-compatibility/2006">
      <mc:Choice Requires="x14">
        <control shapeId="22740" r:id="rId73" name="TextBox208">
          <controlPr defaultSize="0" altText="" r:id="rId8">
            <anchor moveWithCells="1">
              <from>
                <xdr:col>10</xdr:col>
                <xdr:colOff>19050</xdr:colOff>
                <xdr:row>16</xdr:row>
                <xdr:rowOff>19050</xdr:rowOff>
              </from>
              <to>
                <xdr:col>11</xdr:col>
                <xdr:colOff>28575</xdr:colOff>
                <xdr:row>17</xdr:row>
                <xdr:rowOff>76200</xdr:rowOff>
              </to>
            </anchor>
          </controlPr>
        </control>
      </mc:Choice>
      <mc:Fallback>
        <control shapeId="22740" r:id="rId73" name="TextBox208"/>
      </mc:Fallback>
    </mc:AlternateContent>
    <mc:AlternateContent xmlns:mc="http://schemas.openxmlformats.org/markup-compatibility/2006">
      <mc:Choice Requires="x14">
        <control shapeId="22739" r:id="rId74" name="TextBox207">
          <controlPr defaultSize="0" altText="" r:id="rId10">
            <anchor moveWithCells="1">
              <from>
                <xdr:col>11</xdr:col>
                <xdr:colOff>9525</xdr:colOff>
                <xdr:row>16</xdr:row>
                <xdr:rowOff>19050</xdr:rowOff>
              </from>
              <to>
                <xdr:col>12</xdr:col>
                <xdr:colOff>57150</xdr:colOff>
                <xdr:row>17</xdr:row>
                <xdr:rowOff>76200</xdr:rowOff>
              </to>
            </anchor>
          </controlPr>
        </control>
      </mc:Choice>
      <mc:Fallback>
        <control shapeId="22739" r:id="rId74" name="TextBox207"/>
      </mc:Fallback>
    </mc:AlternateContent>
    <mc:AlternateContent xmlns:mc="http://schemas.openxmlformats.org/markup-compatibility/2006">
      <mc:Choice Requires="x14">
        <control shapeId="22738" r:id="rId75" name="TextBox206">
          <controlPr defaultSize="0" altText="" r:id="rId12">
            <anchor moveWithCells="1">
              <from>
                <xdr:col>12</xdr:col>
                <xdr:colOff>19050</xdr:colOff>
                <xdr:row>16</xdr:row>
                <xdr:rowOff>19050</xdr:rowOff>
              </from>
              <to>
                <xdr:col>13</xdr:col>
                <xdr:colOff>47625</xdr:colOff>
                <xdr:row>17</xdr:row>
                <xdr:rowOff>57150</xdr:rowOff>
              </to>
            </anchor>
          </controlPr>
        </control>
      </mc:Choice>
      <mc:Fallback>
        <control shapeId="22738" r:id="rId75" name="TextBox206"/>
      </mc:Fallback>
    </mc:AlternateContent>
    <mc:AlternateContent xmlns:mc="http://schemas.openxmlformats.org/markup-compatibility/2006">
      <mc:Choice Requires="x14">
        <control shapeId="22737" r:id="rId76" name="TextBox205">
          <controlPr defaultSize="0" altText="" r:id="rId8">
            <anchor moveWithCells="1">
              <from>
                <xdr:col>13</xdr:col>
                <xdr:colOff>19050</xdr:colOff>
                <xdr:row>16</xdr:row>
                <xdr:rowOff>19050</xdr:rowOff>
              </from>
              <to>
                <xdr:col>14</xdr:col>
                <xdr:colOff>28575</xdr:colOff>
                <xdr:row>17</xdr:row>
                <xdr:rowOff>76200</xdr:rowOff>
              </to>
            </anchor>
          </controlPr>
        </control>
      </mc:Choice>
      <mc:Fallback>
        <control shapeId="22737" r:id="rId76" name="TextBox205"/>
      </mc:Fallback>
    </mc:AlternateContent>
    <mc:AlternateContent xmlns:mc="http://schemas.openxmlformats.org/markup-compatibility/2006">
      <mc:Choice Requires="x14">
        <control shapeId="22736" r:id="rId77" name="TextBox204">
          <controlPr defaultSize="0" altText="" r:id="rId15">
            <anchor moveWithCells="1">
              <from>
                <xdr:col>14</xdr:col>
                <xdr:colOff>9525</xdr:colOff>
                <xdr:row>16</xdr:row>
                <xdr:rowOff>9525</xdr:rowOff>
              </from>
              <to>
                <xdr:col>15</xdr:col>
                <xdr:colOff>38100</xdr:colOff>
                <xdr:row>17</xdr:row>
                <xdr:rowOff>66675</xdr:rowOff>
              </to>
            </anchor>
          </controlPr>
        </control>
      </mc:Choice>
      <mc:Fallback>
        <control shapeId="22736" r:id="rId77" name="TextBox204"/>
      </mc:Fallback>
    </mc:AlternateContent>
    <mc:AlternateContent xmlns:mc="http://schemas.openxmlformats.org/markup-compatibility/2006">
      <mc:Choice Requires="x14">
        <control shapeId="22735" r:id="rId78" name="TextBox203">
          <controlPr defaultSize="0" altText="" r:id="rId4">
            <anchor moveWithCells="1">
              <from>
                <xdr:col>15</xdr:col>
                <xdr:colOff>9525</xdr:colOff>
                <xdr:row>16</xdr:row>
                <xdr:rowOff>19050</xdr:rowOff>
              </from>
              <to>
                <xdr:col>16</xdr:col>
                <xdr:colOff>47625</xdr:colOff>
                <xdr:row>17</xdr:row>
                <xdr:rowOff>76200</xdr:rowOff>
              </to>
            </anchor>
          </controlPr>
        </control>
      </mc:Choice>
      <mc:Fallback>
        <control shapeId="22735" r:id="rId78" name="TextBox203"/>
      </mc:Fallback>
    </mc:AlternateContent>
    <mc:AlternateContent xmlns:mc="http://schemas.openxmlformats.org/markup-compatibility/2006">
      <mc:Choice Requires="x14">
        <control shapeId="22734" r:id="rId79" name="TextBox202">
          <controlPr defaultSize="0" altText="" r:id="rId18">
            <anchor moveWithCells="1">
              <from>
                <xdr:col>16</xdr:col>
                <xdr:colOff>9525</xdr:colOff>
                <xdr:row>16</xdr:row>
                <xdr:rowOff>19050</xdr:rowOff>
              </from>
              <to>
                <xdr:col>17</xdr:col>
                <xdr:colOff>57150</xdr:colOff>
                <xdr:row>17</xdr:row>
                <xdr:rowOff>57150</xdr:rowOff>
              </to>
            </anchor>
          </controlPr>
        </control>
      </mc:Choice>
      <mc:Fallback>
        <control shapeId="22734" r:id="rId79" name="TextBox202"/>
      </mc:Fallback>
    </mc:AlternateContent>
    <mc:AlternateContent xmlns:mc="http://schemas.openxmlformats.org/markup-compatibility/2006">
      <mc:Choice Requires="x14">
        <control shapeId="22733" r:id="rId80" name="TextBox201">
          <controlPr defaultSize="0" altText="" r:id="rId8">
            <anchor moveWithCells="1">
              <from>
                <xdr:col>7</xdr:col>
                <xdr:colOff>19050</xdr:colOff>
                <xdr:row>16</xdr:row>
                <xdr:rowOff>19050</xdr:rowOff>
              </from>
              <to>
                <xdr:col>8</xdr:col>
                <xdr:colOff>28575</xdr:colOff>
                <xdr:row>17</xdr:row>
                <xdr:rowOff>76200</xdr:rowOff>
              </to>
            </anchor>
          </controlPr>
        </control>
      </mc:Choice>
      <mc:Fallback>
        <control shapeId="22733" r:id="rId80" name="TextBox201"/>
      </mc:Fallback>
    </mc:AlternateContent>
    <mc:AlternateContent xmlns:mc="http://schemas.openxmlformats.org/markup-compatibility/2006">
      <mc:Choice Requires="x14">
        <control shapeId="22732" r:id="rId81" name="TextBox200">
          <controlPr defaultSize="0" altText="" r:id="rId8">
            <anchor moveWithCells="1">
              <from>
                <xdr:col>6</xdr:col>
                <xdr:colOff>19050</xdr:colOff>
                <xdr:row>16</xdr:row>
                <xdr:rowOff>9525</xdr:rowOff>
              </from>
              <to>
                <xdr:col>7</xdr:col>
                <xdr:colOff>28575</xdr:colOff>
                <xdr:row>17</xdr:row>
                <xdr:rowOff>66675</xdr:rowOff>
              </to>
            </anchor>
          </controlPr>
        </control>
      </mc:Choice>
      <mc:Fallback>
        <control shapeId="22732" r:id="rId81" name="TextBox200"/>
      </mc:Fallback>
    </mc:AlternateContent>
    <mc:AlternateContent xmlns:mc="http://schemas.openxmlformats.org/markup-compatibility/2006">
      <mc:Choice Requires="x14">
        <control shapeId="22731" r:id="rId82" name="TextBox199">
          <controlPr defaultSize="0" altText="" r:id="rId4">
            <anchor moveWithCells="1">
              <from>
                <xdr:col>5</xdr:col>
                <xdr:colOff>19050</xdr:colOff>
                <xdr:row>16</xdr:row>
                <xdr:rowOff>9525</xdr:rowOff>
              </from>
              <to>
                <xdr:col>6</xdr:col>
                <xdr:colOff>57150</xdr:colOff>
                <xdr:row>17</xdr:row>
                <xdr:rowOff>66675</xdr:rowOff>
              </to>
            </anchor>
          </controlPr>
        </control>
      </mc:Choice>
      <mc:Fallback>
        <control shapeId="22731" r:id="rId82" name="TextBox199"/>
      </mc:Fallback>
    </mc:AlternateContent>
    <mc:AlternateContent xmlns:mc="http://schemas.openxmlformats.org/markup-compatibility/2006">
      <mc:Choice Requires="x14">
        <control shapeId="22730" r:id="rId83" name="TextBox198">
          <controlPr defaultSize="0" altText="" r:id="rId23">
            <anchor moveWithCells="1">
              <from>
                <xdr:col>4</xdr:col>
                <xdr:colOff>19050</xdr:colOff>
                <xdr:row>16</xdr:row>
                <xdr:rowOff>9525</xdr:rowOff>
              </from>
              <to>
                <xdr:col>5</xdr:col>
                <xdr:colOff>28575</xdr:colOff>
                <xdr:row>17</xdr:row>
                <xdr:rowOff>76200</xdr:rowOff>
              </to>
            </anchor>
          </controlPr>
        </control>
      </mc:Choice>
      <mc:Fallback>
        <control shapeId="22730" r:id="rId83" name="TextBox198"/>
      </mc:Fallback>
    </mc:AlternateContent>
    <mc:AlternateContent xmlns:mc="http://schemas.openxmlformats.org/markup-compatibility/2006">
      <mc:Choice Requires="x14">
        <control shapeId="22729" r:id="rId84" name="TextBox197">
          <controlPr defaultSize="0" altText="" r:id="rId4">
            <anchor moveWithCells="1">
              <from>
                <xdr:col>3</xdr:col>
                <xdr:colOff>9525</xdr:colOff>
                <xdr:row>16</xdr:row>
                <xdr:rowOff>9525</xdr:rowOff>
              </from>
              <to>
                <xdr:col>4</xdr:col>
                <xdr:colOff>47625</xdr:colOff>
                <xdr:row>17</xdr:row>
                <xdr:rowOff>66675</xdr:rowOff>
              </to>
            </anchor>
          </controlPr>
        </control>
      </mc:Choice>
      <mc:Fallback>
        <control shapeId="22729" r:id="rId84" name="TextBox197"/>
      </mc:Fallback>
    </mc:AlternateContent>
    <mc:AlternateContent xmlns:mc="http://schemas.openxmlformats.org/markup-compatibility/2006">
      <mc:Choice Requires="x14">
        <control shapeId="22728" r:id="rId85" name="TextBox196">
          <controlPr defaultSize="0" altText="" r:id="rId4">
            <anchor moveWithCells="1">
              <from>
                <xdr:col>2</xdr:col>
                <xdr:colOff>9525</xdr:colOff>
                <xdr:row>16</xdr:row>
                <xdr:rowOff>9525</xdr:rowOff>
              </from>
              <to>
                <xdr:col>3</xdr:col>
                <xdr:colOff>47625</xdr:colOff>
                <xdr:row>17</xdr:row>
                <xdr:rowOff>66675</xdr:rowOff>
              </to>
            </anchor>
          </controlPr>
        </control>
      </mc:Choice>
      <mc:Fallback>
        <control shapeId="22728" r:id="rId85" name="TextBox196"/>
      </mc:Fallback>
    </mc:AlternateContent>
    <mc:AlternateContent xmlns:mc="http://schemas.openxmlformats.org/markup-compatibility/2006">
      <mc:Choice Requires="x14">
        <control shapeId="22727" r:id="rId86" name="TextBox195">
          <controlPr defaultSize="0" altText="" r:id="rId4">
            <anchor moveWithCells="1">
              <from>
                <xdr:col>8</xdr:col>
                <xdr:colOff>19050</xdr:colOff>
                <xdr:row>15</xdr:row>
                <xdr:rowOff>19050</xdr:rowOff>
              </from>
              <to>
                <xdr:col>9</xdr:col>
                <xdr:colOff>57150</xdr:colOff>
                <xdr:row>16</xdr:row>
                <xdr:rowOff>76200</xdr:rowOff>
              </to>
            </anchor>
          </controlPr>
        </control>
      </mc:Choice>
      <mc:Fallback>
        <control shapeId="22727" r:id="rId86" name="TextBox195"/>
      </mc:Fallback>
    </mc:AlternateContent>
    <mc:AlternateContent xmlns:mc="http://schemas.openxmlformats.org/markup-compatibility/2006">
      <mc:Choice Requires="x14">
        <control shapeId="22726" r:id="rId87" name="TextBox194">
          <controlPr defaultSize="0" altText="" r:id="rId6">
            <anchor moveWithCells="1">
              <from>
                <xdr:col>9</xdr:col>
                <xdr:colOff>9525</xdr:colOff>
                <xdr:row>15</xdr:row>
                <xdr:rowOff>19050</xdr:rowOff>
              </from>
              <to>
                <xdr:col>10</xdr:col>
                <xdr:colOff>47625</xdr:colOff>
                <xdr:row>16</xdr:row>
                <xdr:rowOff>57150</xdr:rowOff>
              </to>
            </anchor>
          </controlPr>
        </control>
      </mc:Choice>
      <mc:Fallback>
        <control shapeId="22726" r:id="rId87" name="TextBox194"/>
      </mc:Fallback>
    </mc:AlternateContent>
    <mc:AlternateContent xmlns:mc="http://schemas.openxmlformats.org/markup-compatibility/2006">
      <mc:Choice Requires="x14">
        <control shapeId="22725" r:id="rId88" name="TextBox193">
          <controlPr defaultSize="0" altText="" r:id="rId8">
            <anchor moveWithCells="1">
              <from>
                <xdr:col>10</xdr:col>
                <xdr:colOff>19050</xdr:colOff>
                <xdr:row>15</xdr:row>
                <xdr:rowOff>19050</xdr:rowOff>
              </from>
              <to>
                <xdr:col>11</xdr:col>
                <xdr:colOff>28575</xdr:colOff>
                <xdr:row>16</xdr:row>
                <xdr:rowOff>76200</xdr:rowOff>
              </to>
            </anchor>
          </controlPr>
        </control>
      </mc:Choice>
      <mc:Fallback>
        <control shapeId="22725" r:id="rId88" name="TextBox193"/>
      </mc:Fallback>
    </mc:AlternateContent>
    <mc:AlternateContent xmlns:mc="http://schemas.openxmlformats.org/markup-compatibility/2006">
      <mc:Choice Requires="x14">
        <control shapeId="22724" r:id="rId89" name="TextBox192">
          <controlPr defaultSize="0" altText="" r:id="rId10">
            <anchor moveWithCells="1">
              <from>
                <xdr:col>11</xdr:col>
                <xdr:colOff>9525</xdr:colOff>
                <xdr:row>15</xdr:row>
                <xdr:rowOff>19050</xdr:rowOff>
              </from>
              <to>
                <xdr:col>12</xdr:col>
                <xdr:colOff>57150</xdr:colOff>
                <xdr:row>16</xdr:row>
                <xdr:rowOff>76200</xdr:rowOff>
              </to>
            </anchor>
          </controlPr>
        </control>
      </mc:Choice>
      <mc:Fallback>
        <control shapeId="22724" r:id="rId89" name="TextBox192"/>
      </mc:Fallback>
    </mc:AlternateContent>
    <mc:AlternateContent xmlns:mc="http://schemas.openxmlformats.org/markup-compatibility/2006">
      <mc:Choice Requires="x14">
        <control shapeId="22723" r:id="rId90" name="TextBox191">
          <controlPr defaultSize="0" altText="" r:id="rId12">
            <anchor moveWithCells="1">
              <from>
                <xdr:col>12</xdr:col>
                <xdr:colOff>19050</xdr:colOff>
                <xdr:row>15</xdr:row>
                <xdr:rowOff>19050</xdr:rowOff>
              </from>
              <to>
                <xdr:col>13</xdr:col>
                <xdr:colOff>47625</xdr:colOff>
                <xdr:row>16</xdr:row>
                <xdr:rowOff>57150</xdr:rowOff>
              </to>
            </anchor>
          </controlPr>
        </control>
      </mc:Choice>
      <mc:Fallback>
        <control shapeId="22723" r:id="rId90" name="TextBox191"/>
      </mc:Fallback>
    </mc:AlternateContent>
    <mc:AlternateContent xmlns:mc="http://schemas.openxmlformats.org/markup-compatibility/2006">
      <mc:Choice Requires="x14">
        <control shapeId="22722" r:id="rId91" name="TextBox190">
          <controlPr defaultSize="0" altText="" r:id="rId8">
            <anchor moveWithCells="1">
              <from>
                <xdr:col>13</xdr:col>
                <xdr:colOff>19050</xdr:colOff>
                <xdr:row>15</xdr:row>
                <xdr:rowOff>19050</xdr:rowOff>
              </from>
              <to>
                <xdr:col>14</xdr:col>
                <xdr:colOff>28575</xdr:colOff>
                <xdr:row>16</xdr:row>
                <xdr:rowOff>76200</xdr:rowOff>
              </to>
            </anchor>
          </controlPr>
        </control>
      </mc:Choice>
      <mc:Fallback>
        <control shapeId="22722" r:id="rId91" name="TextBox190"/>
      </mc:Fallback>
    </mc:AlternateContent>
    <mc:AlternateContent xmlns:mc="http://schemas.openxmlformats.org/markup-compatibility/2006">
      <mc:Choice Requires="x14">
        <control shapeId="22721" r:id="rId92" name="TextBox189">
          <controlPr defaultSize="0" altText="" r:id="rId15">
            <anchor moveWithCells="1">
              <from>
                <xdr:col>14</xdr:col>
                <xdr:colOff>9525</xdr:colOff>
                <xdr:row>15</xdr:row>
                <xdr:rowOff>9525</xdr:rowOff>
              </from>
              <to>
                <xdr:col>15</xdr:col>
                <xdr:colOff>38100</xdr:colOff>
                <xdr:row>16</xdr:row>
                <xdr:rowOff>66675</xdr:rowOff>
              </to>
            </anchor>
          </controlPr>
        </control>
      </mc:Choice>
      <mc:Fallback>
        <control shapeId="22721" r:id="rId92" name="TextBox189"/>
      </mc:Fallback>
    </mc:AlternateContent>
    <mc:AlternateContent xmlns:mc="http://schemas.openxmlformats.org/markup-compatibility/2006">
      <mc:Choice Requires="x14">
        <control shapeId="22720" r:id="rId93" name="TextBox188">
          <controlPr defaultSize="0" altText="" r:id="rId4">
            <anchor moveWithCells="1">
              <from>
                <xdr:col>15</xdr:col>
                <xdr:colOff>9525</xdr:colOff>
                <xdr:row>15</xdr:row>
                <xdr:rowOff>19050</xdr:rowOff>
              </from>
              <to>
                <xdr:col>16</xdr:col>
                <xdr:colOff>47625</xdr:colOff>
                <xdr:row>16</xdr:row>
                <xdr:rowOff>76200</xdr:rowOff>
              </to>
            </anchor>
          </controlPr>
        </control>
      </mc:Choice>
      <mc:Fallback>
        <control shapeId="22720" r:id="rId93" name="TextBox188"/>
      </mc:Fallback>
    </mc:AlternateContent>
    <mc:AlternateContent xmlns:mc="http://schemas.openxmlformats.org/markup-compatibility/2006">
      <mc:Choice Requires="x14">
        <control shapeId="22719" r:id="rId94" name="TextBox187">
          <controlPr defaultSize="0" altText="" r:id="rId18">
            <anchor moveWithCells="1">
              <from>
                <xdr:col>16</xdr:col>
                <xdr:colOff>9525</xdr:colOff>
                <xdr:row>15</xdr:row>
                <xdr:rowOff>19050</xdr:rowOff>
              </from>
              <to>
                <xdr:col>17</xdr:col>
                <xdr:colOff>57150</xdr:colOff>
                <xdr:row>16</xdr:row>
                <xdr:rowOff>57150</xdr:rowOff>
              </to>
            </anchor>
          </controlPr>
        </control>
      </mc:Choice>
      <mc:Fallback>
        <control shapeId="22719" r:id="rId94" name="TextBox187"/>
      </mc:Fallback>
    </mc:AlternateContent>
    <mc:AlternateContent xmlns:mc="http://schemas.openxmlformats.org/markup-compatibility/2006">
      <mc:Choice Requires="x14">
        <control shapeId="22718" r:id="rId95" name="TextBox186">
          <controlPr defaultSize="0" altText="" r:id="rId8">
            <anchor moveWithCells="1">
              <from>
                <xdr:col>7</xdr:col>
                <xdr:colOff>19050</xdr:colOff>
                <xdr:row>15</xdr:row>
                <xdr:rowOff>19050</xdr:rowOff>
              </from>
              <to>
                <xdr:col>8</xdr:col>
                <xdr:colOff>28575</xdr:colOff>
                <xdr:row>16</xdr:row>
                <xdr:rowOff>76200</xdr:rowOff>
              </to>
            </anchor>
          </controlPr>
        </control>
      </mc:Choice>
      <mc:Fallback>
        <control shapeId="22718" r:id="rId95" name="TextBox186"/>
      </mc:Fallback>
    </mc:AlternateContent>
    <mc:AlternateContent xmlns:mc="http://schemas.openxmlformats.org/markup-compatibility/2006">
      <mc:Choice Requires="x14">
        <control shapeId="22717" r:id="rId96" name="TextBox185">
          <controlPr defaultSize="0" altText="" r:id="rId8">
            <anchor moveWithCells="1">
              <from>
                <xdr:col>6</xdr:col>
                <xdr:colOff>19050</xdr:colOff>
                <xdr:row>15</xdr:row>
                <xdr:rowOff>9525</xdr:rowOff>
              </from>
              <to>
                <xdr:col>7</xdr:col>
                <xdr:colOff>28575</xdr:colOff>
                <xdr:row>16</xdr:row>
                <xdr:rowOff>66675</xdr:rowOff>
              </to>
            </anchor>
          </controlPr>
        </control>
      </mc:Choice>
      <mc:Fallback>
        <control shapeId="22717" r:id="rId96" name="TextBox185"/>
      </mc:Fallback>
    </mc:AlternateContent>
    <mc:AlternateContent xmlns:mc="http://schemas.openxmlformats.org/markup-compatibility/2006">
      <mc:Choice Requires="x14">
        <control shapeId="22716" r:id="rId97" name="TextBox184">
          <controlPr defaultSize="0" altText="" r:id="rId4">
            <anchor moveWithCells="1">
              <from>
                <xdr:col>5</xdr:col>
                <xdr:colOff>19050</xdr:colOff>
                <xdr:row>15</xdr:row>
                <xdr:rowOff>9525</xdr:rowOff>
              </from>
              <to>
                <xdr:col>6</xdr:col>
                <xdr:colOff>57150</xdr:colOff>
                <xdr:row>16</xdr:row>
                <xdr:rowOff>66675</xdr:rowOff>
              </to>
            </anchor>
          </controlPr>
        </control>
      </mc:Choice>
      <mc:Fallback>
        <control shapeId="22716" r:id="rId97" name="TextBox184"/>
      </mc:Fallback>
    </mc:AlternateContent>
    <mc:AlternateContent xmlns:mc="http://schemas.openxmlformats.org/markup-compatibility/2006">
      <mc:Choice Requires="x14">
        <control shapeId="22715" r:id="rId98" name="TextBox183">
          <controlPr defaultSize="0" altText="" r:id="rId23">
            <anchor moveWithCells="1">
              <from>
                <xdr:col>4</xdr:col>
                <xdr:colOff>19050</xdr:colOff>
                <xdr:row>15</xdr:row>
                <xdr:rowOff>9525</xdr:rowOff>
              </from>
              <to>
                <xdr:col>5</xdr:col>
                <xdr:colOff>28575</xdr:colOff>
                <xdr:row>16</xdr:row>
                <xdr:rowOff>76200</xdr:rowOff>
              </to>
            </anchor>
          </controlPr>
        </control>
      </mc:Choice>
      <mc:Fallback>
        <control shapeId="22715" r:id="rId98" name="TextBox183"/>
      </mc:Fallback>
    </mc:AlternateContent>
    <mc:AlternateContent xmlns:mc="http://schemas.openxmlformats.org/markup-compatibility/2006">
      <mc:Choice Requires="x14">
        <control shapeId="22714" r:id="rId99" name="TextBox182">
          <controlPr defaultSize="0" altText="" r:id="rId4">
            <anchor moveWithCells="1">
              <from>
                <xdr:col>3</xdr:col>
                <xdr:colOff>9525</xdr:colOff>
                <xdr:row>15</xdr:row>
                <xdr:rowOff>9525</xdr:rowOff>
              </from>
              <to>
                <xdr:col>4</xdr:col>
                <xdr:colOff>47625</xdr:colOff>
                <xdr:row>16</xdr:row>
                <xdr:rowOff>66675</xdr:rowOff>
              </to>
            </anchor>
          </controlPr>
        </control>
      </mc:Choice>
      <mc:Fallback>
        <control shapeId="22714" r:id="rId99" name="TextBox182"/>
      </mc:Fallback>
    </mc:AlternateContent>
    <mc:AlternateContent xmlns:mc="http://schemas.openxmlformats.org/markup-compatibility/2006">
      <mc:Choice Requires="x14">
        <control shapeId="22713" r:id="rId100" name="TextBox181">
          <controlPr defaultSize="0" altText="" r:id="rId4">
            <anchor moveWithCells="1">
              <from>
                <xdr:col>2</xdr:col>
                <xdr:colOff>9525</xdr:colOff>
                <xdr:row>15</xdr:row>
                <xdr:rowOff>9525</xdr:rowOff>
              </from>
              <to>
                <xdr:col>3</xdr:col>
                <xdr:colOff>47625</xdr:colOff>
                <xdr:row>16</xdr:row>
                <xdr:rowOff>66675</xdr:rowOff>
              </to>
            </anchor>
          </controlPr>
        </control>
      </mc:Choice>
      <mc:Fallback>
        <control shapeId="22713" r:id="rId100" name="TextBox181"/>
      </mc:Fallback>
    </mc:AlternateContent>
    <mc:AlternateContent xmlns:mc="http://schemas.openxmlformats.org/markup-compatibility/2006">
      <mc:Choice Requires="x14">
        <control shapeId="22712" r:id="rId101" name="TextBox180">
          <controlPr defaultSize="0" altText="" r:id="rId4">
            <anchor moveWithCells="1">
              <from>
                <xdr:col>8</xdr:col>
                <xdr:colOff>19050</xdr:colOff>
                <xdr:row>14</xdr:row>
                <xdr:rowOff>19050</xdr:rowOff>
              </from>
              <to>
                <xdr:col>9</xdr:col>
                <xdr:colOff>57150</xdr:colOff>
                <xdr:row>15</xdr:row>
                <xdr:rowOff>76200</xdr:rowOff>
              </to>
            </anchor>
          </controlPr>
        </control>
      </mc:Choice>
      <mc:Fallback>
        <control shapeId="22712" r:id="rId101" name="TextBox180"/>
      </mc:Fallback>
    </mc:AlternateContent>
    <mc:AlternateContent xmlns:mc="http://schemas.openxmlformats.org/markup-compatibility/2006">
      <mc:Choice Requires="x14">
        <control shapeId="22711" r:id="rId102" name="TextBox179">
          <controlPr defaultSize="0" altText="" r:id="rId6">
            <anchor moveWithCells="1">
              <from>
                <xdr:col>9</xdr:col>
                <xdr:colOff>9525</xdr:colOff>
                <xdr:row>14</xdr:row>
                <xdr:rowOff>19050</xdr:rowOff>
              </from>
              <to>
                <xdr:col>10</xdr:col>
                <xdr:colOff>47625</xdr:colOff>
                <xdr:row>15</xdr:row>
                <xdr:rowOff>57150</xdr:rowOff>
              </to>
            </anchor>
          </controlPr>
        </control>
      </mc:Choice>
      <mc:Fallback>
        <control shapeId="22711" r:id="rId102" name="TextBox179"/>
      </mc:Fallback>
    </mc:AlternateContent>
    <mc:AlternateContent xmlns:mc="http://schemas.openxmlformats.org/markup-compatibility/2006">
      <mc:Choice Requires="x14">
        <control shapeId="22710" r:id="rId103" name="TextBox178">
          <controlPr defaultSize="0" altText="" r:id="rId8">
            <anchor moveWithCells="1">
              <from>
                <xdr:col>10</xdr:col>
                <xdr:colOff>19050</xdr:colOff>
                <xdr:row>14</xdr:row>
                <xdr:rowOff>19050</xdr:rowOff>
              </from>
              <to>
                <xdr:col>11</xdr:col>
                <xdr:colOff>28575</xdr:colOff>
                <xdr:row>15</xdr:row>
                <xdr:rowOff>76200</xdr:rowOff>
              </to>
            </anchor>
          </controlPr>
        </control>
      </mc:Choice>
      <mc:Fallback>
        <control shapeId="22710" r:id="rId103" name="TextBox178"/>
      </mc:Fallback>
    </mc:AlternateContent>
    <mc:AlternateContent xmlns:mc="http://schemas.openxmlformats.org/markup-compatibility/2006">
      <mc:Choice Requires="x14">
        <control shapeId="22709" r:id="rId104" name="TextBox177">
          <controlPr defaultSize="0" altText="" r:id="rId10">
            <anchor moveWithCells="1">
              <from>
                <xdr:col>11</xdr:col>
                <xdr:colOff>9525</xdr:colOff>
                <xdr:row>14</xdr:row>
                <xdr:rowOff>19050</xdr:rowOff>
              </from>
              <to>
                <xdr:col>12</xdr:col>
                <xdr:colOff>57150</xdr:colOff>
                <xdr:row>15</xdr:row>
                <xdr:rowOff>76200</xdr:rowOff>
              </to>
            </anchor>
          </controlPr>
        </control>
      </mc:Choice>
      <mc:Fallback>
        <control shapeId="22709" r:id="rId104" name="TextBox177"/>
      </mc:Fallback>
    </mc:AlternateContent>
    <mc:AlternateContent xmlns:mc="http://schemas.openxmlformats.org/markup-compatibility/2006">
      <mc:Choice Requires="x14">
        <control shapeId="22708" r:id="rId105" name="TextBox176">
          <controlPr defaultSize="0" altText="" r:id="rId12">
            <anchor moveWithCells="1">
              <from>
                <xdr:col>12</xdr:col>
                <xdr:colOff>19050</xdr:colOff>
                <xdr:row>14</xdr:row>
                <xdr:rowOff>19050</xdr:rowOff>
              </from>
              <to>
                <xdr:col>13</xdr:col>
                <xdr:colOff>47625</xdr:colOff>
                <xdr:row>15</xdr:row>
                <xdr:rowOff>57150</xdr:rowOff>
              </to>
            </anchor>
          </controlPr>
        </control>
      </mc:Choice>
      <mc:Fallback>
        <control shapeId="22708" r:id="rId105" name="TextBox176"/>
      </mc:Fallback>
    </mc:AlternateContent>
    <mc:AlternateContent xmlns:mc="http://schemas.openxmlformats.org/markup-compatibility/2006">
      <mc:Choice Requires="x14">
        <control shapeId="22707" r:id="rId106" name="TextBox175">
          <controlPr defaultSize="0" altText="" r:id="rId8">
            <anchor moveWithCells="1">
              <from>
                <xdr:col>13</xdr:col>
                <xdr:colOff>19050</xdr:colOff>
                <xdr:row>14</xdr:row>
                <xdr:rowOff>19050</xdr:rowOff>
              </from>
              <to>
                <xdr:col>14</xdr:col>
                <xdr:colOff>28575</xdr:colOff>
                <xdr:row>15</xdr:row>
                <xdr:rowOff>76200</xdr:rowOff>
              </to>
            </anchor>
          </controlPr>
        </control>
      </mc:Choice>
      <mc:Fallback>
        <control shapeId="22707" r:id="rId106" name="TextBox175"/>
      </mc:Fallback>
    </mc:AlternateContent>
    <mc:AlternateContent xmlns:mc="http://schemas.openxmlformats.org/markup-compatibility/2006">
      <mc:Choice Requires="x14">
        <control shapeId="22706" r:id="rId107" name="TextBox174">
          <controlPr defaultSize="0" altText="" r:id="rId15">
            <anchor moveWithCells="1">
              <from>
                <xdr:col>14</xdr:col>
                <xdr:colOff>9525</xdr:colOff>
                <xdr:row>14</xdr:row>
                <xdr:rowOff>9525</xdr:rowOff>
              </from>
              <to>
                <xdr:col>15</xdr:col>
                <xdr:colOff>38100</xdr:colOff>
                <xdr:row>15</xdr:row>
                <xdr:rowOff>66675</xdr:rowOff>
              </to>
            </anchor>
          </controlPr>
        </control>
      </mc:Choice>
      <mc:Fallback>
        <control shapeId="22706" r:id="rId107" name="TextBox174"/>
      </mc:Fallback>
    </mc:AlternateContent>
    <mc:AlternateContent xmlns:mc="http://schemas.openxmlformats.org/markup-compatibility/2006">
      <mc:Choice Requires="x14">
        <control shapeId="22705" r:id="rId108" name="TextBox173">
          <controlPr defaultSize="0" altText="" r:id="rId4">
            <anchor moveWithCells="1">
              <from>
                <xdr:col>15</xdr:col>
                <xdr:colOff>9525</xdr:colOff>
                <xdr:row>14</xdr:row>
                <xdr:rowOff>19050</xdr:rowOff>
              </from>
              <to>
                <xdr:col>16</xdr:col>
                <xdr:colOff>47625</xdr:colOff>
                <xdr:row>15</xdr:row>
                <xdr:rowOff>76200</xdr:rowOff>
              </to>
            </anchor>
          </controlPr>
        </control>
      </mc:Choice>
      <mc:Fallback>
        <control shapeId="22705" r:id="rId108" name="TextBox173"/>
      </mc:Fallback>
    </mc:AlternateContent>
    <mc:AlternateContent xmlns:mc="http://schemas.openxmlformats.org/markup-compatibility/2006">
      <mc:Choice Requires="x14">
        <control shapeId="22704" r:id="rId109" name="TextBox172">
          <controlPr defaultSize="0" altText="" r:id="rId18">
            <anchor moveWithCells="1">
              <from>
                <xdr:col>16</xdr:col>
                <xdr:colOff>9525</xdr:colOff>
                <xdr:row>14</xdr:row>
                <xdr:rowOff>19050</xdr:rowOff>
              </from>
              <to>
                <xdr:col>17</xdr:col>
                <xdr:colOff>57150</xdr:colOff>
                <xdr:row>15</xdr:row>
                <xdr:rowOff>57150</xdr:rowOff>
              </to>
            </anchor>
          </controlPr>
        </control>
      </mc:Choice>
      <mc:Fallback>
        <control shapeId="22704" r:id="rId109" name="TextBox172"/>
      </mc:Fallback>
    </mc:AlternateContent>
    <mc:AlternateContent xmlns:mc="http://schemas.openxmlformats.org/markup-compatibility/2006">
      <mc:Choice Requires="x14">
        <control shapeId="22703" r:id="rId110" name="TextBox171">
          <controlPr defaultSize="0" altText="" r:id="rId8">
            <anchor moveWithCells="1">
              <from>
                <xdr:col>7</xdr:col>
                <xdr:colOff>19050</xdr:colOff>
                <xdr:row>14</xdr:row>
                <xdr:rowOff>19050</xdr:rowOff>
              </from>
              <to>
                <xdr:col>8</xdr:col>
                <xdr:colOff>28575</xdr:colOff>
                <xdr:row>15</xdr:row>
                <xdr:rowOff>76200</xdr:rowOff>
              </to>
            </anchor>
          </controlPr>
        </control>
      </mc:Choice>
      <mc:Fallback>
        <control shapeId="22703" r:id="rId110" name="TextBox171"/>
      </mc:Fallback>
    </mc:AlternateContent>
    <mc:AlternateContent xmlns:mc="http://schemas.openxmlformats.org/markup-compatibility/2006">
      <mc:Choice Requires="x14">
        <control shapeId="22702" r:id="rId111" name="TextBox170">
          <controlPr defaultSize="0" altText="" r:id="rId8">
            <anchor moveWithCells="1">
              <from>
                <xdr:col>6</xdr:col>
                <xdr:colOff>19050</xdr:colOff>
                <xdr:row>14</xdr:row>
                <xdr:rowOff>9525</xdr:rowOff>
              </from>
              <to>
                <xdr:col>7</xdr:col>
                <xdr:colOff>28575</xdr:colOff>
                <xdr:row>15</xdr:row>
                <xdr:rowOff>66675</xdr:rowOff>
              </to>
            </anchor>
          </controlPr>
        </control>
      </mc:Choice>
      <mc:Fallback>
        <control shapeId="22702" r:id="rId111" name="TextBox170"/>
      </mc:Fallback>
    </mc:AlternateContent>
    <mc:AlternateContent xmlns:mc="http://schemas.openxmlformats.org/markup-compatibility/2006">
      <mc:Choice Requires="x14">
        <control shapeId="22701" r:id="rId112" name="TextBox169">
          <controlPr defaultSize="0" altText="" r:id="rId4">
            <anchor moveWithCells="1">
              <from>
                <xdr:col>5</xdr:col>
                <xdr:colOff>19050</xdr:colOff>
                <xdr:row>14</xdr:row>
                <xdr:rowOff>9525</xdr:rowOff>
              </from>
              <to>
                <xdr:col>6</xdr:col>
                <xdr:colOff>57150</xdr:colOff>
                <xdr:row>15</xdr:row>
                <xdr:rowOff>66675</xdr:rowOff>
              </to>
            </anchor>
          </controlPr>
        </control>
      </mc:Choice>
      <mc:Fallback>
        <control shapeId="22701" r:id="rId112" name="TextBox169"/>
      </mc:Fallback>
    </mc:AlternateContent>
    <mc:AlternateContent xmlns:mc="http://schemas.openxmlformats.org/markup-compatibility/2006">
      <mc:Choice Requires="x14">
        <control shapeId="22700" r:id="rId113" name="TextBox168">
          <controlPr defaultSize="0" altText="" r:id="rId23">
            <anchor moveWithCells="1">
              <from>
                <xdr:col>4</xdr:col>
                <xdr:colOff>19050</xdr:colOff>
                <xdr:row>14</xdr:row>
                <xdr:rowOff>9525</xdr:rowOff>
              </from>
              <to>
                <xdr:col>5</xdr:col>
                <xdr:colOff>28575</xdr:colOff>
                <xdr:row>15</xdr:row>
                <xdr:rowOff>76200</xdr:rowOff>
              </to>
            </anchor>
          </controlPr>
        </control>
      </mc:Choice>
      <mc:Fallback>
        <control shapeId="22700" r:id="rId113" name="TextBox168"/>
      </mc:Fallback>
    </mc:AlternateContent>
    <mc:AlternateContent xmlns:mc="http://schemas.openxmlformats.org/markup-compatibility/2006">
      <mc:Choice Requires="x14">
        <control shapeId="22699" r:id="rId114" name="TextBox167">
          <controlPr defaultSize="0" altText="" r:id="rId4">
            <anchor moveWithCells="1">
              <from>
                <xdr:col>3</xdr:col>
                <xdr:colOff>9525</xdr:colOff>
                <xdr:row>14</xdr:row>
                <xdr:rowOff>9525</xdr:rowOff>
              </from>
              <to>
                <xdr:col>4</xdr:col>
                <xdr:colOff>47625</xdr:colOff>
                <xdr:row>15</xdr:row>
                <xdr:rowOff>66675</xdr:rowOff>
              </to>
            </anchor>
          </controlPr>
        </control>
      </mc:Choice>
      <mc:Fallback>
        <control shapeId="22699" r:id="rId114" name="TextBox167"/>
      </mc:Fallback>
    </mc:AlternateContent>
    <mc:AlternateContent xmlns:mc="http://schemas.openxmlformats.org/markup-compatibility/2006">
      <mc:Choice Requires="x14">
        <control shapeId="22698" r:id="rId115" name="TextBox166">
          <controlPr defaultSize="0" altText="" r:id="rId4">
            <anchor moveWithCells="1">
              <from>
                <xdr:col>2</xdr:col>
                <xdr:colOff>9525</xdr:colOff>
                <xdr:row>14</xdr:row>
                <xdr:rowOff>9525</xdr:rowOff>
              </from>
              <to>
                <xdr:col>3</xdr:col>
                <xdr:colOff>47625</xdr:colOff>
                <xdr:row>15</xdr:row>
                <xdr:rowOff>66675</xdr:rowOff>
              </to>
            </anchor>
          </controlPr>
        </control>
      </mc:Choice>
      <mc:Fallback>
        <control shapeId="22698" r:id="rId115" name="TextBox166"/>
      </mc:Fallback>
    </mc:AlternateContent>
    <mc:AlternateContent xmlns:mc="http://schemas.openxmlformats.org/markup-compatibility/2006">
      <mc:Choice Requires="x14">
        <control shapeId="22697" r:id="rId116" name="TextBox165">
          <controlPr defaultSize="0" altText="" r:id="rId4">
            <anchor moveWithCells="1">
              <from>
                <xdr:col>8</xdr:col>
                <xdr:colOff>19050</xdr:colOff>
                <xdr:row>13</xdr:row>
                <xdr:rowOff>19050</xdr:rowOff>
              </from>
              <to>
                <xdr:col>9</xdr:col>
                <xdr:colOff>57150</xdr:colOff>
                <xdr:row>14</xdr:row>
                <xdr:rowOff>76200</xdr:rowOff>
              </to>
            </anchor>
          </controlPr>
        </control>
      </mc:Choice>
      <mc:Fallback>
        <control shapeId="22697" r:id="rId116" name="TextBox165"/>
      </mc:Fallback>
    </mc:AlternateContent>
    <mc:AlternateContent xmlns:mc="http://schemas.openxmlformats.org/markup-compatibility/2006">
      <mc:Choice Requires="x14">
        <control shapeId="22696" r:id="rId117" name="TextBox164">
          <controlPr defaultSize="0" altText="" r:id="rId6">
            <anchor moveWithCells="1">
              <from>
                <xdr:col>9</xdr:col>
                <xdr:colOff>9525</xdr:colOff>
                <xdr:row>13</xdr:row>
                <xdr:rowOff>19050</xdr:rowOff>
              </from>
              <to>
                <xdr:col>10</xdr:col>
                <xdr:colOff>47625</xdr:colOff>
                <xdr:row>14</xdr:row>
                <xdr:rowOff>57150</xdr:rowOff>
              </to>
            </anchor>
          </controlPr>
        </control>
      </mc:Choice>
      <mc:Fallback>
        <control shapeId="22696" r:id="rId117" name="TextBox164"/>
      </mc:Fallback>
    </mc:AlternateContent>
    <mc:AlternateContent xmlns:mc="http://schemas.openxmlformats.org/markup-compatibility/2006">
      <mc:Choice Requires="x14">
        <control shapeId="22695" r:id="rId118" name="TextBox163">
          <controlPr defaultSize="0" altText="" r:id="rId8">
            <anchor moveWithCells="1">
              <from>
                <xdr:col>10</xdr:col>
                <xdr:colOff>19050</xdr:colOff>
                <xdr:row>13</xdr:row>
                <xdr:rowOff>19050</xdr:rowOff>
              </from>
              <to>
                <xdr:col>11</xdr:col>
                <xdr:colOff>28575</xdr:colOff>
                <xdr:row>14</xdr:row>
                <xdr:rowOff>76200</xdr:rowOff>
              </to>
            </anchor>
          </controlPr>
        </control>
      </mc:Choice>
      <mc:Fallback>
        <control shapeId="22695" r:id="rId118" name="TextBox163"/>
      </mc:Fallback>
    </mc:AlternateContent>
    <mc:AlternateContent xmlns:mc="http://schemas.openxmlformats.org/markup-compatibility/2006">
      <mc:Choice Requires="x14">
        <control shapeId="22694" r:id="rId119" name="TextBox162">
          <controlPr defaultSize="0" altText="" r:id="rId10">
            <anchor moveWithCells="1">
              <from>
                <xdr:col>11</xdr:col>
                <xdr:colOff>9525</xdr:colOff>
                <xdr:row>13</xdr:row>
                <xdr:rowOff>19050</xdr:rowOff>
              </from>
              <to>
                <xdr:col>12</xdr:col>
                <xdr:colOff>57150</xdr:colOff>
                <xdr:row>14</xdr:row>
                <xdr:rowOff>76200</xdr:rowOff>
              </to>
            </anchor>
          </controlPr>
        </control>
      </mc:Choice>
      <mc:Fallback>
        <control shapeId="22694" r:id="rId119" name="TextBox162"/>
      </mc:Fallback>
    </mc:AlternateContent>
    <mc:AlternateContent xmlns:mc="http://schemas.openxmlformats.org/markup-compatibility/2006">
      <mc:Choice Requires="x14">
        <control shapeId="22693" r:id="rId120" name="TextBox161">
          <controlPr defaultSize="0" altText="" r:id="rId12">
            <anchor moveWithCells="1">
              <from>
                <xdr:col>12</xdr:col>
                <xdr:colOff>19050</xdr:colOff>
                <xdr:row>13</xdr:row>
                <xdr:rowOff>19050</xdr:rowOff>
              </from>
              <to>
                <xdr:col>13</xdr:col>
                <xdr:colOff>47625</xdr:colOff>
                <xdr:row>14</xdr:row>
                <xdr:rowOff>57150</xdr:rowOff>
              </to>
            </anchor>
          </controlPr>
        </control>
      </mc:Choice>
      <mc:Fallback>
        <control shapeId="22693" r:id="rId120" name="TextBox161"/>
      </mc:Fallback>
    </mc:AlternateContent>
    <mc:AlternateContent xmlns:mc="http://schemas.openxmlformats.org/markup-compatibility/2006">
      <mc:Choice Requires="x14">
        <control shapeId="22692" r:id="rId121" name="TextBox160">
          <controlPr defaultSize="0" altText="" r:id="rId8">
            <anchor moveWithCells="1">
              <from>
                <xdr:col>13</xdr:col>
                <xdr:colOff>19050</xdr:colOff>
                <xdr:row>13</xdr:row>
                <xdr:rowOff>19050</xdr:rowOff>
              </from>
              <to>
                <xdr:col>14</xdr:col>
                <xdr:colOff>28575</xdr:colOff>
                <xdr:row>14</xdr:row>
                <xdr:rowOff>76200</xdr:rowOff>
              </to>
            </anchor>
          </controlPr>
        </control>
      </mc:Choice>
      <mc:Fallback>
        <control shapeId="22692" r:id="rId121" name="TextBox160"/>
      </mc:Fallback>
    </mc:AlternateContent>
    <mc:AlternateContent xmlns:mc="http://schemas.openxmlformats.org/markup-compatibility/2006">
      <mc:Choice Requires="x14">
        <control shapeId="22691" r:id="rId122" name="TextBox159">
          <controlPr defaultSize="0" altText="" r:id="rId15">
            <anchor moveWithCells="1">
              <from>
                <xdr:col>14</xdr:col>
                <xdr:colOff>9525</xdr:colOff>
                <xdr:row>13</xdr:row>
                <xdr:rowOff>9525</xdr:rowOff>
              </from>
              <to>
                <xdr:col>15</xdr:col>
                <xdr:colOff>38100</xdr:colOff>
                <xdr:row>14</xdr:row>
                <xdr:rowOff>66675</xdr:rowOff>
              </to>
            </anchor>
          </controlPr>
        </control>
      </mc:Choice>
      <mc:Fallback>
        <control shapeId="22691" r:id="rId122" name="TextBox159"/>
      </mc:Fallback>
    </mc:AlternateContent>
    <mc:AlternateContent xmlns:mc="http://schemas.openxmlformats.org/markup-compatibility/2006">
      <mc:Choice Requires="x14">
        <control shapeId="22690" r:id="rId123" name="TextBox158">
          <controlPr defaultSize="0" altText="" r:id="rId4">
            <anchor moveWithCells="1">
              <from>
                <xdr:col>15</xdr:col>
                <xdr:colOff>9525</xdr:colOff>
                <xdr:row>13</xdr:row>
                <xdr:rowOff>19050</xdr:rowOff>
              </from>
              <to>
                <xdr:col>16</xdr:col>
                <xdr:colOff>47625</xdr:colOff>
                <xdr:row>14</xdr:row>
                <xdr:rowOff>76200</xdr:rowOff>
              </to>
            </anchor>
          </controlPr>
        </control>
      </mc:Choice>
      <mc:Fallback>
        <control shapeId="22690" r:id="rId123" name="TextBox158"/>
      </mc:Fallback>
    </mc:AlternateContent>
    <mc:AlternateContent xmlns:mc="http://schemas.openxmlformats.org/markup-compatibility/2006">
      <mc:Choice Requires="x14">
        <control shapeId="22689" r:id="rId124" name="TextBox157">
          <controlPr defaultSize="0" altText="" r:id="rId18">
            <anchor moveWithCells="1">
              <from>
                <xdr:col>16</xdr:col>
                <xdr:colOff>9525</xdr:colOff>
                <xdr:row>13</xdr:row>
                <xdr:rowOff>19050</xdr:rowOff>
              </from>
              <to>
                <xdr:col>17</xdr:col>
                <xdr:colOff>57150</xdr:colOff>
                <xdr:row>14</xdr:row>
                <xdr:rowOff>57150</xdr:rowOff>
              </to>
            </anchor>
          </controlPr>
        </control>
      </mc:Choice>
      <mc:Fallback>
        <control shapeId="22689" r:id="rId124" name="TextBox157"/>
      </mc:Fallback>
    </mc:AlternateContent>
    <mc:AlternateContent xmlns:mc="http://schemas.openxmlformats.org/markup-compatibility/2006">
      <mc:Choice Requires="x14">
        <control shapeId="22688" r:id="rId125" name="TextBox156">
          <controlPr defaultSize="0" altText="" r:id="rId8">
            <anchor moveWithCells="1">
              <from>
                <xdr:col>7</xdr:col>
                <xdr:colOff>19050</xdr:colOff>
                <xdr:row>13</xdr:row>
                <xdr:rowOff>19050</xdr:rowOff>
              </from>
              <to>
                <xdr:col>8</xdr:col>
                <xdr:colOff>28575</xdr:colOff>
                <xdr:row>14</xdr:row>
                <xdr:rowOff>76200</xdr:rowOff>
              </to>
            </anchor>
          </controlPr>
        </control>
      </mc:Choice>
      <mc:Fallback>
        <control shapeId="22688" r:id="rId125" name="TextBox156"/>
      </mc:Fallback>
    </mc:AlternateContent>
    <mc:AlternateContent xmlns:mc="http://schemas.openxmlformats.org/markup-compatibility/2006">
      <mc:Choice Requires="x14">
        <control shapeId="22687" r:id="rId126" name="TextBox155">
          <controlPr defaultSize="0" altText="" r:id="rId8">
            <anchor moveWithCells="1">
              <from>
                <xdr:col>6</xdr:col>
                <xdr:colOff>19050</xdr:colOff>
                <xdr:row>13</xdr:row>
                <xdr:rowOff>9525</xdr:rowOff>
              </from>
              <to>
                <xdr:col>7</xdr:col>
                <xdr:colOff>28575</xdr:colOff>
                <xdr:row>14</xdr:row>
                <xdr:rowOff>66675</xdr:rowOff>
              </to>
            </anchor>
          </controlPr>
        </control>
      </mc:Choice>
      <mc:Fallback>
        <control shapeId="22687" r:id="rId126" name="TextBox155"/>
      </mc:Fallback>
    </mc:AlternateContent>
    <mc:AlternateContent xmlns:mc="http://schemas.openxmlformats.org/markup-compatibility/2006">
      <mc:Choice Requires="x14">
        <control shapeId="22686" r:id="rId127" name="TextBox154">
          <controlPr defaultSize="0" altText="" r:id="rId4">
            <anchor moveWithCells="1">
              <from>
                <xdr:col>5</xdr:col>
                <xdr:colOff>19050</xdr:colOff>
                <xdr:row>13</xdr:row>
                <xdr:rowOff>9525</xdr:rowOff>
              </from>
              <to>
                <xdr:col>6</xdr:col>
                <xdr:colOff>57150</xdr:colOff>
                <xdr:row>14</xdr:row>
                <xdr:rowOff>66675</xdr:rowOff>
              </to>
            </anchor>
          </controlPr>
        </control>
      </mc:Choice>
      <mc:Fallback>
        <control shapeId="22686" r:id="rId127" name="TextBox154"/>
      </mc:Fallback>
    </mc:AlternateContent>
    <mc:AlternateContent xmlns:mc="http://schemas.openxmlformats.org/markup-compatibility/2006">
      <mc:Choice Requires="x14">
        <control shapeId="22685" r:id="rId128" name="TextBox153">
          <controlPr defaultSize="0" altText="" r:id="rId23">
            <anchor moveWithCells="1">
              <from>
                <xdr:col>4</xdr:col>
                <xdr:colOff>19050</xdr:colOff>
                <xdr:row>13</xdr:row>
                <xdr:rowOff>9525</xdr:rowOff>
              </from>
              <to>
                <xdr:col>5</xdr:col>
                <xdr:colOff>28575</xdr:colOff>
                <xdr:row>14</xdr:row>
                <xdr:rowOff>76200</xdr:rowOff>
              </to>
            </anchor>
          </controlPr>
        </control>
      </mc:Choice>
      <mc:Fallback>
        <control shapeId="22685" r:id="rId128" name="TextBox153"/>
      </mc:Fallback>
    </mc:AlternateContent>
    <mc:AlternateContent xmlns:mc="http://schemas.openxmlformats.org/markup-compatibility/2006">
      <mc:Choice Requires="x14">
        <control shapeId="22684" r:id="rId129" name="TextBox152">
          <controlPr defaultSize="0" altText="" r:id="rId4">
            <anchor moveWithCells="1">
              <from>
                <xdr:col>3</xdr:col>
                <xdr:colOff>9525</xdr:colOff>
                <xdr:row>13</xdr:row>
                <xdr:rowOff>9525</xdr:rowOff>
              </from>
              <to>
                <xdr:col>4</xdr:col>
                <xdr:colOff>47625</xdr:colOff>
                <xdr:row>14</xdr:row>
                <xdr:rowOff>66675</xdr:rowOff>
              </to>
            </anchor>
          </controlPr>
        </control>
      </mc:Choice>
      <mc:Fallback>
        <control shapeId="22684" r:id="rId129" name="TextBox152"/>
      </mc:Fallback>
    </mc:AlternateContent>
    <mc:AlternateContent xmlns:mc="http://schemas.openxmlformats.org/markup-compatibility/2006">
      <mc:Choice Requires="x14">
        <control shapeId="22683" r:id="rId130" name="TextBox151">
          <controlPr defaultSize="0" altText="" r:id="rId4">
            <anchor moveWithCells="1">
              <from>
                <xdr:col>2</xdr:col>
                <xdr:colOff>9525</xdr:colOff>
                <xdr:row>13</xdr:row>
                <xdr:rowOff>9525</xdr:rowOff>
              </from>
              <to>
                <xdr:col>3</xdr:col>
                <xdr:colOff>47625</xdr:colOff>
                <xdr:row>14</xdr:row>
                <xdr:rowOff>66675</xdr:rowOff>
              </to>
            </anchor>
          </controlPr>
        </control>
      </mc:Choice>
      <mc:Fallback>
        <control shapeId="22683" r:id="rId130" name="TextBox151"/>
      </mc:Fallback>
    </mc:AlternateContent>
    <mc:AlternateContent xmlns:mc="http://schemas.openxmlformats.org/markup-compatibility/2006">
      <mc:Choice Requires="x14">
        <control shapeId="22681" r:id="rId131" name="TextBox149">
          <controlPr defaultSize="0" altText="" r:id="rId6">
            <anchor moveWithCells="1">
              <from>
                <xdr:col>9</xdr:col>
                <xdr:colOff>9525</xdr:colOff>
                <xdr:row>12</xdr:row>
                <xdr:rowOff>19050</xdr:rowOff>
              </from>
              <to>
                <xdr:col>10</xdr:col>
                <xdr:colOff>47625</xdr:colOff>
                <xdr:row>13</xdr:row>
                <xdr:rowOff>57150</xdr:rowOff>
              </to>
            </anchor>
          </controlPr>
        </control>
      </mc:Choice>
      <mc:Fallback>
        <control shapeId="22681" r:id="rId131" name="TextBox149"/>
      </mc:Fallback>
    </mc:AlternateContent>
    <mc:AlternateContent xmlns:mc="http://schemas.openxmlformats.org/markup-compatibility/2006">
      <mc:Choice Requires="x14">
        <control shapeId="22680" r:id="rId132" name="TextBox148">
          <controlPr defaultSize="0" altText="" r:id="rId8">
            <anchor moveWithCells="1">
              <from>
                <xdr:col>10</xdr:col>
                <xdr:colOff>19050</xdr:colOff>
                <xdr:row>12</xdr:row>
                <xdr:rowOff>19050</xdr:rowOff>
              </from>
              <to>
                <xdr:col>11</xdr:col>
                <xdr:colOff>28575</xdr:colOff>
                <xdr:row>13</xdr:row>
                <xdr:rowOff>76200</xdr:rowOff>
              </to>
            </anchor>
          </controlPr>
        </control>
      </mc:Choice>
      <mc:Fallback>
        <control shapeId="22680" r:id="rId132" name="TextBox148"/>
      </mc:Fallback>
    </mc:AlternateContent>
    <mc:AlternateContent xmlns:mc="http://schemas.openxmlformats.org/markup-compatibility/2006">
      <mc:Choice Requires="x14">
        <control shapeId="22679" r:id="rId133" name="TextBox147">
          <controlPr defaultSize="0" altText="" r:id="rId10">
            <anchor moveWithCells="1">
              <from>
                <xdr:col>11</xdr:col>
                <xdr:colOff>9525</xdr:colOff>
                <xdr:row>12</xdr:row>
                <xdr:rowOff>19050</xdr:rowOff>
              </from>
              <to>
                <xdr:col>12</xdr:col>
                <xdr:colOff>57150</xdr:colOff>
                <xdr:row>13</xdr:row>
                <xdr:rowOff>76200</xdr:rowOff>
              </to>
            </anchor>
          </controlPr>
        </control>
      </mc:Choice>
      <mc:Fallback>
        <control shapeId="22679" r:id="rId133" name="TextBox147"/>
      </mc:Fallback>
    </mc:AlternateContent>
    <mc:AlternateContent xmlns:mc="http://schemas.openxmlformats.org/markup-compatibility/2006">
      <mc:Choice Requires="x14">
        <control shapeId="22678" r:id="rId134" name="TextBox146">
          <controlPr defaultSize="0" altText="" r:id="rId12">
            <anchor moveWithCells="1">
              <from>
                <xdr:col>12</xdr:col>
                <xdr:colOff>19050</xdr:colOff>
                <xdr:row>12</xdr:row>
                <xdr:rowOff>19050</xdr:rowOff>
              </from>
              <to>
                <xdr:col>13</xdr:col>
                <xdr:colOff>47625</xdr:colOff>
                <xdr:row>13</xdr:row>
                <xdr:rowOff>57150</xdr:rowOff>
              </to>
            </anchor>
          </controlPr>
        </control>
      </mc:Choice>
      <mc:Fallback>
        <control shapeId="22678" r:id="rId134" name="TextBox146"/>
      </mc:Fallback>
    </mc:AlternateContent>
    <mc:AlternateContent xmlns:mc="http://schemas.openxmlformats.org/markup-compatibility/2006">
      <mc:Choice Requires="x14">
        <control shapeId="22677" r:id="rId135" name="TextBox145">
          <controlPr defaultSize="0" altText="" r:id="rId8">
            <anchor moveWithCells="1">
              <from>
                <xdr:col>13</xdr:col>
                <xdr:colOff>19050</xdr:colOff>
                <xdr:row>12</xdr:row>
                <xdr:rowOff>19050</xdr:rowOff>
              </from>
              <to>
                <xdr:col>14</xdr:col>
                <xdr:colOff>28575</xdr:colOff>
                <xdr:row>13</xdr:row>
                <xdr:rowOff>76200</xdr:rowOff>
              </to>
            </anchor>
          </controlPr>
        </control>
      </mc:Choice>
      <mc:Fallback>
        <control shapeId="22677" r:id="rId135" name="TextBox145"/>
      </mc:Fallback>
    </mc:AlternateContent>
    <mc:AlternateContent xmlns:mc="http://schemas.openxmlformats.org/markup-compatibility/2006">
      <mc:Choice Requires="x14">
        <control shapeId="22676" r:id="rId136" name="TextBox144">
          <controlPr defaultSize="0" altText="" r:id="rId15">
            <anchor moveWithCells="1">
              <from>
                <xdr:col>14</xdr:col>
                <xdr:colOff>9525</xdr:colOff>
                <xdr:row>12</xdr:row>
                <xdr:rowOff>9525</xdr:rowOff>
              </from>
              <to>
                <xdr:col>15</xdr:col>
                <xdr:colOff>38100</xdr:colOff>
                <xdr:row>13</xdr:row>
                <xdr:rowOff>66675</xdr:rowOff>
              </to>
            </anchor>
          </controlPr>
        </control>
      </mc:Choice>
      <mc:Fallback>
        <control shapeId="22676" r:id="rId136" name="TextBox144"/>
      </mc:Fallback>
    </mc:AlternateContent>
    <mc:AlternateContent xmlns:mc="http://schemas.openxmlformats.org/markup-compatibility/2006">
      <mc:Choice Requires="x14">
        <control shapeId="22675" r:id="rId137" name="TextBox143">
          <controlPr defaultSize="0" altText="" r:id="rId4">
            <anchor moveWithCells="1">
              <from>
                <xdr:col>15</xdr:col>
                <xdr:colOff>9525</xdr:colOff>
                <xdr:row>12</xdr:row>
                <xdr:rowOff>19050</xdr:rowOff>
              </from>
              <to>
                <xdr:col>16</xdr:col>
                <xdr:colOff>47625</xdr:colOff>
                <xdr:row>13</xdr:row>
                <xdr:rowOff>76200</xdr:rowOff>
              </to>
            </anchor>
          </controlPr>
        </control>
      </mc:Choice>
      <mc:Fallback>
        <control shapeId="22675" r:id="rId137" name="TextBox143"/>
      </mc:Fallback>
    </mc:AlternateContent>
    <mc:AlternateContent xmlns:mc="http://schemas.openxmlformats.org/markup-compatibility/2006">
      <mc:Choice Requires="x14">
        <control shapeId="22674" r:id="rId138" name="TextBox142">
          <controlPr defaultSize="0" altText="" r:id="rId18">
            <anchor moveWithCells="1">
              <from>
                <xdr:col>16</xdr:col>
                <xdr:colOff>9525</xdr:colOff>
                <xdr:row>12</xdr:row>
                <xdr:rowOff>19050</xdr:rowOff>
              </from>
              <to>
                <xdr:col>17</xdr:col>
                <xdr:colOff>57150</xdr:colOff>
                <xdr:row>13</xdr:row>
                <xdr:rowOff>57150</xdr:rowOff>
              </to>
            </anchor>
          </controlPr>
        </control>
      </mc:Choice>
      <mc:Fallback>
        <control shapeId="22674" r:id="rId138" name="TextBox142"/>
      </mc:Fallback>
    </mc:AlternateContent>
    <mc:AlternateContent xmlns:mc="http://schemas.openxmlformats.org/markup-compatibility/2006">
      <mc:Choice Requires="x14">
        <control shapeId="22669" r:id="rId139" name="TextBox137">
          <controlPr defaultSize="0" altText="" r:id="rId4">
            <anchor moveWithCells="1">
              <from>
                <xdr:col>3</xdr:col>
                <xdr:colOff>9525</xdr:colOff>
                <xdr:row>12</xdr:row>
                <xdr:rowOff>9525</xdr:rowOff>
              </from>
              <to>
                <xdr:col>4</xdr:col>
                <xdr:colOff>47625</xdr:colOff>
                <xdr:row>13</xdr:row>
                <xdr:rowOff>66675</xdr:rowOff>
              </to>
            </anchor>
          </controlPr>
        </control>
      </mc:Choice>
      <mc:Fallback>
        <control shapeId="22669" r:id="rId139" name="TextBox137"/>
      </mc:Fallback>
    </mc:AlternateContent>
    <mc:AlternateContent xmlns:mc="http://schemas.openxmlformats.org/markup-compatibility/2006">
      <mc:Choice Requires="x14">
        <control shapeId="22668" r:id="rId140" name="TextBox136">
          <controlPr defaultSize="0" altText="" r:id="rId4">
            <anchor moveWithCells="1">
              <from>
                <xdr:col>2</xdr:col>
                <xdr:colOff>9525</xdr:colOff>
                <xdr:row>12</xdr:row>
                <xdr:rowOff>9525</xdr:rowOff>
              </from>
              <to>
                <xdr:col>3</xdr:col>
                <xdr:colOff>47625</xdr:colOff>
                <xdr:row>13</xdr:row>
                <xdr:rowOff>66675</xdr:rowOff>
              </to>
            </anchor>
          </controlPr>
        </control>
      </mc:Choice>
      <mc:Fallback>
        <control shapeId="22668" r:id="rId140" name="TextBox136"/>
      </mc:Fallback>
    </mc:AlternateContent>
    <mc:AlternateContent xmlns:mc="http://schemas.openxmlformats.org/markup-compatibility/2006">
      <mc:Choice Requires="x14">
        <control shapeId="22667" r:id="rId141" name="TextBox135">
          <controlPr defaultSize="0" altText="" r:id="rId4">
            <anchor moveWithCells="1">
              <from>
                <xdr:col>8</xdr:col>
                <xdr:colOff>19050</xdr:colOff>
                <xdr:row>11</xdr:row>
                <xdr:rowOff>19050</xdr:rowOff>
              </from>
              <to>
                <xdr:col>9</xdr:col>
                <xdr:colOff>57150</xdr:colOff>
                <xdr:row>12</xdr:row>
                <xdr:rowOff>76200</xdr:rowOff>
              </to>
            </anchor>
          </controlPr>
        </control>
      </mc:Choice>
      <mc:Fallback>
        <control shapeId="22667" r:id="rId141" name="TextBox135"/>
      </mc:Fallback>
    </mc:AlternateContent>
    <mc:AlternateContent xmlns:mc="http://schemas.openxmlformats.org/markup-compatibility/2006">
      <mc:Choice Requires="x14">
        <control shapeId="22666" r:id="rId142" name="TextBox134">
          <controlPr defaultSize="0" altText="" r:id="rId6">
            <anchor moveWithCells="1">
              <from>
                <xdr:col>9</xdr:col>
                <xdr:colOff>9525</xdr:colOff>
                <xdr:row>11</xdr:row>
                <xdr:rowOff>19050</xdr:rowOff>
              </from>
              <to>
                <xdr:col>10</xdr:col>
                <xdr:colOff>47625</xdr:colOff>
                <xdr:row>12</xdr:row>
                <xdr:rowOff>57150</xdr:rowOff>
              </to>
            </anchor>
          </controlPr>
        </control>
      </mc:Choice>
      <mc:Fallback>
        <control shapeId="22666" r:id="rId142" name="TextBox134"/>
      </mc:Fallback>
    </mc:AlternateContent>
    <mc:AlternateContent xmlns:mc="http://schemas.openxmlformats.org/markup-compatibility/2006">
      <mc:Choice Requires="x14">
        <control shapeId="22665" r:id="rId143" name="TextBox133">
          <controlPr defaultSize="0" altText="" r:id="rId8">
            <anchor moveWithCells="1">
              <from>
                <xdr:col>10</xdr:col>
                <xdr:colOff>19050</xdr:colOff>
                <xdr:row>11</xdr:row>
                <xdr:rowOff>19050</xdr:rowOff>
              </from>
              <to>
                <xdr:col>11</xdr:col>
                <xdr:colOff>28575</xdr:colOff>
                <xdr:row>12</xdr:row>
                <xdr:rowOff>76200</xdr:rowOff>
              </to>
            </anchor>
          </controlPr>
        </control>
      </mc:Choice>
      <mc:Fallback>
        <control shapeId="22665" r:id="rId143" name="TextBox133"/>
      </mc:Fallback>
    </mc:AlternateContent>
    <mc:AlternateContent xmlns:mc="http://schemas.openxmlformats.org/markup-compatibility/2006">
      <mc:Choice Requires="x14">
        <control shapeId="22664" r:id="rId144" name="TextBox132">
          <controlPr defaultSize="0" altText="" r:id="rId10">
            <anchor moveWithCells="1">
              <from>
                <xdr:col>11</xdr:col>
                <xdr:colOff>9525</xdr:colOff>
                <xdr:row>11</xdr:row>
                <xdr:rowOff>19050</xdr:rowOff>
              </from>
              <to>
                <xdr:col>12</xdr:col>
                <xdr:colOff>57150</xdr:colOff>
                <xdr:row>12</xdr:row>
                <xdr:rowOff>76200</xdr:rowOff>
              </to>
            </anchor>
          </controlPr>
        </control>
      </mc:Choice>
      <mc:Fallback>
        <control shapeId="22664" r:id="rId144" name="TextBox132"/>
      </mc:Fallback>
    </mc:AlternateContent>
    <mc:AlternateContent xmlns:mc="http://schemas.openxmlformats.org/markup-compatibility/2006">
      <mc:Choice Requires="x14">
        <control shapeId="22663" r:id="rId145" name="TextBox131">
          <controlPr defaultSize="0" altText="" r:id="rId12">
            <anchor moveWithCells="1">
              <from>
                <xdr:col>12</xdr:col>
                <xdr:colOff>19050</xdr:colOff>
                <xdr:row>11</xdr:row>
                <xdr:rowOff>19050</xdr:rowOff>
              </from>
              <to>
                <xdr:col>13</xdr:col>
                <xdr:colOff>47625</xdr:colOff>
                <xdr:row>12</xdr:row>
                <xdr:rowOff>57150</xdr:rowOff>
              </to>
            </anchor>
          </controlPr>
        </control>
      </mc:Choice>
      <mc:Fallback>
        <control shapeId="22663" r:id="rId145" name="TextBox131"/>
      </mc:Fallback>
    </mc:AlternateContent>
    <mc:AlternateContent xmlns:mc="http://schemas.openxmlformats.org/markup-compatibility/2006">
      <mc:Choice Requires="x14">
        <control shapeId="22662" r:id="rId146" name="TextBox130">
          <controlPr defaultSize="0" altText="" r:id="rId8">
            <anchor moveWithCells="1">
              <from>
                <xdr:col>13</xdr:col>
                <xdr:colOff>19050</xdr:colOff>
                <xdr:row>11</xdr:row>
                <xdr:rowOff>19050</xdr:rowOff>
              </from>
              <to>
                <xdr:col>14</xdr:col>
                <xdr:colOff>28575</xdr:colOff>
                <xdr:row>12</xdr:row>
                <xdr:rowOff>76200</xdr:rowOff>
              </to>
            </anchor>
          </controlPr>
        </control>
      </mc:Choice>
      <mc:Fallback>
        <control shapeId="22662" r:id="rId146" name="TextBox130"/>
      </mc:Fallback>
    </mc:AlternateContent>
    <mc:AlternateContent xmlns:mc="http://schemas.openxmlformats.org/markup-compatibility/2006">
      <mc:Choice Requires="x14">
        <control shapeId="22661" r:id="rId147" name="TextBox129">
          <controlPr defaultSize="0" altText="" r:id="rId15">
            <anchor moveWithCells="1">
              <from>
                <xdr:col>14</xdr:col>
                <xdr:colOff>9525</xdr:colOff>
                <xdr:row>11</xdr:row>
                <xdr:rowOff>9525</xdr:rowOff>
              </from>
              <to>
                <xdr:col>15</xdr:col>
                <xdr:colOff>38100</xdr:colOff>
                <xdr:row>12</xdr:row>
                <xdr:rowOff>66675</xdr:rowOff>
              </to>
            </anchor>
          </controlPr>
        </control>
      </mc:Choice>
      <mc:Fallback>
        <control shapeId="22661" r:id="rId147" name="TextBox129"/>
      </mc:Fallback>
    </mc:AlternateContent>
    <mc:AlternateContent xmlns:mc="http://schemas.openxmlformats.org/markup-compatibility/2006">
      <mc:Choice Requires="x14">
        <control shapeId="22660" r:id="rId148" name="TextBox128">
          <controlPr defaultSize="0" altText="" r:id="rId4">
            <anchor moveWithCells="1">
              <from>
                <xdr:col>15</xdr:col>
                <xdr:colOff>9525</xdr:colOff>
                <xdr:row>11</xdr:row>
                <xdr:rowOff>19050</xdr:rowOff>
              </from>
              <to>
                <xdr:col>16</xdr:col>
                <xdr:colOff>47625</xdr:colOff>
                <xdr:row>12</xdr:row>
                <xdr:rowOff>76200</xdr:rowOff>
              </to>
            </anchor>
          </controlPr>
        </control>
      </mc:Choice>
      <mc:Fallback>
        <control shapeId="22660" r:id="rId148" name="TextBox128"/>
      </mc:Fallback>
    </mc:AlternateContent>
    <mc:AlternateContent xmlns:mc="http://schemas.openxmlformats.org/markup-compatibility/2006">
      <mc:Choice Requires="x14">
        <control shapeId="22659" r:id="rId149" name="TextBox127">
          <controlPr defaultSize="0" altText="" r:id="rId18">
            <anchor moveWithCells="1">
              <from>
                <xdr:col>16</xdr:col>
                <xdr:colOff>9525</xdr:colOff>
                <xdr:row>11</xdr:row>
                <xdr:rowOff>19050</xdr:rowOff>
              </from>
              <to>
                <xdr:col>17</xdr:col>
                <xdr:colOff>57150</xdr:colOff>
                <xdr:row>12</xdr:row>
                <xdr:rowOff>57150</xdr:rowOff>
              </to>
            </anchor>
          </controlPr>
        </control>
      </mc:Choice>
      <mc:Fallback>
        <control shapeId="22659" r:id="rId149" name="TextBox127"/>
      </mc:Fallback>
    </mc:AlternateContent>
    <mc:AlternateContent xmlns:mc="http://schemas.openxmlformats.org/markup-compatibility/2006">
      <mc:Choice Requires="x14">
        <control shapeId="22658" r:id="rId150" name="TextBox126">
          <controlPr defaultSize="0" altText="" r:id="rId8">
            <anchor moveWithCells="1">
              <from>
                <xdr:col>7</xdr:col>
                <xdr:colOff>19050</xdr:colOff>
                <xdr:row>11</xdr:row>
                <xdr:rowOff>19050</xdr:rowOff>
              </from>
              <to>
                <xdr:col>8</xdr:col>
                <xdr:colOff>28575</xdr:colOff>
                <xdr:row>12</xdr:row>
                <xdr:rowOff>76200</xdr:rowOff>
              </to>
            </anchor>
          </controlPr>
        </control>
      </mc:Choice>
      <mc:Fallback>
        <control shapeId="22658" r:id="rId150" name="TextBox126"/>
      </mc:Fallback>
    </mc:AlternateContent>
    <mc:AlternateContent xmlns:mc="http://schemas.openxmlformats.org/markup-compatibility/2006">
      <mc:Choice Requires="x14">
        <control shapeId="22657" r:id="rId151" name="TextBox125">
          <controlPr defaultSize="0" altText="" r:id="rId8">
            <anchor moveWithCells="1">
              <from>
                <xdr:col>6</xdr:col>
                <xdr:colOff>19050</xdr:colOff>
                <xdr:row>11</xdr:row>
                <xdr:rowOff>9525</xdr:rowOff>
              </from>
              <to>
                <xdr:col>7</xdr:col>
                <xdr:colOff>28575</xdr:colOff>
                <xdr:row>12</xdr:row>
                <xdr:rowOff>66675</xdr:rowOff>
              </to>
            </anchor>
          </controlPr>
        </control>
      </mc:Choice>
      <mc:Fallback>
        <control shapeId="22657" r:id="rId151" name="TextBox125"/>
      </mc:Fallback>
    </mc:AlternateContent>
    <mc:AlternateContent xmlns:mc="http://schemas.openxmlformats.org/markup-compatibility/2006">
      <mc:Choice Requires="x14">
        <control shapeId="22656" r:id="rId152" name="TextBox124">
          <controlPr defaultSize="0" altText="" r:id="rId4">
            <anchor moveWithCells="1">
              <from>
                <xdr:col>5</xdr:col>
                <xdr:colOff>19050</xdr:colOff>
                <xdr:row>11</xdr:row>
                <xdr:rowOff>9525</xdr:rowOff>
              </from>
              <to>
                <xdr:col>6</xdr:col>
                <xdr:colOff>57150</xdr:colOff>
                <xdr:row>12</xdr:row>
                <xdr:rowOff>66675</xdr:rowOff>
              </to>
            </anchor>
          </controlPr>
        </control>
      </mc:Choice>
      <mc:Fallback>
        <control shapeId="22656" r:id="rId152" name="TextBox124"/>
      </mc:Fallback>
    </mc:AlternateContent>
    <mc:AlternateContent xmlns:mc="http://schemas.openxmlformats.org/markup-compatibility/2006">
      <mc:Choice Requires="x14">
        <control shapeId="22655" r:id="rId153" name="TextBox123">
          <controlPr defaultSize="0" altText="" r:id="rId23">
            <anchor moveWithCells="1">
              <from>
                <xdr:col>4</xdr:col>
                <xdr:colOff>19050</xdr:colOff>
                <xdr:row>11</xdr:row>
                <xdr:rowOff>9525</xdr:rowOff>
              </from>
              <to>
                <xdr:col>5</xdr:col>
                <xdr:colOff>28575</xdr:colOff>
                <xdr:row>12</xdr:row>
                <xdr:rowOff>76200</xdr:rowOff>
              </to>
            </anchor>
          </controlPr>
        </control>
      </mc:Choice>
      <mc:Fallback>
        <control shapeId="22655" r:id="rId153" name="TextBox123"/>
      </mc:Fallback>
    </mc:AlternateContent>
    <mc:AlternateContent xmlns:mc="http://schemas.openxmlformats.org/markup-compatibility/2006">
      <mc:Choice Requires="x14">
        <control shapeId="22652" r:id="rId154" name="TextBox120">
          <controlPr defaultSize="0" altText="" r:id="rId4">
            <anchor moveWithCells="1">
              <from>
                <xdr:col>8</xdr:col>
                <xdr:colOff>19050</xdr:colOff>
                <xdr:row>10</xdr:row>
                <xdr:rowOff>19050</xdr:rowOff>
              </from>
              <to>
                <xdr:col>9</xdr:col>
                <xdr:colOff>57150</xdr:colOff>
                <xdr:row>11</xdr:row>
                <xdr:rowOff>76200</xdr:rowOff>
              </to>
            </anchor>
          </controlPr>
        </control>
      </mc:Choice>
      <mc:Fallback>
        <control shapeId="22652" r:id="rId154" name="TextBox120"/>
      </mc:Fallback>
    </mc:AlternateContent>
    <mc:AlternateContent xmlns:mc="http://schemas.openxmlformats.org/markup-compatibility/2006">
      <mc:Choice Requires="x14">
        <control shapeId="22651" r:id="rId155" name="TextBox119">
          <controlPr defaultSize="0" altText="" r:id="rId6">
            <anchor moveWithCells="1">
              <from>
                <xdr:col>9</xdr:col>
                <xdr:colOff>9525</xdr:colOff>
                <xdr:row>10</xdr:row>
                <xdr:rowOff>19050</xdr:rowOff>
              </from>
              <to>
                <xdr:col>10</xdr:col>
                <xdr:colOff>47625</xdr:colOff>
                <xdr:row>11</xdr:row>
                <xdr:rowOff>57150</xdr:rowOff>
              </to>
            </anchor>
          </controlPr>
        </control>
      </mc:Choice>
      <mc:Fallback>
        <control shapeId="22651" r:id="rId155" name="TextBox119"/>
      </mc:Fallback>
    </mc:AlternateContent>
    <mc:AlternateContent xmlns:mc="http://schemas.openxmlformats.org/markup-compatibility/2006">
      <mc:Choice Requires="x14">
        <control shapeId="22650" r:id="rId156" name="TextBox118">
          <controlPr defaultSize="0" altText="" r:id="rId8">
            <anchor moveWithCells="1">
              <from>
                <xdr:col>10</xdr:col>
                <xdr:colOff>19050</xdr:colOff>
                <xdr:row>10</xdr:row>
                <xdr:rowOff>19050</xdr:rowOff>
              </from>
              <to>
                <xdr:col>11</xdr:col>
                <xdr:colOff>28575</xdr:colOff>
                <xdr:row>11</xdr:row>
                <xdr:rowOff>76200</xdr:rowOff>
              </to>
            </anchor>
          </controlPr>
        </control>
      </mc:Choice>
      <mc:Fallback>
        <control shapeId="22650" r:id="rId156" name="TextBox118"/>
      </mc:Fallback>
    </mc:AlternateContent>
    <mc:AlternateContent xmlns:mc="http://schemas.openxmlformats.org/markup-compatibility/2006">
      <mc:Choice Requires="x14">
        <control shapeId="22649" r:id="rId157" name="TextBox117">
          <controlPr defaultSize="0" altText="" r:id="rId10">
            <anchor moveWithCells="1">
              <from>
                <xdr:col>11</xdr:col>
                <xdr:colOff>9525</xdr:colOff>
                <xdr:row>10</xdr:row>
                <xdr:rowOff>19050</xdr:rowOff>
              </from>
              <to>
                <xdr:col>12</xdr:col>
                <xdr:colOff>57150</xdr:colOff>
                <xdr:row>11</xdr:row>
                <xdr:rowOff>76200</xdr:rowOff>
              </to>
            </anchor>
          </controlPr>
        </control>
      </mc:Choice>
      <mc:Fallback>
        <control shapeId="22649" r:id="rId157" name="TextBox117"/>
      </mc:Fallback>
    </mc:AlternateContent>
    <mc:AlternateContent xmlns:mc="http://schemas.openxmlformats.org/markup-compatibility/2006">
      <mc:Choice Requires="x14">
        <control shapeId="22648" r:id="rId158" name="TextBox116">
          <controlPr defaultSize="0" altText="" r:id="rId12">
            <anchor moveWithCells="1">
              <from>
                <xdr:col>12</xdr:col>
                <xdr:colOff>19050</xdr:colOff>
                <xdr:row>10</xdr:row>
                <xdr:rowOff>19050</xdr:rowOff>
              </from>
              <to>
                <xdr:col>13</xdr:col>
                <xdr:colOff>47625</xdr:colOff>
                <xdr:row>11</xdr:row>
                <xdr:rowOff>57150</xdr:rowOff>
              </to>
            </anchor>
          </controlPr>
        </control>
      </mc:Choice>
      <mc:Fallback>
        <control shapeId="22648" r:id="rId158" name="TextBox116"/>
      </mc:Fallback>
    </mc:AlternateContent>
    <mc:AlternateContent xmlns:mc="http://schemas.openxmlformats.org/markup-compatibility/2006">
      <mc:Choice Requires="x14">
        <control shapeId="22647" r:id="rId159" name="TextBox115">
          <controlPr defaultSize="0" altText="" r:id="rId8">
            <anchor moveWithCells="1">
              <from>
                <xdr:col>13</xdr:col>
                <xdr:colOff>19050</xdr:colOff>
                <xdr:row>10</xdr:row>
                <xdr:rowOff>19050</xdr:rowOff>
              </from>
              <to>
                <xdr:col>14</xdr:col>
                <xdr:colOff>28575</xdr:colOff>
                <xdr:row>11</xdr:row>
                <xdr:rowOff>76200</xdr:rowOff>
              </to>
            </anchor>
          </controlPr>
        </control>
      </mc:Choice>
      <mc:Fallback>
        <control shapeId="22647" r:id="rId159" name="TextBox115"/>
      </mc:Fallback>
    </mc:AlternateContent>
    <mc:AlternateContent xmlns:mc="http://schemas.openxmlformats.org/markup-compatibility/2006">
      <mc:Choice Requires="x14">
        <control shapeId="22646" r:id="rId160" name="TextBox114">
          <controlPr defaultSize="0" altText="" r:id="rId15">
            <anchor moveWithCells="1">
              <from>
                <xdr:col>14</xdr:col>
                <xdr:colOff>9525</xdr:colOff>
                <xdr:row>10</xdr:row>
                <xdr:rowOff>9525</xdr:rowOff>
              </from>
              <to>
                <xdr:col>15</xdr:col>
                <xdr:colOff>38100</xdr:colOff>
                <xdr:row>11</xdr:row>
                <xdr:rowOff>66675</xdr:rowOff>
              </to>
            </anchor>
          </controlPr>
        </control>
      </mc:Choice>
      <mc:Fallback>
        <control shapeId="22646" r:id="rId160" name="TextBox114"/>
      </mc:Fallback>
    </mc:AlternateContent>
    <mc:AlternateContent xmlns:mc="http://schemas.openxmlformats.org/markup-compatibility/2006">
      <mc:Choice Requires="x14">
        <control shapeId="22645" r:id="rId161" name="TextBox113">
          <controlPr defaultSize="0" altText="" r:id="rId4">
            <anchor moveWithCells="1">
              <from>
                <xdr:col>15</xdr:col>
                <xdr:colOff>9525</xdr:colOff>
                <xdr:row>10</xdr:row>
                <xdr:rowOff>19050</xdr:rowOff>
              </from>
              <to>
                <xdr:col>16</xdr:col>
                <xdr:colOff>47625</xdr:colOff>
                <xdr:row>11</xdr:row>
                <xdr:rowOff>76200</xdr:rowOff>
              </to>
            </anchor>
          </controlPr>
        </control>
      </mc:Choice>
      <mc:Fallback>
        <control shapeId="22645" r:id="rId161" name="TextBox113"/>
      </mc:Fallback>
    </mc:AlternateContent>
    <mc:AlternateContent xmlns:mc="http://schemas.openxmlformats.org/markup-compatibility/2006">
      <mc:Choice Requires="x14">
        <control shapeId="22644" r:id="rId162" name="TextBox112">
          <controlPr defaultSize="0" altText="" r:id="rId18">
            <anchor moveWithCells="1">
              <from>
                <xdr:col>16</xdr:col>
                <xdr:colOff>9525</xdr:colOff>
                <xdr:row>10</xdr:row>
                <xdr:rowOff>19050</xdr:rowOff>
              </from>
              <to>
                <xdr:col>17</xdr:col>
                <xdr:colOff>57150</xdr:colOff>
                <xdr:row>11</xdr:row>
                <xdr:rowOff>57150</xdr:rowOff>
              </to>
            </anchor>
          </controlPr>
        </control>
      </mc:Choice>
      <mc:Fallback>
        <control shapeId="22644" r:id="rId162" name="TextBox112"/>
      </mc:Fallback>
    </mc:AlternateContent>
    <mc:AlternateContent xmlns:mc="http://schemas.openxmlformats.org/markup-compatibility/2006">
      <mc:Choice Requires="x14">
        <control shapeId="22643" r:id="rId163" name="TextBox111">
          <controlPr defaultSize="0" altText="" r:id="rId8">
            <anchor moveWithCells="1">
              <from>
                <xdr:col>7</xdr:col>
                <xdr:colOff>19050</xdr:colOff>
                <xdr:row>10</xdr:row>
                <xdr:rowOff>19050</xdr:rowOff>
              </from>
              <to>
                <xdr:col>8</xdr:col>
                <xdr:colOff>28575</xdr:colOff>
                <xdr:row>11</xdr:row>
                <xdr:rowOff>76200</xdr:rowOff>
              </to>
            </anchor>
          </controlPr>
        </control>
      </mc:Choice>
      <mc:Fallback>
        <control shapeId="22643" r:id="rId163" name="TextBox111"/>
      </mc:Fallback>
    </mc:AlternateContent>
    <mc:AlternateContent xmlns:mc="http://schemas.openxmlformats.org/markup-compatibility/2006">
      <mc:Choice Requires="x14">
        <control shapeId="22642" r:id="rId164" name="TextBox110">
          <controlPr defaultSize="0" altText="" r:id="rId8">
            <anchor moveWithCells="1">
              <from>
                <xdr:col>6</xdr:col>
                <xdr:colOff>19050</xdr:colOff>
                <xdr:row>10</xdr:row>
                <xdr:rowOff>9525</xdr:rowOff>
              </from>
              <to>
                <xdr:col>7</xdr:col>
                <xdr:colOff>28575</xdr:colOff>
                <xdr:row>11</xdr:row>
                <xdr:rowOff>66675</xdr:rowOff>
              </to>
            </anchor>
          </controlPr>
        </control>
      </mc:Choice>
      <mc:Fallback>
        <control shapeId="22642" r:id="rId164" name="TextBox110"/>
      </mc:Fallback>
    </mc:AlternateContent>
    <mc:AlternateContent xmlns:mc="http://schemas.openxmlformats.org/markup-compatibility/2006">
      <mc:Choice Requires="x14">
        <control shapeId="22641" r:id="rId165" name="TextBox109">
          <controlPr defaultSize="0" altText="" r:id="rId4">
            <anchor moveWithCells="1">
              <from>
                <xdr:col>5</xdr:col>
                <xdr:colOff>19050</xdr:colOff>
                <xdr:row>10</xdr:row>
                <xdr:rowOff>9525</xdr:rowOff>
              </from>
              <to>
                <xdr:col>6</xdr:col>
                <xdr:colOff>57150</xdr:colOff>
                <xdr:row>11</xdr:row>
                <xdr:rowOff>66675</xdr:rowOff>
              </to>
            </anchor>
          </controlPr>
        </control>
      </mc:Choice>
      <mc:Fallback>
        <control shapeId="22641" r:id="rId165" name="TextBox109"/>
      </mc:Fallback>
    </mc:AlternateContent>
    <mc:AlternateContent xmlns:mc="http://schemas.openxmlformats.org/markup-compatibility/2006">
      <mc:Choice Requires="x14">
        <control shapeId="22640" r:id="rId166" name="TextBox108">
          <controlPr defaultSize="0" altText="" r:id="rId23">
            <anchor moveWithCells="1">
              <from>
                <xdr:col>4</xdr:col>
                <xdr:colOff>19050</xdr:colOff>
                <xdr:row>10</xdr:row>
                <xdr:rowOff>9525</xdr:rowOff>
              </from>
              <to>
                <xdr:col>5</xdr:col>
                <xdr:colOff>28575</xdr:colOff>
                <xdr:row>11</xdr:row>
                <xdr:rowOff>76200</xdr:rowOff>
              </to>
            </anchor>
          </controlPr>
        </control>
      </mc:Choice>
      <mc:Fallback>
        <control shapeId="22640" r:id="rId166" name="TextBox108"/>
      </mc:Fallback>
    </mc:AlternateContent>
    <mc:AlternateContent xmlns:mc="http://schemas.openxmlformats.org/markup-compatibility/2006">
      <mc:Choice Requires="x14">
        <control shapeId="22639" r:id="rId167" name="TextBox107">
          <controlPr defaultSize="0" altText="" r:id="rId4">
            <anchor moveWithCells="1">
              <from>
                <xdr:col>3</xdr:col>
                <xdr:colOff>9525</xdr:colOff>
                <xdr:row>10</xdr:row>
                <xdr:rowOff>9525</xdr:rowOff>
              </from>
              <to>
                <xdr:col>4</xdr:col>
                <xdr:colOff>47625</xdr:colOff>
                <xdr:row>11</xdr:row>
                <xdr:rowOff>66675</xdr:rowOff>
              </to>
            </anchor>
          </controlPr>
        </control>
      </mc:Choice>
      <mc:Fallback>
        <control shapeId="22639" r:id="rId167" name="TextBox107"/>
      </mc:Fallback>
    </mc:AlternateContent>
    <mc:AlternateContent xmlns:mc="http://schemas.openxmlformats.org/markup-compatibility/2006">
      <mc:Choice Requires="x14">
        <control shapeId="22638" r:id="rId168" name="TextBox106">
          <controlPr defaultSize="0" altText="" r:id="rId4">
            <anchor moveWithCells="1">
              <from>
                <xdr:col>2</xdr:col>
                <xdr:colOff>9525</xdr:colOff>
                <xdr:row>10</xdr:row>
                <xdr:rowOff>9525</xdr:rowOff>
              </from>
              <to>
                <xdr:col>3</xdr:col>
                <xdr:colOff>47625</xdr:colOff>
                <xdr:row>11</xdr:row>
                <xdr:rowOff>66675</xdr:rowOff>
              </to>
            </anchor>
          </controlPr>
        </control>
      </mc:Choice>
      <mc:Fallback>
        <control shapeId="22638" r:id="rId168" name="TextBox106"/>
      </mc:Fallback>
    </mc:AlternateContent>
    <mc:AlternateContent xmlns:mc="http://schemas.openxmlformats.org/markup-compatibility/2006">
      <mc:Choice Requires="x14">
        <control shapeId="22637" r:id="rId169" name="TextBox105">
          <controlPr defaultSize="0" altText="" r:id="rId4">
            <anchor moveWithCells="1">
              <from>
                <xdr:col>8</xdr:col>
                <xdr:colOff>19050</xdr:colOff>
                <xdr:row>9</xdr:row>
                <xdr:rowOff>19050</xdr:rowOff>
              </from>
              <to>
                <xdr:col>9</xdr:col>
                <xdr:colOff>57150</xdr:colOff>
                <xdr:row>10</xdr:row>
                <xdr:rowOff>76200</xdr:rowOff>
              </to>
            </anchor>
          </controlPr>
        </control>
      </mc:Choice>
      <mc:Fallback>
        <control shapeId="22637" r:id="rId169" name="TextBox105"/>
      </mc:Fallback>
    </mc:AlternateContent>
    <mc:AlternateContent xmlns:mc="http://schemas.openxmlformats.org/markup-compatibility/2006">
      <mc:Choice Requires="x14">
        <control shapeId="22636" r:id="rId170" name="TextBox104">
          <controlPr defaultSize="0" altText="" r:id="rId6">
            <anchor moveWithCells="1">
              <from>
                <xdr:col>9</xdr:col>
                <xdr:colOff>9525</xdr:colOff>
                <xdr:row>9</xdr:row>
                <xdr:rowOff>19050</xdr:rowOff>
              </from>
              <to>
                <xdr:col>10</xdr:col>
                <xdr:colOff>47625</xdr:colOff>
                <xdr:row>10</xdr:row>
                <xdr:rowOff>57150</xdr:rowOff>
              </to>
            </anchor>
          </controlPr>
        </control>
      </mc:Choice>
      <mc:Fallback>
        <control shapeId="22636" r:id="rId170" name="TextBox104"/>
      </mc:Fallback>
    </mc:AlternateContent>
    <mc:AlternateContent xmlns:mc="http://schemas.openxmlformats.org/markup-compatibility/2006">
      <mc:Choice Requires="x14">
        <control shapeId="22635" r:id="rId171" name="TextBox103">
          <controlPr defaultSize="0" altText="" r:id="rId8">
            <anchor moveWithCells="1">
              <from>
                <xdr:col>10</xdr:col>
                <xdr:colOff>19050</xdr:colOff>
                <xdr:row>9</xdr:row>
                <xdr:rowOff>19050</xdr:rowOff>
              </from>
              <to>
                <xdr:col>11</xdr:col>
                <xdr:colOff>28575</xdr:colOff>
                <xdr:row>10</xdr:row>
                <xdr:rowOff>76200</xdr:rowOff>
              </to>
            </anchor>
          </controlPr>
        </control>
      </mc:Choice>
      <mc:Fallback>
        <control shapeId="22635" r:id="rId171" name="TextBox103"/>
      </mc:Fallback>
    </mc:AlternateContent>
    <mc:AlternateContent xmlns:mc="http://schemas.openxmlformats.org/markup-compatibility/2006">
      <mc:Choice Requires="x14">
        <control shapeId="22634" r:id="rId172" name="TextBox102">
          <controlPr defaultSize="0" altText="" r:id="rId10">
            <anchor moveWithCells="1">
              <from>
                <xdr:col>11</xdr:col>
                <xdr:colOff>9525</xdr:colOff>
                <xdr:row>9</xdr:row>
                <xdr:rowOff>19050</xdr:rowOff>
              </from>
              <to>
                <xdr:col>12</xdr:col>
                <xdr:colOff>57150</xdr:colOff>
                <xdr:row>10</xdr:row>
                <xdr:rowOff>76200</xdr:rowOff>
              </to>
            </anchor>
          </controlPr>
        </control>
      </mc:Choice>
      <mc:Fallback>
        <control shapeId="22634" r:id="rId172" name="TextBox102"/>
      </mc:Fallback>
    </mc:AlternateContent>
    <mc:AlternateContent xmlns:mc="http://schemas.openxmlformats.org/markup-compatibility/2006">
      <mc:Choice Requires="x14">
        <control shapeId="22633" r:id="rId173" name="TextBox101">
          <controlPr defaultSize="0" altText="" r:id="rId12">
            <anchor moveWithCells="1">
              <from>
                <xdr:col>12</xdr:col>
                <xdr:colOff>19050</xdr:colOff>
                <xdr:row>9</xdr:row>
                <xdr:rowOff>19050</xdr:rowOff>
              </from>
              <to>
                <xdr:col>13</xdr:col>
                <xdr:colOff>47625</xdr:colOff>
                <xdr:row>10</xdr:row>
                <xdr:rowOff>57150</xdr:rowOff>
              </to>
            </anchor>
          </controlPr>
        </control>
      </mc:Choice>
      <mc:Fallback>
        <control shapeId="22633" r:id="rId173" name="TextBox101"/>
      </mc:Fallback>
    </mc:AlternateContent>
    <mc:AlternateContent xmlns:mc="http://schemas.openxmlformats.org/markup-compatibility/2006">
      <mc:Choice Requires="x14">
        <control shapeId="22632" r:id="rId174" name="TextBox100">
          <controlPr defaultSize="0" altText="" r:id="rId8">
            <anchor moveWithCells="1">
              <from>
                <xdr:col>13</xdr:col>
                <xdr:colOff>19050</xdr:colOff>
                <xdr:row>9</xdr:row>
                <xdr:rowOff>19050</xdr:rowOff>
              </from>
              <to>
                <xdr:col>14</xdr:col>
                <xdr:colOff>28575</xdr:colOff>
                <xdr:row>10</xdr:row>
                <xdr:rowOff>76200</xdr:rowOff>
              </to>
            </anchor>
          </controlPr>
        </control>
      </mc:Choice>
      <mc:Fallback>
        <control shapeId="22632" r:id="rId174" name="TextBox100"/>
      </mc:Fallback>
    </mc:AlternateContent>
    <mc:AlternateContent xmlns:mc="http://schemas.openxmlformats.org/markup-compatibility/2006">
      <mc:Choice Requires="x14">
        <control shapeId="22631" r:id="rId175" name="TextBox99">
          <controlPr defaultSize="0" altText="" r:id="rId15">
            <anchor moveWithCells="1">
              <from>
                <xdr:col>14</xdr:col>
                <xdr:colOff>9525</xdr:colOff>
                <xdr:row>9</xdr:row>
                <xdr:rowOff>9525</xdr:rowOff>
              </from>
              <to>
                <xdr:col>15</xdr:col>
                <xdr:colOff>38100</xdr:colOff>
                <xdr:row>10</xdr:row>
                <xdr:rowOff>66675</xdr:rowOff>
              </to>
            </anchor>
          </controlPr>
        </control>
      </mc:Choice>
      <mc:Fallback>
        <control shapeId="22631" r:id="rId175" name="TextBox99"/>
      </mc:Fallback>
    </mc:AlternateContent>
    <mc:AlternateContent xmlns:mc="http://schemas.openxmlformats.org/markup-compatibility/2006">
      <mc:Choice Requires="x14">
        <control shapeId="22630" r:id="rId176" name="TextBox98">
          <controlPr defaultSize="0" altText="" r:id="rId4">
            <anchor moveWithCells="1">
              <from>
                <xdr:col>15</xdr:col>
                <xdr:colOff>9525</xdr:colOff>
                <xdr:row>9</xdr:row>
                <xdr:rowOff>19050</xdr:rowOff>
              </from>
              <to>
                <xdr:col>16</xdr:col>
                <xdr:colOff>47625</xdr:colOff>
                <xdr:row>10</xdr:row>
                <xdr:rowOff>76200</xdr:rowOff>
              </to>
            </anchor>
          </controlPr>
        </control>
      </mc:Choice>
      <mc:Fallback>
        <control shapeId="22630" r:id="rId176" name="TextBox98"/>
      </mc:Fallback>
    </mc:AlternateContent>
    <mc:AlternateContent xmlns:mc="http://schemas.openxmlformats.org/markup-compatibility/2006">
      <mc:Choice Requires="x14">
        <control shapeId="22629" r:id="rId177" name="TextBox97">
          <controlPr defaultSize="0" altText="" r:id="rId18">
            <anchor moveWithCells="1">
              <from>
                <xdr:col>16</xdr:col>
                <xdr:colOff>9525</xdr:colOff>
                <xdr:row>9</xdr:row>
                <xdr:rowOff>19050</xdr:rowOff>
              </from>
              <to>
                <xdr:col>17</xdr:col>
                <xdr:colOff>57150</xdr:colOff>
                <xdr:row>10</xdr:row>
                <xdr:rowOff>57150</xdr:rowOff>
              </to>
            </anchor>
          </controlPr>
        </control>
      </mc:Choice>
      <mc:Fallback>
        <control shapeId="22629" r:id="rId177" name="TextBox97"/>
      </mc:Fallback>
    </mc:AlternateContent>
    <mc:AlternateContent xmlns:mc="http://schemas.openxmlformats.org/markup-compatibility/2006">
      <mc:Choice Requires="x14">
        <control shapeId="22628" r:id="rId178" name="TextBox96">
          <controlPr defaultSize="0" altText="" r:id="rId8">
            <anchor moveWithCells="1">
              <from>
                <xdr:col>7</xdr:col>
                <xdr:colOff>19050</xdr:colOff>
                <xdr:row>9</xdr:row>
                <xdr:rowOff>19050</xdr:rowOff>
              </from>
              <to>
                <xdr:col>8</xdr:col>
                <xdr:colOff>28575</xdr:colOff>
                <xdr:row>10</xdr:row>
                <xdr:rowOff>76200</xdr:rowOff>
              </to>
            </anchor>
          </controlPr>
        </control>
      </mc:Choice>
      <mc:Fallback>
        <control shapeId="22628" r:id="rId178" name="TextBox96"/>
      </mc:Fallback>
    </mc:AlternateContent>
    <mc:AlternateContent xmlns:mc="http://schemas.openxmlformats.org/markup-compatibility/2006">
      <mc:Choice Requires="x14">
        <control shapeId="22627" r:id="rId179" name="TextBox95">
          <controlPr defaultSize="0" altText="" r:id="rId8">
            <anchor moveWithCells="1">
              <from>
                <xdr:col>6</xdr:col>
                <xdr:colOff>19050</xdr:colOff>
                <xdr:row>9</xdr:row>
                <xdr:rowOff>9525</xdr:rowOff>
              </from>
              <to>
                <xdr:col>7</xdr:col>
                <xdr:colOff>28575</xdr:colOff>
                <xdr:row>10</xdr:row>
                <xdr:rowOff>66675</xdr:rowOff>
              </to>
            </anchor>
          </controlPr>
        </control>
      </mc:Choice>
      <mc:Fallback>
        <control shapeId="22627" r:id="rId179" name="TextBox95"/>
      </mc:Fallback>
    </mc:AlternateContent>
    <mc:AlternateContent xmlns:mc="http://schemas.openxmlformats.org/markup-compatibility/2006">
      <mc:Choice Requires="x14">
        <control shapeId="22626" r:id="rId180" name="TextBox94">
          <controlPr defaultSize="0" altText="" r:id="rId4">
            <anchor moveWithCells="1">
              <from>
                <xdr:col>5</xdr:col>
                <xdr:colOff>19050</xdr:colOff>
                <xdr:row>9</xdr:row>
                <xdr:rowOff>9525</xdr:rowOff>
              </from>
              <to>
                <xdr:col>6</xdr:col>
                <xdr:colOff>57150</xdr:colOff>
                <xdr:row>10</xdr:row>
                <xdr:rowOff>66675</xdr:rowOff>
              </to>
            </anchor>
          </controlPr>
        </control>
      </mc:Choice>
      <mc:Fallback>
        <control shapeId="22626" r:id="rId180" name="TextBox94"/>
      </mc:Fallback>
    </mc:AlternateContent>
    <mc:AlternateContent xmlns:mc="http://schemas.openxmlformats.org/markup-compatibility/2006">
      <mc:Choice Requires="x14">
        <control shapeId="22625" r:id="rId181" name="TextBox93">
          <controlPr defaultSize="0" altText="" r:id="rId23">
            <anchor moveWithCells="1">
              <from>
                <xdr:col>4</xdr:col>
                <xdr:colOff>19050</xdr:colOff>
                <xdr:row>9</xdr:row>
                <xdr:rowOff>9525</xdr:rowOff>
              </from>
              <to>
                <xdr:col>5</xdr:col>
                <xdr:colOff>28575</xdr:colOff>
                <xdr:row>10</xdr:row>
                <xdr:rowOff>76200</xdr:rowOff>
              </to>
            </anchor>
          </controlPr>
        </control>
      </mc:Choice>
      <mc:Fallback>
        <control shapeId="22625" r:id="rId181" name="TextBox93"/>
      </mc:Fallback>
    </mc:AlternateContent>
    <mc:AlternateContent xmlns:mc="http://schemas.openxmlformats.org/markup-compatibility/2006">
      <mc:Choice Requires="x14">
        <control shapeId="22622" r:id="rId182" name="TextBox90">
          <controlPr defaultSize="0" altText="" r:id="rId4">
            <anchor moveWithCells="1" sizeWithCells="1">
              <from>
                <xdr:col>8</xdr:col>
                <xdr:colOff>19050</xdr:colOff>
                <xdr:row>8</xdr:row>
                <xdr:rowOff>19050</xdr:rowOff>
              </from>
              <to>
                <xdr:col>9</xdr:col>
                <xdr:colOff>0</xdr:colOff>
                <xdr:row>9</xdr:row>
                <xdr:rowOff>0</xdr:rowOff>
              </to>
            </anchor>
          </controlPr>
        </control>
      </mc:Choice>
      <mc:Fallback>
        <control shapeId="22622" r:id="rId182" name="TextBox90"/>
      </mc:Fallback>
    </mc:AlternateContent>
    <mc:AlternateContent xmlns:mc="http://schemas.openxmlformats.org/markup-compatibility/2006">
      <mc:Choice Requires="x14">
        <control shapeId="22621" r:id="rId183" name="TextBox89">
          <controlPr defaultSize="0" altText="" r:id="rId6">
            <anchor moveWithCells="1" sizeWithCells="1">
              <from>
                <xdr:col>9</xdr:col>
                <xdr:colOff>9525</xdr:colOff>
                <xdr:row>8</xdr:row>
                <xdr:rowOff>19050</xdr:rowOff>
              </from>
              <to>
                <xdr:col>9</xdr:col>
                <xdr:colOff>714375</xdr:colOff>
                <xdr:row>8</xdr:row>
                <xdr:rowOff>219075</xdr:rowOff>
              </to>
            </anchor>
          </controlPr>
        </control>
      </mc:Choice>
      <mc:Fallback>
        <control shapeId="22621" r:id="rId183" name="TextBox89"/>
      </mc:Fallback>
    </mc:AlternateContent>
    <mc:AlternateContent xmlns:mc="http://schemas.openxmlformats.org/markup-compatibility/2006">
      <mc:Choice Requires="x14">
        <control shapeId="22620" r:id="rId184" name="TextBox88">
          <controlPr defaultSize="0" altText="" r:id="rId8">
            <anchor moveWithCells="1" sizeWithCells="1">
              <from>
                <xdr:col>10</xdr:col>
                <xdr:colOff>19050</xdr:colOff>
                <xdr:row>8</xdr:row>
                <xdr:rowOff>19050</xdr:rowOff>
              </from>
              <to>
                <xdr:col>10</xdr:col>
                <xdr:colOff>695325</xdr:colOff>
                <xdr:row>9</xdr:row>
                <xdr:rowOff>0</xdr:rowOff>
              </to>
            </anchor>
          </controlPr>
        </control>
      </mc:Choice>
      <mc:Fallback>
        <control shapeId="22620" r:id="rId184" name="TextBox88"/>
      </mc:Fallback>
    </mc:AlternateContent>
    <mc:AlternateContent xmlns:mc="http://schemas.openxmlformats.org/markup-compatibility/2006">
      <mc:Choice Requires="x14">
        <control shapeId="22619" r:id="rId185" name="TextBox87">
          <controlPr defaultSize="0" altText="" r:id="rId10">
            <anchor moveWithCells="1" sizeWithCells="1">
              <from>
                <xdr:col>11</xdr:col>
                <xdr:colOff>9525</xdr:colOff>
                <xdr:row>8</xdr:row>
                <xdr:rowOff>19050</xdr:rowOff>
              </from>
              <to>
                <xdr:col>12</xdr:col>
                <xdr:colOff>0</xdr:colOff>
                <xdr:row>9</xdr:row>
                <xdr:rowOff>0</xdr:rowOff>
              </to>
            </anchor>
          </controlPr>
        </control>
      </mc:Choice>
      <mc:Fallback>
        <control shapeId="22619" r:id="rId185" name="TextBox87"/>
      </mc:Fallback>
    </mc:AlternateContent>
    <mc:AlternateContent xmlns:mc="http://schemas.openxmlformats.org/markup-compatibility/2006">
      <mc:Choice Requires="x14">
        <control shapeId="22618" r:id="rId186" name="TextBox86">
          <controlPr defaultSize="0" altText="" r:id="rId12">
            <anchor moveWithCells="1" sizeWithCells="1">
              <from>
                <xdr:col>12</xdr:col>
                <xdr:colOff>19050</xdr:colOff>
                <xdr:row>8</xdr:row>
                <xdr:rowOff>19050</xdr:rowOff>
              </from>
              <to>
                <xdr:col>12</xdr:col>
                <xdr:colOff>714375</xdr:colOff>
                <xdr:row>8</xdr:row>
                <xdr:rowOff>219075</xdr:rowOff>
              </to>
            </anchor>
          </controlPr>
        </control>
      </mc:Choice>
      <mc:Fallback>
        <control shapeId="22618" r:id="rId186" name="TextBox86"/>
      </mc:Fallback>
    </mc:AlternateContent>
    <mc:AlternateContent xmlns:mc="http://schemas.openxmlformats.org/markup-compatibility/2006">
      <mc:Choice Requires="x14">
        <control shapeId="22617" r:id="rId187" name="TextBox85">
          <controlPr defaultSize="0" altText="" r:id="rId8">
            <anchor moveWithCells="1" sizeWithCells="1">
              <from>
                <xdr:col>13</xdr:col>
                <xdr:colOff>19050</xdr:colOff>
                <xdr:row>8</xdr:row>
                <xdr:rowOff>19050</xdr:rowOff>
              </from>
              <to>
                <xdr:col>13</xdr:col>
                <xdr:colOff>695325</xdr:colOff>
                <xdr:row>9</xdr:row>
                <xdr:rowOff>0</xdr:rowOff>
              </to>
            </anchor>
          </controlPr>
        </control>
      </mc:Choice>
      <mc:Fallback>
        <control shapeId="22617" r:id="rId187" name="TextBox85"/>
      </mc:Fallback>
    </mc:AlternateContent>
    <mc:AlternateContent xmlns:mc="http://schemas.openxmlformats.org/markup-compatibility/2006">
      <mc:Choice Requires="x14">
        <control shapeId="22616" r:id="rId188" name="TextBox84">
          <controlPr defaultSize="0" altText="" r:id="rId15">
            <anchor moveWithCells="1" sizeWithCells="1">
              <from>
                <xdr:col>14</xdr:col>
                <xdr:colOff>9525</xdr:colOff>
                <xdr:row>8</xdr:row>
                <xdr:rowOff>9525</xdr:rowOff>
              </from>
              <to>
                <xdr:col>14</xdr:col>
                <xdr:colOff>704850</xdr:colOff>
                <xdr:row>8</xdr:row>
                <xdr:rowOff>228600</xdr:rowOff>
              </to>
            </anchor>
          </controlPr>
        </control>
      </mc:Choice>
      <mc:Fallback>
        <control shapeId="22616" r:id="rId188" name="TextBox84"/>
      </mc:Fallback>
    </mc:AlternateContent>
    <mc:AlternateContent xmlns:mc="http://schemas.openxmlformats.org/markup-compatibility/2006">
      <mc:Choice Requires="x14">
        <control shapeId="22615" r:id="rId189" name="TextBox83">
          <controlPr defaultSize="0" altText="" r:id="rId4">
            <anchor moveWithCells="1" sizeWithCells="1">
              <from>
                <xdr:col>15</xdr:col>
                <xdr:colOff>9525</xdr:colOff>
                <xdr:row>8</xdr:row>
                <xdr:rowOff>19050</xdr:rowOff>
              </from>
              <to>
                <xdr:col>15</xdr:col>
                <xdr:colOff>714375</xdr:colOff>
                <xdr:row>9</xdr:row>
                <xdr:rowOff>0</xdr:rowOff>
              </to>
            </anchor>
          </controlPr>
        </control>
      </mc:Choice>
      <mc:Fallback>
        <control shapeId="22615" r:id="rId189" name="TextBox83"/>
      </mc:Fallback>
    </mc:AlternateContent>
    <mc:AlternateContent xmlns:mc="http://schemas.openxmlformats.org/markup-compatibility/2006">
      <mc:Choice Requires="x14">
        <control shapeId="22614" r:id="rId190" name="TextBox82">
          <controlPr defaultSize="0" altText="" r:id="rId18">
            <anchor moveWithCells="1" sizeWithCells="1">
              <from>
                <xdr:col>16</xdr:col>
                <xdr:colOff>9525</xdr:colOff>
                <xdr:row>8</xdr:row>
                <xdr:rowOff>19050</xdr:rowOff>
              </from>
              <to>
                <xdr:col>17</xdr:col>
                <xdr:colOff>0</xdr:colOff>
                <xdr:row>8</xdr:row>
                <xdr:rowOff>219075</xdr:rowOff>
              </to>
            </anchor>
          </controlPr>
        </control>
      </mc:Choice>
      <mc:Fallback>
        <control shapeId="22614" r:id="rId190" name="TextBox82"/>
      </mc:Fallback>
    </mc:AlternateContent>
    <mc:AlternateContent xmlns:mc="http://schemas.openxmlformats.org/markup-compatibility/2006">
      <mc:Choice Requires="x14">
        <control shapeId="22613" r:id="rId191" name="TextBox81">
          <controlPr defaultSize="0" altText="" r:id="rId8">
            <anchor moveWithCells="1" sizeWithCells="1">
              <from>
                <xdr:col>7</xdr:col>
                <xdr:colOff>19050</xdr:colOff>
                <xdr:row>8</xdr:row>
                <xdr:rowOff>19050</xdr:rowOff>
              </from>
              <to>
                <xdr:col>7</xdr:col>
                <xdr:colOff>695325</xdr:colOff>
                <xdr:row>9</xdr:row>
                <xdr:rowOff>0</xdr:rowOff>
              </to>
            </anchor>
          </controlPr>
        </control>
      </mc:Choice>
      <mc:Fallback>
        <control shapeId="22613" r:id="rId191" name="TextBox81"/>
      </mc:Fallback>
    </mc:AlternateContent>
    <mc:AlternateContent xmlns:mc="http://schemas.openxmlformats.org/markup-compatibility/2006">
      <mc:Choice Requires="x14">
        <control shapeId="22612" r:id="rId192" name="TextBox80">
          <controlPr defaultSize="0" altText="" r:id="rId8">
            <anchor moveWithCells="1" sizeWithCells="1">
              <from>
                <xdr:col>6</xdr:col>
                <xdr:colOff>19050</xdr:colOff>
                <xdr:row>8</xdr:row>
                <xdr:rowOff>9525</xdr:rowOff>
              </from>
              <to>
                <xdr:col>6</xdr:col>
                <xdr:colOff>695325</xdr:colOff>
                <xdr:row>8</xdr:row>
                <xdr:rowOff>228600</xdr:rowOff>
              </to>
            </anchor>
          </controlPr>
        </control>
      </mc:Choice>
      <mc:Fallback>
        <control shapeId="22612" r:id="rId192" name="TextBox80"/>
      </mc:Fallback>
    </mc:AlternateContent>
    <mc:AlternateContent xmlns:mc="http://schemas.openxmlformats.org/markup-compatibility/2006">
      <mc:Choice Requires="x14">
        <control shapeId="22611" r:id="rId193" name="TextBox79">
          <controlPr defaultSize="0" altText="" r:id="rId4">
            <anchor moveWithCells="1" sizeWithCells="1">
              <from>
                <xdr:col>5</xdr:col>
                <xdr:colOff>19050</xdr:colOff>
                <xdr:row>8</xdr:row>
                <xdr:rowOff>9525</xdr:rowOff>
              </from>
              <to>
                <xdr:col>6</xdr:col>
                <xdr:colOff>0</xdr:colOff>
                <xdr:row>8</xdr:row>
                <xdr:rowOff>228600</xdr:rowOff>
              </to>
            </anchor>
          </controlPr>
        </control>
      </mc:Choice>
      <mc:Fallback>
        <control shapeId="22611" r:id="rId193" name="TextBox79"/>
      </mc:Fallback>
    </mc:AlternateContent>
    <mc:AlternateContent xmlns:mc="http://schemas.openxmlformats.org/markup-compatibility/2006">
      <mc:Choice Requires="x14">
        <control shapeId="22610" r:id="rId194" name="TextBox78">
          <controlPr defaultSize="0" altText="" r:id="rId23">
            <anchor moveWithCells="1" sizeWithCells="1">
              <from>
                <xdr:col>4</xdr:col>
                <xdr:colOff>19050</xdr:colOff>
                <xdr:row>8</xdr:row>
                <xdr:rowOff>9525</xdr:rowOff>
              </from>
              <to>
                <xdr:col>4</xdr:col>
                <xdr:colOff>695325</xdr:colOff>
                <xdr:row>9</xdr:row>
                <xdr:rowOff>0</xdr:rowOff>
              </to>
            </anchor>
          </controlPr>
        </control>
      </mc:Choice>
      <mc:Fallback>
        <control shapeId="22610" r:id="rId194" name="TextBox78"/>
      </mc:Fallback>
    </mc:AlternateContent>
    <mc:AlternateContent xmlns:mc="http://schemas.openxmlformats.org/markup-compatibility/2006">
      <mc:Choice Requires="x14">
        <control shapeId="22609" r:id="rId195" name="TextBox77">
          <controlPr defaultSize="0" altText="" r:id="rId4">
            <anchor moveWithCells="1" sizeWithCells="1">
              <from>
                <xdr:col>3</xdr:col>
                <xdr:colOff>9525</xdr:colOff>
                <xdr:row>8</xdr:row>
                <xdr:rowOff>9525</xdr:rowOff>
              </from>
              <to>
                <xdr:col>3</xdr:col>
                <xdr:colOff>714375</xdr:colOff>
                <xdr:row>8</xdr:row>
                <xdr:rowOff>228600</xdr:rowOff>
              </to>
            </anchor>
          </controlPr>
        </control>
      </mc:Choice>
      <mc:Fallback>
        <control shapeId="22609" r:id="rId195" name="TextBox77"/>
      </mc:Fallback>
    </mc:AlternateContent>
    <mc:AlternateContent xmlns:mc="http://schemas.openxmlformats.org/markup-compatibility/2006">
      <mc:Choice Requires="x14">
        <control shapeId="22608" r:id="rId196" name="TextBox76">
          <controlPr defaultSize="0" altText="" r:id="rId4">
            <anchor moveWithCells="1" sizeWithCells="1">
              <from>
                <xdr:col>2</xdr:col>
                <xdr:colOff>9525</xdr:colOff>
                <xdr:row>8</xdr:row>
                <xdr:rowOff>9525</xdr:rowOff>
              </from>
              <to>
                <xdr:col>2</xdr:col>
                <xdr:colOff>714375</xdr:colOff>
                <xdr:row>8</xdr:row>
                <xdr:rowOff>228600</xdr:rowOff>
              </to>
            </anchor>
          </controlPr>
        </control>
      </mc:Choice>
      <mc:Fallback>
        <control shapeId="22608" r:id="rId196" name="TextBox76"/>
      </mc:Fallback>
    </mc:AlternateContent>
    <mc:AlternateContent xmlns:mc="http://schemas.openxmlformats.org/markup-compatibility/2006">
      <mc:Choice Requires="x14">
        <control shapeId="22607" r:id="rId197" name="TextBox75">
          <controlPr defaultSize="0" altText="" r:id="rId4">
            <anchor moveWithCells="1">
              <from>
                <xdr:col>8</xdr:col>
                <xdr:colOff>19050</xdr:colOff>
                <xdr:row>7</xdr:row>
                <xdr:rowOff>19050</xdr:rowOff>
              </from>
              <to>
                <xdr:col>9</xdr:col>
                <xdr:colOff>57150</xdr:colOff>
                <xdr:row>8</xdr:row>
                <xdr:rowOff>76200</xdr:rowOff>
              </to>
            </anchor>
          </controlPr>
        </control>
      </mc:Choice>
      <mc:Fallback>
        <control shapeId="22607" r:id="rId197" name="TextBox75"/>
      </mc:Fallback>
    </mc:AlternateContent>
    <mc:AlternateContent xmlns:mc="http://schemas.openxmlformats.org/markup-compatibility/2006">
      <mc:Choice Requires="x14">
        <control shapeId="22606" r:id="rId198" name="TextBox74">
          <controlPr defaultSize="0" altText="" r:id="rId6">
            <anchor moveWithCells="1">
              <from>
                <xdr:col>9</xdr:col>
                <xdr:colOff>9525</xdr:colOff>
                <xdr:row>7</xdr:row>
                <xdr:rowOff>19050</xdr:rowOff>
              </from>
              <to>
                <xdr:col>10</xdr:col>
                <xdr:colOff>47625</xdr:colOff>
                <xdr:row>8</xdr:row>
                <xdr:rowOff>57150</xdr:rowOff>
              </to>
            </anchor>
          </controlPr>
        </control>
      </mc:Choice>
      <mc:Fallback>
        <control shapeId="22606" r:id="rId198" name="TextBox74"/>
      </mc:Fallback>
    </mc:AlternateContent>
    <mc:AlternateContent xmlns:mc="http://schemas.openxmlformats.org/markup-compatibility/2006">
      <mc:Choice Requires="x14">
        <control shapeId="22605" r:id="rId199" name="TextBox73">
          <controlPr defaultSize="0" altText="" r:id="rId8">
            <anchor moveWithCells="1">
              <from>
                <xdr:col>10</xdr:col>
                <xdr:colOff>19050</xdr:colOff>
                <xdr:row>7</xdr:row>
                <xdr:rowOff>19050</xdr:rowOff>
              </from>
              <to>
                <xdr:col>11</xdr:col>
                <xdr:colOff>28575</xdr:colOff>
                <xdr:row>8</xdr:row>
                <xdr:rowOff>76200</xdr:rowOff>
              </to>
            </anchor>
          </controlPr>
        </control>
      </mc:Choice>
      <mc:Fallback>
        <control shapeId="22605" r:id="rId199" name="TextBox73"/>
      </mc:Fallback>
    </mc:AlternateContent>
    <mc:AlternateContent xmlns:mc="http://schemas.openxmlformats.org/markup-compatibility/2006">
      <mc:Choice Requires="x14">
        <control shapeId="22604" r:id="rId200" name="TextBox72">
          <controlPr defaultSize="0" altText="" r:id="rId10">
            <anchor moveWithCells="1">
              <from>
                <xdr:col>11</xdr:col>
                <xdr:colOff>9525</xdr:colOff>
                <xdr:row>7</xdr:row>
                <xdr:rowOff>19050</xdr:rowOff>
              </from>
              <to>
                <xdr:col>12</xdr:col>
                <xdr:colOff>57150</xdr:colOff>
                <xdr:row>8</xdr:row>
                <xdr:rowOff>76200</xdr:rowOff>
              </to>
            </anchor>
          </controlPr>
        </control>
      </mc:Choice>
      <mc:Fallback>
        <control shapeId="22604" r:id="rId200" name="TextBox72"/>
      </mc:Fallback>
    </mc:AlternateContent>
    <mc:AlternateContent xmlns:mc="http://schemas.openxmlformats.org/markup-compatibility/2006">
      <mc:Choice Requires="x14">
        <control shapeId="22603" r:id="rId201" name="TextBox71">
          <controlPr defaultSize="0" altText="" r:id="rId12">
            <anchor moveWithCells="1">
              <from>
                <xdr:col>12</xdr:col>
                <xdr:colOff>19050</xdr:colOff>
                <xdr:row>7</xdr:row>
                <xdr:rowOff>19050</xdr:rowOff>
              </from>
              <to>
                <xdr:col>13</xdr:col>
                <xdr:colOff>47625</xdr:colOff>
                <xdr:row>8</xdr:row>
                <xdr:rowOff>57150</xdr:rowOff>
              </to>
            </anchor>
          </controlPr>
        </control>
      </mc:Choice>
      <mc:Fallback>
        <control shapeId="22603" r:id="rId201" name="TextBox71"/>
      </mc:Fallback>
    </mc:AlternateContent>
    <mc:AlternateContent xmlns:mc="http://schemas.openxmlformats.org/markup-compatibility/2006">
      <mc:Choice Requires="x14">
        <control shapeId="22602" r:id="rId202" name="TextBox70">
          <controlPr defaultSize="0" altText="" r:id="rId8">
            <anchor moveWithCells="1">
              <from>
                <xdr:col>13</xdr:col>
                <xdr:colOff>19050</xdr:colOff>
                <xdr:row>7</xdr:row>
                <xdr:rowOff>19050</xdr:rowOff>
              </from>
              <to>
                <xdr:col>14</xdr:col>
                <xdr:colOff>28575</xdr:colOff>
                <xdr:row>8</xdr:row>
                <xdr:rowOff>76200</xdr:rowOff>
              </to>
            </anchor>
          </controlPr>
        </control>
      </mc:Choice>
      <mc:Fallback>
        <control shapeId="22602" r:id="rId202" name="TextBox70"/>
      </mc:Fallback>
    </mc:AlternateContent>
    <mc:AlternateContent xmlns:mc="http://schemas.openxmlformats.org/markup-compatibility/2006">
      <mc:Choice Requires="x14">
        <control shapeId="22601" r:id="rId203" name="TextBox69">
          <controlPr defaultSize="0" altText="" r:id="rId15">
            <anchor moveWithCells="1">
              <from>
                <xdr:col>14</xdr:col>
                <xdr:colOff>9525</xdr:colOff>
                <xdr:row>7</xdr:row>
                <xdr:rowOff>9525</xdr:rowOff>
              </from>
              <to>
                <xdr:col>15</xdr:col>
                <xdr:colOff>38100</xdr:colOff>
                <xdr:row>8</xdr:row>
                <xdr:rowOff>66675</xdr:rowOff>
              </to>
            </anchor>
          </controlPr>
        </control>
      </mc:Choice>
      <mc:Fallback>
        <control shapeId="22601" r:id="rId203" name="TextBox69"/>
      </mc:Fallback>
    </mc:AlternateContent>
    <mc:AlternateContent xmlns:mc="http://schemas.openxmlformats.org/markup-compatibility/2006">
      <mc:Choice Requires="x14">
        <control shapeId="22600" r:id="rId204" name="TextBox68">
          <controlPr defaultSize="0" altText="" r:id="rId4">
            <anchor moveWithCells="1">
              <from>
                <xdr:col>15</xdr:col>
                <xdr:colOff>9525</xdr:colOff>
                <xdr:row>7</xdr:row>
                <xdr:rowOff>19050</xdr:rowOff>
              </from>
              <to>
                <xdr:col>16</xdr:col>
                <xdr:colOff>47625</xdr:colOff>
                <xdr:row>8</xdr:row>
                <xdr:rowOff>76200</xdr:rowOff>
              </to>
            </anchor>
          </controlPr>
        </control>
      </mc:Choice>
      <mc:Fallback>
        <control shapeId="22600" r:id="rId204" name="TextBox68"/>
      </mc:Fallback>
    </mc:AlternateContent>
    <mc:AlternateContent xmlns:mc="http://schemas.openxmlformats.org/markup-compatibility/2006">
      <mc:Choice Requires="x14">
        <control shapeId="22599" r:id="rId205" name="TextBox67">
          <controlPr defaultSize="0" altText="" r:id="rId18">
            <anchor moveWithCells="1">
              <from>
                <xdr:col>16</xdr:col>
                <xdr:colOff>9525</xdr:colOff>
                <xdr:row>7</xdr:row>
                <xdr:rowOff>19050</xdr:rowOff>
              </from>
              <to>
                <xdr:col>17</xdr:col>
                <xdr:colOff>57150</xdr:colOff>
                <xdr:row>8</xdr:row>
                <xdr:rowOff>57150</xdr:rowOff>
              </to>
            </anchor>
          </controlPr>
        </control>
      </mc:Choice>
      <mc:Fallback>
        <control shapeId="22599" r:id="rId205" name="TextBox67"/>
      </mc:Fallback>
    </mc:AlternateContent>
    <mc:AlternateContent xmlns:mc="http://schemas.openxmlformats.org/markup-compatibility/2006">
      <mc:Choice Requires="x14">
        <control shapeId="22598" r:id="rId206" name="TextBox66">
          <controlPr defaultSize="0" altText="" r:id="rId8">
            <anchor moveWithCells="1">
              <from>
                <xdr:col>7</xdr:col>
                <xdr:colOff>19050</xdr:colOff>
                <xdr:row>7</xdr:row>
                <xdr:rowOff>19050</xdr:rowOff>
              </from>
              <to>
                <xdr:col>8</xdr:col>
                <xdr:colOff>28575</xdr:colOff>
                <xdr:row>8</xdr:row>
                <xdr:rowOff>76200</xdr:rowOff>
              </to>
            </anchor>
          </controlPr>
        </control>
      </mc:Choice>
      <mc:Fallback>
        <control shapeId="22598" r:id="rId206" name="TextBox66"/>
      </mc:Fallback>
    </mc:AlternateContent>
    <mc:AlternateContent xmlns:mc="http://schemas.openxmlformats.org/markup-compatibility/2006">
      <mc:Choice Requires="x14">
        <control shapeId="22597" r:id="rId207" name="TextBox65">
          <controlPr defaultSize="0" altText="" r:id="rId8">
            <anchor moveWithCells="1">
              <from>
                <xdr:col>6</xdr:col>
                <xdr:colOff>19050</xdr:colOff>
                <xdr:row>7</xdr:row>
                <xdr:rowOff>9525</xdr:rowOff>
              </from>
              <to>
                <xdr:col>7</xdr:col>
                <xdr:colOff>28575</xdr:colOff>
                <xdr:row>8</xdr:row>
                <xdr:rowOff>66675</xdr:rowOff>
              </to>
            </anchor>
          </controlPr>
        </control>
      </mc:Choice>
      <mc:Fallback>
        <control shapeId="22597" r:id="rId207" name="TextBox65"/>
      </mc:Fallback>
    </mc:AlternateContent>
    <mc:AlternateContent xmlns:mc="http://schemas.openxmlformats.org/markup-compatibility/2006">
      <mc:Choice Requires="x14">
        <control shapeId="22596" r:id="rId208" name="TextBox64">
          <controlPr defaultSize="0" altText="" r:id="rId4">
            <anchor moveWithCells="1">
              <from>
                <xdr:col>5</xdr:col>
                <xdr:colOff>19050</xdr:colOff>
                <xdr:row>7</xdr:row>
                <xdr:rowOff>9525</xdr:rowOff>
              </from>
              <to>
                <xdr:col>6</xdr:col>
                <xdr:colOff>57150</xdr:colOff>
                <xdr:row>8</xdr:row>
                <xdr:rowOff>66675</xdr:rowOff>
              </to>
            </anchor>
          </controlPr>
        </control>
      </mc:Choice>
      <mc:Fallback>
        <control shapeId="22596" r:id="rId208" name="TextBox64"/>
      </mc:Fallback>
    </mc:AlternateContent>
    <mc:AlternateContent xmlns:mc="http://schemas.openxmlformats.org/markup-compatibility/2006">
      <mc:Choice Requires="x14">
        <control shapeId="22595" r:id="rId209" name="TextBox63">
          <controlPr defaultSize="0" altText="" r:id="rId23">
            <anchor moveWithCells="1">
              <from>
                <xdr:col>4</xdr:col>
                <xdr:colOff>19050</xdr:colOff>
                <xdr:row>7</xdr:row>
                <xdr:rowOff>9525</xdr:rowOff>
              </from>
              <to>
                <xdr:col>5</xdr:col>
                <xdr:colOff>28575</xdr:colOff>
                <xdr:row>8</xdr:row>
                <xdr:rowOff>76200</xdr:rowOff>
              </to>
            </anchor>
          </controlPr>
        </control>
      </mc:Choice>
      <mc:Fallback>
        <control shapeId="22595" r:id="rId209" name="TextBox63"/>
      </mc:Fallback>
    </mc:AlternateContent>
    <mc:AlternateContent xmlns:mc="http://schemas.openxmlformats.org/markup-compatibility/2006">
      <mc:Choice Requires="x14">
        <control shapeId="22592" r:id="rId210" name="TextBox60">
          <controlPr defaultSize="0" altText="" r:id="rId4">
            <anchor moveWithCells="1">
              <from>
                <xdr:col>8</xdr:col>
                <xdr:colOff>19050</xdr:colOff>
                <xdr:row>6</xdr:row>
                <xdr:rowOff>19050</xdr:rowOff>
              </from>
              <to>
                <xdr:col>9</xdr:col>
                <xdr:colOff>57150</xdr:colOff>
                <xdr:row>7</xdr:row>
                <xdr:rowOff>76200</xdr:rowOff>
              </to>
            </anchor>
          </controlPr>
        </control>
      </mc:Choice>
      <mc:Fallback>
        <control shapeId="22592" r:id="rId210" name="TextBox60"/>
      </mc:Fallback>
    </mc:AlternateContent>
    <mc:AlternateContent xmlns:mc="http://schemas.openxmlformats.org/markup-compatibility/2006">
      <mc:Choice Requires="x14">
        <control shapeId="22591" r:id="rId211" name="TextBox59">
          <controlPr defaultSize="0" altText="" r:id="rId6">
            <anchor moveWithCells="1">
              <from>
                <xdr:col>9</xdr:col>
                <xdr:colOff>9525</xdr:colOff>
                <xdr:row>6</xdr:row>
                <xdr:rowOff>19050</xdr:rowOff>
              </from>
              <to>
                <xdr:col>10</xdr:col>
                <xdr:colOff>47625</xdr:colOff>
                <xdr:row>7</xdr:row>
                <xdr:rowOff>57150</xdr:rowOff>
              </to>
            </anchor>
          </controlPr>
        </control>
      </mc:Choice>
      <mc:Fallback>
        <control shapeId="22591" r:id="rId211" name="TextBox59"/>
      </mc:Fallback>
    </mc:AlternateContent>
    <mc:AlternateContent xmlns:mc="http://schemas.openxmlformats.org/markup-compatibility/2006">
      <mc:Choice Requires="x14">
        <control shapeId="22590" r:id="rId212" name="TextBox58">
          <controlPr defaultSize="0" altText="" r:id="rId8">
            <anchor moveWithCells="1">
              <from>
                <xdr:col>10</xdr:col>
                <xdr:colOff>19050</xdr:colOff>
                <xdr:row>6</xdr:row>
                <xdr:rowOff>19050</xdr:rowOff>
              </from>
              <to>
                <xdr:col>11</xdr:col>
                <xdr:colOff>28575</xdr:colOff>
                <xdr:row>7</xdr:row>
                <xdr:rowOff>76200</xdr:rowOff>
              </to>
            </anchor>
          </controlPr>
        </control>
      </mc:Choice>
      <mc:Fallback>
        <control shapeId="22590" r:id="rId212" name="TextBox58"/>
      </mc:Fallback>
    </mc:AlternateContent>
    <mc:AlternateContent xmlns:mc="http://schemas.openxmlformats.org/markup-compatibility/2006">
      <mc:Choice Requires="x14">
        <control shapeId="22589" r:id="rId213" name="TextBox57">
          <controlPr defaultSize="0" altText="" r:id="rId10">
            <anchor moveWithCells="1">
              <from>
                <xdr:col>11</xdr:col>
                <xdr:colOff>9525</xdr:colOff>
                <xdr:row>6</xdr:row>
                <xdr:rowOff>19050</xdr:rowOff>
              </from>
              <to>
                <xdr:col>12</xdr:col>
                <xdr:colOff>57150</xdr:colOff>
                <xdr:row>7</xdr:row>
                <xdr:rowOff>76200</xdr:rowOff>
              </to>
            </anchor>
          </controlPr>
        </control>
      </mc:Choice>
      <mc:Fallback>
        <control shapeId="22589" r:id="rId213" name="TextBox57"/>
      </mc:Fallback>
    </mc:AlternateContent>
    <mc:AlternateContent xmlns:mc="http://schemas.openxmlformats.org/markup-compatibility/2006">
      <mc:Choice Requires="x14">
        <control shapeId="22588" r:id="rId214" name="TextBox56">
          <controlPr defaultSize="0" altText="" r:id="rId12">
            <anchor moveWithCells="1">
              <from>
                <xdr:col>12</xdr:col>
                <xdr:colOff>19050</xdr:colOff>
                <xdr:row>6</xdr:row>
                <xdr:rowOff>19050</xdr:rowOff>
              </from>
              <to>
                <xdr:col>13</xdr:col>
                <xdr:colOff>47625</xdr:colOff>
                <xdr:row>7</xdr:row>
                <xdr:rowOff>57150</xdr:rowOff>
              </to>
            </anchor>
          </controlPr>
        </control>
      </mc:Choice>
      <mc:Fallback>
        <control shapeId="22588" r:id="rId214" name="TextBox56"/>
      </mc:Fallback>
    </mc:AlternateContent>
    <mc:AlternateContent xmlns:mc="http://schemas.openxmlformats.org/markup-compatibility/2006">
      <mc:Choice Requires="x14">
        <control shapeId="22587" r:id="rId215" name="TextBox55">
          <controlPr defaultSize="0" altText="" r:id="rId8">
            <anchor moveWithCells="1">
              <from>
                <xdr:col>13</xdr:col>
                <xdr:colOff>19050</xdr:colOff>
                <xdr:row>6</xdr:row>
                <xdr:rowOff>19050</xdr:rowOff>
              </from>
              <to>
                <xdr:col>14</xdr:col>
                <xdr:colOff>28575</xdr:colOff>
                <xdr:row>7</xdr:row>
                <xdr:rowOff>76200</xdr:rowOff>
              </to>
            </anchor>
          </controlPr>
        </control>
      </mc:Choice>
      <mc:Fallback>
        <control shapeId="22587" r:id="rId215" name="TextBox55"/>
      </mc:Fallback>
    </mc:AlternateContent>
    <mc:AlternateContent xmlns:mc="http://schemas.openxmlformats.org/markup-compatibility/2006">
      <mc:Choice Requires="x14">
        <control shapeId="22586" r:id="rId216" name="TextBox54">
          <controlPr defaultSize="0" altText="" r:id="rId15">
            <anchor moveWithCells="1">
              <from>
                <xdr:col>14</xdr:col>
                <xdr:colOff>9525</xdr:colOff>
                <xdr:row>6</xdr:row>
                <xdr:rowOff>9525</xdr:rowOff>
              </from>
              <to>
                <xdr:col>15</xdr:col>
                <xdr:colOff>38100</xdr:colOff>
                <xdr:row>7</xdr:row>
                <xdr:rowOff>66675</xdr:rowOff>
              </to>
            </anchor>
          </controlPr>
        </control>
      </mc:Choice>
      <mc:Fallback>
        <control shapeId="22586" r:id="rId216" name="TextBox54"/>
      </mc:Fallback>
    </mc:AlternateContent>
    <mc:AlternateContent xmlns:mc="http://schemas.openxmlformats.org/markup-compatibility/2006">
      <mc:Choice Requires="x14">
        <control shapeId="22585" r:id="rId217" name="TextBox53">
          <controlPr defaultSize="0" altText="" r:id="rId4">
            <anchor moveWithCells="1">
              <from>
                <xdr:col>15</xdr:col>
                <xdr:colOff>9525</xdr:colOff>
                <xdr:row>6</xdr:row>
                <xdr:rowOff>19050</xdr:rowOff>
              </from>
              <to>
                <xdr:col>16</xdr:col>
                <xdr:colOff>47625</xdr:colOff>
                <xdr:row>7</xdr:row>
                <xdr:rowOff>76200</xdr:rowOff>
              </to>
            </anchor>
          </controlPr>
        </control>
      </mc:Choice>
      <mc:Fallback>
        <control shapeId="22585" r:id="rId217" name="TextBox53"/>
      </mc:Fallback>
    </mc:AlternateContent>
    <mc:AlternateContent xmlns:mc="http://schemas.openxmlformats.org/markup-compatibility/2006">
      <mc:Choice Requires="x14">
        <control shapeId="22584" r:id="rId218" name="TextBox52">
          <controlPr defaultSize="0" altText="" r:id="rId18">
            <anchor moveWithCells="1">
              <from>
                <xdr:col>16</xdr:col>
                <xdr:colOff>9525</xdr:colOff>
                <xdr:row>6</xdr:row>
                <xdr:rowOff>19050</xdr:rowOff>
              </from>
              <to>
                <xdr:col>17</xdr:col>
                <xdr:colOff>57150</xdr:colOff>
                <xdr:row>7</xdr:row>
                <xdr:rowOff>57150</xdr:rowOff>
              </to>
            </anchor>
          </controlPr>
        </control>
      </mc:Choice>
      <mc:Fallback>
        <control shapeId="22584" r:id="rId218" name="TextBox52"/>
      </mc:Fallback>
    </mc:AlternateContent>
    <mc:AlternateContent xmlns:mc="http://schemas.openxmlformats.org/markup-compatibility/2006">
      <mc:Choice Requires="x14">
        <control shapeId="22583" r:id="rId219" name="TextBox51">
          <controlPr defaultSize="0" altText="" r:id="rId8">
            <anchor moveWithCells="1">
              <from>
                <xdr:col>7</xdr:col>
                <xdr:colOff>19050</xdr:colOff>
                <xdr:row>6</xdr:row>
                <xdr:rowOff>19050</xdr:rowOff>
              </from>
              <to>
                <xdr:col>8</xdr:col>
                <xdr:colOff>28575</xdr:colOff>
                <xdr:row>7</xdr:row>
                <xdr:rowOff>76200</xdr:rowOff>
              </to>
            </anchor>
          </controlPr>
        </control>
      </mc:Choice>
      <mc:Fallback>
        <control shapeId="22583" r:id="rId219" name="TextBox51"/>
      </mc:Fallback>
    </mc:AlternateContent>
    <mc:AlternateContent xmlns:mc="http://schemas.openxmlformats.org/markup-compatibility/2006">
      <mc:Choice Requires="x14">
        <control shapeId="22582" r:id="rId220" name="TextBox50">
          <controlPr defaultSize="0" altText="" r:id="rId8">
            <anchor moveWithCells="1">
              <from>
                <xdr:col>6</xdr:col>
                <xdr:colOff>19050</xdr:colOff>
                <xdr:row>6</xdr:row>
                <xdr:rowOff>9525</xdr:rowOff>
              </from>
              <to>
                <xdr:col>7</xdr:col>
                <xdr:colOff>28575</xdr:colOff>
                <xdr:row>7</xdr:row>
                <xdr:rowOff>66675</xdr:rowOff>
              </to>
            </anchor>
          </controlPr>
        </control>
      </mc:Choice>
      <mc:Fallback>
        <control shapeId="22582" r:id="rId220" name="TextBox50"/>
      </mc:Fallback>
    </mc:AlternateContent>
    <mc:AlternateContent xmlns:mc="http://schemas.openxmlformats.org/markup-compatibility/2006">
      <mc:Choice Requires="x14">
        <control shapeId="22581" r:id="rId221" name="TextBox49">
          <controlPr defaultSize="0" altText="" r:id="rId4">
            <anchor moveWithCells="1">
              <from>
                <xdr:col>5</xdr:col>
                <xdr:colOff>19050</xdr:colOff>
                <xdr:row>6</xdr:row>
                <xdr:rowOff>9525</xdr:rowOff>
              </from>
              <to>
                <xdr:col>6</xdr:col>
                <xdr:colOff>57150</xdr:colOff>
                <xdr:row>7</xdr:row>
                <xdr:rowOff>66675</xdr:rowOff>
              </to>
            </anchor>
          </controlPr>
        </control>
      </mc:Choice>
      <mc:Fallback>
        <control shapeId="22581" r:id="rId221" name="TextBox49"/>
      </mc:Fallback>
    </mc:AlternateContent>
    <mc:AlternateContent xmlns:mc="http://schemas.openxmlformats.org/markup-compatibility/2006">
      <mc:Choice Requires="x14">
        <control shapeId="22580" r:id="rId222" name="TextBox48">
          <controlPr defaultSize="0" altText="" r:id="rId223">
            <anchor moveWithCells="1">
              <from>
                <xdr:col>4</xdr:col>
                <xdr:colOff>19050</xdr:colOff>
                <xdr:row>6</xdr:row>
                <xdr:rowOff>9525</xdr:rowOff>
              </from>
              <to>
                <xdr:col>5</xdr:col>
                <xdr:colOff>38100</xdr:colOff>
                <xdr:row>7</xdr:row>
                <xdr:rowOff>76200</xdr:rowOff>
              </to>
            </anchor>
          </controlPr>
        </control>
      </mc:Choice>
      <mc:Fallback>
        <control shapeId="22580" r:id="rId222" name="TextBox48"/>
      </mc:Fallback>
    </mc:AlternateContent>
    <mc:AlternateContent xmlns:mc="http://schemas.openxmlformats.org/markup-compatibility/2006">
      <mc:Choice Requires="x14">
        <control shapeId="22564" r:id="rId224" name="TextBox32">
          <controlPr defaultSize="0" altText="" r:id="rId4">
            <anchor moveWithCells="1">
              <from>
                <xdr:col>3</xdr:col>
                <xdr:colOff>9525</xdr:colOff>
                <xdr:row>5</xdr:row>
                <xdr:rowOff>9525</xdr:rowOff>
              </from>
              <to>
                <xdr:col>4</xdr:col>
                <xdr:colOff>47625</xdr:colOff>
                <xdr:row>5</xdr:row>
                <xdr:rowOff>228600</xdr:rowOff>
              </to>
            </anchor>
          </controlPr>
        </control>
      </mc:Choice>
      <mc:Fallback>
        <control shapeId="22564" r:id="rId224" name="TextBox32"/>
      </mc:Fallback>
    </mc:AlternateContent>
    <mc:AlternateContent xmlns:mc="http://schemas.openxmlformats.org/markup-compatibility/2006">
      <mc:Choice Requires="x14">
        <control shapeId="22563" r:id="rId225" name="TextBox31">
          <controlPr defaultSize="0" altText="" r:id="rId4">
            <anchor moveWithCells="1">
              <from>
                <xdr:col>2</xdr:col>
                <xdr:colOff>9525</xdr:colOff>
                <xdr:row>5</xdr:row>
                <xdr:rowOff>9525</xdr:rowOff>
              </from>
              <to>
                <xdr:col>3</xdr:col>
                <xdr:colOff>47625</xdr:colOff>
                <xdr:row>5</xdr:row>
                <xdr:rowOff>228600</xdr:rowOff>
              </to>
            </anchor>
          </controlPr>
        </control>
      </mc:Choice>
      <mc:Fallback>
        <control shapeId="22563" r:id="rId225" name="TextBox31"/>
      </mc:Fallback>
    </mc:AlternateContent>
    <mc:AlternateContent xmlns:mc="http://schemas.openxmlformats.org/markup-compatibility/2006">
      <mc:Choice Requires="x14">
        <control shapeId="22562" r:id="rId226" name="TextBox30">
          <controlPr defaultSize="0" altText="" r:id="rId4">
            <anchor moveWithCells="1">
              <from>
                <xdr:col>8</xdr:col>
                <xdr:colOff>19050</xdr:colOff>
                <xdr:row>4</xdr:row>
                <xdr:rowOff>19050</xdr:rowOff>
              </from>
              <to>
                <xdr:col>9</xdr:col>
                <xdr:colOff>57150</xdr:colOff>
                <xdr:row>5</xdr:row>
                <xdr:rowOff>76200</xdr:rowOff>
              </to>
            </anchor>
          </controlPr>
        </control>
      </mc:Choice>
      <mc:Fallback>
        <control shapeId="22562" r:id="rId226" name="TextBox30"/>
      </mc:Fallback>
    </mc:AlternateContent>
    <mc:AlternateContent xmlns:mc="http://schemas.openxmlformats.org/markup-compatibility/2006">
      <mc:Choice Requires="x14">
        <control shapeId="22561" r:id="rId227" name="TextBox29">
          <controlPr defaultSize="0" altText="" r:id="rId6">
            <anchor moveWithCells="1">
              <from>
                <xdr:col>9</xdr:col>
                <xdr:colOff>9525</xdr:colOff>
                <xdr:row>4</xdr:row>
                <xdr:rowOff>19050</xdr:rowOff>
              </from>
              <to>
                <xdr:col>10</xdr:col>
                <xdr:colOff>47625</xdr:colOff>
                <xdr:row>5</xdr:row>
                <xdr:rowOff>57150</xdr:rowOff>
              </to>
            </anchor>
          </controlPr>
        </control>
      </mc:Choice>
      <mc:Fallback>
        <control shapeId="22561" r:id="rId227" name="TextBox29"/>
      </mc:Fallback>
    </mc:AlternateContent>
    <mc:AlternateContent xmlns:mc="http://schemas.openxmlformats.org/markup-compatibility/2006">
      <mc:Choice Requires="x14">
        <control shapeId="22560" r:id="rId228" name="TextBox28">
          <controlPr defaultSize="0" altText="" r:id="rId8">
            <anchor moveWithCells="1">
              <from>
                <xdr:col>10</xdr:col>
                <xdr:colOff>19050</xdr:colOff>
                <xdr:row>4</xdr:row>
                <xdr:rowOff>19050</xdr:rowOff>
              </from>
              <to>
                <xdr:col>11</xdr:col>
                <xdr:colOff>28575</xdr:colOff>
                <xdr:row>5</xdr:row>
                <xdr:rowOff>76200</xdr:rowOff>
              </to>
            </anchor>
          </controlPr>
        </control>
      </mc:Choice>
      <mc:Fallback>
        <control shapeId="22560" r:id="rId228" name="TextBox28"/>
      </mc:Fallback>
    </mc:AlternateContent>
    <mc:AlternateContent xmlns:mc="http://schemas.openxmlformats.org/markup-compatibility/2006">
      <mc:Choice Requires="x14">
        <control shapeId="22559" r:id="rId229" name="TextBox27">
          <controlPr defaultSize="0" altText="" r:id="rId10">
            <anchor moveWithCells="1">
              <from>
                <xdr:col>11</xdr:col>
                <xdr:colOff>9525</xdr:colOff>
                <xdr:row>4</xdr:row>
                <xdr:rowOff>19050</xdr:rowOff>
              </from>
              <to>
                <xdr:col>12</xdr:col>
                <xdr:colOff>57150</xdr:colOff>
                <xdr:row>5</xdr:row>
                <xdr:rowOff>76200</xdr:rowOff>
              </to>
            </anchor>
          </controlPr>
        </control>
      </mc:Choice>
      <mc:Fallback>
        <control shapeId="22559" r:id="rId229" name="TextBox27"/>
      </mc:Fallback>
    </mc:AlternateContent>
    <mc:AlternateContent xmlns:mc="http://schemas.openxmlformats.org/markup-compatibility/2006">
      <mc:Choice Requires="x14">
        <control shapeId="22558" r:id="rId230" name="TextBox26">
          <controlPr defaultSize="0" altText="" r:id="rId231">
            <anchor moveWithCells="1">
              <from>
                <xdr:col>12</xdr:col>
                <xdr:colOff>19050</xdr:colOff>
                <xdr:row>4</xdr:row>
                <xdr:rowOff>19050</xdr:rowOff>
              </from>
              <to>
                <xdr:col>13</xdr:col>
                <xdr:colOff>47625</xdr:colOff>
                <xdr:row>5</xdr:row>
                <xdr:rowOff>66675</xdr:rowOff>
              </to>
            </anchor>
          </controlPr>
        </control>
      </mc:Choice>
      <mc:Fallback>
        <control shapeId="22558" r:id="rId230" name="TextBox26"/>
      </mc:Fallback>
    </mc:AlternateContent>
    <mc:AlternateContent xmlns:mc="http://schemas.openxmlformats.org/markup-compatibility/2006">
      <mc:Choice Requires="x14">
        <control shapeId="22557" r:id="rId232" name="TextBox25">
          <controlPr defaultSize="0" altText="" r:id="rId8">
            <anchor moveWithCells="1">
              <from>
                <xdr:col>13</xdr:col>
                <xdr:colOff>19050</xdr:colOff>
                <xdr:row>4</xdr:row>
                <xdr:rowOff>19050</xdr:rowOff>
              </from>
              <to>
                <xdr:col>14</xdr:col>
                <xdr:colOff>28575</xdr:colOff>
                <xdr:row>5</xdr:row>
                <xdr:rowOff>76200</xdr:rowOff>
              </to>
            </anchor>
          </controlPr>
        </control>
      </mc:Choice>
      <mc:Fallback>
        <control shapeId="22557" r:id="rId232" name="TextBox25"/>
      </mc:Fallback>
    </mc:AlternateContent>
    <mc:AlternateContent xmlns:mc="http://schemas.openxmlformats.org/markup-compatibility/2006">
      <mc:Choice Requires="x14">
        <control shapeId="22556" r:id="rId233" name="TextBox24">
          <controlPr defaultSize="0" altText="" r:id="rId15">
            <anchor moveWithCells="1">
              <from>
                <xdr:col>14</xdr:col>
                <xdr:colOff>9525</xdr:colOff>
                <xdr:row>4</xdr:row>
                <xdr:rowOff>9525</xdr:rowOff>
              </from>
              <to>
                <xdr:col>15</xdr:col>
                <xdr:colOff>38100</xdr:colOff>
                <xdr:row>5</xdr:row>
                <xdr:rowOff>66675</xdr:rowOff>
              </to>
            </anchor>
          </controlPr>
        </control>
      </mc:Choice>
      <mc:Fallback>
        <control shapeId="22556" r:id="rId233" name="TextBox24"/>
      </mc:Fallback>
    </mc:AlternateContent>
    <mc:AlternateContent xmlns:mc="http://schemas.openxmlformats.org/markup-compatibility/2006">
      <mc:Choice Requires="x14">
        <control shapeId="22555" r:id="rId234" name="TextBox23">
          <controlPr defaultSize="0" altText="" r:id="rId4">
            <anchor moveWithCells="1">
              <from>
                <xdr:col>15</xdr:col>
                <xdr:colOff>9525</xdr:colOff>
                <xdr:row>4</xdr:row>
                <xdr:rowOff>19050</xdr:rowOff>
              </from>
              <to>
                <xdr:col>16</xdr:col>
                <xdr:colOff>47625</xdr:colOff>
                <xdr:row>5</xdr:row>
                <xdr:rowOff>76200</xdr:rowOff>
              </to>
            </anchor>
          </controlPr>
        </control>
      </mc:Choice>
      <mc:Fallback>
        <control shapeId="22555" r:id="rId234" name="TextBox23"/>
      </mc:Fallback>
    </mc:AlternateContent>
    <mc:AlternateContent xmlns:mc="http://schemas.openxmlformats.org/markup-compatibility/2006">
      <mc:Choice Requires="x14">
        <control shapeId="22554" r:id="rId235" name="TextBox22">
          <controlPr defaultSize="0" altText="" r:id="rId18">
            <anchor moveWithCells="1">
              <from>
                <xdr:col>16</xdr:col>
                <xdr:colOff>9525</xdr:colOff>
                <xdr:row>4</xdr:row>
                <xdr:rowOff>19050</xdr:rowOff>
              </from>
              <to>
                <xdr:col>17</xdr:col>
                <xdr:colOff>57150</xdr:colOff>
                <xdr:row>5</xdr:row>
                <xdr:rowOff>57150</xdr:rowOff>
              </to>
            </anchor>
          </controlPr>
        </control>
      </mc:Choice>
      <mc:Fallback>
        <control shapeId="22554" r:id="rId235" name="TextBox22"/>
      </mc:Fallback>
    </mc:AlternateContent>
    <mc:AlternateContent xmlns:mc="http://schemas.openxmlformats.org/markup-compatibility/2006">
      <mc:Choice Requires="x14">
        <control shapeId="22553" r:id="rId236" name="TextBox21">
          <controlPr defaultSize="0" altText="" r:id="rId8">
            <anchor moveWithCells="1">
              <from>
                <xdr:col>7</xdr:col>
                <xdr:colOff>19050</xdr:colOff>
                <xdr:row>4</xdr:row>
                <xdr:rowOff>19050</xdr:rowOff>
              </from>
              <to>
                <xdr:col>8</xdr:col>
                <xdr:colOff>28575</xdr:colOff>
                <xdr:row>5</xdr:row>
                <xdr:rowOff>76200</xdr:rowOff>
              </to>
            </anchor>
          </controlPr>
        </control>
      </mc:Choice>
      <mc:Fallback>
        <control shapeId="22553" r:id="rId236" name="TextBox21"/>
      </mc:Fallback>
    </mc:AlternateContent>
    <mc:AlternateContent xmlns:mc="http://schemas.openxmlformats.org/markup-compatibility/2006">
      <mc:Choice Requires="x14">
        <control shapeId="22552" r:id="rId237" name="TextBox20">
          <controlPr defaultSize="0" altText="" r:id="rId8">
            <anchor moveWithCells="1">
              <from>
                <xdr:col>6</xdr:col>
                <xdr:colOff>19050</xdr:colOff>
                <xdr:row>4</xdr:row>
                <xdr:rowOff>9525</xdr:rowOff>
              </from>
              <to>
                <xdr:col>7</xdr:col>
                <xdr:colOff>28575</xdr:colOff>
                <xdr:row>5</xdr:row>
                <xdr:rowOff>66675</xdr:rowOff>
              </to>
            </anchor>
          </controlPr>
        </control>
      </mc:Choice>
      <mc:Fallback>
        <control shapeId="22552" r:id="rId237" name="TextBox20"/>
      </mc:Fallback>
    </mc:AlternateContent>
    <mc:AlternateContent xmlns:mc="http://schemas.openxmlformats.org/markup-compatibility/2006">
      <mc:Choice Requires="x14">
        <control shapeId="22551" r:id="rId238" name="TextBox19">
          <controlPr defaultSize="0" altText="" r:id="rId4">
            <anchor moveWithCells="1">
              <from>
                <xdr:col>5</xdr:col>
                <xdr:colOff>19050</xdr:colOff>
                <xdr:row>4</xdr:row>
                <xdr:rowOff>9525</xdr:rowOff>
              </from>
              <to>
                <xdr:col>6</xdr:col>
                <xdr:colOff>57150</xdr:colOff>
                <xdr:row>5</xdr:row>
                <xdr:rowOff>66675</xdr:rowOff>
              </to>
            </anchor>
          </controlPr>
        </control>
      </mc:Choice>
      <mc:Fallback>
        <control shapeId="22551" r:id="rId238" name="TextBox19"/>
      </mc:Fallback>
    </mc:AlternateContent>
    <mc:AlternateContent xmlns:mc="http://schemas.openxmlformats.org/markup-compatibility/2006">
      <mc:Choice Requires="x14">
        <control shapeId="22550" r:id="rId239" name="TextBox9">
          <controlPr defaultSize="0" altText="" r:id="rId23">
            <anchor moveWithCells="1">
              <from>
                <xdr:col>4</xdr:col>
                <xdr:colOff>28575</xdr:colOff>
                <xdr:row>4</xdr:row>
                <xdr:rowOff>19050</xdr:rowOff>
              </from>
              <to>
                <xdr:col>5</xdr:col>
                <xdr:colOff>38100</xdr:colOff>
                <xdr:row>5</xdr:row>
                <xdr:rowOff>85725</xdr:rowOff>
              </to>
            </anchor>
          </controlPr>
        </control>
      </mc:Choice>
      <mc:Fallback>
        <control shapeId="22550" r:id="rId239" name="TextBox9"/>
      </mc:Fallback>
    </mc:AlternateContent>
    <mc:AlternateContent xmlns:mc="http://schemas.openxmlformats.org/markup-compatibility/2006">
      <mc:Choice Requires="x14">
        <control shapeId="22549" r:id="rId240" name="TextBox8">
          <controlPr defaultSize="0" altText="" r:id="rId4">
            <anchor moveWithCells="1">
              <from>
                <xdr:col>3</xdr:col>
                <xdr:colOff>9525</xdr:colOff>
                <xdr:row>4</xdr:row>
                <xdr:rowOff>9525</xdr:rowOff>
              </from>
              <to>
                <xdr:col>4</xdr:col>
                <xdr:colOff>47625</xdr:colOff>
                <xdr:row>5</xdr:row>
                <xdr:rowOff>66675</xdr:rowOff>
              </to>
            </anchor>
          </controlPr>
        </control>
      </mc:Choice>
      <mc:Fallback>
        <control shapeId="22549" r:id="rId240" name="TextBox8"/>
      </mc:Fallback>
    </mc:AlternateContent>
    <mc:AlternateContent xmlns:mc="http://schemas.openxmlformats.org/markup-compatibility/2006">
      <mc:Choice Requires="x14">
        <control shapeId="22548" r:id="rId241" name="TextBox7">
          <controlPr defaultSize="0" altText="" r:id="rId4">
            <anchor moveWithCells="1">
              <from>
                <xdr:col>2</xdr:col>
                <xdr:colOff>9525</xdr:colOff>
                <xdr:row>4</xdr:row>
                <xdr:rowOff>9525</xdr:rowOff>
              </from>
              <to>
                <xdr:col>3</xdr:col>
                <xdr:colOff>47625</xdr:colOff>
                <xdr:row>5</xdr:row>
                <xdr:rowOff>66675</xdr:rowOff>
              </to>
            </anchor>
          </controlPr>
        </control>
      </mc:Choice>
      <mc:Fallback>
        <control shapeId="22548" r:id="rId241" name="TextBox7"/>
      </mc:Fallback>
    </mc:AlternateContent>
    <mc:AlternateContent xmlns:mc="http://schemas.openxmlformats.org/markup-compatibility/2006">
      <mc:Choice Requires="x14">
        <control shapeId="22547" r:id="rId242" name="TextBox18">
          <controlPr defaultSize="0" altText="" r:id="rId4">
            <anchor moveWithCells="1">
              <from>
                <xdr:col>8</xdr:col>
                <xdr:colOff>19050</xdr:colOff>
                <xdr:row>3</xdr:row>
                <xdr:rowOff>19050</xdr:rowOff>
              </from>
              <to>
                <xdr:col>9</xdr:col>
                <xdr:colOff>57150</xdr:colOff>
                <xdr:row>4</xdr:row>
                <xdr:rowOff>76200</xdr:rowOff>
              </to>
            </anchor>
          </controlPr>
        </control>
      </mc:Choice>
      <mc:Fallback>
        <control shapeId="22547" r:id="rId242" name="TextBox18"/>
      </mc:Fallback>
    </mc:AlternateContent>
    <mc:AlternateContent xmlns:mc="http://schemas.openxmlformats.org/markup-compatibility/2006">
      <mc:Choice Requires="x14">
        <control shapeId="22546" r:id="rId243" name="TextBox17">
          <controlPr defaultSize="0" altText="" r:id="rId244">
            <anchor moveWithCells="1">
              <from>
                <xdr:col>9</xdr:col>
                <xdr:colOff>9525</xdr:colOff>
                <xdr:row>3</xdr:row>
                <xdr:rowOff>19050</xdr:rowOff>
              </from>
              <to>
                <xdr:col>10</xdr:col>
                <xdr:colOff>47625</xdr:colOff>
                <xdr:row>4</xdr:row>
                <xdr:rowOff>66675</xdr:rowOff>
              </to>
            </anchor>
          </controlPr>
        </control>
      </mc:Choice>
      <mc:Fallback>
        <control shapeId="22546" r:id="rId243" name="TextBox17"/>
      </mc:Fallback>
    </mc:AlternateContent>
    <mc:AlternateContent xmlns:mc="http://schemas.openxmlformats.org/markup-compatibility/2006">
      <mc:Choice Requires="x14">
        <control shapeId="22545" r:id="rId245" name="TextBox16">
          <controlPr defaultSize="0" altText="" r:id="rId246">
            <anchor moveWithCells="1">
              <from>
                <xdr:col>10</xdr:col>
                <xdr:colOff>19050</xdr:colOff>
                <xdr:row>3</xdr:row>
                <xdr:rowOff>19050</xdr:rowOff>
              </from>
              <to>
                <xdr:col>11</xdr:col>
                <xdr:colOff>38100</xdr:colOff>
                <xdr:row>4</xdr:row>
                <xdr:rowOff>76200</xdr:rowOff>
              </to>
            </anchor>
          </controlPr>
        </control>
      </mc:Choice>
      <mc:Fallback>
        <control shapeId="22545" r:id="rId245" name="TextBox16"/>
      </mc:Fallback>
    </mc:AlternateContent>
    <mc:AlternateContent xmlns:mc="http://schemas.openxmlformats.org/markup-compatibility/2006">
      <mc:Choice Requires="x14">
        <control shapeId="22544" r:id="rId247" name="TextBox15">
          <controlPr defaultSize="0" altText="" r:id="rId10">
            <anchor moveWithCells="1">
              <from>
                <xdr:col>11</xdr:col>
                <xdr:colOff>9525</xdr:colOff>
                <xdr:row>3</xdr:row>
                <xdr:rowOff>19050</xdr:rowOff>
              </from>
              <to>
                <xdr:col>12</xdr:col>
                <xdr:colOff>57150</xdr:colOff>
                <xdr:row>4</xdr:row>
                <xdr:rowOff>76200</xdr:rowOff>
              </to>
            </anchor>
          </controlPr>
        </control>
      </mc:Choice>
      <mc:Fallback>
        <control shapeId="22544" r:id="rId247" name="TextBox15"/>
      </mc:Fallback>
    </mc:AlternateContent>
    <mc:AlternateContent xmlns:mc="http://schemas.openxmlformats.org/markup-compatibility/2006">
      <mc:Choice Requires="x14">
        <control shapeId="22543" r:id="rId248" name="TextBox14">
          <controlPr defaultSize="0" altText="" r:id="rId231">
            <anchor moveWithCells="1">
              <from>
                <xdr:col>12</xdr:col>
                <xdr:colOff>19050</xdr:colOff>
                <xdr:row>3</xdr:row>
                <xdr:rowOff>19050</xdr:rowOff>
              </from>
              <to>
                <xdr:col>13</xdr:col>
                <xdr:colOff>47625</xdr:colOff>
                <xdr:row>4</xdr:row>
                <xdr:rowOff>66675</xdr:rowOff>
              </to>
            </anchor>
          </controlPr>
        </control>
      </mc:Choice>
      <mc:Fallback>
        <control shapeId="22543" r:id="rId248" name="TextBox14"/>
      </mc:Fallback>
    </mc:AlternateContent>
    <mc:AlternateContent xmlns:mc="http://schemas.openxmlformats.org/markup-compatibility/2006">
      <mc:Choice Requires="x14">
        <control shapeId="22542" r:id="rId249" name="TextBox13">
          <controlPr defaultSize="0" altText="" r:id="rId246">
            <anchor moveWithCells="1">
              <from>
                <xdr:col>13</xdr:col>
                <xdr:colOff>19050</xdr:colOff>
                <xdr:row>3</xdr:row>
                <xdr:rowOff>19050</xdr:rowOff>
              </from>
              <to>
                <xdr:col>14</xdr:col>
                <xdr:colOff>38100</xdr:colOff>
                <xdr:row>4</xdr:row>
                <xdr:rowOff>76200</xdr:rowOff>
              </to>
            </anchor>
          </controlPr>
        </control>
      </mc:Choice>
      <mc:Fallback>
        <control shapeId="22542" r:id="rId249" name="TextBox13"/>
      </mc:Fallback>
    </mc:AlternateContent>
    <mc:AlternateContent xmlns:mc="http://schemas.openxmlformats.org/markup-compatibility/2006">
      <mc:Choice Requires="x14">
        <control shapeId="22541" r:id="rId250" name="TextBox12">
          <controlPr defaultSize="0" altText="" r:id="rId15">
            <anchor moveWithCells="1">
              <from>
                <xdr:col>14</xdr:col>
                <xdr:colOff>9525</xdr:colOff>
                <xdr:row>3</xdr:row>
                <xdr:rowOff>9525</xdr:rowOff>
              </from>
              <to>
                <xdr:col>15</xdr:col>
                <xdr:colOff>38100</xdr:colOff>
                <xdr:row>4</xdr:row>
                <xdr:rowOff>66675</xdr:rowOff>
              </to>
            </anchor>
          </controlPr>
        </control>
      </mc:Choice>
      <mc:Fallback>
        <control shapeId="22541" r:id="rId250" name="TextBox12"/>
      </mc:Fallback>
    </mc:AlternateContent>
    <mc:AlternateContent xmlns:mc="http://schemas.openxmlformats.org/markup-compatibility/2006">
      <mc:Choice Requires="x14">
        <control shapeId="22540" r:id="rId251" name="TextBox11">
          <controlPr defaultSize="0" altText="" r:id="rId4">
            <anchor moveWithCells="1">
              <from>
                <xdr:col>15</xdr:col>
                <xdr:colOff>9525</xdr:colOff>
                <xdr:row>3</xdr:row>
                <xdr:rowOff>19050</xdr:rowOff>
              </from>
              <to>
                <xdr:col>16</xdr:col>
                <xdr:colOff>47625</xdr:colOff>
                <xdr:row>4</xdr:row>
                <xdr:rowOff>76200</xdr:rowOff>
              </to>
            </anchor>
          </controlPr>
        </control>
      </mc:Choice>
      <mc:Fallback>
        <control shapeId="22540" r:id="rId251" name="TextBox11"/>
      </mc:Fallback>
    </mc:AlternateContent>
    <mc:AlternateContent xmlns:mc="http://schemas.openxmlformats.org/markup-compatibility/2006">
      <mc:Choice Requires="x14">
        <control shapeId="22539" r:id="rId252" name="TextBox10">
          <controlPr defaultSize="0" altText="" r:id="rId253">
            <anchor moveWithCells="1">
              <from>
                <xdr:col>16</xdr:col>
                <xdr:colOff>9525</xdr:colOff>
                <xdr:row>3</xdr:row>
                <xdr:rowOff>19050</xdr:rowOff>
              </from>
              <to>
                <xdr:col>17</xdr:col>
                <xdr:colOff>57150</xdr:colOff>
                <xdr:row>4</xdr:row>
                <xdr:rowOff>66675</xdr:rowOff>
              </to>
            </anchor>
          </controlPr>
        </control>
      </mc:Choice>
      <mc:Fallback>
        <control shapeId="22539" r:id="rId252" name="TextBox10"/>
      </mc:Fallback>
    </mc:AlternateContent>
    <mc:AlternateContent xmlns:mc="http://schemas.openxmlformats.org/markup-compatibility/2006">
      <mc:Choice Requires="x14">
        <control shapeId="22535" r:id="rId254" name="TextBox6">
          <controlPr defaultSize="0" altText="" r:id="rId246">
            <anchor moveWithCells="1">
              <from>
                <xdr:col>7</xdr:col>
                <xdr:colOff>19050</xdr:colOff>
                <xdr:row>3</xdr:row>
                <xdr:rowOff>19050</xdr:rowOff>
              </from>
              <to>
                <xdr:col>8</xdr:col>
                <xdr:colOff>38100</xdr:colOff>
                <xdr:row>4</xdr:row>
                <xdr:rowOff>76200</xdr:rowOff>
              </to>
            </anchor>
          </controlPr>
        </control>
      </mc:Choice>
      <mc:Fallback>
        <control shapeId="22535" r:id="rId254" name="TextBox6"/>
      </mc:Fallback>
    </mc:AlternateContent>
    <mc:AlternateContent xmlns:mc="http://schemas.openxmlformats.org/markup-compatibility/2006">
      <mc:Choice Requires="x14">
        <control shapeId="22534" r:id="rId255" name="TextBox5">
          <controlPr defaultSize="0" altText="" r:id="rId246">
            <anchor moveWithCells="1">
              <from>
                <xdr:col>6</xdr:col>
                <xdr:colOff>19050</xdr:colOff>
                <xdr:row>3</xdr:row>
                <xdr:rowOff>9525</xdr:rowOff>
              </from>
              <to>
                <xdr:col>7</xdr:col>
                <xdr:colOff>38100</xdr:colOff>
                <xdr:row>4</xdr:row>
                <xdr:rowOff>66675</xdr:rowOff>
              </to>
            </anchor>
          </controlPr>
        </control>
      </mc:Choice>
      <mc:Fallback>
        <control shapeId="22534" r:id="rId255" name="TextBox5"/>
      </mc:Fallback>
    </mc:AlternateContent>
    <mc:AlternateContent xmlns:mc="http://schemas.openxmlformats.org/markup-compatibility/2006">
      <mc:Choice Requires="x14">
        <control shapeId="22533" r:id="rId256" name="TextBox4">
          <controlPr defaultSize="0" altText="" r:id="rId4">
            <anchor moveWithCells="1">
              <from>
                <xdr:col>5</xdr:col>
                <xdr:colOff>19050</xdr:colOff>
                <xdr:row>3</xdr:row>
                <xdr:rowOff>9525</xdr:rowOff>
              </from>
              <to>
                <xdr:col>6</xdr:col>
                <xdr:colOff>57150</xdr:colOff>
                <xdr:row>4</xdr:row>
                <xdr:rowOff>66675</xdr:rowOff>
              </to>
            </anchor>
          </controlPr>
        </control>
      </mc:Choice>
      <mc:Fallback>
        <control shapeId="22533" r:id="rId256" name="TextBox4"/>
      </mc:Fallback>
    </mc:AlternateContent>
    <mc:AlternateContent xmlns:mc="http://schemas.openxmlformats.org/markup-compatibility/2006">
      <mc:Choice Requires="x14">
        <control shapeId="22532" r:id="rId257" name="TextBox3">
          <controlPr defaultSize="0" altText="" r:id="rId223">
            <anchor moveWithCells="1">
              <from>
                <xdr:col>4</xdr:col>
                <xdr:colOff>19050</xdr:colOff>
                <xdr:row>3</xdr:row>
                <xdr:rowOff>9525</xdr:rowOff>
              </from>
              <to>
                <xdr:col>5</xdr:col>
                <xdr:colOff>38100</xdr:colOff>
                <xdr:row>4</xdr:row>
                <xdr:rowOff>76200</xdr:rowOff>
              </to>
            </anchor>
          </controlPr>
        </control>
      </mc:Choice>
      <mc:Fallback>
        <control shapeId="22532" r:id="rId257" name="TextBox3"/>
      </mc:Fallback>
    </mc:AlternateContent>
    <mc:AlternateContent xmlns:mc="http://schemas.openxmlformats.org/markup-compatibility/2006">
      <mc:Choice Requires="x14">
        <control shapeId="22531" r:id="rId258" name="TextBox2">
          <controlPr defaultSize="0" altText="" r:id="rId4">
            <anchor moveWithCells="1">
              <from>
                <xdr:col>3</xdr:col>
                <xdr:colOff>9525</xdr:colOff>
                <xdr:row>3</xdr:row>
                <xdr:rowOff>9525</xdr:rowOff>
              </from>
              <to>
                <xdr:col>4</xdr:col>
                <xdr:colOff>47625</xdr:colOff>
                <xdr:row>4</xdr:row>
                <xdr:rowOff>66675</xdr:rowOff>
              </to>
            </anchor>
          </controlPr>
        </control>
      </mc:Choice>
      <mc:Fallback>
        <control shapeId="22531" r:id="rId258" name="TextBox2"/>
      </mc:Fallback>
    </mc:AlternateContent>
    <mc:AlternateContent xmlns:mc="http://schemas.openxmlformats.org/markup-compatibility/2006">
      <mc:Choice Requires="x14">
        <control shapeId="22530" r:id="rId259" name="TextBox1">
          <controlPr defaultSize="0" altText="" r:id="rId4">
            <anchor moveWithCells="1">
              <from>
                <xdr:col>2</xdr:col>
                <xdr:colOff>9525</xdr:colOff>
                <xdr:row>3</xdr:row>
                <xdr:rowOff>9525</xdr:rowOff>
              </from>
              <to>
                <xdr:col>3</xdr:col>
                <xdr:colOff>47625</xdr:colOff>
                <xdr:row>4</xdr:row>
                <xdr:rowOff>66675</xdr:rowOff>
              </to>
            </anchor>
          </controlPr>
        </control>
      </mc:Choice>
      <mc:Fallback>
        <control shapeId="22530" r:id="rId259" name="Text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565E8-77B6-43DB-BBD9-834113A3F2A1}">
  <sheetPr codeName="Sheet15">
    <tabColor rgb="FF00B050"/>
  </sheetPr>
  <dimension ref="B1:P18"/>
  <sheetViews>
    <sheetView showGridLines="0" tabSelected="1" workbookViewId="0">
      <selection activeCell="K13" sqref="K13"/>
    </sheetView>
  </sheetViews>
  <sheetFormatPr defaultRowHeight="15"/>
  <cols>
    <col min="1" max="1" width="3.5703125" style="2021" customWidth="1"/>
    <col min="2" max="2" width="3.28515625" style="2021" bestFit="1" customWidth="1"/>
    <col min="3" max="3" width="28.5703125" style="2021" customWidth="1"/>
    <col min="4" max="4" width="20.85546875" style="2021" customWidth="1"/>
    <col min="5" max="5" width="2.140625" style="2021" customWidth="1"/>
    <col min="6" max="6" width="2.140625" style="2021" bestFit="1" customWidth="1"/>
    <col min="7" max="7" width="15.85546875" style="2021" customWidth="1"/>
    <col min="8" max="8" width="20.7109375" style="2021" customWidth="1"/>
    <col min="9" max="9" width="2.42578125" style="2021" customWidth="1"/>
    <col min="10" max="10" width="2.140625" style="2021" bestFit="1" customWidth="1"/>
    <col min="11" max="11" width="13.42578125" style="2021" customWidth="1"/>
    <col min="12" max="12" width="22.28515625" style="2021" customWidth="1"/>
    <col min="13" max="13" width="2" style="2021" customWidth="1"/>
    <col min="14" max="14" width="2.140625" style="2021" bestFit="1" customWidth="1"/>
    <col min="15" max="15" width="13.42578125" style="2021" customWidth="1"/>
    <col min="16" max="16" width="22.5703125" style="2021" customWidth="1"/>
    <col min="17" max="16384" width="9.140625" style="2021"/>
  </cols>
  <sheetData>
    <row r="1" spans="2:16" ht="19.5" thickBot="1">
      <c r="C1" s="2022" t="s">
        <v>497</v>
      </c>
    </row>
    <row r="2" spans="2:16" ht="18.75">
      <c r="B2" s="2025" t="s">
        <v>375</v>
      </c>
      <c r="C2" s="2026"/>
      <c r="D2" s="2027"/>
      <c r="F2" s="2028" t="s">
        <v>393</v>
      </c>
      <c r="G2" s="2029"/>
      <c r="H2" s="2030"/>
      <c r="J2" s="2031" t="s">
        <v>394</v>
      </c>
      <c r="K2" s="2032"/>
      <c r="L2" s="2033"/>
      <c r="N2" s="2034" t="s">
        <v>613</v>
      </c>
      <c r="O2" s="2035"/>
      <c r="P2" s="2036"/>
    </row>
    <row r="3" spans="2:16" s="2023" customFormat="1" ht="25.5" customHeight="1">
      <c r="B3" s="1563">
        <v>1</v>
      </c>
      <c r="C3" s="2020" t="s">
        <v>376</v>
      </c>
      <c r="D3" s="1565"/>
      <c r="F3" s="1563">
        <v>1</v>
      </c>
      <c r="G3" s="1564" t="s">
        <v>388</v>
      </c>
      <c r="H3" s="1565"/>
      <c r="J3" s="1563">
        <v>1</v>
      </c>
      <c r="K3" s="1564" t="s">
        <v>395</v>
      </c>
      <c r="L3" s="1565"/>
      <c r="N3" s="1563">
        <v>1</v>
      </c>
      <c r="O3" s="1564" t="s">
        <v>616</v>
      </c>
      <c r="P3" s="1565"/>
    </row>
    <row r="4" spans="2:16" s="2023" customFormat="1" ht="25.5" customHeight="1">
      <c r="B4" s="1566">
        <v>2</v>
      </c>
      <c r="C4" s="1567" t="s">
        <v>377</v>
      </c>
      <c r="D4" s="1568"/>
      <c r="F4" s="1566">
        <v>2</v>
      </c>
      <c r="G4" s="1567" t="s">
        <v>370</v>
      </c>
      <c r="H4" s="1568"/>
      <c r="J4" s="1566">
        <v>2</v>
      </c>
      <c r="K4" s="1567" t="s">
        <v>396</v>
      </c>
      <c r="L4" s="1568"/>
      <c r="N4" s="1566">
        <v>2</v>
      </c>
      <c r="O4" s="1567" t="s">
        <v>614</v>
      </c>
      <c r="P4" s="1568"/>
    </row>
    <row r="5" spans="2:16" s="2023" customFormat="1" ht="25.5" customHeight="1">
      <c r="B5" s="1566">
        <v>3</v>
      </c>
      <c r="C5" s="1567" t="s">
        <v>378</v>
      </c>
      <c r="D5" s="1568"/>
      <c r="F5" s="1566">
        <v>3</v>
      </c>
      <c r="G5" s="1567" t="s">
        <v>389</v>
      </c>
      <c r="H5" s="1568"/>
      <c r="J5" s="1566"/>
      <c r="K5" s="1567"/>
      <c r="L5" s="1568"/>
      <c r="N5" s="1566">
        <v>3</v>
      </c>
      <c r="O5" s="1567" t="s">
        <v>615</v>
      </c>
      <c r="P5" s="1568"/>
    </row>
    <row r="6" spans="2:16" s="2023" customFormat="1" ht="25.5" customHeight="1">
      <c r="B6" s="1566">
        <v>4</v>
      </c>
      <c r="C6" s="1567" t="s">
        <v>379</v>
      </c>
      <c r="D6" s="1568"/>
      <c r="F6" s="1566">
        <v>4</v>
      </c>
      <c r="G6" s="1567" t="s">
        <v>390</v>
      </c>
      <c r="H6" s="1568"/>
      <c r="J6" s="1566"/>
      <c r="K6" s="1567"/>
      <c r="L6" s="1568"/>
      <c r="N6" s="1566"/>
      <c r="O6" s="1567"/>
      <c r="P6" s="1568"/>
    </row>
    <row r="7" spans="2:16" s="2023" customFormat="1" ht="25.5" customHeight="1">
      <c r="B7" s="1566">
        <v>5</v>
      </c>
      <c r="C7" s="1567" t="s">
        <v>380</v>
      </c>
      <c r="D7" s="1568"/>
      <c r="F7" s="1566">
        <v>5</v>
      </c>
      <c r="G7" s="1567" t="s">
        <v>371</v>
      </c>
      <c r="H7" s="1568"/>
      <c r="J7" s="1566"/>
      <c r="K7" s="1567"/>
      <c r="L7" s="1568"/>
      <c r="N7" s="1566"/>
      <c r="O7" s="1567"/>
      <c r="P7" s="1568"/>
    </row>
    <row r="8" spans="2:16" s="2023" customFormat="1" ht="25.5" customHeight="1">
      <c r="B8" s="1566">
        <v>6</v>
      </c>
      <c r="C8" s="1567" t="s">
        <v>381</v>
      </c>
      <c r="D8" s="1568"/>
      <c r="F8" s="1566">
        <v>6</v>
      </c>
      <c r="G8" s="1567" t="s">
        <v>391</v>
      </c>
      <c r="H8" s="1568"/>
      <c r="J8" s="1566"/>
      <c r="K8" s="1567"/>
      <c r="L8" s="1568"/>
      <c r="N8" s="1566"/>
      <c r="O8" s="1567"/>
      <c r="P8" s="1568"/>
    </row>
    <row r="9" spans="2:16" s="2023" customFormat="1" ht="25.5" customHeight="1">
      <c r="B9" s="1566">
        <v>7</v>
      </c>
      <c r="C9" s="1567" t="s">
        <v>382</v>
      </c>
      <c r="D9" s="1568"/>
      <c r="F9" s="1566">
        <v>7</v>
      </c>
      <c r="G9" s="1567" t="s">
        <v>392</v>
      </c>
      <c r="H9" s="1568"/>
      <c r="J9" s="1566"/>
      <c r="K9" s="1567"/>
      <c r="L9" s="1568"/>
      <c r="N9" s="1566"/>
      <c r="O9" s="1567"/>
      <c r="P9" s="1568"/>
    </row>
    <row r="10" spans="2:16" s="2023" customFormat="1" ht="25.5" customHeight="1">
      <c r="B10" s="1566">
        <v>8</v>
      </c>
      <c r="C10" s="1567" t="s">
        <v>383</v>
      </c>
      <c r="D10" s="1568"/>
      <c r="F10" s="1566"/>
      <c r="G10" s="1567"/>
      <c r="H10" s="1568"/>
      <c r="J10" s="1569"/>
      <c r="K10" s="1570"/>
      <c r="L10" s="1568"/>
      <c r="N10" s="1569"/>
      <c r="O10" s="1570"/>
      <c r="P10" s="1568"/>
    </row>
    <row r="11" spans="2:16" s="2023" customFormat="1" ht="25.5" customHeight="1">
      <c r="B11" s="1566">
        <v>9</v>
      </c>
      <c r="C11" s="1567" t="s">
        <v>384</v>
      </c>
      <c r="D11" s="1568"/>
      <c r="F11" s="1566"/>
      <c r="G11" s="1567"/>
      <c r="H11" s="1568"/>
      <c r="J11" s="1569"/>
      <c r="K11" s="1570"/>
      <c r="L11" s="1568"/>
      <c r="N11" s="1569"/>
      <c r="O11" s="1570"/>
      <c r="P11" s="1568"/>
    </row>
    <row r="12" spans="2:16" s="2023" customFormat="1" ht="25.5" customHeight="1" thickBot="1">
      <c r="B12" s="1566">
        <v>10</v>
      </c>
      <c r="C12" s="1567" t="s">
        <v>385</v>
      </c>
      <c r="D12" s="1568"/>
      <c r="F12" s="1566"/>
      <c r="G12" s="1567"/>
      <c r="H12" s="1568"/>
      <c r="J12" s="1572"/>
      <c r="K12" s="1573"/>
      <c r="L12" s="1575"/>
      <c r="N12" s="1572"/>
      <c r="O12" s="1573"/>
      <c r="P12" s="1575"/>
    </row>
    <row r="13" spans="2:16" s="2023" customFormat="1" ht="25.5" customHeight="1">
      <c r="B13" s="1566">
        <v>11</v>
      </c>
      <c r="C13" s="1567" t="s">
        <v>386</v>
      </c>
      <c r="D13" s="1568"/>
      <c r="F13" s="1569"/>
      <c r="G13" s="1570"/>
      <c r="H13" s="1571"/>
    </row>
    <row r="14" spans="2:16" s="2023" customFormat="1" ht="25.5" customHeight="1">
      <c r="B14" s="1566">
        <v>12</v>
      </c>
      <c r="C14" s="1567" t="s">
        <v>387</v>
      </c>
      <c r="D14" s="1568"/>
      <c r="F14" s="1569"/>
      <c r="G14" s="1570"/>
      <c r="H14" s="1571"/>
    </row>
    <row r="15" spans="2:16" s="2023" customFormat="1" ht="21.75" customHeight="1" thickBot="1">
      <c r="B15" s="1566"/>
      <c r="C15" s="1567"/>
      <c r="D15" s="1568"/>
      <c r="F15" s="1572"/>
      <c r="G15" s="1573"/>
      <c r="H15" s="1574"/>
    </row>
    <row r="16" spans="2:16" s="2024" customFormat="1" ht="21.75" customHeight="1">
      <c r="B16" s="1569"/>
      <c r="C16" s="1570"/>
      <c r="D16" s="1571"/>
    </row>
    <row r="17" spans="2:4" s="2024" customFormat="1" ht="21.75" customHeight="1">
      <c r="B17" s="1569"/>
      <c r="C17" s="1570"/>
      <c r="D17" s="1571"/>
    </row>
    <row r="18" spans="2:4" s="2024" customFormat="1" ht="21.75" customHeight="1" thickBot="1">
      <c r="B18" s="1572"/>
      <c r="C18" s="1573"/>
      <c r="D18" s="1574"/>
    </row>
  </sheetData>
  <sheetProtection sheet="1" objects="1" scenarios="1"/>
  <mergeCells count="4">
    <mergeCell ref="B2:D2"/>
    <mergeCell ref="F2:H2"/>
    <mergeCell ref="J2:L2"/>
    <mergeCell ref="N2:P2"/>
  </mergeCells>
  <phoneticPr fontId="6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ump_c3">
                <anchor moveWithCells="1" sizeWithCells="1">
                  <from>
                    <xdr:col>3</xdr:col>
                    <xdr:colOff>47625</xdr:colOff>
                    <xdr:row>2</xdr:row>
                    <xdr:rowOff>28575</xdr:rowOff>
                  </from>
                  <to>
                    <xdr:col>3</xdr:col>
                    <xdr:colOff>1323975</xdr:colOff>
                    <xdr:row>2</xdr:row>
                    <xdr:rowOff>257175</xdr:rowOff>
                  </to>
                </anchor>
              </controlPr>
            </control>
          </mc:Choice>
        </mc:AlternateContent>
        <mc:AlternateContent xmlns:mc="http://schemas.openxmlformats.org/markup-compatibility/2006">
          <mc:Choice Requires="x14">
            <control shapeId="27653" r:id="rId5" name="Button 5">
              <controlPr defaultSize="0" print="0" autoFill="0" autoPict="0" macro="[0]!jump_c4">
                <anchor moveWithCells="1" sizeWithCells="1">
                  <from>
                    <xdr:col>3</xdr:col>
                    <xdr:colOff>57150</xdr:colOff>
                    <xdr:row>3</xdr:row>
                    <xdr:rowOff>38100</xdr:rowOff>
                  </from>
                  <to>
                    <xdr:col>3</xdr:col>
                    <xdr:colOff>1314450</xdr:colOff>
                    <xdr:row>3</xdr:row>
                    <xdr:rowOff>266700</xdr:rowOff>
                  </to>
                </anchor>
              </controlPr>
            </control>
          </mc:Choice>
        </mc:AlternateContent>
        <mc:AlternateContent xmlns:mc="http://schemas.openxmlformats.org/markup-compatibility/2006">
          <mc:Choice Requires="x14">
            <control shapeId="27654" r:id="rId6" name="Button 6">
              <controlPr defaultSize="0" print="0" autoFill="0" autoPict="0" macro="[0]!jump_c5">
                <anchor moveWithCells="1" sizeWithCells="1">
                  <from>
                    <xdr:col>3</xdr:col>
                    <xdr:colOff>57150</xdr:colOff>
                    <xdr:row>4</xdr:row>
                    <xdr:rowOff>47625</xdr:rowOff>
                  </from>
                  <to>
                    <xdr:col>3</xdr:col>
                    <xdr:colOff>1304925</xdr:colOff>
                    <xdr:row>4</xdr:row>
                    <xdr:rowOff>276225</xdr:rowOff>
                  </to>
                </anchor>
              </controlPr>
            </control>
          </mc:Choice>
        </mc:AlternateContent>
        <mc:AlternateContent xmlns:mc="http://schemas.openxmlformats.org/markup-compatibility/2006">
          <mc:Choice Requires="x14">
            <control shapeId="27655" r:id="rId7" name="Button 7">
              <controlPr defaultSize="0" print="0" autoFill="0" autoPict="0" macro="[0]!jump_c6">
                <anchor moveWithCells="1" sizeWithCells="1">
                  <from>
                    <xdr:col>3</xdr:col>
                    <xdr:colOff>57150</xdr:colOff>
                    <xdr:row>5</xdr:row>
                    <xdr:rowOff>47625</xdr:rowOff>
                  </from>
                  <to>
                    <xdr:col>3</xdr:col>
                    <xdr:colOff>1295400</xdr:colOff>
                    <xdr:row>5</xdr:row>
                    <xdr:rowOff>285750</xdr:rowOff>
                  </to>
                </anchor>
              </controlPr>
            </control>
          </mc:Choice>
        </mc:AlternateContent>
        <mc:AlternateContent xmlns:mc="http://schemas.openxmlformats.org/markup-compatibility/2006">
          <mc:Choice Requires="x14">
            <control shapeId="27656" r:id="rId8" name="Button 8">
              <controlPr defaultSize="0" print="0" autoFill="0" autoPict="0" macro="[0]!jump_c7">
                <anchor moveWithCells="1" sizeWithCells="1">
                  <from>
                    <xdr:col>3</xdr:col>
                    <xdr:colOff>57150</xdr:colOff>
                    <xdr:row>6</xdr:row>
                    <xdr:rowOff>47625</xdr:rowOff>
                  </from>
                  <to>
                    <xdr:col>3</xdr:col>
                    <xdr:colOff>1304925</xdr:colOff>
                    <xdr:row>6</xdr:row>
                    <xdr:rowOff>266700</xdr:rowOff>
                  </to>
                </anchor>
              </controlPr>
            </control>
          </mc:Choice>
        </mc:AlternateContent>
        <mc:AlternateContent xmlns:mc="http://schemas.openxmlformats.org/markup-compatibility/2006">
          <mc:Choice Requires="x14">
            <control shapeId="27657" r:id="rId9" name="Button 9">
              <controlPr defaultSize="0" print="0" autoFill="0" autoPict="0" macro="[0]!jump_c8">
                <anchor moveWithCells="1" sizeWithCells="1">
                  <from>
                    <xdr:col>3</xdr:col>
                    <xdr:colOff>57150</xdr:colOff>
                    <xdr:row>7</xdr:row>
                    <xdr:rowOff>47625</xdr:rowOff>
                  </from>
                  <to>
                    <xdr:col>3</xdr:col>
                    <xdr:colOff>1285875</xdr:colOff>
                    <xdr:row>7</xdr:row>
                    <xdr:rowOff>285750</xdr:rowOff>
                  </to>
                </anchor>
              </controlPr>
            </control>
          </mc:Choice>
        </mc:AlternateContent>
        <mc:AlternateContent xmlns:mc="http://schemas.openxmlformats.org/markup-compatibility/2006">
          <mc:Choice Requires="x14">
            <control shapeId="27658" r:id="rId10" name="Button 10">
              <controlPr defaultSize="0" print="0" autoFill="0" autoPict="0" macro="[0]!jump_c9">
                <anchor moveWithCells="1" sizeWithCells="1">
                  <from>
                    <xdr:col>3</xdr:col>
                    <xdr:colOff>57150</xdr:colOff>
                    <xdr:row>8</xdr:row>
                    <xdr:rowOff>57150</xdr:rowOff>
                  </from>
                  <to>
                    <xdr:col>3</xdr:col>
                    <xdr:colOff>1285875</xdr:colOff>
                    <xdr:row>8</xdr:row>
                    <xdr:rowOff>276225</xdr:rowOff>
                  </to>
                </anchor>
              </controlPr>
            </control>
          </mc:Choice>
        </mc:AlternateContent>
        <mc:AlternateContent xmlns:mc="http://schemas.openxmlformats.org/markup-compatibility/2006">
          <mc:Choice Requires="x14">
            <control shapeId="27659" r:id="rId11" name="Button 11">
              <controlPr defaultSize="0" print="0" autoFill="0" autoPict="0" macro="[0]!jump_c10">
                <anchor moveWithCells="1" sizeWithCells="1">
                  <from>
                    <xdr:col>3</xdr:col>
                    <xdr:colOff>57150</xdr:colOff>
                    <xdr:row>9</xdr:row>
                    <xdr:rowOff>57150</xdr:rowOff>
                  </from>
                  <to>
                    <xdr:col>3</xdr:col>
                    <xdr:colOff>1285875</xdr:colOff>
                    <xdr:row>9</xdr:row>
                    <xdr:rowOff>285750</xdr:rowOff>
                  </to>
                </anchor>
              </controlPr>
            </control>
          </mc:Choice>
        </mc:AlternateContent>
        <mc:AlternateContent xmlns:mc="http://schemas.openxmlformats.org/markup-compatibility/2006">
          <mc:Choice Requires="x14">
            <control shapeId="27660" r:id="rId12" name="Button 12">
              <controlPr defaultSize="0" print="0" autoFill="0" autoPict="0" macro="[0]!jump_c11">
                <anchor moveWithCells="1" sizeWithCells="1">
                  <from>
                    <xdr:col>3</xdr:col>
                    <xdr:colOff>47625</xdr:colOff>
                    <xdr:row>10</xdr:row>
                    <xdr:rowOff>38100</xdr:rowOff>
                  </from>
                  <to>
                    <xdr:col>3</xdr:col>
                    <xdr:colOff>1295400</xdr:colOff>
                    <xdr:row>10</xdr:row>
                    <xdr:rowOff>257175</xdr:rowOff>
                  </to>
                </anchor>
              </controlPr>
            </control>
          </mc:Choice>
        </mc:AlternateContent>
        <mc:AlternateContent xmlns:mc="http://schemas.openxmlformats.org/markup-compatibility/2006">
          <mc:Choice Requires="x14">
            <control shapeId="27661" r:id="rId13" name="Button 13">
              <controlPr defaultSize="0" print="0" autoFill="0" autoPict="0" macro="[0]!jump_c12">
                <anchor moveWithCells="1" sizeWithCells="1">
                  <from>
                    <xdr:col>3</xdr:col>
                    <xdr:colOff>47625</xdr:colOff>
                    <xdr:row>11</xdr:row>
                    <xdr:rowOff>38100</xdr:rowOff>
                  </from>
                  <to>
                    <xdr:col>3</xdr:col>
                    <xdr:colOff>1304925</xdr:colOff>
                    <xdr:row>11</xdr:row>
                    <xdr:rowOff>276225</xdr:rowOff>
                  </to>
                </anchor>
              </controlPr>
            </control>
          </mc:Choice>
        </mc:AlternateContent>
        <mc:AlternateContent xmlns:mc="http://schemas.openxmlformats.org/markup-compatibility/2006">
          <mc:Choice Requires="x14">
            <control shapeId="27662" r:id="rId14" name="Button 14">
              <controlPr defaultSize="0" print="0" autoFill="0" autoPict="0" macro="[0]!jump_c13">
                <anchor moveWithCells="1" sizeWithCells="1">
                  <from>
                    <xdr:col>3</xdr:col>
                    <xdr:colOff>47625</xdr:colOff>
                    <xdr:row>12</xdr:row>
                    <xdr:rowOff>47625</xdr:rowOff>
                  </from>
                  <to>
                    <xdr:col>3</xdr:col>
                    <xdr:colOff>1304925</xdr:colOff>
                    <xdr:row>12</xdr:row>
                    <xdr:rowOff>276225</xdr:rowOff>
                  </to>
                </anchor>
              </controlPr>
            </control>
          </mc:Choice>
        </mc:AlternateContent>
        <mc:AlternateContent xmlns:mc="http://schemas.openxmlformats.org/markup-compatibility/2006">
          <mc:Choice Requires="x14">
            <control shapeId="27663" r:id="rId15" name="Button 15">
              <controlPr defaultSize="0" print="0" autoFill="0" autoPict="0" macro="[0]!jump_c14">
                <anchor moveWithCells="1" sizeWithCells="1">
                  <from>
                    <xdr:col>3</xdr:col>
                    <xdr:colOff>47625</xdr:colOff>
                    <xdr:row>13</xdr:row>
                    <xdr:rowOff>47625</xdr:rowOff>
                  </from>
                  <to>
                    <xdr:col>3</xdr:col>
                    <xdr:colOff>1304925</xdr:colOff>
                    <xdr:row>13</xdr:row>
                    <xdr:rowOff>276225</xdr:rowOff>
                  </to>
                </anchor>
              </controlPr>
            </control>
          </mc:Choice>
        </mc:AlternateContent>
        <mc:AlternateContent xmlns:mc="http://schemas.openxmlformats.org/markup-compatibility/2006">
          <mc:Choice Requires="x14">
            <control shapeId="27664" r:id="rId16" name="Button 16">
              <controlPr defaultSize="0" print="0" autoFill="0" autoPict="0" macro="[0]!jump_g3">
                <anchor moveWithCells="1" sizeWithCells="1">
                  <from>
                    <xdr:col>7</xdr:col>
                    <xdr:colOff>76200</xdr:colOff>
                    <xdr:row>2</xdr:row>
                    <xdr:rowOff>19050</xdr:rowOff>
                  </from>
                  <to>
                    <xdr:col>7</xdr:col>
                    <xdr:colOff>1314450</xdr:colOff>
                    <xdr:row>2</xdr:row>
                    <xdr:rowOff>266700</xdr:rowOff>
                  </to>
                </anchor>
              </controlPr>
            </control>
          </mc:Choice>
        </mc:AlternateContent>
        <mc:AlternateContent xmlns:mc="http://schemas.openxmlformats.org/markup-compatibility/2006">
          <mc:Choice Requires="x14">
            <control shapeId="27665" r:id="rId17" name="Button 17">
              <controlPr defaultSize="0" print="0" autoFill="0" autoPict="0" macro="[0]!jump_g4">
                <anchor moveWithCells="1" sizeWithCells="1">
                  <from>
                    <xdr:col>7</xdr:col>
                    <xdr:colOff>76200</xdr:colOff>
                    <xdr:row>3</xdr:row>
                    <xdr:rowOff>47625</xdr:rowOff>
                  </from>
                  <to>
                    <xdr:col>7</xdr:col>
                    <xdr:colOff>1304925</xdr:colOff>
                    <xdr:row>3</xdr:row>
                    <xdr:rowOff>295275</xdr:rowOff>
                  </to>
                </anchor>
              </controlPr>
            </control>
          </mc:Choice>
        </mc:AlternateContent>
        <mc:AlternateContent xmlns:mc="http://schemas.openxmlformats.org/markup-compatibility/2006">
          <mc:Choice Requires="x14">
            <control shapeId="27666" r:id="rId18" name="Button 18">
              <controlPr defaultSize="0" print="0" autoFill="0" autoPict="0" macro="[0]!jump_g5">
                <anchor moveWithCells="1" sizeWithCells="1">
                  <from>
                    <xdr:col>7</xdr:col>
                    <xdr:colOff>76200</xdr:colOff>
                    <xdr:row>4</xdr:row>
                    <xdr:rowOff>28575</xdr:rowOff>
                  </from>
                  <to>
                    <xdr:col>7</xdr:col>
                    <xdr:colOff>1295400</xdr:colOff>
                    <xdr:row>4</xdr:row>
                    <xdr:rowOff>285750</xdr:rowOff>
                  </to>
                </anchor>
              </controlPr>
            </control>
          </mc:Choice>
        </mc:AlternateContent>
        <mc:AlternateContent xmlns:mc="http://schemas.openxmlformats.org/markup-compatibility/2006">
          <mc:Choice Requires="x14">
            <control shapeId="27667" r:id="rId19" name="Button 19">
              <controlPr defaultSize="0" print="0" autoFill="0" autoPict="0" macro="[0]!jump_g6">
                <anchor moveWithCells="1" sizeWithCells="1">
                  <from>
                    <xdr:col>7</xdr:col>
                    <xdr:colOff>76200</xdr:colOff>
                    <xdr:row>5</xdr:row>
                    <xdr:rowOff>28575</xdr:rowOff>
                  </from>
                  <to>
                    <xdr:col>7</xdr:col>
                    <xdr:colOff>1295400</xdr:colOff>
                    <xdr:row>5</xdr:row>
                    <xdr:rowOff>276225</xdr:rowOff>
                  </to>
                </anchor>
              </controlPr>
            </control>
          </mc:Choice>
        </mc:AlternateContent>
        <mc:AlternateContent xmlns:mc="http://schemas.openxmlformats.org/markup-compatibility/2006">
          <mc:Choice Requires="x14">
            <control shapeId="27668" r:id="rId20" name="Button 20">
              <controlPr defaultSize="0" print="0" autoFill="0" autoPict="0" macro="[0]!jump_g7">
                <anchor moveWithCells="1" sizeWithCells="1">
                  <from>
                    <xdr:col>7</xdr:col>
                    <xdr:colOff>76200</xdr:colOff>
                    <xdr:row>6</xdr:row>
                    <xdr:rowOff>28575</xdr:rowOff>
                  </from>
                  <to>
                    <xdr:col>7</xdr:col>
                    <xdr:colOff>1295400</xdr:colOff>
                    <xdr:row>6</xdr:row>
                    <xdr:rowOff>276225</xdr:rowOff>
                  </to>
                </anchor>
              </controlPr>
            </control>
          </mc:Choice>
        </mc:AlternateContent>
        <mc:AlternateContent xmlns:mc="http://schemas.openxmlformats.org/markup-compatibility/2006">
          <mc:Choice Requires="x14">
            <control shapeId="27669" r:id="rId21" name="Button 21">
              <controlPr defaultSize="0" print="0" autoFill="0" autoPict="0" macro="[0]!jump_g8">
                <anchor moveWithCells="1" sizeWithCells="1">
                  <from>
                    <xdr:col>7</xdr:col>
                    <xdr:colOff>76200</xdr:colOff>
                    <xdr:row>7</xdr:row>
                    <xdr:rowOff>28575</xdr:rowOff>
                  </from>
                  <to>
                    <xdr:col>7</xdr:col>
                    <xdr:colOff>1285875</xdr:colOff>
                    <xdr:row>7</xdr:row>
                    <xdr:rowOff>276225</xdr:rowOff>
                  </to>
                </anchor>
              </controlPr>
            </control>
          </mc:Choice>
        </mc:AlternateContent>
        <mc:AlternateContent xmlns:mc="http://schemas.openxmlformats.org/markup-compatibility/2006">
          <mc:Choice Requires="x14">
            <control shapeId="27670" r:id="rId22" name="Button 22">
              <controlPr defaultSize="0" print="0" autoFill="0" autoPict="0" macro="[0]!jump_g9">
                <anchor moveWithCells="1" sizeWithCells="1">
                  <from>
                    <xdr:col>7</xdr:col>
                    <xdr:colOff>76200</xdr:colOff>
                    <xdr:row>8</xdr:row>
                    <xdr:rowOff>38100</xdr:rowOff>
                  </from>
                  <to>
                    <xdr:col>7</xdr:col>
                    <xdr:colOff>1276350</xdr:colOff>
                    <xdr:row>8</xdr:row>
                    <xdr:rowOff>276225</xdr:rowOff>
                  </to>
                </anchor>
              </controlPr>
            </control>
          </mc:Choice>
        </mc:AlternateContent>
        <mc:AlternateContent xmlns:mc="http://schemas.openxmlformats.org/markup-compatibility/2006">
          <mc:Choice Requires="x14">
            <control shapeId="27671" r:id="rId23" name="Button 23">
              <controlPr defaultSize="0" print="0" autoFill="0" autoPict="0" macro="[0]!jump_k3">
                <anchor moveWithCells="1" sizeWithCells="1">
                  <from>
                    <xdr:col>11</xdr:col>
                    <xdr:colOff>38100</xdr:colOff>
                    <xdr:row>2</xdr:row>
                    <xdr:rowOff>28575</xdr:rowOff>
                  </from>
                  <to>
                    <xdr:col>11</xdr:col>
                    <xdr:colOff>1419225</xdr:colOff>
                    <xdr:row>2</xdr:row>
                    <xdr:rowOff>276225</xdr:rowOff>
                  </to>
                </anchor>
              </controlPr>
            </control>
          </mc:Choice>
        </mc:AlternateContent>
        <mc:AlternateContent xmlns:mc="http://schemas.openxmlformats.org/markup-compatibility/2006">
          <mc:Choice Requires="x14">
            <control shapeId="27672" r:id="rId24" name="Button 24">
              <controlPr defaultSize="0" print="0" autoFill="0" autoPict="0" macro="[0]!jump_k4">
                <anchor moveWithCells="1" sizeWithCells="1">
                  <from>
                    <xdr:col>11</xdr:col>
                    <xdr:colOff>47625</xdr:colOff>
                    <xdr:row>3</xdr:row>
                    <xdr:rowOff>19050</xdr:rowOff>
                  </from>
                  <to>
                    <xdr:col>11</xdr:col>
                    <xdr:colOff>1409700</xdr:colOff>
                    <xdr:row>3</xdr:row>
                    <xdr:rowOff>266700</xdr:rowOff>
                  </to>
                </anchor>
              </controlPr>
            </control>
          </mc:Choice>
        </mc:AlternateContent>
        <mc:AlternateContent xmlns:mc="http://schemas.openxmlformats.org/markup-compatibility/2006">
          <mc:Choice Requires="x14">
            <control shapeId="27673" r:id="rId25" name="Button 25">
              <controlPr defaultSize="0" print="0" autoFill="0" autoPict="0" macro="[0]!jump_o3">
                <anchor moveWithCells="1" sizeWithCells="1">
                  <from>
                    <xdr:col>15</xdr:col>
                    <xdr:colOff>76200</xdr:colOff>
                    <xdr:row>2</xdr:row>
                    <xdr:rowOff>28575</xdr:rowOff>
                  </from>
                  <to>
                    <xdr:col>15</xdr:col>
                    <xdr:colOff>1419225</xdr:colOff>
                    <xdr:row>2</xdr:row>
                    <xdr:rowOff>276225</xdr:rowOff>
                  </to>
                </anchor>
              </controlPr>
            </control>
          </mc:Choice>
        </mc:AlternateContent>
        <mc:AlternateContent xmlns:mc="http://schemas.openxmlformats.org/markup-compatibility/2006">
          <mc:Choice Requires="x14">
            <control shapeId="27674" r:id="rId26" name="Button 26">
              <controlPr defaultSize="0" print="0" autoFill="0" autoPict="0" macro="[0]!jump_o4">
                <anchor moveWithCells="1" sizeWithCells="1">
                  <from>
                    <xdr:col>15</xdr:col>
                    <xdr:colOff>85725</xdr:colOff>
                    <xdr:row>3</xdr:row>
                    <xdr:rowOff>19050</xdr:rowOff>
                  </from>
                  <to>
                    <xdr:col>15</xdr:col>
                    <xdr:colOff>1409700</xdr:colOff>
                    <xdr:row>3</xdr:row>
                    <xdr:rowOff>266700</xdr:rowOff>
                  </to>
                </anchor>
              </controlPr>
            </control>
          </mc:Choice>
        </mc:AlternateContent>
        <mc:AlternateContent xmlns:mc="http://schemas.openxmlformats.org/markup-compatibility/2006">
          <mc:Choice Requires="x14">
            <control shapeId="27675" r:id="rId27" name="Button 27">
              <controlPr defaultSize="0" print="0" autoFill="0" autoPict="0" macro="[0]!jump_o5">
                <anchor moveWithCells="1" sizeWithCells="1">
                  <from>
                    <xdr:col>15</xdr:col>
                    <xdr:colOff>95250</xdr:colOff>
                    <xdr:row>4</xdr:row>
                    <xdr:rowOff>19050</xdr:rowOff>
                  </from>
                  <to>
                    <xdr:col>15</xdr:col>
                    <xdr:colOff>1409700</xdr:colOff>
                    <xdr:row>4</xdr:row>
                    <xdr:rowOff>266700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CF687-F38F-465B-BD8A-DB6AEA2C4C54}">
  <sheetPr codeName="Sheet28"/>
  <dimension ref="A6:J101"/>
  <sheetViews>
    <sheetView showGridLines="0" workbookViewId="0">
      <selection activeCell="J10" sqref="J10"/>
    </sheetView>
  </sheetViews>
  <sheetFormatPr defaultColWidth="11.42578125" defaultRowHeight="15"/>
  <cols>
    <col min="1" max="16384" width="11.42578125" style="1867"/>
  </cols>
  <sheetData>
    <row r="6" spans="1:10" ht="21">
      <c r="A6" s="1870" t="s">
        <v>580</v>
      </c>
      <c r="B6" s="1870"/>
      <c r="C6" s="1870"/>
      <c r="D6" s="1870"/>
      <c r="E6" s="1870"/>
      <c r="F6" s="1870"/>
      <c r="G6" s="1870"/>
      <c r="H6" s="1870"/>
      <c r="I6" s="1870"/>
      <c r="J6" s="1870"/>
    </row>
    <row r="7" spans="1:10" ht="12" customHeight="1"/>
    <row r="8" spans="1:10">
      <c r="A8" s="1867" t="s">
        <v>579</v>
      </c>
    </row>
    <row r="9" spans="1:10" ht="12" customHeight="1"/>
    <row r="10" spans="1:10">
      <c r="B10" s="1867" t="s">
        <v>578</v>
      </c>
      <c r="D10" s="1867" t="s">
        <v>577</v>
      </c>
    </row>
    <row r="11" spans="1:10">
      <c r="D11" s="1867" t="s">
        <v>576</v>
      </c>
    </row>
    <row r="12" spans="1:10" ht="12" customHeight="1"/>
    <row r="13" spans="1:10">
      <c r="B13" s="1867" t="s">
        <v>575</v>
      </c>
      <c r="D13" s="1867" t="s">
        <v>574</v>
      </c>
    </row>
    <row r="14" spans="1:10">
      <c r="D14" s="1867" t="s">
        <v>573</v>
      </c>
    </row>
    <row r="15" spans="1:10">
      <c r="D15" s="1867" t="s">
        <v>572</v>
      </c>
    </row>
    <row r="16" spans="1:10">
      <c r="D16" s="1867" t="s">
        <v>571</v>
      </c>
    </row>
    <row r="17" spans="1:4" ht="12" customHeight="1"/>
    <row r="18" spans="1:4">
      <c r="B18" s="1867" t="s">
        <v>570</v>
      </c>
      <c r="D18" s="1867" t="s">
        <v>569</v>
      </c>
    </row>
    <row r="19" spans="1:4">
      <c r="D19" s="1867" t="s">
        <v>568</v>
      </c>
    </row>
    <row r="20" spans="1:4">
      <c r="D20" s="1867" t="s">
        <v>567</v>
      </c>
    </row>
    <row r="21" spans="1:4" ht="12" customHeight="1"/>
    <row r="22" spans="1:4">
      <c r="A22" s="1867" t="s">
        <v>566</v>
      </c>
    </row>
    <row r="23" spans="1:4" ht="12" customHeight="1"/>
    <row r="24" spans="1:4" ht="12" customHeight="1"/>
    <row r="25" spans="1:4">
      <c r="A25" s="1869" t="s">
        <v>565</v>
      </c>
      <c r="B25" s="1868" t="s">
        <v>564</v>
      </c>
      <c r="C25" s="1867" t="s">
        <v>563</v>
      </c>
    </row>
    <row r="26" spans="1:4">
      <c r="B26" s="1868"/>
      <c r="C26" s="1867" t="s">
        <v>562</v>
      </c>
    </row>
    <row r="27" spans="1:4" ht="12" customHeight="1">
      <c r="B27" s="1868"/>
    </row>
    <row r="28" spans="1:4">
      <c r="B28" s="1868" t="s">
        <v>561</v>
      </c>
      <c r="C28" s="1867" t="s">
        <v>560</v>
      </c>
    </row>
    <row r="29" spans="1:4">
      <c r="B29" s="1868"/>
      <c r="C29" s="1867" t="s">
        <v>559</v>
      </c>
    </row>
    <row r="30" spans="1:4">
      <c r="B30" s="1868"/>
      <c r="C30" s="1867" t="s">
        <v>558</v>
      </c>
    </row>
    <row r="31" spans="1:4" ht="12" customHeight="1">
      <c r="B31" s="1868"/>
    </row>
    <row r="32" spans="1:4">
      <c r="B32" s="1868" t="s">
        <v>554</v>
      </c>
      <c r="C32" s="1867" t="s">
        <v>557</v>
      </c>
    </row>
    <row r="33" spans="1:3">
      <c r="B33" s="1868"/>
      <c r="C33" s="1867" t="s">
        <v>556</v>
      </c>
    </row>
    <row r="34" spans="1:3">
      <c r="B34" s="1868"/>
      <c r="C34" s="1867" t="s">
        <v>555</v>
      </c>
    </row>
    <row r="35" spans="1:3" ht="12" customHeight="1">
      <c r="B35" s="1868"/>
    </row>
    <row r="36" spans="1:3">
      <c r="B36" s="1868" t="s">
        <v>554</v>
      </c>
      <c r="C36" s="1867" t="s">
        <v>553</v>
      </c>
    </row>
    <row r="37" spans="1:3">
      <c r="B37" s="1868"/>
      <c r="C37" s="1867" t="s">
        <v>552</v>
      </c>
    </row>
    <row r="38" spans="1:3">
      <c r="B38" s="1868"/>
      <c r="C38" s="1867" t="s">
        <v>551</v>
      </c>
    </row>
    <row r="39" spans="1:3" ht="12" customHeight="1">
      <c r="B39" s="1868"/>
    </row>
    <row r="40" spans="1:3">
      <c r="B40" s="1868" t="s">
        <v>550</v>
      </c>
      <c r="C40" s="1867" t="s">
        <v>549</v>
      </c>
    </row>
    <row r="41" spans="1:3">
      <c r="B41" s="1868"/>
      <c r="C41" s="1867" t="s">
        <v>548</v>
      </c>
    </row>
    <row r="42" spans="1:3">
      <c r="B42" s="1868"/>
      <c r="C42" s="1867" t="s">
        <v>547</v>
      </c>
    </row>
    <row r="43" spans="1:3">
      <c r="B43" s="1868"/>
      <c r="C43" s="1867" t="s">
        <v>546</v>
      </c>
    </row>
    <row r="44" spans="1:3" ht="12" customHeight="1">
      <c r="B44" s="1868"/>
    </row>
    <row r="45" spans="1:3">
      <c r="B45" s="1868" t="s">
        <v>545</v>
      </c>
      <c r="C45" s="1867" t="s">
        <v>544</v>
      </c>
    </row>
    <row r="46" spans="1:3">
      <c r="B46" s="1868"/>
      <c r="C46" s="1867" t="s">
        <v>543</v>
      </c>
    </row>
    <row r="47" spans="1:3" ht="12" customHeight="1">
      <c r="B47" s="1868"/>
    </row>
    <row r="48" spans="1:3">
      <c r="A48" s="1867" t="s">
        <v>542</v>
      </c>
      <c r="B48" s="1868"/>
    </row>
    <row r="49" spans="1:2" ht="12" customHeight="1">
      <c r="B49" s="1868"/>
    </row>
    <row r="50" spans="1:2">
      <c r="A50" s="1867" t="s">
        <v>541</v>
      </c>
      <c r="B50" s="1868"/>
    </row>
    <row r="51" spans="1:2">
      <c r="A51" s="1867" t="s">
        <v>540</v>
      </c>
      <c r="B51" s="1868"/>
    </row>
    <row r="52" spans="1:2">
      <c r="A52" s="1867" t="s">
        <v>539</v>
      </c>
      <c r="B52" s="1868"/>
    </row>
    <row r="53" spans="1:2">
      <c r="B53" s="1868"/>
    </row>
    <row r="54" spans="1:2">
      <c r="B54" s="1868"/>
    </row>
    <row r="55" spans="1:2">
      <c r="B55" s="1868"/>
    </row>
    <row r="56" spans="1:2">
      <c r="B56" s="1868"/>
    </row>
    <row r="57" spans="1:2">
      <c r="B57" s="1868"/>
    </row>
    <row r="58" spans="1:2">
      <c r="B58" s="1868"/>
    </row>
    <row r="59" spans="1:2">
      <c r="B59" s="1868"/>
    </row>
    <row r="60" spans="1:2">
      <c r="B60" s="1868"/>
    </row>
    <row r="61" spans="1:2">
      <c r="B61" s="1868"/>
    </row>
    <row r="62" spans="1:2">
      <c r="B62" s="1868"/>
    </row>
    <row r="63" spans="1:2">
      <c r="B63" s="1868"/>
    </row>
    <row r="64" spans="1:2">
      <c r="B64" s="1868"/>
    </row>
    <row r="65" spans="2:2">
      <c r="B65" s="1868"/>
    </row>
    <row r="66" spans="2:2">
      <c r="B66" s="1868"/>
    </row>
    <row r="67" spans="2:2">
      <c r="B67" s="1868"/>
    </row>
    <row r="68" spans="2:2">
      <c r="B68" s="1868"/>
    </row>
    <row r="69" spans="2:2">
      <c r="B69" s="1868"/>
    </row>
    <row r="70" spans="2:2">
      <c r="B70" s="1868"/>
    </row>
    <row r="71" spans="2:2">
      <c r="B71" s="1868"/>
    </row>
    <row r="72" spans="2:2">
      <c r="B72" s="1868"/>
    </row>
    <row r="73" spans="2:2">
      <c r="B73" s="1868"/>
    </row>
    <row r="74" spans="2:2">
      <c r="B74" s="1868"/>
    </row>
    <row r="75" spans="2:2">
      <c r="B75" s="1868"/>
    </row>
    <row r="76" spans="2:2">
      <c r="B76" s="1868"/>
    </row>
    <row r="77" spans="2:2">
      <c r="B77" s="1868"/>
    </row>
    <row r="78" spans="2:2">
      <c r="B78" s="1868"/>
    </row>
    <row r="79" spans="2:2">
      <c r="B79" s="1868"/>
    </row>
    <row r="80" spans="2:2">
      <c r="B80" s="1868"/>
    </row>
    <row r="81" spans="2:2">
      <c r="B81" s="1868"/>
    </row>
    <row r="82" spans="2:2">
      <c r="B82" s="1868"/>
    </row>
    <row r="83" spans="2:2">
      <c r="B83" s="1868"/>
    </row>
    <row r="84" spans="2:2">
      <c r="B84" s="1868"/>
    </row>
    <row r="85" spans="2:2">
      <c r="B85" s="1868"/>
    </row>
    <row r="86" spans="2:2">
      <c r="B86" s="1868"/>
    </row>
    <row r="87" spans="2:2">
      <c r="B87" s="1868"/>
    </row>
    <row r="88" spans="2:2">
      <c r="B88" s="1868"/>
    </row>
    <row r="89" spans="2:2">
      <c r="B89" s="1868"/>
    </row>
    <row r="90" spans="2:2">
      <c r="B90" s="1868"/>
    </row>
    <row r="91" spans="2:2">
      <c r="B91" s="1868"/>
    </row>
    <row r="92" spans="2:2">
      <c r="B92" s="1868"/>
    </row>
    <row r="93" spans="2:2">
      <c r="B93" s="1868"/>
    </row>
    <row r="94" spans="2:2">
      <c r="B94" s="1868"/>
    </row>
    <row r="95" spans="2:2">
      <c r="B95" s="1868"/>
    </row>
    <row r="96" spans="2:2">
      <c r="B96" s="1868"/>
    </row>
    <row r="97" spans="2:2">
      <c r="B97" s="1868"/>
    </row>
    <row r="98" spans="2:2">
      <c r="B98" s="1868"/>
    </row>
    <row r="99" spans="2:2">
      <c r="B99" s="1868"/>
    </row>
    <row r="100" spans="2:2">
      <c r="B100" s="1868"/>
    </row>
    <row r="101" spans="2:2">
      <c r="B101" s="1868"/>
    </row>
  </sheetData>
  <sheetProtection selectLockedCells="1" selectUnlockedCells="1"/>
  <mergeCells count="1">
    <mergeCell ref="A6:J6"/>
  </mergeCells>
  <printOptions horizontalCentered="1" verticalCentered="1"/>
  <pageMargins left="0.45" right="0.45" top="0.5" bottom="0.5" header="0.3" footer="0.3"/>
  <pageSetup orientation="portrait" horizontalDpi="4294967293" verticalDpi="0"/>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jump_quicksheet">
                <anchor moveWithCells="1" sizeWithCells="1">
                  <from>
                    <xdr:col>10</xdr:col>
                    <xdr:colOff>142875</xdr:colOff>
                    <xdr:row>0</xdr:row>
                    <xdr:rowOff>123825</xdr:rowOff>
                  </from>
                  <to>
                    <xdr:col>11</xdr:col>
                    <xdr:colOff>409575</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CB93C-90D9-4DEF-8F7E-C7FC90AA6DEE}">
  <sheetPr codeName="Sheet29">
    <tabColor rgb="FFFF0000"/>
  </sheetPr>
  <dimension ref="A1:AG52"/>
  <sheetViews>
    <sheetView topLeftCell="A4" zoomScale="130" zoomScaleNormal="130" workbookViewId="0">
      <selection activeCell="V17" sqref="V17"/>
    </sheetView>
  </sheetViews>
  <sheetFormatPr defaultColWidth="11.42578125" defaultRowHeight="15"/>
  <cols>
    <col min="1" max="1" width="14.42578125" style="1874" customWidth="1"/>
    <col min="2" max="2" width="23.42578125" style="1871" customWidth="1"/>
    <col min="3" max="3" width="8.28515625" style="1873" customWidth="1"/>
    <col min="4" max="4" width="11.85546875" style="1867" hidden="1" customWidth="1"/>
    <col min="5" max="5" width="5.7109375" style="1867" hidden="1" customWidth="1"/>
    <col min="6" max="6" width="11.85546875" style="1867" hidden="1" customWidth="1"/>
    <col min="7" max="7" width="5.7109375" style="1867" hidden="1" customWidth="1"/>
    <col min="8" max="8" width="11.85546875" style="1867" hidden="1" customWidth="1"/>
    <col min="9" max="9" width="5.7109375" style="1867" hidden="1" customWidth="1"/>
    <col min="10" max="10" width="11.85546875" style="1867" hidden="1" customWidth="1"/>
    <col min="11" max="11" width="5.7109375" style="1867" hidden="1" customWidth="1"/>
    <col min="12" max="12" width="11.85546875" style="1867" hidden="1" customWidth="1"/>
    <col min="13" max="13" width="5.7109375" style="1867" hidden="1" customWidth="1"/>
    <col min="14" max="14" width="11.85546875" style="1867" hidden="1" customWidth="1"/>
    <col min="15" max="15" width="5.7109375" style="1867" hidden="1" customWidth="1"/>
    <col min="16" max="16" width="11.85546875" style="1867" hidden="1" customWidth="1"/>
    <col min="17" max="17" width="5.7109375" style="1867" hidden="1" customWidth="1"/>
    <col min="18" max="18" width="2" style="1867" customWidth="1"/>
    <col min="19" max="19" width="6.7109375" style="1867" hidden="1" customWidth="1"/>
    <col min="20" max="20" width="12.7109375" style="1872" hidden="1" customWidth="1"/>
    <col min="21" max="21" width="0" style="1867" hidden="1" customWidth="1"/>
    <col min="22" max="22" width="11.42578125" style="1871"/>
    <col min="23" max="16384" width="11.42578125" style="1867"/>
  </cols>
  <sheetData>
    <row r="1" spans="1:33" s="1925" customFormat="1" ht="21">
      <c r="A1" s="1932"/>
      <c r="B1" s="1926"/>
      <c r="C1" s="1931"/>
      <c r="D1" s="1930" t="s">
        <v>608</v>
      </c>
      <c r="N1" s="1929" t="s">
        <v>179</v>
      </c>
      <c r="O1" s="1928"/>
      <c r="P1" s="1928"/>
      <c r="Q1" s="1928"/>
      <c r="T1" s="1927"/>
      <c r="V1" s="1926"/>
    </row>
    <row r="3" spans="1:33">
      <c r="D3" s="1924" t="s">
        <v>101</v>
      </c>
      <c r="E3" s="1922"/>
      <c r="F3" s="1923" t="s">
        <v>102</v>
      </c>
      <c r="G3" s="1922"/>
      <c r="H3" s="1923" t="s">
        <v>103</v>
      </c>
      <c r="I3" s="1922"/>
      <c r="J3" s="1923" t="s">
        <v>104</v>
      </c>
      <c r="K3" s="1922"/>
      <c r="L3" s="1923" t="s">
        <v>105</v>
      </c>
      <c r="M3" s="1922"/>
      <c r="N3" s="1923" t="s">
        <v>106</v>
      </c>
      <c r="O3" s="1922"/>
      <c r="P3" s="1923" t="s">
        <v>100</v>
      </c>
      <c r="Q3" s="1922"/>
      <c r="R3" s="1871"/>
      <c r="T3" s="1876" t="s">
        <v>607</v>
      </c>
    </row>
    <row r="4" spans="1:33">
      <c r="B4" s="1874" t="s">
        <v>605</v>
      </c>
      <c r="C4" s="1917" t="s">
        <v>606</v>
      </c>
      <c r="D4" s="1921"/>
      <c r="E4" s="1921"/>
      <c r="F4" s="1921"/>
      <c r="G4" s="1921"/>
      <c r="H4" s="1921"/>
      <c r="I4" s="1921"/>
      <c r="J4" s="1921"/>
      <c r="K4" s="1921"/>
      <c r="L4" s="1921"/>
      <c r="M4" s="1921"/>
      <c r="N4" s="1921"/>
      <c r="O4" s="1921"/>
      <c r="P4" s="1921"/>
      <c r="Q4" s="1921"/>
      <c r="R4" s="1920"/>
      <c r="T4" s="1919">
        <f>SUM(D4:Q4)</f>
        <v>0</v>
      </c>
      <c r="U4" s="1871"/>
      <c r="V4" s="1918" t="s">
        <v>605</v>
      </c>
      <c r="W4" s="1918"/>
      <c r="X4" s="1918"/>
      <c r="Y4" s="1918"/>
      <c r="Z4" s="1918"/>
      <c r="AA4" s="1918"/>
      <c r="AB4" s="1918"/>
      <c r="AC4" s="1918"/>
      <c r="AD4" s="1918"/>
      <c r="AE4" s="1918"/>
      <c r="AF4" s="1918"/>
      <c r="AG4" s="1918"/>
    </row>
    <row r="5" spans="1:33">
      <c r="B5" s="1874" t="s">
        <v>604</v>
      </c>
      <c r="C5" s="1917" t="s">
        <v>603</v>
      </c>
      <c r="D5" s="1916" t="s">
        <v>602</v>
      </c>
      <c r="E5" s="1916" t="s">
        <v>601</v>
      </c>
      <c r="F5" s="1916" t="s">
        <v>602</v>
      </c>
      <c r="G5" s="1916" t="s">
        <v>601</v>
      </c>
      <c r="H5" s="1916" t="s">
        <v>602</v>
      </c>
      <c r="I5" s="1916" t="s">
        <v>601</v>
      </c>
      <c r="J5" s="1916" t="s">
        <v>602</v>
      </c>
      <c r="K5" s="1916" t="s">
        <v>601</v>
      </c>
      <c r="L5" s="1916" t="s">
        <v>602</v>
      </c>
      <c r="M5" s="1916" t="s">
        <v>601</v>
      </c>
      <c r="N5" s="1916" t="s">
        <v>602</v>
      </c>
      <c r="O5" s="1916" t="s">
        <v>601</v>
      </c>
      <c r="P5" s="1916" t="s">
        <v>602</v>
      </c>
      <c r="Q5" s="1916" t="s">
        <v>601</v>
      </c>
      <c r="R5" s="1871"/>
      <c r="S5" s="1871" t="s">
        <v>601</v>
      </c>
      <c r="T5" s="1876" t="s">
        <v>600</v>
      </c>
      <c r="U5" s="1871" t="s">
        <v>599</v>
      </c>
      <c r="V5" s="1915" t="s">
        <v>598</v>
      </c>
      <c r="W5" s="1915"/>
      <c r="X5" s="1915"/>
      <c r="Y5" s="1915"/>
      <c r="Z5" s="1915"/>
      <c r="AA5" s="1915"/>
      <c r="AB5" s="1915"/>
      <c r="AC5" s="1915"/>
      <c r="AD5" s="1915"/>
      <c r="AE5" s="1915"/>
      <c r="AF5" s="1915"/>
      <c r="AG5" s="1915"/>
    </row>
    <row r="6" spans="1:33">
      <c r="A6" s="1914" t="s">
        <v>597</v>
      </c>
      <c r="B6" s="1913"/>
      <c r="C6" s="1912"/>
      <c r="D6" s="1880"/>
      <c r="E6" s="1879"/>
      <c r="F6" s="1880"/>
      <c r="G6" s="1879"/>
      <c r="H6" s="1880"/>
      <c r="I6" s="1879"/>
      <c r="J6" s="1880"/>
      <c r="K6" s="1879"/>
      <c r="L6" s="1880"/>
      <c r="M6" s="1879"/>
      <c r="N6" s="1880"/>
      <c r="O6" s="1879"/>
      <c r="P6" s="1880"/>
      <c r="Q6" s="1879"/>
      <c r="R6" s="1871"/>
      <c r="S6" s="1871" t="str">
        <f>IF(SUM(Q6+O6+M6+K6+I6+G6+E6)=0,"",(SUM(Q6+O6+M6+K6+I6+G6+E6)))</f>
        <v/>
      </c>
      <c r="T6" s="1876" t="str">
        <f>IF(S6="","",S6*C6)</f>
        <v/>
      </c>
      <c r="U6" s="1871"/>
      <c r="V6" s="1911"/>
      <c r="W6" s="1910"/>
      <c r="X6" s="1910"/>
      <c r="Y6" s="1910"/>
      <c r="Z6" s="1910"/>
      <c r="AA6" s="1910"/>
      <c r="AB6" s="1910"/>
      <c r="AC6" s="1910"/>
      <c r="AD6" s="1910"/>
      <c r="AE6" s="1910"/>
      <c r="AF6" s="1910"/>
      <c r="AG6" s="1909"/>
    </row>
    <row r="7" spans="1:33">
      <c r="A7" s="1908"/>
      <c r="B7" s="1901"/>
      <c r="C7" s="1907"/>
      <c r="D7" s="1880"/>
      <c r="E7" s="1879"/>
      <c r="F7" s="1880"/>
      <c r="G7" s="1879"/>
      <c r="H7" s="1880"/>
      <c r="I7" s="1879"/>
      <c r="J7" s="1880"/>
      <c r="K7" s="1879"/>
      <c r="L7" s="1880"/>
      <c r="M7" s="1879"/>
      <c r="N7" s="1880"/>
      <c r="O7" s="1879"/>
      <c r="P7" s="1880"/>
      <c r="Q7" s="1879"/>
      <c r="R7" s="1871"/>
      <c r="S7" s="1871" t="str">
        <f>IF(SUM(Q7+O7+M7+K7+I7+G7+E7)=0,"",(SUM(Q7+O7+M7+K7+I7+G7+E7)))</f>
        <v/>
      </c>
      <c r="T7" s="1876" t="str">
        <f>IF(S7="","",S7*C7)</f>
        <v/>
      </c>
      <c r="U7" s="1871"/>
      <c r="V7" s="1900"/>
      <c r="W7" s="1899"/>
      <c r="X7" s="1899"/>
      <c r="Y7" s="1899"/>
      <c r="Z7" s="1899"/>
      <c r="AA7" s="1899"/>
      <c r="AB7" s="1899"/>
      <c r="AC7" s="1899"/>
      <c r="AD7" s="1899"/>
      <c r="AE7" s="1899"/>
      <c r="AF7" s="1899"/>
      <c r="AG7" s="1898"/>
    </row>
    <row r="8" spans="1:33">
      <c r="A8" s="1906"/>
      <c r="B8" s="1896"/>
      <c r="C8" s="1895"/>
      <c r="D8" s="1880"/>
      <c r="E8" s="1879"/>
      <c r="F8" s="1880"/>
      <c r="G8" s="1879"/>
      <c r="H8" s="1880"/>
      <c r="I8" s="1879"/>
      <c r="J8" s="1880"/>
      <c r="K8" s="1879"/>
      <c r="L8" s="1880"/>
      <c r="M8" s="1879"/>
      <c r="N8" s="1880"/>
      <c r="O8" s="1879"/>
      <c r="P8" s="1880"/>
      <c r="Q8" s="1879"/>
      <c r="R8" s="1871"/>
      <c r="S8" s="1871" t="str">
        <f>IF(SUM(Q8+O8+M8+K8+I8+G8+E8)=0,"",(SUM(Q8+O8+M8+K8+I8+G8+E8)))</f>
        <v/>
      </c>
      <c r="T8" s="1876" t="str">
        <f>IF(S8="","",S8*C8)</f>
        <v/>
      </c>
      <c r="U8" s="1871"/>
      <c r="V8" s="1893" t="s">
        <v>596</v>
      </c>
      <c r="W8" s="1892"/>
      <c r="X8" s="1892"/>
      <c r="Y8" s="1892"/>
      <c r="Z8" s="1892"/>
      <c r="AA8" s="1892"/>
      <c r="AB8" s="1892"/>
      <c r="AC8" s="1892"/>
      <c r="AD8" s="1892"/>
      <c r="AE8" s="1892"/>
      <c r="AF8" s="1892"/>
      <c r="AG8" s="1891"/>
    </row>
    <row r="9" spans="1:33">
      <c r="A9" s="1902"/>
      <c r="B9" s="1901"/>
      <c r="C9" s="1881"/>
      <c r="D9" s="1880"/>
      <c r="E9" s="1879"/>
      <c r="F9" s="1880"/>
      <c r="G9" s="1879"/>
      <c r="H9" s="1880"/>
      <c r="I9" s="1879"/>
      <c r="J9" s="1880"/>
      <c r="K9" s="1879"/>
      <c r="L9" s="1880"/>
      <c r="M9" s="1879"/>
      <c r="N9" s="1880"/>
      <c r="O9" s="1879"/>
      <c r="P9" s="1880"/>
      <c r="Q9" s="1879"/>
      <c r="R9" s="1871"/>
      <c r="S9" s="1871" t="str">
        <f>IF(SUM(Q9+O9+M9+K9+I9+G9+E9)=0,"",(SUM(Q9+O9+M9+K9+I9+G9+E9)))</f>
        <v/>
      </c>
      <c r="T9" s="1876" t="str">
        <f>IF(S9="","",S9*C9)</f>
        <v/>
      </c>
      <c r="U9" s="1871"/>
      <c r="V9" s="1900"/>
      <c r="W9" s="1899"/>
      <c r="X9" s="1899"/>
      <c r="Y9" s="1899"/>
      <c r="Z9" s="1899"/>
      <c r="AA9" s="1899"/>
      <c r="AB9" s="1899"/>
      <c r="AC9" s="1899"/>
      <c r="AD9" s="1899"/>
      <c r="AE9" s="1899"/>
      <c r="AF9" s="1899"/>
      <c r="AG9" s="1898"/>
    </row>
    <row r="10" spans="1:33">
      <c r="A10" s="1902"/>
      <c r="B10" s="1901"/>
      <c r="C10" s="1881"/>
      <c r="D10" s="1880"/>
      <c r="E10" s="1879"/>
      <c r="F10" s="1880"/>
      <c r="G10" s="1879"/>
      <c r="H10" s="1880"/>
      <c r="I10" s="1879"/>
      <c r="J10" s="1880"/>
      <c r="K10" s="1879"/>
      <c r="L10" s="1880"/>
      <c r="M10" s="1879"/>
      <c r="N10" s="1880"/>
      <c r="O10" s="1879"/>
      <c r="P10" s="1880"/>
      <c r="Q10" s="1879"/>
      <c r="R10" s="1871"/>
      <c r="S10" s="1871"/>
      <c r="T10" s="1876"/>
      <c r="U10" s="1871"/>
      <c r="V10" s="1900"/>
      <c r="W10" s="1899"/>
      <c r="X10" s="1899"/>
      <c r="Y10" s="1899"/>
      <c r="Z10" s="1899"/>
      <c r="AA10" s="1899"/>
      <c r="AB10" s="1899"/>
      <c r="AC10" s="1899"/>
      <c r="AD10" s="1899"/>
      <c r="AE10" s="1899"/>
      <c r="AF10" s="1899"/>
      <c r="AG10" s="1898"/>
    </row>
    <row r="11" spans="1:33">
      <c r="A11" s="1902" t="s">
        <v>595</v>
      </c>
      <c r="B11" s="1901"/>
      <c r="C11" s="1881"/>
      <c r="D11" s="1880"/>
      <c r="E11" s="1879"/>
      <c r="F11" s="1880"/>
      <c r="G11" s="1879"/>
      <c r="H11" s="1880"/>
      <c r="I11" s="1879"/>
      <c r="J11" s="1880"/>
      <c r="K11" s="1879"/>
      <c r="L11" s="1880"/>
      <c r="M11" s="1879"/>
      <c r="N11" s="1880"/>
      <c r="O11" s="1879"/>
      <c r="P11" s="1880"/>
      <c r="Q11" s="1879"/>
      <c r="R11" s="1871"/>
      <c r="S11" s="1871"/>
      <c r="T11" s="1876"/>
      <c r="U11" s="1871"/>
      <c r="V11" s="1900"/>
      <c r="W11" s="1899"/>
      <c r="X11" s="1899"/>
      <c r="Y11" s="1899"/>
      <c r="Z11" s="1899"/>
      <c r="AA11" s="1899"/>
      <c r="AB11" s="1899"/>
      <c r="AC11" s="1899"/>
      <c r="AD11" s="1899"/>
      <c r="AE11" s="1899"/>
      <c r="AF11" s="1899"/>
      <c r="AG11" s="1898"/>
    </row>
    <row r="12" spans="1:33">
      <c r="A12" s="1902" t="s">
        <v>595</v>
      </c>
      <c r="B12" s="1901"/>
      <c r="C12" s="1881"/>
      <c r="D12" s="1880"/>
      <c r="E12" s="1879"/>
      <c r="F12" s="1880"/>
      <c r="G12" s="1879"/>
      <c r="H12" s="1880"/>
      <c r="I12" s="1879"/>
      <c r="J12" s="1880"/>
      <c r="K12" s="1879"/>
      <c r="L12" s="1880"/>
      <c r="M12" s="1879"/>
      <c r="N12" s="1880"/>
      <c r="O12" s="1879"/>
      <c r="P12" s="1880"/>
      <c r="Q12" s="1879"/>
      <c r="R12" s="1871"/>
      <c r="S12" s="1871"/>
      <c r="T12" s="1876"/>
      <c r="U12" s="1871"/>
      <c r="V12" s="1905"/>
      <c r="W12" s="1899"/>
      <c r="X12" s="1899"/>
      <c r="Y12" s="1899"/>
      <c r="Z12" s="1899"/>
      <c r="AA12" s="1899"/>
      <c r="AB12" s="1899"/>
      <c r="AC12" s="1899"/>
      <c r="AD12" s="1899"/>
      <c r="AE12" s="1899"/>
      <c r="AF12" s="1899"/>
      <c r="AG12" s="1898"/>
    </row>
    <row r="13" spans="1:33">
      <c r="A13" s="1902" t="s">
        <v>595</v>
      </c>
      <c r="B13" s="1901"/>
      <c r="C13" s="1881"/>
      <c r="D13" s="1880"/>
      <c r="E13" s="1879"/>
      <c r="F13" s="1880"/>
      <c r="G13" s="1879"/>
      <c r="H13" s="1880"/>
      <c r="I13" s="1879"/>
      <c r="J13" s="1880"/>
      <c r="K13" s="1879"/>
      <c r="L13" s="1880"/>
      <c r="M13" s="1879"/>
      <c r="N13" s="1880"/>
      <c r="O13" s="1879"/>
      <c r="P13" s="1880"/>
      <c r="Q13" s="1879"/>
      <c r="R13" s="1871"/>
      <c r="S13" s="1871"/>
      <c r="T13" s="1876"/>
      <c r="U13" s="1871"/>
      <c r="V13" s="1905"/>
      <c r="W13" s="1899"/>
      <c r="X13" s="1899"/>
      <c r="Y13" s="1899"/>
      <c r="Z13" s="1899"/>
      <c r="AA13" s="1899"/>
      <c r="AB13" s="1899"/>
      <c r="AC13" s="1899"/>
      <c r="AD13" s="1899"/>
      <c r="AE13" s="1899"/>
      <c r="AF13" s="1899"/>
      <c r="AG13" s="1898"/>
    </row>
    <row r="14" spans="1:33" ht="15" customHeight="1">
      <c r="A14" s="1903" t="s">
        <v>595</v>
      </c>
      <c r="B14" s="1901"/>
      <c r="C14" s="1881"/>
      <c r="D14" s="1880"/>
      <c r="E14" s="1879"/>
      <c r="F14" s="1880"/>
      <c r="G14" s="1879"/>
      <c r="H14" s="1880"/>
      <c r="I14" s="1879"/>
      <c r="J14" s="1880"/>
      <c r="K14" s="1879"/>
      <c r="L14" s="1880"/>
      <c r="M14" s="1879"/>
      <c r="N14" s="1880"/>
      <c r="O14" s="1879"/>
      <c r="P14" s="1880"/>
      <c r="Q14" s="1879"/>
      <c r="R14" s="1871"/>
      <c r="S14" s="1871"/>
      <c r="T14" s="1876"/>
      <c r="U14" s="1871"/>
      <c r="V14" s="1905"/>
      <c r="W14" s="1899"/>
      <c r="X14" s="1899"/>
      <c r="Y14" s="1899"/>
      <c r="Z14" s="1899"/>
      <c r="AA14" s="1899"/>
      <c r="AB14" s="1899"/>
      <c r="AC14" s="1899"/>
      <c r="AD14" s="1899"/>
      <c r="AE14" s="1899"/>
      <c r="AF14" s="1899"/>
      <c r="AG14" s="1898"/>
    </row>
    <row r="15" spans="1:33">
      <c r="A15" s="1903" t="s">
        <v>595</v>
      </c>
      <c r="B15" s="1901"/>
      <c r="C15" s="1881"/>
      <c r="D15" s="1880"/>
      <c r="E15" s="1879"/>
      <c r="F15" s="1880"/>
      <c r="G15" s="1879"/>
      <c r="H15" s="1880"/>
      <c r="I15" s="1879"/>
      <c r="J15" s="1880"/>
      <c r="K15" s="1879"/>
      <c r="L15" s="1880"/>
      <c r="M15" s="1879"/>
      <c r="N15" s="1880"/>
      <c r="O15" s="1879"/>
      <c r="P15" s="1880"/>
      <c r="Q15" s="1879"/>
      <c r="R15" s="1871"/>
      <c r="S15" s="1871"/>
      <c r="T15" s="1876"/>
      <c r="U15" s="1871"/>
      <c r="V15" s="1905"/>
      <c r="W15" s="1899"/>
      <c r="X15" s="1899"/>
      <c r="Y15" s="1899"/>
      <c r="Z15" s="1899"/>
      <c r="AA15" s="1899"/>
      <c r="AB15" s="1899"/>
      <c r="AC15" s="1899"/>
      <c r="AD15" s="1899"/>
      <c r="AE15" s="1899"/>
      <c r="AF15" s="1899"/>
      <c r="AG15" s="1898"/>
    </row>
    <row r="16" spans="1:33">
      <c r="A16" s="1903" t="s">
        <v>595</v>
      </c>
      <c r="B16" s="1901"/>
      <c r="C16" s="1881"/>
      <c r="D16" s="1880"/>
      <c r="E16" s="1879"/>
      <c r="F16" s="1880"/>
      <c r="G16" s="1879"/>
      <c r="H16" s="1880"/>
      <c r="I16" s="1879"/>
      <c r="J16" s="1880"/>
      <c r="K16" s="1879"/>
      <c r="L16" s="1880"/>
      <c r="M16" s="1879"/>
      <c r="N16" s="1880"/>
      <c r="O16" s="1879"/>
      <c r="P16" s="1880"/>
      <c r="Q16" s="1879"/>
      <c r="R16" s="1871"/>
      <c r="S16" s="1871"/>
      <c r="T16" s="1876"/>
      <c r="U16" s="1871"/>
      <c r="V16" s="1905"/>
      <c r="W16" s="1899"/>
      <c r="X16" s="1899"/>
      <c r="Y16" s="1899"/>
      <c r="Z16" s="1899"/>
      <c r="AA16" s="1899"/>
      <c r="AB16" s="1899"/>
      <c r="AC16" s="1899"/>
      <c r="AD16" s="1899"/>
      <c r="AE16" s="1899"/>
      <c r="AF16" s="1899"/>
      <c r="AG16" s="1898"/>
    </row>
    <row r="17" spans="1:33">
      <c r="A17" s="1902" t="s">
        <v>594</v>
      </c>
      <c r="B17" s="1901"/>
      <c r="C17" s="1881"/>
      <c r="D17" s="1880"/>
      <c r="E17" s="1879"/>
      <c r="F17" s="1880"/>
      <c r="G17" s="1879"/>
      <c r="H17" s="1880"/>
      <c r="I17" s="1879"/>
      <c r="J17" s="1880"/>
      <c r="K17" s="1879"/>
      <c r="L17" s="1880"/>
      <c r="M17" s="1879"/>
      <c r="N17" s="1880"/>
      <c r="O17" s="1879"/>
      <c r="P17" s="1880"/>
      <c r="Q17" s="1879"/>
      <c r="R17" s="1871"/>
      <c r="S17" s="1871"/>
      <c r="T17" s="1876"/>
      <c r="U17" s="1871"/>
      <c r="V17" s="1905"/>
      <c r="W17" s="1899"/>
      <c r="X17" s="1899"/>
      <c r="Y17" s="1899"/>
      <c r="Z17" s="1899"/>
      <c r="AA17" s="1899"/>
      <c r="AB17" s="1899"/>
      <c r="AC17" s="1899"/>
      <c r="AD17" s="1899"/>
      <c r="AE17" s="1899"/>
      <c r="AF17" s="1899"/>
      <c r="AG17" s="1898"/>
    </row>
    <row r="18" spans="1:33">
      <c r="A18" s="1902" t="s">
        <v>594</v>
      </c>
      <c r="B18" s="1901"/>
      <c r="C18" s="1881"/>
      <c r="D18" s="1880"/>
      <c r="E18" s="1879"/>
      <c r="F18" s="1880"/>
      <c r="G18" s="1879"/>
      <c r="H18" s="1880"/>
      <c r="I18" s="1879"/>
      <c r="J18" s="1880"/>
      <c r="K18" s="1879"/>
      <c r="L18" s="1880"/>
      <c r="M18" s="1879"/>
      <c r="N18" s="1880"/>
      <c r="O18" s="1879"/>
      <c r="P18" s="1880"/>
      <c r="Q18" s="1879"/>
      <c r="R18" s="1871"/>
      <c r="S18" s="1871"/>
      <c r="T18" s="1876"/>
      <c r="U18" s="1871"/>
      <c r="V18" s="1905"/>
      <c r="W18" s="1899"/>
      <c r="X18" s="1899"/>
      <c r="Y18" s="1899"/>
      <c r="Z18" s="1899"/>
      <c r="AA18" s="1899"/>
      <c r="AB18" s="1899"/>
      <c r="AC18" s="1899"/>
      <c r="AD18" s="1899"/>
      <c r="AE18" s="1899"/>
      <c r="AF18" s="1899"/>
      <c r="AG18" s="1898"/>
    </row>
    <row r="19" spans="1:33">
      <c r="A19" s="1902" t="s">
        <v>594</v>
      </c>
      <c r="B19" s="1901"/>
      <c r="C19" s="1881"/>
      <c r="D19" s="1880"/>
      <c r="E19" s="1879"/>
      <c r="F19" s="1880"/>
      <c r="G19" s="1879"/>
      <c r="H19" s="1880"/>
      <c r="I19" s="1879"/>
      <c r="J19" s="1880"/>
      <c r="K19" s="1879"/>
      <c r="L19" s="1880"/>
      <c r="M19" s="1879"/>
      <c r="N19" s="1880"/>
      <c r="O19" s="1879"/>
      <c r="P19" s="1880"/>
      <c r="Q19" s="1879"/>
      <c r="R19" s="1871"/>
      <c r="S19" s="1871"/>
      <c r="T19" s="1876"/>
      <c r="U19" s="1871"/>
      <c r="V19" s="1905"/>
      <c r="W19" s="1899"/>
      <c r="X19" s="1899"/>
      <c r="Y19" s="1899"/>
      <c r="Z19" s="1899"/>
      <c r="AA19" s="1899"/>
      <c r="AB19" s="1899"/>
      <c r="AC19" s="1899"/>
      <c r="AD19" s="1899"/>
      <c r="AE19" s="1899"/>
      <c r="AF19" s="1899"/>
      <c r="AG19" s="1898"/>
    </row>
    <row r="20" spans="1:33">
      <c r="A20" s="1902" t="s">
        <v>594</v>
      </c>
      <c r="B20" s="1901"/>
      <c r="C20" s="1881"/>
      <c r="D20" s="1880"/>
      <c r="E20" s="1879"/>
      <c r="F20" s="1880"/>
      <c r="G20" s="1879"/>
      <c r="H20" s="1880"/>
      <c r="I20" s="1879"/>
      <c r="J20" s="1880"/>
      <c r="K20" s="1879"/>
      <c r="L20" s="1880"/>
      <c r="M20" s="1879"/>
      <c r="N20" s="1880"/>
      <c r="O20" s="1879"/>
      <c r="P20" s="1880"/>
      <c r="Q20" s="1879"/>
      <c r="R20" s="1871"/>
      <c r="S20" s="1871"/>
      <c r="T20" s="1876"/>
      <c r="U20" s="1871"/>
      <c r="V20" s="1905"/>
      <c r="W20" s="1899"/>
      <c r="X20" s="1899"/>
      <c r="Y20" s="1899"/>
      <c r="Z20" s="1899"/>
      <c r="AA20" s="1899"/>
      <c r="AB20" s="1899"/>
      <c r="AC20" s="1899"/>
      <c r="AD20" s="1899"/>
      <c r="AE20" s="1899"/>
      <c r="AF20" s="1899"/>
      <c r="AG20" s="1898"/>
    </row>
    <row r="21" spans="1:33">
      <c r="A21" s="1902" t="s">
        <v>593</v>
      </c>
      <c r="B21" s="1901"/>
      <c r="C21" s="1881"/>
      <c r="D21" s="1880"/>
      <c r="E21" s="1879"/>
      <c r="F21" s="1880"/>
      <c r="G21" s="1879"/>
      <c r="H21" s="1880"/>
      <c r="I21" s="1879"/>
      <c r="J21" s="1880"/>
      <c r="K21" s="1879"/>
      <c r="L21" s="1880"/>
      <c r="M21" s="1879"/>
      <c r="N21" s="1880"/>
      <c r="O21" s="1879"/>
      <c r="P21" s="1880"/>
      <c r="Q21" s="1879"/>
      <c r="R21" s="1871"/>
      <c r="S21" s="1871"/>
      <c r="T21" s="1876"/>
      <c r="U21" s="1871"/>
      <c r="V21" s="1905"/>
      <c r="W21" s="1899"/>
      <c r="X21" s="1899"/>
      <c r="Y21" s="1899"/>
      <c r="Z21" s="1899"/>
      <c r="AA21" s="1899"/>
      <c r="AB21" s="1899"/>
      <c r="AC21" s="1899"/>
      <c r="AD21" s="1899"/>
      <c r="AE21" s="1899"/>
      <c r="AF21" s="1899"/>
      <c r="AG21" s="1898"/>
    </row>
    <row r="22" spans="1:33">
      <c r="A22" s="1903" t="s">
        <v>593</v>
      </c>
      <c r="B22" s="1901"/>
      <c r="C22" s="1881"/>
      <c r="D22" s="1880"/>
      <c r="E22" s="1879"/>
      <c r="F22" s="1880"/>
      <c r="G22" s="1879"/>
      <c r="H22" s="1880"/>
      <c r="I22" s="1879"/>
      <c r="J22" s="1880"/>
      <c r="K22" s="1879"/>
      <c r="L22" s="1880"/>
      <c r="M22" s="1879"/>
      <c r="N22" s="1880"/>
      <c r="O22" s="1879"/>
      <c r="P22" s="1880"/>
      <c r="Q22" s="1879"/>
      <c r="R22" s="1871"/>
      <c r="S22" s="1871"/>
      <c r="T22" s="1876"/>
      <c r="U22" s="1871"/>
      <c r="V22" s="1905"/>
      <c r="W22" s="1899"/>
      <c r="X22" s="1899"/>
      <c r="Y22" s="1899"/>
      <c r="Z22" s="1899"/>
      <c r="AA22" s="1899"/>
      <c r="AB22" s="1899"/>
      <c r="AC22" s="1899"/>
      <c r="AD22" s="1899"/>
      <c r="AE22" s="1899"/>
      <c r="AF22" s="1899"/>
      <c r="AG22" s="1898"/>
    </row>
    <row r="23" spans="1:33">
      <c r="A23" s="1903" t="s">
        <v>593</v>
      </c>
      <c r="B23" s="1901"/>
      <c r="C23" s="1881"/>
      <c r="D23" s="1880"/>
      <c r="E23" s="1879"/>
      <c r="F23" s="1880"/>
      <c r="G23" s="1879"/>
      <c r="H23" s="1880"/>
      <c r="I23" s="1879"/>
      <c r="J23" s="1880"/>
      <c r="K23" s="1879"/>
      <c r="L23" s="1880"/>
      <c r="M23" s="1879"/>
      <c r="N23" s="1880"/>
      <c r="O23" s="1879"/>
      <c r="P23" s="1880"/>
      <c r="Q23" s="1879"/>
      <c r="R23" s="1871"/>
      <c r="S23" s="1871"/>
      <c r="T23" s="1876"/>
      <c r="U23" s="1871"/>
      <c r="V23" s="1905"/>
      <c r="W23" s="1899"/>
      <c r="X23" s="1899"/>
      <c r="Y23" s="1899"/>
      <c r="Z23" s="1899"/>
      <c r="AA23" s="1899"/>
      <c r="AB23" s="1899"/>
      <c r="AC23" s="1899"/>
      <c r="AD23" s="1899"/>
      <c r="AE23" s="1899"/>
      <c r="AF23" s="1899"/>
      <c r="AG23" s="1898"/>
    </row>
    <row r="24" spans="1:33">
      <c r="A24" s="1903" t="s">
        <v>593</v>
      </c>
      <c r="B24" s="1901"/>
      <c r="C24" s="1881"/>
      <c r="D24" s="1880"/>
      <c r="E24" s="1879"/>
      <c r="F24" s="1880"/>
      <c r="G24" s="1879"/>
      <c r="H24" s="1880"/>
      <c r="I24" s="1879"/>
      <c r="J24" s="1880"/>
      <c r="K24" s="1879"/>
      <c r="L24" s="1880"/>
      <c r="M24" s="1879"/>
      <c r="N24" s="1880"/>
      <c r="O24" s="1879"/>
      <c r="P24" s="1880"/>
      <c r="Q24" s="1879"/>
      <c r="R24" s="1871"/>
      <c r="S24" s="1871"/>
      <c r="T24" s="1876"/>
      <c r="U24" s="1871"/>
      <c r="V24" s="1905"/>
      <c r="W24" s="1899"/>
      <c r="X24" s="1899"/>
      <c r="Y24" s="1899"/>
      <c r="Z24" s="1899"/>
      <c r="AA24" s="1899"/>
      <c r="AB24" s="1899"/>
      <c r="AC24" s="1899"/>
      <c r="AD24" s="1899"/>
      <c r="AE24" s="1899"/>
      <c r="AF24" s="1899"/>
      <c r="AG24" s="1898"/>
    </row>
    <row r="25" spans="1:33">
      <c r="A25" s="1902" t="s">
        <v>593</v>
      </c>
      <c r="B25" s="1901"/>
      <c r="C25" s="1881"/>
      <c r="D25" s="1880"/>
      <c r="E25" s="1879"/>
      <c r="F25" s="1880"/>
      <c r="G25" s="1879"/>
      <c r="H25" s="1880"/>
      <c r="I25" s="1879"/>
      <c r="J25" s="1880"/>
      <c r="K25" s="1879"/>
      <c r="L25" s="1880"/>
      <c r="M25" s="1879"/>
      <c r="N25" s="1880"/>
      <c r="O25" s="1879"/>
      <c r="P25" s="1880"/>
      <c r="Q25" s="1879"/>
      <c r="R25" s="1871"/>
      <c r="S25" s="1871"/>
      <c r="T25" s="1876"/>
      <c r="U25" s="1871"/>
      <c r="V25" s="1905"/>
      <c r="W25" s="1899"/>
      <c r="X25" s="1899"/>
      <c r="Y25" s="1899"/>
      <c r="Z25" s="1899"/>
      <c r="AA25" s="1899"/>
      <c r="AB25" s="1899"/>
      <c r="AC25" s="1899"/>
      <c r="AD25" s="1899"/>
      <c r="AE25" s="1899"/>
      <c r="AF25" s="1899"/>
      <c r="AG25" s="1898"/>
    </row>
    <row r="26" spans="1:33">
      <c r="A26" s="1902" t="s">
        <v>593</v>
      </c>
      <c r="B26" s="1901"/>
      <c r="C26" s="1881"/>
      <c r="D26" s="1880"/>
      <c r="E26" s="1879"/>
      <c r="F26" s="1880"/>
      <c r="G26" s="1879"/>
      <c r="H26" s="1880"/>
      <c r="I26" s="1879"/>
      <c r="J26" s="1880"/>
      <c r="K26" s="1879"/>
      <c r="L26" s="1880"/>
      <c r="M26" s="1879"/>
      <c r="N26" s="1880"/>
      <c r="O26" s="1879"/>
      <c r="P26" s="1880"/>
      <c r="Q26" s="1879"/>
      <c r="R26" s="1871"/>
      <c r="S26" s="1871"/>
      <c r="T26" s="1876"/>
      <c r="U26" s="1871"/>
      <c r="V26" s="1905"/>
      <c r="W26" s="1899"/>
      <c r="X26" s="1899"/>
      <c r="Y26" s="1899"/>
      <c r="Z26" s="1899"/>
      <c r="AA26" s="1899"/>
      <c r="AB26" s="1899"/>
      <c r="AC26" s="1899"/>
      <c r="AD26" s="1899"/>
      <c r="AE26" s="1899"/>
      <c r="AF26" s="1899"/>
      <c r="AG26" s="1898"/>
    </row>
    <row r="27" spans="1:33">
      <c r="A27" s="1902" t="s">
        <v>593</v>
      </c>
      <c r="B27" s="1901"/>
      <c r="C27" s="1881"/>
      <c r="D27" s="1880"/>
      <c r="E27" s="1879"/>
      <c r="F27" s="1880"/>
      <c r="G27" s="1879"/>
      <c r="H27" s="1880"/>
      <c r="I27" s="1879"/>
      <c r="J27" s="1880"/>
      <c r="K27" s="1879"/>
      <c r="L27" s="1880"/>
      <c r="M27" s="1879"/>
      <c r="N27" s="1880"/>
      <c r="O27" s="1879"/>
      <c r="P27" s="1880"/>
      <c r="Q27" s="1879"/>
      <c r="R27" s="1871"/>
      <c r="S27" s="1871"/>
      <c r="T27" s="1876"/>
      <c r="U27" s="1871"/>
      <c r="V27" s="1905"/>
      <c r="W27" s="1899"/>
      <c r="X27" s="1899"/>
      <c r="Y27" s="1899"/>
      <c r="Z27" s="1899"/>
      <c r="AA27" s="1899"/>
      <c r="AB27" s="1899"/>
      <c r="AC27" s="1899"/>
      <c r="AD27" s="1899"/>
      <c r="AE27" s="1899"/>
      <c r="AF27" s="1899"/>
      <c r="AG27" s="1898"/>
    </row>
    <row r="28" spans="1:33">
      <c r="A28" s="1902" t="s">
        <v>592</v>
      </c>
      <c r="B28" s="1901"/>
      <c r="C28" s="1881"/>
      <c r="D28" s="1880"/>
      <c r="E28" s="1879"/>
      <c r="F28" s="1880"/>
      <c r="G28" s="1879"/>
      <c r="H28" s="1880"/>
      <c r="I28" s="1879"/>
      <c r="J28" s="1880"/>
      <c r="K28" s="1879"/>
      <c r="L28" s="1880"/>
      <c r="M28" s="1879"/>
      <c r="N28" s="1880"/>
      <c r="O28" s="1879"/>
      <c r="P28" s="1880"/>
      <c r="Q28" s="1879"/>
      <c r="R28" s="1871"/>
      <c r="S28" s="1871"/>
      <c r="T28" s="1876"/>
      <c r="U28" s="1871"/>
      <c r="V28" s="1900"/>
      <c r="W28" s="1899"/>
      <c r="X28" s="1899"/>
      <c r="Y28" s="1899"/>
      <c r="Z28" s="1899"/>
      <c r="AA28" s="1899"/>
      <c r="AB28" s="1899"/>
      <c r="AC28" s="1899"/>
      <c r="AD28" s="1899"/>
      <c r="AE28" s="1899"/>
      <c r="AF28" s="1899"/>
      <c r="AG28" s="1898"/>
    </row>
    <row r="29" spans="1:33" ht="15" customHeight="1">
      <c r="A29" s="1903" t="s">
        <v>591</v>
      </c>
      <c r="B29" s="1901"/>
      <c r="C29" s="1881"/>
      <c r="D29" s="1880"/>
      <c r="E29" s="1879"/>
      <c r="F29" s="1880"/>
      <c r="G29" s="1879"/>
      <c r="H29" s="1880"/>
      <c r="I29" s="1879"/>
      <c r="J29" s="1880"/>
      <c r="K29" s="1879"/>
      <c r="L29" s="1880"/>
      <c r="M29" s="1879"/>
      <c r="N29" s="1880"/>
      <c r="O29" s="1879"/>
      <c r="P29" s="1880"/>
      <c r="Q29" s="1879"/>
      <c r="R29" s="1871"/>
      <c r="S29" s="1871"/>
      <c r="T29" s="1876"/>
      <c r="U29" s="1871"/>
      <c r="V29" s="1900"/>
      <c r="W29" s="1899"/>
      <c r="X29" s="1899"/>
      <c r="Y29" s="1899"/>
      <c r="Z29" s="1899"/>
      <c r="AA29" s="1899"/>
      <c r="AB29" s="1899"/>
      <c r="AC29" s="1899"/>
      <c r="AD29" s="1899"/>
      <c r="AE29" s="1899"/>
      <c r="AF29" s="1899"/>
      <c r="AG29" s="1898"/>
    </row>
    <row r="30" spans="1:33">
      <c r="A30" s="1903" t="s">
        <v>591</v>
      </c>
      <c r="B30" s="1901"/>
      <c r="C30" s="1881"/>
      <c r="D30" s="1880"/>
      <c r="E30" s="1879"/>
      <c r="F30" s="1880"/>
      <c r="G30" s="1879"/>
      <c r="H30" s="1880"/>
      <c r="I30" s="1879"/>
      <c r="J30" s="1880"/>
      <c r="K30" s="1879"/>
      <c r="L30" s="1880"/>
      <c r="M30" s="1879"/>
      <c r="N30" s="1880"/>
      <c r="O30" s="1879"/>
      <c r="P30" s="1880"/>
      <c r="Q30" s="1879"/>
      <c r="R30" s="1871"/>
      <c r="S30" s="1871"/>
      <c r="T30" s="1876"/>
      <c r="U30" s="1871"/>
      <c r="V30" s="1900"/>
      <c r="W30" s="1899"/>
      <c r="X30" s="1899"/>
      <c r="Y30" s="1899"/>
      <c r="Z30" s="1899"/>
      <c r="AA30" s="1899"/>
      <c r="AB30" s="1899"/>
      <c r="AC30" s="1899"/>
      <c r="AD30" s="1899"/>
      <c r="AE30" s="1899"/>
      <c r="AF30" s="1899"/>
      <c r="AG30" s="1898"/>
    </row>
    <row r="31" spans="1:33" ht="15" customHeight="1">
      <c r="A31" s="1903" t="s">
        <v>591</v>
      </c>
      <c r="B31" s="1901"/>
      <c r="C31" s="1881"/>
      <c r="D31" s="1880"/>
      <c r="E31" s="1879"/>
      <c r="F31" s="1880"/>
      <c r="G31" s="1879"/>
      <c r="H31" s="1880"/>
      <c r="I31" s="1879"/>
      <c r="J31" s="1880"/>
      <c r="K31" s="1879"/>
      <c r="L31" s="1880"/>
      <c r="M31" s="1879"/>
      <c r="N31" s="1880"/>
      <c r="O31" s="1879"/>
      <c r="P31" s="1880"/>
      <c r="Q31" s="1879"/>
      <c r="R31" s="1871"/>
      <c r="S31" s="1871"/>
      <c r="T31" s="1876"/>
      <c r="U31" s="1871"/>
      <c r="V31" s="1900"/>
      <c r="W31" s="1899"/>
      <c r="X31" s="1899"/>
      <c r="Y31" s="1899"/>
      <c r="Z31" s="1899"/>
      <c r="AA31" s="1899"/>
      <c r="AB31" s="1899"/>
      <c r="AC31" s="1899"/>
      <c r="AD31" s="1899"/>
      <c r="AE31" s="1899"/>
      <c r="AF31" s="1899"/>
      <c r="AG31" s="1898"/>
    </row>
    <row r="32" spans="1:33" ht="15" customHeight="1">
      <c r="A32" s="1903" t="s">
        <v>591</v>
      </c>
      <c r="B32" s="1901"/>
      <c r="C32" s="1881"/>
      <c r="D32" s="1880"/>
      <c r="E32" s="1879"/>
      <c r="F32" s="1880"/>
      <c r="G32" s="1879"/>
      <c r="H32" s="1880"/>
      <c r="I32" s="1879"/>
      <c r="J32" s="1880"/>
      <c r="K32" s="1879"/>
      <c r="L32" s="1880"/>
      <c r="M32" s="1879"/>
      <c r="N32" s="1880"/>
      <c r="O32" s="1879"/>
      <c r="P32" s="1880"/>
      <c r="Q32" s="1879"/>
      <c r="R32" s="1871"/>
      <c r="S32" s="1871"/>
      <c r="T32" s="1876"/>
      <c r="U32" s="1871"/>
      <c r="V32" s="1900"/>
      <c r="W32" s="1899"/>
      <c r="X32" s="1899"/>
      <c r="Y32" s="1899"/>
      <c r="Z32" s="1899"/>
      <c r="AA32" s="1899"/>
      <c r="AB32" s="1899"/>
      <c r="AC32" s="1899"/>
      <c r="AD32" s="1899"/>
      <c r="AE32" s="1899"/>
      <c r="AF32" s="1899"/>
      <c r="AG32" s="1898"/>
    </row>
    <row r="33" spans="1:33">
      <c r="A33" s="1903" t="s">
        <v>591</v>
      </c>
      <c r="B33" s="1901"/>
      <c r="C33" s="1881"/>
      <c r="D33" s="1880"/>
      <c r="E33" s="1879"/>
      <c r="F33" s="1880"/>
      <c r="G33" s="1879"/>
      <c r="H33" s="1880"/>
      <c r="I33" s="1879"/>
      <c r="J33" s="1880"/>
      <c r="K33" s="1879"/>
      <c r="L33" s="1880"/>
      <c r="M33" s="1879"/>
      <c r="N33" s="1880"/>
      <c r="O33" s="1879"/>
      <c r="P33" s="1880"/>
      <c r="Q33" s="1879"/>
      <c r="R33" s="1871"/>
      <c r="S33" s="1871"/>
      <c r="T33" s="1876"/>
      <c r="U33" s="1871"/>
      <c r="V33" s="1900"/>
      <c r="W33" s="1899"/>
      <c r="X33" s="1899"/>
      <c r="Y33" s="1899"/>
      <c r="Z33" s="1899"/>
      <c r="AA33" s="1899"/>
      <c r="AB33" s="1899"/>
      <c r="AC33" s="1899"/>
      <c r="AD33" s="1899"/>
      <c r="AE33" s="1899"/>
      <c r="AF33" s="1899"/>
      <c r="AG33" s="1898"/>
    </row>
    <row r="34" spans="1:33">
      <c r="A34" s="1902" t="s">
        <v>591</v>
      </c>
      <c r="B34" s="1901"/>
      <c r="C34" s="1881"/>
      <c r="D34" s="1880"/>
      <c r="E34" s="1879"/>
      <c r="F34" s="1880"/>
      <c r="G34" s="1879"/>
      <c r="H34" s="1880"/>
      <c r="I34" s="1879"/>
      <c r="J34" s="1880"/>
      <c r="K34" s="1879"/>
      <c r="L34" s="1880"/>
      <c r="M34" s="1879"/>
      <c r="N34" s="1880"/>
      <c r="O34" s="1879"/>
      <c r="P34" s="1880"/>
      <c r="Q34" s="1879"/>
      <c r="R34" s="1871"/>
      <c r="S34" s="1871"/>
      <c r="T34" s="1876"/>
      <c r="U34" s="1871"/>
      <c r="V34" s="1900"/>
      <c r="W34" s="1899"/>
      <c r="X34" s="1899"/>
      <c r="Y34" s="1899"/>
      <c r="Z34" s="1899"/>
      <c r="AA34" s="1899"/>
      <c r="AB34" s="1899"/>
      <c r="AC34" s="1899"/>
      <c r="AD34" s="1899"/>
      <c r="AE34" s="1899"/>
      <c r="AF34" s="1899"/>
      <c r="AG34" s="1898"/>
    </row>
    <row r="35" spans="1:33" ht="15" customHeight="1">
      <c r="A35" s="1903" t="s">
        <v>591</v>
      </c>
      <c r="B35" s="1901"/>
      <c r="C35" s="1881"/>
      <c r="D35" s="1880"/>
      <c r="E35" s="1879"/>
      <c r="F35" s="1880"/>
      <c r="G35" s="1879"/>
      <c r="H35" s="1880"/>
      <c r="I35" s="1879"/>
      <c r="J35" s="1880"/>
      <c r="K35" s="1879"/>
      <c r="L35" s="1880"/>
      <c r="M35" s="1879"/>
      <c r="N35" s="1880"/>
      <c r="O35" s="1879"/>
      <c r="P35" s="1880"/>
      <c r="Q35" s="1879"/>
      <c r="R35" s="1871"/>
      <c r="S35" s="1871" t="str">
        <f>IF(SUM(Q35+O35+M35+K35+I35+G35+E35)=0,"",(SUM(Q35+O35+M35+K35+I35+G35+E35)))</f>
        <v/>
      </c>
      <c r="T35" s="1876" t="str">
        <f>IF(S35="","",S35*C35)</f>
        <v/>
      </c>
      <c r="U35" s="1871"/>
      <c r="V35" s="1900"/>
      <c r="W35" s="1899"/>
      <c r="X35" s="1899"/>
      <c r="Y35" s="1899"/>
      <c r="Z35" s="1899"/>
      <c r="AA35" s="1899"/>
      <c r="AB35" s="1899"/>
      <c r="AC35" s="1899"/>
      <c r="AD35" s="1899"/>
      <c r="AE35" s="1899"/>
      <c r="AF35" s="1899"/>
      <c r="AG35" s="1898"/>
    </row>
    <row r="36" spans="1:33">
      <c r="A36" s="1903" t="s">
        <v>591</v>
      </c>
      <c r="B36" s="1901"/>
      <c r="C36" s="1881"/>
      <c r="D36" s="1880"/>
      <c r="E36" s="1879"/>
      <c r="F36" s="1880"/>
      <c r="G36" s="1879"/>
      <c r="H36" s="1880"/>
      <c r="I36" s="1879"/>
      <c r="J36" s="1880"/>
      <c r="K36" s="1879"/>
      <c r="L36" s="1880"/>
      <c r="M36" s="1879"/>
      <c r="N36" s="1880"/>
      <c r="O36" s="1879"/>
      <c r="P36" s="1880"/>
      <c r="Q36" s="1879"/>
      <c r="R36" s="1871"/>
      <c r="S36" s="1871" t="str">
        <f>IF(SUM(Q36+O36+M36+K36+I36+G36+E36)=0,"",(SUM(Q36+O36+M36+K36+I36+G36+E36)))</f>
        <v/>
      </c>
      <c r="T36" s="1876" t="str">
        <f>IF(S36="","",S36*C36)</f>
        <v/>
      </c>
      <c r="U36" s="1871"/>
      <c r="V36" s="1900"/>
      <c r="W36" s="1899"/>
      <c r="X36" s="1899"/>
      <c r="Y36" s="1899"/>
      <c r="Z36" s="1899"/>
      <c r="AA36" s="1899"/>
      <c r="AB36" s="1899"/>
      <c r="AC36" s="1899"/>
      <c r="AD36" s="1899"/>
      <c r="AE36" s="1899"/>
      <c r="AF36" s="1899"/>
      <c r="AG36" s="1898"/>
    </row>
    <row r="37" spans="1:33">
      <c r="A37" s="1903" t="s">
        <v>591</v>
      </c>
      <c r="B37" s="1901"/>
      <c r="C37" s="1881"/>
      <c r="D37" s="1880"/>
      <c r="E37" s="1879"/>
      <c r="F37" s="1880"/>
      <c r="G37" s="1879"/>
      <c r="H37" s="1880"/>
      <c r="I37" s="1879"/>
      <c r="J37" s="1880"/>
      <c r="K37" s="1879"/>
      <c r="L37" s="1880"/>
      <c r="M37" s="1879"/>
      <c r="N37" s="1880"/>
      <c r="O37" s="1879"/>
      <c r="P37" s="1880"/>
      <c r="Q37" s="1879"/>
      <c r="R37" s="1871"/>
      <c r="S37" s="1871" t="str">
        <f>IF(SUM(Q37+O37+M37+K37+I37+G37+E37)=0,"",(SUM(Q37+O37+M37+K37+I37+G37+E37)))</f>
        <v/>
      </c>
      <c r="T37" s="1876" t="str">
        <f>IF(S37="","",S37*C37)</f>
        <v/>
      </c>
      <c r="U37" s="1871"/>
      <c r="V37" s="1900"/>
      <c r="W37" s="1899"/>
      <c r="X37" s="1899"/>
      <c r="Y37" s="1899"/>
      <c r="Z37" s="1899"/>
      <c r="AA37" s="1899"/>
      <c r="AB37" s="1899"/>
      <c r="AC37" s="1899"/>
      <c r="AD37" s="1899"/>
      <c r="AE37" s="1899"/>
      <c r="AF37" s="1899"/>
      <c r="AG37" s="1898"/>
    </row>
    <row r="38" spans="1:33">
      <c r="A38" s="1902" t="s">
        <v>591</v>
      </c>
      <c r="B38" s="1901"/>
      <c r="C38" s="1881"/>
      <c r="D38" s="1880"/>
      <c r="E38" s="1879"/>
      <c r="F38" s="1880"/>
      <c r="G38" s="1879"/>
      <c r="H38" s="1880"/>
      <c r="I38" s="1879"/>
      <c r="J38" s="1880"/>
      <c r="K38" s="1879"/>
      <c r="L38" s="1880"/>
      <c r="M38" s="1879"/>
      <c r="N38" s="1880"/>
      <c r="O38" s="1879"/>
      <c r="P38" s="1880"/>
      <c r="Q38" s="1879"/>
      <c r="R38" s="1871"/>
      <c r="S38" s="1871" t="str">
        <f>IF(SUM(Q38+O38+M38+K38+I38+G38+E38)=0,"",(SUM(Q38+O38+M38+K38+I38+G38+E38)))</f>
        <v/>
      </c>
      <c r="T38" s="1876" t="str">
        <f>IF(S38="","",S38*C38)</f>
        <v/>
      </c>
      <c r="U38" s="1871"/>
      <c r="V38" s="1900"/>
      <c r="W38" s="1899"/>
      <c r="X38" s="1899"/>
      <c r="Y38" s="1899"/>
      <c r="Z38" s="1899"/>
      <c r="AA38" s="1899"/>
      <c r="AB38" s="1899"/>
      <c r="AC38" s="1899"/>
      <c r="AD38" s="1899"/>
      <c r="AE38" s="1899"/>
      <c r="AF38" s="1899"/>
      <c r="AG38" s="1898"/>
    </row>
    <row r="39" spans="1:33">
      <c r="A39" s="1902" t="s">
        <v>591</v>
      </c>
      <c r="B39" s="1901"/>
      <c r="C39" s="1881"/>
      <c r="D39" s="1880"/>
      <c r="E39" s="1879"/>
      <c r="F39" s="1880"/>
      <c r="G39" s="1879"/>
      <c r="H39" s="1880"/>
      <c r="I39" s="1879"/>
      <c r="J39" s="1880"/>
      <c r="K39" s="1879"/>
      <c r="L39" s="1880"/>
      <c r="M39" s="1879"/>
      <c r="N39" s="1880"/>
      <c r="O39" s="1879"/>
      <c r="P39" s="1880"/>
      <c r="Q39" s="1879"/>
      <c r="R39" s="1871"/>
      <c r="S39" s="1871" t="str">
        <f>IF(SUM(Q39+O39+M39+K39+I39+G39+E39)=0,"",(SUM(Q39+O39+M39+K39+I39+G39+E39)))</f>
        <v/>
      </c>
      <c r="T39" s="1876" t="str">
        <f>IF(S39="","",S39*C39)</f>
        <v/>
      </c>
      <c r="U39" s="1871"/>
      <c r="V39" s="1900"/>
      <c r="W39" s="1899"/>
      <c r="X39" s="1899"/>
      <c r="Y39" s="1899"/>
      <c r="Z39" s="1899"/>
      <c r="AA39" s="1899"/>
      <c r="AB39" s="1899"/>
      <c r="AC39" s="1899"/>
      <c r="AD39" s="1899"/>
      <c r="AE39" s="1899"/>
      <c r="AF39" s="1899"/>
      <c r="AG39" s="1898"/>
    </row>
    <row r="40" spans="1:33" ht="15" customHeight="1">
      <c r="A40" s="1903" t="s">
        <v>590</v>
      </c>
      <c r="B40" s="1904" t="s">
        <v>590</v>
      </c>
      <c r="C40" s="1881"/>
      <c r="D40" s="1880"/>
      <c r="E40" s="1879"/>
      <c r="F40" s="1880"/>
      <c r="G40" s="1879"/>
      <c r="H40" s="1880"/>
      <c r="I40" s="1879"/>
      <c r="J40" s="1880"/>
      <c r="K40" s="1879"/>
      <c r="L40" s="1880"/>
      <c r="M40" s="1879"/>
      <c r="N40" s="1880"/>
      <c r="O40" s="1879"/>
      <c r="P40" s="1880"/>
      <c r="Q40" s="1879"/>
      <c r="R40" s="1871"/>
      <c r="S40" s="1871" t="str">
        <f>IF(SUM(Q40+O40+M40+K40+I40+G40+E40)=0,"",(SUM(Q40+O40+M40+K40+I40+G40+E40)))</f>
        <v/>
      </c>
      <c r="T40" s="1876" t="str">
        <f>IF(S40="","",S40*C40)</f>
        <v/>
      </c>
      <c r="U40" s="1871"/>
      <c r="V40" s="1900"/>
      <c r="W40" s="1899"/>
      <c r="X40" s="1899"/>
      <c r="Y40" s="1899"/>
      <c r="Z40" s="1899"/>
      <c r="AA40" s="1899"/>
      <c r="AB40" s="1899"/>
      <c r="AC40" s="1899"/>
      <c r="AD40" s="1899"/>
      <c r="AE40" s="1899"/>
      <c r="AF40" s="1899"/>
      <c r="AG40" s="1898"/>
    </row>
    <row r="41" spans="1:33">
      <c r="A41" s="1903" t="s">
        <v>588</v>
      </c>
      <c r="B41" s="1901"/>
      <c r="C41" s="1881"/>
      <c r="D41" s="1880"/>
      <c r="E41" s="1879"/>
      <c r="F41" s="1880"/>
      <c r="G41" s="1879"/>
      <c r="H41" s="1880"/>
      <c r="I41" s="1879"/>
      <c r="J41" s="1880"/>
      <c r="K41" s="1879"/>
      <c r="L41" s="1880"/>
      <c r="M41" s="1879"/>
      <c r="N41" s="1880"/>
      <c r="O41" s="1879"/>
      <c r="P41" s="1880"/>
      <c r="Q41" s="1879"/>
      <c r="R41" s="1871"/>
      <c r="S41" s="1871" t="str">
        <f>IF(SUM(Q41+O41+M41+K41+I41+G41+E41)=0,"",(SUM(Q41+O41+M41+K41+I41+G41+E41)))</f>
        <v/>
      </c>
      <c r="T41" s="1876" t="str">
        <f>IF(S41="","",S41*C41)</f>
        <v/>
      </c>
      <c r="U41" s="1871"/>
      <c r="V41" s="1900"/>
      <c r="W41" s="1899"/>
      <c r="X41" s="1899"/>
      <c r="Y41" s="1899"/>
      <c r="Z41" s="1899"/>
      <c r="AA41" s="1899"/>
      <c r="AB41" s="1899"/>
      <c r="AC41" s="1899"/>
      <c r="AD41" s="1899"/>
      <c r="AE41" s="1899"/>
      <c r="AF41" s="1899"/>
      <c r="AG41" s="1898"/>
    </row>
    <row r="42" spans="1:33">
      <c r="A42" s="1902" t="s">
        <v>588</v>
      </c>
      <c r="B42" s="1901" t="s">
        <v>589</v>
      </c>
      <c r="C42" s="1881">
        <v>9.5</v>
      </c>
      <c r="D42" s="1880"/>
      <c r="E42" s="1879"/>
      <c r="F42" s="1880"/>
      <c r="G42" s="1879"/>
      <c r="H42" s="1880"/>
      <c r="I42" s="1879"/>
      <c r="J42" s="1880"/>
      <c r="K42" s="1879"/>
      <c r="L42" s="1880"/>
      <c r="M42" s="1879"/>
      <c r="N42" s="1880"/>
      <c r="O42" s="1879"/>
      <c r="P42" s="1880"/>
      <c r="Q42" s="1879"/>
      <c r="R42" s="1871"/>
      <c r="S42" s="1871" t="str">
        <f>IF(SUM(Q42+O42+M42+K42+I42+G42+E42)=0,"",(SUM(Q42+O42+M42+K42+I42+G42+E42)))</f>
        <v/>
      </c>
      <c r="T42" s="1876" t="str">
        <f>IF(S42="","",S42*C42)</f>
        <v/>
      </c>
      <c r="U42" s="1871"/>
      <c r="V42" s="1900"/>
      <c r="W42" s="1899"/>
      <c r="X42" s="1899"/>
      <c r="Y42" s="1899"/>
      <c r="Z42" s="1899"/>
      <c r="AA42" s="1899"/>
      <c r="AB42" s="1899"/>
      <c r="AC42" s="1899"/>
      <c r="AD42" s="1899"/>
      <c r="AE42" s="1899"/>
      <c r="AF42" s="1899"/>
      <c r="AG42" s="1898"/>
    </row>
    <row r="43" spans="1:33">
      <c r="A43" s="1902" t="s">
        <v>588</v>
      </c>
      <c r="B43" s="1901" t="s">
        <v>587</v>
      </c>
      <c r="C43" s="1881">
        <v>9</v>
      </c>
      <c r="D43" s="1880"/>
      <c r="E43" s="1879"/>
      <c r="F43" s="1880"/>
      <c r="G43" s="1879"/>
      <c r="H43" s="1880"/>
      <c r="I43" s="1879"/>
      <c r="J43" s="1880"/>
      <c r="K43" s="1879"/>
      <c r="L43" s="1880"/>
      <c r="M43" s="1879"/>
      <c r="N43" s="1880"/>
      <c r="O43" s="1879"/>
      <c r="P43" s="1880"/>
      <c r="Q43" s="1879"/>
      <c r="R43" s="1871"/>
      <c r="S43" s="1871" t="str">
        <f>IF(SUM(Q43+O43+M43+K43+I43+G43+E43)=0,"",(SUM(Q43+O43+M43+K43+I43+G43+E43)))</f>
        <v/>
      </c>
      <c r="T43" s="1876" t="str">
        <f>IF(S43="","",S43*C43)</f>
        <v/>
      </c>
      <c r="U43" s="1871"/>
      <c r="V43" s="1900"/>
      <c r="W43" s="1899"/>
      <c r="X43" s="1899"/>
      <c r="Y43" s="1899"/>
      <c r="Z43" s="1899"/>
      <c r="AA43" s="1899"/>
      <c r="AB43" s="1899"/>
      <c r="AC43" s="1899"/>
      <c r="AD43" s="1899"/>
      <c r="AE43" s="1899"/>
      <c r="AF43" s="1899"/>
      <c r="AG43" s="1898"/>
    </row>
    <row r="44" spans="1:33" hidden="1">
      <c r="A44" s="1902"/>
      <c r="B44" s="1901"/>
      <c r="C44" s="1881"/>
      <c r="D44" s="1880"/>
      <c r="E44" s="1879"/>
      <c r="F44" s="1880"/>
      <c r="G44" s="1879"/>
      <c r="H44" s="1880"/>
      <c r="I44" s="1879"/>
      <c r="J44" s="1880"/>
      <c r="K44" s="1879"/>
      <c r="L44" s="1880"/>
      <c r="M44" s="1879"/>
      <c r="N44" s="1880"/>
      <c r="O44" s="1879"/>
      <c r="P44" s="1880"/>
      <c r="Q44" s="1879"/>
      <c r="R44" s="1871"/>
      <c r="S44" s="1871" t="str">
        <f>IF(SUM(Q44+O44+M44+K44+I44+G44+E44)=0,"",(SUM(Q44+O44+M44+K44+I44+G44+E44)))</f>
        <v/>
      </c>
      <c r="T44" s="1876" t="str">
        <f>IF(S44="","",S44*C44)</f>
        <v/>
      </c>
      <c r="U44" s="1871"/>
      <c r="V44" s="1900"/>
      <c r="W44" s="1899"/>
      <c r="X44" s="1899"/>
      <c r="Y44" s="1899"/>
      <c r="Z44" s="1899"/>
      <c r="AA44" s="1899"/>
      <c r="AB44" s="1899"/>
      <c r="AC44" s="1899"/>
      <c r="AD44" s="1899"/>
      <c r="AE44" s="1899"/>
      <c r="AF44" s="1899"/>
      <c r="AG44" s="1898"/>
    </row>
    <row r="45" spans="1:33">
      <c r="A45" s="1897"/>
      <c r="B45" s="1896"/>
      <c r="C45" s="1895"/>
      <c r="D45" s="1880"/>
      <c r="E45" s="1879"/>
      <c r="F45" s="1880"/>
      <c r="G45" s="1879"/>
      <c r="H45" s="1880"/>
      <c r="I45" s="1879"/>
      <c r="J45" s="1880"/>
      <c r="K45" s="1879"/>
      <c r="L45" s="1880"/>
      <c r="M45" s="1879"/>
      <c r="N45" s="1880"/>
      <c r="O45" s="1879"/>
      <c r="P45" s="1880"/>
      <c r="Q45" s="1879"/>
      <c r="R45" s="1894"/>
      <c r="S45" s="1871" t="str">
        <f>IF(SUM(Q45+O45+M45+K45+I45+G45+E45)=0,"",(SUM(Q45+O45+M45+K45+I45+G45+E45)))</f>
        <v/>
      </c>
      <c r="T45" s="1876" t="str">
        <f>IF(S45="","",S45*C45)</f>
        <v/>
      </c>
      <c r="U45" s="1871"/>
      <c r="V45" s="1893"/>
      <c r="W45" s="1892"/>
      <c r="X45" s="1892"/>
      <c r="Y45" s="1892"/>
      <c r="Z45" s="1892"/>
      <c r="AA45" s="1892"/>
      <c r="AB45" s="1892"/>
      <c r="AC45" s="1892"/>
      <c r="AD45" s="1892"/>
      <c r="AE45" s="1892"/>
      <c r="AF45" s="1892"/>
      <c r="AG45" s="1891"/>
    </row>
    <row r="46" spans="1:33">
      <c r="A46" s="1890" t="s">
        <v>586</v>
      </c>
      <c r="B46" s="1884" t="s">
        <v>585</v>
      </c>
      <c r="C46" s="1881"/>
      <c r="D46" s="1889"/>
      <c r="E46" s="1888"/>
      <c r="F46" s="1889"/>
      <c r="G46" s="1888"/>
      <c r="H46" s="1889"/>
      <c r="I46" s="1888"/>
      <c r="J46" s="1889"/>
      <c r="K46" s="1888"/>
      <c r="L46" s="1889"/>
      <c r="M46" s="1888"/>
      <c r="N46" s="1889"/>
      <c r="O46" s="1888"/>
      <c r="P46" s="1889"/>
      <c r="Q46" s="1888"/>
      <c r="R46" s="1871"/>
      <c r="S46" s="1871" t="str">
        <f>IF(SUM(Q46+O46+M46+K46+I46+G46+E46)=0,"",(SUM(Q46+O46+M46+K46+I46+G46+E46)))</f>
        <v/>
      </c>
      <c r="T46" s="1876" t="str">
        <f>IF(S46="","",S46*C46)</f>
        <v/>
      </c>
      <c r="U46" s="1871"/>
    </row>
    <row r="47" spans="1:33">
      <c r="A47" s="1887"/>
      <c r="B47" s="1884" t="s">
        <v>584</v>
      </c>
      <c r="C47" s="1881"/>
      <c r="D47" s="1880"/>
      <c r="E47" s="1879"/>
      <c r="F47" s="1880"/>
      <c r="G47" s="1879"/>
      <c r="H47" s="1880"/>
      <c r="I47" s="1879"/>
      <c r="J47" s="1880"/>
      <c r="K47" s="1879"/>
      <c r="L47" s="1880"/>
      <c r="M47" s="1879"/>
      <c r="N47" s="1880"/>
      <c r="O47" s="1879"/>
      <c r="P47" s="1880"/>
      <c r="Q47" s="1879"/>
      <c r="R47" s="1871"/>
      <c r="S47" s="1871"/>
      <c r="T47" s="1876"/>
      <c r="U47" s="1871"/>
    </row>
    <row r="48" spans="1:33">
      <c r="A48" s="1886"/>
      <c r="B48" s="1884" t="s">
        <v>583</v>
      </c>
      <c r="C48" s="1881"/>
      <c r="D48" s="1880"/>
      <c r="E48" s="1879"/>
      <c r="F48" s="1880"/>
      <c r="G48" s="1879"/>
      <c r="H48" s="1880"/>
      <c r="I48" s="1879"/>
      <c r="J48" s="1880"/>
      <c r="K48" s="1879"/>
      <c r="L48" s="1880"/>
      <c r="M48" s="1879"/>
      <c r="N48" s="1880"/>
      <c r="O48" s="1879"/>
      <c r="P48" s="1880"/>
      <c r="Q48" s="1879"/>
      <c r="R48" s="1871"/>
      <c r="S48" s="1871" t="str">
        <f>IF(SUM(Q48+O48+M48+K48+I48+G48+E48)=0,"",(SUM(Q48+O48+M48+K48+I48+G48+E48)))</f>
        <v/>
      </c>
      <c r="T48" s="1876" t="str">
        <f>IF(S48="","",S48*C48)</f>
        <v/>
      </c>
      <c r="U48" s="1871"/>
    </row>
    <row r="49" spans="1:21">
      <c r="A49" s="1885"/>
      <c r="B49" s="1884" t="s">
        <v>582</v>
      </c>
      <c r="C49" s="1881"/>
      <c r="D49" s="1880"/>
      <c r="E49" s="1879"/>
      <c r="F49" s="1880"/>
      <c r="G49" s="1879"/>
      <c r="H49" s="1880"/>
      <c r="I49" s="1879"/>
      <c r="J49" s="1880"/>
      <c r="K49" s="1879"/>
      <c r="L49" s="1880"/>
      <c r="M49" s="1879"/>
      <c r="N49" s="1880"/>
      <c r="O49" s="1879"/>
      <c r="P49" s="1880"/>
      <c r="Q49" s="1879"/>
      <c r="R49" s="1871"/>
      <c r="S49" s="1871" t="str">
        <f>IF(SUM(Q49+O49+M49+K49+I49+G49+E49)=0,"",(SUM(Q49+O49+M49+K49+I49+G49+E49)))</f>
        <v/>
      </c>
      <c r="T49" s="1876" t="str">
        <f>IF(S49="","",S49*C49)</f>
        <v/>
      </c>
      <c r="U49" s="1871"/>
    </row>
    <row r="50" spans="1:21">
      <c r="A50" s="1883"/>
      <c r="B50" s="1882" t="s">
        <v>581</v>
      </c>
      <c r="C50" s="1881"/>
      <c r="D50" s="1880"/>
      <c r="E50" s="1879"/>
      <c r="F50" s="1880"/>
      <c r="G50" s="1879"/>
      <c r="H50" s="1880"/>
      <c r="I50" s="1879"/>
      <c r="J50" s="1880"/>
      <c r="K50" s="1879"/>
      <c r="L50" s="1880"/>
      <c r="M50" s="1879"/>
      <c r="N50" s="1880"/>
      <c r="O50" s="1879"/>
      <c r="P50" s="1880"/>
      <c r="Q50" s="1879"/>
      <c r="R50" s="1871"/>
      <c r="S50" s="1871" t="str">
        <f>IF(SUM(Q50+O50+M50+K50+I50+G50+E50)=0,"",(SUM(Q50+O50+M50+K50+I50+G50+E50)))</f>
        <v/>
      </c>
      <c r="T50" s="1876" t="str">
        <f>IF(S50="","",S50*C50)</f>
        <v/>
      </c>
      <c r="U50" s="1871"/>
    </row>
    <row r="51" spans="1:21">
      <c r="T51" s="1876"/>
      <c r="U51" s="1871"/>
    </row>
    <row r="52" spans="1:21" s="1871" customFormat="1" hidden="1">
      <c r="A52" s="1874"/>
      <c r="C52" s="1873"/>
      <c r="E52" s="1877" t="e">
        <f>((E6*C6)+(E7*C7)+(E8*C8)+(E9*C9)+(E10*C10)+(E11*C11)+(E12*C12)+(E13*C13)+(E14*C14)+(E15*C15)+(E16*C16)+(E17*C17)+(E18*C18)+(E19*C19)+(E20*C20)+(E21*C21)+(E22*C22)+(E23*C23)+(E24*C24)+(E25*C25)+(E26*C26)+(E27*C27)+(E28*C28)+(E29*C29)+(E30*C30)+(E31*C31)+(E32*C32)+(E33*C33)+(E34*C34)+(E35*C35)+(E36*C36)+(E37*C37)+(E38*C38)+(E39*C39)+(E40*C40)+(E41*C41)+(E42*C42)+(E43*C43)+(E44*C44)+(E45*C45)+(E46*C46)+(E48*C48)+(E49*C49)+(E50*C50))/D4</f>
        <v>#DIV/0!</v>
      </c>
      <c r="F52" s="1878"/>
      <c r="G52" s="1877" t="e">
        <f>((G6*C6)+(G7*C7)+(G8*C8)+(G9*C9)+(G10*C10)+(G11*C11)+(G12*C12)+(G13*C13)+(G14*C14)+(G15*C15)+(G16*C16)+(G17*C17)+(G18*C18)+(G19*C19)+(G20*C20)+(G21*C21)+(G22*C22)+(G23*C23)+(G24*C24)+(G25*C25)+(G26*C26)+(G27*C27)+(G28*C28)+(G29*C29)+(G30*C30)+(G31*C31)+(G32*C32)+(G33*C33)+(G34*C34)+(G35*C35)+(G36*C36)+(G37*C37)+(G38*C38)+(G39*C39)+(G40*C40)+(G41*C41)+(G42*C42)+(G43*C43)+(G44+C44)+(G45*C45)+(G46*C46)+(G48*C48)+(G49*C49)+(G50*C50))/F4</f>
        <v>#DIV/0!</v>
      </c>
      <c r="H52" s="1878"/>
      <c r="I52" s="1877" t="e">
        <f>((I6*C6)+(I7*C7)+(I8*C8)+(I9*C9)+(I10*C10)+(I11*C11)+(I12*C12)+(I13*C13)+(I14*C14)+(I15*C15)+(I16*C16)+(I17*C17)+(I18*C18)+(I19*C19)+(I20*C20)+(I21*C21)+(I22*C22)+(I23*C23)+(I24*C24)+(I25*C25)+(I26*C26)+(I27*C27)+(I28*C28)+(I29*C29)+(I30*C30)+(I31*C31)+(I32*C32)+(I33*C33)+(I34*C34)+(I35*C35)+(I36*C36)+(I37*C37)+(I38*C38)+(I39*C39)+(I40*C40)+(I41*C41)+(I42*C42)+(I43*C43)+(I44*C44)+(I45*C45)+(I46*C46)+(I48*C48)+(I49*C49)+(I50*C50))/H4</f>
        <v>#DIV/0!</v>
      </c>
      <c r="J52" s="1878"/>
      <c r="K52" s="1877" t="e">
        <f>((K6*C6)+(K7*C7)+(K8*C8)+(K9*C9)+(K10*C10)+(K11*C11)+(K12*C12)+(K13*C13)+(K14*C14)+(K15*C15)+(K16*C16)+(K17*C17)+(K18*C18)+(K19*C19)+(K20*C20)+(K21*C21)+(K22*C22)+(K23*C23)+(K24*C24)+(K25*C25)+(K26*C26)+(K27*C27)+(K28*C28)+(K29*C29)+(K30*C30)+(K31*C31)+(K32*C32)+(K33*C33)+(K34*C34)+(K35*C35)+(K36*C36)+(K37*C37)+(K38*C38)+(K39*C39)+(K40*C40)+(K41*C41)+(K42*C42)+(K43*C43)+(K44*C44)+(K45*C45)+(K46*C46)+(K48*C48)+(K49*C49)+(K50*C50))/J4</f>
        <v>#DIV/0!</v>
      </c>
      <c r="L52" s="1878"/>
      <c r="M52" s="1877" t="e">
        <f>((M6*C6)+(M7*C7)+(M8*C8)+(M9*C9)+(M10*C10)+(M11*C11)+(M12*C12)+(M13*C13)+(M14*C14)+(M15*C15)+(M16*C16)+(M17*C17)+(M18*C18)+(M19*C19)+(M20*C20)+(M21*C21)+(M22*C22)+(M23*C23)+(M24*C24)+(M25*C25)+(M26*C26)+(M27*C27)+(M28*C28)+(M29*C29)+(M30*C30)+(M31*C31)+(M32*C32)+(M33*C33)+(M34*C34)+(M35*C35)+(M36*C36)+(M37*C37)+(M38*C38)+(M39*C39)+(M40*C40)+(M41*C41)+(M42*C42)+(M43*C43)+(M44*C44)+(M45*C45)+(M46*C46)+(M48*C48)+(M49*C49)+(M50*C50))/L4</f>
        <v>#DIV/0!</v>
      </c>
      <c r="N52" s="1878"/>
      <c r="O52" s="1877" t="e">
        <f>((O6*C6)+(O7*C7)+(O8*C8)+(O9*C9)+(O10*C10)+(O11*C11)+(O12*C12)+(O13*C13)+(O14*C14)+(O15*C15)+(O16*C16)+(O17*C17)+(O18*C18)+(O19*C19)+(O20*C20)+(O21*C21)+(O22*C22)+(O23*C23)+(O24*C24)+(O25*C25)+(O26*C26)+(O27*C27)+(O28*C28)+(O29*C29)+(O30*C30)+(O31*C31)+(O32*C32)+(O33*C33)+(O34*C34)+(O35*C35)+(O36*C36)+(O37*C37)+(O38*C38)+(O39*C39)+(O40*C40)+(O41*C41)+(O42*C42)+(O43*C43)+(O44*C44)+(O45*C45)+(O46*C46)+(O48*C48)+(O49*C49)+(O50*C50))/N4</f>
        <v>#DIV/0!</v>
      </c>
      <c r="P52" s="1878"/>
      <c r="Q52" s="1877" t="e">
        <f>((Q6*C6)+(Q7*C7)+(Q8*C8)+(Q9*C9)+(Q10*C10)+(Q11*C11)+(Q12*C12)+(Q13*C13)+(Q14*C14)+(Q15*C15)+(Q16*C16)+(Q17*C17)+(Q18*C18)+(Q19*C19)+(Q20*C20)+(Q21*C21)+(Q22*C22)+(Q23*C23)+(Q24*C24)+(Q25*C25)+(Q26*C26)+(Q27*C27)+(Q28*C28)+(Q29*C29)+(Q30*C30)+(Q31*C31)+(Q32*C32)+(Q33*C33)+(Q34*C34)+(Q35*C35)+(Q36*C36)+(Q37*C37)+(Q38*C38)+(Q39*C39)+(Q40*C40)+(Q41*C41)+(Q42*C42)+(Q43*C43)+(Q44*C44)+(Q45*C45)+(Q46*C46)+(Q48+C48)+(Q49*C49)+(Q50*C50))/P4</f>
        <v>#DIV/0!</v>
      </c>
      <c r="T52" s="1876">
        <f>SUM(T6:T50)</f>
        <v>0</v>
      </c>
      <c r="U52" s="1875" t="e">
        <f>T52/T4</f>
        <v>#DIV/0!</v>
      </c>
    </row>
  </sheetData>
  <sheetProtection selectLockedCells="1"/>
  <mergeCells count="11">
    <mergeCell ref="P4:Q4"/>
    <mergeCell ref="V4:AG4"/>
    <mergeCell ref="V5:AG5"/>
    <mergeCell ref="A6:A8"/>
    <mergeCell ref="O1:Q1"/>
    <mergeCell ref="D4:E4"/>
    <mergeCell ref="F4:G4"/>
    <mergeCell ref="H4:I4"/>
    <mergeCell ref="J4:K4"/>
    <mergeCell ref="L4:M4"/>
    <mergeCell ref="N4:O4"/>
  </mergeCells>
  <printOptions horizontalCentered="1" verticalCentered="1"/>
  <pageMargins left="0.2" right="0.2" top="0.25" bottom="0.25" header="0" footer="0"/>
  <pageSetup scale="79" orientation="landscape"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jump_quicksheet">
                <anchor moveWithCells="1" sizeWithCells="1">
                  <from>
                    <xdr:col>0</xdr:col>
                    <xdr:colOff>95250</xdr:colOff>
                    <xdr:row>3</xdr:row>
                    <xdr:rowOff>38100</xdr:rowOff>
                  </from>
                  <to>
                    <xdr:col>1</xdr:col>
                    <xdr:colOff>171450</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3E2E8-3ED2-4897-A154-7796D1FDF53C}">
  <sheetPr codeName="Sheet30">
    <tabColor rgb="FF00B050"/>
  </sheetPr>
  <dimension ref="A1:U65"/>
  <sheetViews>
    <sheetView zoomScaleNormal="100" workbookViewId="0">
      <pane xSplit="3" ySplit="5" topLeftCell="D6" activePane="bottomRight" state="frozen"/>
      <selection activeCell="K21" sqref="K21"/>
      <selection pane="topRight" activeCell="K21" sqref="K21"/>
      <selection pane="bottomLeft" activeCell="K21" sqref="K21"/>
      <selection pane="bottomRight" activeCell="E3" sqref="E3"/>
    </sheetView>
  </sheetViews>
  <sheetFormatPr defaultColWidth="11.42578125" defaultRowHeight="15"/>
  <cols>
    <col min="1" max="1" width="14.42578125" style="1934" customWidth="1"/>
    <col min="2" max="2" width="23.28515625" style="1868" customWidth="1"/>
    <col min="3" max="3" width="3.42578125" style="1933" hidden="1" customWidth="1"/>
    <col min="4" max="4" width="11.85546875" style="1867" customWidth="1"/>
    <col min="5" max="5" width="6.7109375" style="1867" bestFit="1" customWidth="1"/>
    <col min="6" max="6" width="11.85546875" style="1867" customWidth="1"/>
    <col min="7" max="7" width="5.7109375" style="1867" customWidth="1"/>
    <col min="8" max="8" width="11.85546875" style="1867" customWidth="1"/>
    <col min="9" max="9" width="5.7109375" style="1867" customWidth="1"/>
    <col min="10" max="10" width="11.85546875" style="1867" customWidth="1"/>
    <col min="11" max="11" width="5.7109375" style="1867" customWidth="1"/>
    <col min="12" max="12" width="11.85546875" style="1867" customWidth="1"/>
    <col min="13" max="13" width="5.7109375" style="1867" customWidth="1"/>
    <col min="14" max="14" width="11.85546875" style="1867" customWidth="1"/>
    <col min="15" max="15" width="5.7109375" style="1867" customWidth="1"/>
    <col min="16" max="16" width="11.85546875" style="1867" customWidth="1"/>
    <col min="17" max="17" width="9.140625" style="1867" customWidth="1"/>
    <col min="18" max="18" width="5.42578125" style="1867" customWidth="1"/>
    <col min="19" max="19" width="7.85546875" style="1867" customWidth="1"/>
    <col min="20" max="20" width="12.7109375" style="1872" customWidth="1"/>
    <col min="21" max="16384" width="11.42578125" style="1867"/>
  </cols>
  <sheetData>
    <row r="1" spans="1:21" s="1925" customFormat="1" ht="21.75" thickBot="1">
      <c r="A1" s="2019"/>
      <c r="B1" s="1929"/>
      <c r="C1" s="2018"/>
      <c r="D1" s="1930" t="s">
        <v>608</v>
      </c>
      <c r="N1" s="1929" t="s">
        <v>179</v>
      </c>
      <c r="O1" s="2017"/>
      <c r="P1" s="2016"/>
      <c r="Q1" s="2015"/>
      <c r="T1" s="1927"/>
    </row>
    <row r="2" spans="1:21" ht="15.75" thickBot="1">
      <c r="C2" s="1937"/>
    </row>
    <row r="3" spans="1:21" ht="15.75" thickBot="1">
      <c r="C3" s="1937"/>
      <c r="D3" s="2014" t="s">
        <v>101</v>
      </c>
      <c r="E3" s="2013">
        <f>O1-6</f>
        <v>-6</v>
      </c>
      <c r="F3" s="2012" t="s">
        <v>102</v>
      </c>
      <c r="G3" s="2010">
        <f>O1-5</f>
        <v>-5</v>
      </c>
      <c r="H3" s="2012" t="s">
        <v>103</v>
      </c>
      <c r="I3" s="2010">
        <f>O1-4</f>
        <v>-4</v>
      </c>
      <c r="J3" s="2012" t="s">
        <v>104</v>
      </c>
      <c r="K3" s="2010">
        <f>O1-3</f>
        <v>-3</v>
      </c>
      <c r="L3" s="2012" t="s">
        <v>105</v>
      </c>
      <c r="M3" s="2010">
        <f>O1-2</f>
        <v>-2</v>
      </c>
      <c r="N3" s="2012" t="s">
        <v>106</v>
      </c>
      <c r="O3" s="2010">
        <f>O1-1</f>
        <v>-1</v>
      </c>
      <c r="P3" s="2011" t="s">
        <v>100</v>
      </c>
      <c r="Q3" s="2010">
        <f>O1</f>
        <v>0</v>
      </c>
      <c r="R3" s="1871"/>
      <c r="T3" s="1876" t="s">
        <v>607</v>
      </c>
    </row>
    <row r="4" spans="1:21" ht="15.75" thickBot="1">
      <c r="A4" s="1869"/>
      <c r="B4" s="1868" t="s">
        <v>612</v>
      </c>
      <c r="C4" s="1937"/>
      <c r="D4" s="2009"/>
      <c r="E4" s="2007"/>
      <c r="F4" s="2009"/>
      <c r="G4" s="2007"/>
      <c r="H4" s="2009"/>
      <c r="I4" s="2007"/>
      <c r="J4" s="2009"/>
      <c r="K4" s="2007"/>
      <c r="L4" s="2009"/>
      <c r="M4" s="2007"/>
      <c r="N4" s="2009"/>
      <c r="O4" s="2007"/>
      <c r="P4" s="2008"/>
      <c r="Q4" s="2007"/>
      <c r="R4" s="2006"/>
      <c r="T4" s="2005">
        <f>SUM(D4:Q4)</f>
        <v>0</v>
      </c>
      <c r="U4" s="1871"/>
    </row>
    <row r="5" spans="1:21" ht="15.75" thickBot="1">
      <c r="C5" s="1937"/>
      <c r="D5" s="2004" t="s">
        <v>602</v>
      </c>
      <c r="E5" s="2003" t="s">
        <v>601</v>
      </c>
      <c r="F5" s="2004" t="s">
        <v>602</v>
      </c>
      <c r="G5" s="2003" t="s">
        <v>601</v>
      </c>
      <c r="H5" s="2004" t="s">
        <v>602</v>
      </c>
      <c r="I5" s="2003" t="s">
        <v>601</v>
      </c>
      <c r="J5" s="2004" t="s">
        <v>602</v>
      </c>
      <c r="K5" s="2003" t="s">
        <v>601</v>
      </c>
      <c r="L5" s="2004" t="s">
        <v>602</v>
      </c>
      <c r="M5" s="2003" t="s">
        <v>601</v>
      </c>
      <c r="N5" s="2004" t="s">
        <v>602</v>
      </c>
      <c r="O5" s="2003" t="s">
        <v>601</v>
      </c>
      <c r="P5" s="2002" t="s">
        <v>602</v>
      </c>
      <c r="Q5" s="2001" t="s">
        <v>601</v>
      </c>
      <c r="R5" s="1871"/>
      <c r="S5" s="1871" t="s">
        <v>601</v>
      </c>
      <c r="T5" s="1876" t="s">
        <v>600</v>
      </c>
      <c r="U5" s="1871" t="s">
        <v>599</v>
      </c>
    </row>
    <row r="6" spans="1:21">
      <c r="A6" s="2000" t="str">
        <f>'Employee Info'!A6:A8</f>
        <v>Marketing</v>
      </c>
      <c r="B6" s="1972" t="str">
        <f>IF('Employee Info'!B6="","",'Employee Info'!B6)</f>
        <v/>
      </c>
      <c r="C6" s="1937">
        <f>'Employee Info'!C6</f>
        <v>0</v>
      </c>
      <c r="D6" s="1980"/>
      <c r="E6" s="1958"/>
      <c r="F6" s="1961"/>
      <c r="G6" s="1958"/>
      <c r="H6" s="1961"/>
      <c r="I6" s="1958"/>
      <c r="J6" s="1961"/>
      <c r="K6" s="1958"/>
      <c r="L6" s="1961"/>
      <c r="M6" s="1958"/>
      <c r="N6" s="1961"/>
      <c r="O6" s="1958"/>
      <c r="P6" s="1966"/>
      <c r="Q6" s="1998"/>
      <c r="R6" s="1871"/>
      <c r="S6" s="1871" t="str">
        <f>IF(SUM(Q6+O6+M6+K6+I6+G6+E6)=0,"",(SUM(Q6+O6+M6+K6+I6+G6+E6)))</f>
        <v/>
      </c>
      <c r="T6" s="1876" t="str">
        <f>IF(S6="","",S6*C6)</f>
        <v/>
      </c>
      <c r="U6" s="1871"/>
    </row>
    <row r="7" spans="1:21">
      <c r="A7" s="1999"/>
      <c r="B7" s="1963" t="str">
        <f>IF('Employee Info'!B7="","",'Employee Info'!B7)</f>
        <v/>
      </c>
      <c r="C7" s="1937">
        <f>'Employee Info'!C7</f>
        <v>0</v>
      </c>
      <c r="D7" s="1980"/>
      <c r="E7" s="1958"/>
      <c r="F7" s="1961"/>
      <c r="G7" s="1958"/>
      <c r="H7" s="1961"/>
      <c r="I7" s="1958"/>
      <c r="J7" s="1961"/>
      <c r="K7" s="1958"/>
      <c r="L7" s="1961"/>
      <c r="M7" s="1958"/>
      <c r="N7" s="1961"/>
      <c r="O7" s="1958"/>
      <c r="P7" s="1966"/>
      <c r="Q7" s="1998"/>
      <c r="R7" s="1871"/>
      <c r="S7" s="1871" t="str">
        <f>IF(SUM(Q7+O7+M7+K7+I7+G7+E7)=0,"",(SUM(Q7+O7+M7+K7+I7+G7+E7)))</f>
        <v/>
      </c>
      <c r="T7" s="1876" t="str">
        <f>IF(S7="","",S7*C7)</f>
        <v/>
      </c>
      <c r="U7" s="1871"/>
    </row>
    <row r="8" spans="1:21" ht="15.75" thickBot="1">
      <c r="A8" s="1997"/>
      <c r="B8" s="1956" t="str">
        <f>IF('Employee Info'!B8="","",'Employee Info'!B8)</f>
        <v/>
      </c>
      <c r="C8" s="1937">
        <f>'Employee Info'!C8</f>
        <v>0</v>
      </c>
      <c r="D8" s="1976"/>
      <c r="E8" s="1974"/>
      <c r="F8" s="1976"/>
      <c r="G8" s="1974"/>
      <c r="H8" s="1976"/>
      <c r="I8" s="1974"/>
      <c r="J8" s="1976"/>
      <c r="K8" s="1974"/>
      <c r="L8" s="1976"/>
      <c r="M8" s="1974"/>
      <c r="N8" s="1976"/>
      <c r="O8" s="1974"/>
      <c r="P8" s="1996"/>
      <c r="Q8" s="1995"/>
      <c r="R8" s="1871"/>
      <c r="S8" s="1871" t="str">
        <f>IF(SUM(Q8+O8+M8+K8+I8+G8+E8)=0,"",(SUM(Q8+O8+M8+K8+I8+G8+E8)))</f>
        <v/>
      </c>
      <c r="T8" s="1876" t="str">
        <f>IF(S8="","",S8*C8)</f>
        <v/>
      </c>
      <c r="U8" s="1871"/>
    </row>
    <row r="9" spans="1:21">
      <c r="A9" s="1964" t="str">
        <f>IF('Employee Info'!A9="","",'Employee Info'!A9)</f>
        <v/>
      </c>
      <c r="B9" s="1994" t="str">
        <f>IF('Employee Info'!B9="","",'Employee Info'!B9)</f>
        <v/>
      </c>
      <c r="C9" s="1971">
        <f>'Employee Info'!C9</f>
        <v>0</v>
      </c>
      <c r="D9" s="1970"/>
      <c r="E9" s="1967"/>
      <c r="F9" s="1970"/>
      <c r="G9" s="1967"/>
      <c r="H9" s="1970"/>
      <c r="I9" s="1967"/>
      <c r="J9" s="1970"/>
      <c r="K9" s="1967"/>
      <c r="L9" s="1970"/>
      <c r="M9" s="1967"/>
      <c r="N9" s="1970"/>
      <c r="O9" s="1967"/>
      <c r="P9" s="1993"/>
      <c r="Q9" s="1967"/>
      <c r="R9" s="1871"/>
      <c r="S9" s="1871" t="str">
        <f>IF(SUM(Q9+O9+M9+K9+I9+G9+E9)=0,"",(SUM(Q9+O9+M9+K9+I9+G9+E9)))</f>
        <v/>
      </c>
      <c r="T9" s="1876" t="str">
        <f>IF(S9="","",S9*C9)</f>
        <v/>
      </c>
      <c r="U9" s="1871"/>
    </row>
    <row r="10" spans="1:21">
      <c r="A10" s="1964" t="str">
        <f>IF('Employee Info'!A10="","",'Employee Info'!A10)</f>
        <v/>
      </c>
      <c r="B10" s="1963" t="str">
        <f>IF('Employee Info'!B10="","",'Employee Info'!B10)</f>
        <v/>
      </c>
      <c r="C10" s="1937">
        <f>'Employee Info'!C10</f>
        <v>0</v>
      </c>
      <c r="D10" s="1961"/>
      <c r="E10" s="1958"/>
      <c r="F10" s="1961"/>
      <c r="G10" s="1958"/>
      <c r="H10" s="1961"/>
      <c r="I10" s="1958"/>
      <c r="J10" s="1961"/>
      <c r="K10" s="1958"/>
      <c r="L10" s="1961"/>
      <c r="M10" s="1958"/>
      <c r="N10" s="1961"/>
      <c r="O10" s="1958"/>
      <c r="P10" s="1966"/>
      <c r="Q10" s="1958"/>
      <c r="R10" s="1871"/>
      <c r="S10" s="1871" t="str">
        <f>IF(SUM(Q10+O10+M10+K10+I10+G10+E10)=0,"",(SUM(Q10+O10+M10+K10+I10+G10+E10)))</f>
        <v/>
      </c>
      <c r="T10" s="1876" t="str">
        <f>IF(S10="","",S10*C10)</f>
        <v/>
      </c>
      <c r="U10" s="1871"/>
    </row>
    <row r="11" spans="1:21">
      <c r="A11" s="1964" t="str">
        <f>IF('Employee Info'!A11="","",'Employee Info'!A11)</f>
        <v>Cashier</v>
      </c>
      <c r="B11" s="1963" t="str">
        <f>IF('Employee Info'!B11="","",'Employee Info'!B11)</f>
        <v/>
      </c>
      <c r="C11" s="1937">
        <f>'Employee Info'!C11</f>
        <v>0</v>
      </c>
      <c r="D11" s="1990"/>
      <c r="E11" s="1958"/>
      <c r="F11" s="1961"/>
      <c r="G11" s="1958"/>
      <c r="H11" s="1961"/>
      <c r="I11" s="1958"/>
      <c r="J11" s="1961"/>
      <c r="K11" s="1958"/>
      <c r="L11" s="1961"/>
      <c r="M11" s="1958"/>
      <c r="N11" s="1961"/>
      <c r="O11" s="1958"/>
      <c r="P11" s="1966"/>
      <c r="Q11" s="1958"/>
      <c r="R11" s="1871"/>
      <c r="S11" s="1871" t="str">
        <f>IF(SUM(Q11+O11+M11+K11+I11+G11+E11)=0,"",(SUM(Q11+O11+M11+K11+I11+G11+E11)))</f>
        <v/>
      </c>
      <c r="T11" s="1876" t="str">
        <f>IF(S11="","",S11*C11)</f>
        <v/>
      </c>
      <c r="U11" s="1871"/>
    </row>
    <row r="12" spans="1:21">
      <c r="A12" s="1964" t="str">
        <f>IF('Employee Info'!A12="","",'Employee Info'!A12)</f>
        <v>Cashier</v>
      </c>
      <c r="B12" s="1963" t="str">
        <f>IF('Employee Info'!B12="","",'Employee Info'!B12)</f>
        <v/>
      </c>
      <c r="C12" s="1937">
        <f>'Employee Info'!C12</f>
        <v>0</v>
      </c>
      <c r="D12" s="1990"/>
      <c r="E12" s="1958"/>
      <c r="F12" s="1961"/>
      <c r="G12" s="1958"/>
      <c r="H12" s="1961"/>
      <c r="I12" s="1958"/>
      <c r="J12" s="1961"/>
      <c r="K12" s="1958"/>
      <c r="L12" s="1965"/>
      <c r="M12" s="1958"/>
      <c r="N12" s="1965"/>
      <c r="O12" s="1958"/>
      <c r="P12" s="1966"/>
      <c r="Q12" s="1958"/>
      <c r="R12" s="1871"/>
      <c r="S12" s="1871" t="str">
        <f>IF(SUM(Q12+O12+M12+K12+I12+G12+E12)=0,"",(SUM(Q12+O12+M12+K12+I12+G12+E12)))</f>
        <v/>
      </c>
      <c r="T12" s="1876" t="str">
        <f>IF(S12="","",S12*C12)</f>
        <v/>
      </c>
      <c r="U12" s="1871"/>
    </row>
    <row r="13" spans="1:21">
      <c r="A13" s="1964" t="str">
        <f>IF('Employee Info'!A13="","",'Employee Info'!A13)</f>
        <v>Cashier</v>
      </c>
      <c r="B13" s="1963" t="str">
        <f>IF('Employee Info'!B13="","",'Employee Info'!B13)</f>
        <v/>
      </c>
      <c r="C13" s="1937">
        <f>'Employee Info'!C13</f>
        <v>0</v>
      </c>
      <c r="D13" s="1990"/>
      <c r="E13" s="1958"/>
      <c r="F13" s="1961"/>
      <c r="G13" s="1958"/>
      <c r="H13" s="1965"/>
      <c r="I13" s="1958"/>
      <c r="J13" s="1961"/>
      <c r="K13" s="1958"/>
      <c r="L13" s="1961"/>
      <c r="M13" s="1958"/>
      <c r="N13" s="1961"/>
      <c r="O13" s="1958"/>
      <c r="P13" s="1978"/>
      <c r="Q13" s="1958"/>
      <c r="R13" s="1871"/>
      <c r="S13" s="1871" t="str">
        <f>IF(SUM(Q13+O13+M13+K13+I13+G13+E13)=0,"",(SUM(Q13+O13+M13+K13+I13+G13+E13)))</f>
        <v/>
      </c>
      <c r="T13" s="1876" t="str">
        <f>IF(S13="","",S13*C13)</f>
        <v/>
      </c>
      <c r="U13" s="1871"/>
    </row>
    <row r="14" spans="1:21" ht="15" customHeight="1">
      <c r="A14" s="1964" t="str">
        <f>IF('Employee Info'!A14="","",'Employee Info'!A14)</f>
        <v>Cashier</v>
      </c>
      <c r="B14" s="1963" t="str">
        <f>IF('Employee Info'!B14="","",'Employee Info'!B14)</f>
        <v/>
      </c>
      <c r="C14" s="1937">
        <f>'Employee Info'!C14</f>
        <v>0</v>
      </c>
      <c r="D14" s="1990"/>
      <c r="E14" s="1958"/>
      <c r="F14" s="1961"/>
      <c r="G14" s="1958"/>
      <c r="H14" s="1961"/>
      <c r="I14" s="1958"/>
      <c r="J14" s="1961"/>
      <c r="K14" s="1958"/>
      <c r="L14" s="1961"/>
      <c r="M14" s="1958"/>
      <c r="N14" s="1961"/>
      <c r="O14" s="1958"/>
      <c r="P14" s="1978"/>
      <c r="Q14" s="1958"/>
      <c r="R14" s="1871"/>
      <c r="S14" s="1871" t="str">
        <f>IF(SUM(Q14+O14+M14+K14+I14+G14+E14)=0,"",(SUM(Q14+O14+M14+K14+I14+G14+E14)))</f>
        <v/>
      </c>
      <c r="T14" s="1876" t="str">
        <f>IF(S14="","",S14*C14)</f>
        <v/>
      </c>
      <c r="U14" s="1871"/>
    </row>
    <row r="15" spans="1:21">
      <c r="A15" s="1964" t="str">
        <f>IF('Employee Info'!A15="","",'Employee Info'!A15)</f>
        <v>Cashier</v>
      </c>
      <c r="B15" s="1963" t="str">
        <f>IF('Employee Info'!B15="","",'Employee Info'!B15)</f>
        <v/>
      </c>
      <c r="C15" s="1937">
        <f>'Employee Info'!C15</f>
        <v>0</v>
      </c>
      <c r="D15" s="1990"/>
      <c r="E15" s="1958"/>
      <c r="F15" s="1960"/>
      <c r="G15" s="1958"/>
      <c r="H15" s="1990"/>
      <c r="I15" s="1958"/>
      <c r="J15" s="1961"/>
      <c r="K15" s="1958"/>
      <c r="L15" s="1965"/>
      <c r="M15" s="1958"/>
      <c r="N15" s="1961"/>
      <c r="O15" s="1958"/>
      <c r="P15" s="1961"/>
      <c r="Q15" s="1958"/>
      <c r="R15" s="1871"/>
      <c r="S15" s="1871" t="str">
        <f>IF(SUM(Q15+O15+M15+K15+I15+G15+E15)=0,"",(SUM(Q15+O15+M15+K15+I15+G15+E15)))</f>
        <v/>
      </c>
      <c r="T15" s="1876" t="str">
        <f>IF(S15="","",S15*C15)</f>
        <v/>
      </c>
      <c r="U15" s="1871"/>
    </row>
    <row r="16" spans="1:21">
      <c r="A16" s="1964" t="str">
        <f>IF('Employee Info'!A16="","",'Employee Info'!A16)</f>
        <v>Cashier</v>
      </c>
      <c r="B16" s="1963" t="str">
        <f>IF('Employee Info'!B16="","",'Employee Info'!B16)</f>
        <v/>
      </c>
      <c r="C16" s="1937">
        <f>'Employee Info'!C16</f>
        <v>0</v>
      </c>
      <c r="D16" s="1961"/>
      <c r="E16" s="1958"/>
      <c r="F16" s="1961"/>
      <c r="G16" s="1958"/>
      <c r="H16" s="1961"/>
      <c r="I16" s="1958"/>
      <c r="J16" s="1961"/>
      <c r="K16" s="1958"/>
      <c r="L16" s="1961"/>
      <c r="M16" s="1958"/>
      <c r="N16" s="1961"/>
      <c r="O16" s="1958"/>
      <c r="P16" s="1961"/>
      <c r="Q16" s="1958"/>
      <c r="R16" s="1871"/>
      <c r="S16" s="1871" t="str">
        <f>IF(SUM(Q16+O16+M16+K16+I16+G16+E16)=0,"",(SUM(Q16+O16+M16+K16+I16+G16+E16)))</f>
        <v/>
      </c>
      <c r="T16" s="1876" t="str">
        <f>IF(S16="","",S16*C16)</f>
        <v/>
      </c>
      <c r="U16" s="1871"/>
    </row>
    <row r="17" spans="1:21">
      <c r="A17" s="1964" t="str">
        <f>IF('Employee Info'!A17="","",'Employee Info'!A17)</f>
        <v>Prep</v>
      </c>
      <c r="B17" s="1963" t="str">
        <f>IF('Employee Info'!B17="","",'Employee Info'!B17)</f>
        <v/>
      </c>
      <c r="C17" s="1937">
        <f>'Employee Info'!C17</f>
        <v>0</v>
      </c>
      <c r="D17" s="1992"/>
      <c r="E17" s="1958"/>
      <c r="F17" s="1960"/>
      <c r="G17" s="1958"/>
      <c r="H17" s="1960"/>
      <c r="I17" s="1958"/>
      <c r="J17" s="1961"/>
      <c r="K17" s="1958"/>
      <c r="L17" s="1961"/>
      <c r="M17" s="1958"/>
      <c r="N17" s="1960"/>
      <c r="O17" s="1958"/>
      <c r="P17" s="1978"/>
      <c r="Q17" s="1958"/>
      <c r="R17" s="1871"/>
      <c r="S17" s="1871" t="str">
        <f>IF(SUM(Q17+O17+M17+K17+I17+G17+E17)=0,"",(SUM(Q17+O17+M17+K17+I17+G17+E17)))</f>
        <v/>
      </c>
      <c r="T17" s="1876" t="str">
        <f>IF(S17="","",S17*C17)</f>
        <v/>
      </c>
      <c r="U17" s="1871"/>
    </row>
    <row r="18" spans="1:21">
      <c r="A18" s="1964" t="str">
        <f>IF('Employee Info'!A18="","",'Employee Info'!A18)</f>
        <v>Prep</v>
      </c>
      <c r="B18" s="1963" t="str">
        <f>IF('Employee Info'!B18="","",'Employee Info'!B18)</f>
        <v/>
      </c>
      <c r="C18" s="1937">
        <f>'Employee Info'!C18</f>
        <v>0</v>
      </c>
      <c r="D18" s="1990"/>
      <c r="E18" s="1958"/>
      <c r="F18" s="1961"/>
      <c r="G18" s="1958"/>
      <c r="H18" s="1961"/>
      <c r="I18" s="1958"/>
      <c r="J18" s="1960"/>
      <c r="K18" s="1958"/>
      <c r="L18" s="1960"/>
      <c r="M18" s="1958"/>
      <c r="N18" s="1961"/>
      <c r="O18" s="1958"/>
      <c r="P18" s="1979"/>
      <c r="Q18" s="1958"/>
      <c r="R18" s="1871"/>
      <c r="S18" s="1871" t="str">
        <f>IF(SUM(Q18+O18+M18+K18+I18+G18+E18)=0,"",(SUM(Q18+O18+M18+K18+I18+G18+E18)))</f>
        <v/>
      </c>
      <c r="T18" s="1876" t="str">
        <f>IF(S18="","",S18*C18)</f>
        <v/>
      </c>
      <c r="U18" s="1871"/>
    </row>
    <row r="19" spans="1:21">
      <c r="A19" s="1964" t="str">
        <f>IF('Employee Info'!A19="","",'Employee Info'!A19)</f>
        <v>Prep</v>
      </c>
      <c r="B19" s="1963" t="str">
        <f>IF('Employee Info'!B19="","",'Employee Info'!B19)</f>
        <v/>
      </c>
      <c r="C19" s="1937">
        <f>'Employee Info'!C19</f>
        <v>0</v>
      </c>
      <c r="D19" s="1990"/>
      <c r="E19" s="1958"/>
      <c r="F19" s="1961"/>
      <c r="G19" s="1958"/>
      <c r="H19" s="1960"/>
      <c r="I19" s="1958"/>
      <c r="J19" s="1961"/>
      <c r="K19" s="1958"/>
      <c r="L19" s="1960"/>
      <c r="M19" s="1958"/>
      <c r="N19" s="1961"/>
      <c r="O19" s="1958"/>
      <c r="P19" s="1979"/>
      <c r="Q19" s="1958"/>
      <c r="R19" s="1871"/>
      <c r="S19" s="1871" t="str">
        <f>IF(SUM(Q19+O19+M19+K19+I19+G19+E19)=0,"",(SUM(Q19+O19+M19+K19+I19+G19+E19)))</f>
        <v/>
      </c>
      <c r="T19" s="1876" t="str">
        <f>IF(S19="","",S19*C19)</f>
        <v/>
      </c>
      <c r="U19" s="1871"/>
    </row>
    <row r="20" spans="1:21">
      <c r="A20" s="1964" t="str">
        <f>IF('Employee Info'!A20="","",'Employee Info'!A20)</f>
        <v>Prep</v>
      </c>
      <c r="B20" s="1963" t="str">
        <f>IF('Employee Info'!B20="","",'Employee Info'!B20)</f>
        <v/>
      </c>
      <c r="C20" s="1937">
        <f>'Employee Info'!C20</f>
        <v>0</v>
      </c>
      <c r="D20" s="1990"/>
      <c r="E20" s="1958"/>
      <c r="F20" s="1961"/>
      <c r="G20" s="1958"/>
      <c r="H20" s="1990"/>
      <c r="I20" s="1958"/>
      <c r="J20" s="1961"/>
      <c r="K20" s="1958"/>
      <c r="L20" s="1961"/>
      <c r="M20" s="1958"/>
      <c r="N20" s="1961"/>
      <c r="O20" s="1958"/>
      <c r="P20" s="1978"/>
      <c r="Q20" s="1958"/>
      <c r="R20" s="1871"/>
      <c r="S20" s="1871" t="str">
        <f>IF(SUM(Q20+O20+M20+K20+I20+G20+E20)=0,"",(SUM(Q20+O20+M20+K20+I20+G20+E20)))</f>
        <v/>
      </c>
      <c r="T20" s="1876" t="str">
        <f>IF(S20="","",S20*C20)</f>
        <v/>
      </c>
      <c r="U20" s="1871"/>
    </row>
    <row r="21" spans="1:21">
      <c r="A21" s="1964" t="str">
        <f>IF('Employee Info'!A21="","",'Employee Info'!A21)</f>
        <v>Block</v>
      </c>
      <c r="B21" s="1963" t="str">
        <f>IF('Employee Info'!B21="","",'Employee Info'!B21)</f>
        <v/>
      </c>
      <c r="C21" s="1937">
        <f>'Employee Info'!C21</f>
        <v>0</v>
      </c>
      <c r="D21" s="1990"/>
      <c r="E21" s="1958"/>
      <c r="F21" s="1960"/>
      <c r="G21" s="1958"/>
      <c r="H21" s="1960"/>
      <c r="I21" s="1958"/>
      <c r="J21" s="1960"/>
      <c r="K21" s="1958"/>
      <c r="L21" s="1960"/>
      <c r="M21" s="1958"/>
      <c r="N21" s="1960"/>
      <c r="O21" s="1958"/>
      <c r="P21" s="1978"/>
      <c r="Q21" s="1958"/>
      <c r="R21" s="1871"/>
      <c r="S21" s="1871" t="str">
        <f>IF(SUM(Q21+O21+M21+K21+I21+G21+E21)=0,"",(SUM(Q21+O21+M21+K21+I21+G21+E21)))</f>
        <v/>
      </c>
      <c r="T21" s="1876" t="str">
        <f>IF(S21="","",S21*C21)</f>
        <v/>
      </c>
      <c r="U21" s="1871"/>
    </row>
    <row r="22" spans="1:21">
      <c r="A22" s="1964" t="str">
        <f>IF('Employee Info'!A22="","",'Employee Info'!A22)</f>
        <v>Block</v>
      </c>
      <c r="B22" s="1963" t="str">
        <f>IF('Employee Info'!B22="","",'Employee Info'!B22)</f>
        <v/>
      </c>
      <c r="C22" s="1937">
        <f>'Employee Info'!C22</f>
        <v>0</v>
      </c>
      <c r="D22" s="1992"/>
      <c r="E22" s="1958"/>
      <c r="F22" s="1961"/>
      <c r="G22" s="1958"/>
      <c r="H22" s="1961"/>
      <c r="I22" s="1958"/>
      <c r="J22" s="1961"/>
      <c r="K22" s="1958"/>
      <c r="L22" s="1961"/>
      <c r="M22" s="1958"/>
      <c r="N22" s="1966"/>
      <c r="O22" s="1958"/>
      <c r="P22" s="1965"/>
      <c r="Q22" s="1958"/>
      <c r="R22" s="1871"/>
      <c r="S22" s="1871" t="str">
        <f>IF(SUM(Q22+O22+M22+K22+I22+G22+E22)=0,"",(SUM(Q22+O22+M22+K22+I22+G22+E22)))</f>
        <v/>
      </c>
      <c r="T22" s="1876" t="str">
        <f>IF(S22="","",S22*C22)</f>
        <v/>
      </c>
      <c r="U22" s="1871"/>
    </row>
    <row r="23" spans="1:21">
      <c r="A23" s="1964" t="str">
        <f>IF('Employee Info'!A23="","",'Employee Info'!A23)</f>
        <v>Block</v>
      </c>
      <c r="B23" s="1963" t="str">
        <f>IF('Employee Info'!B23="","",'Employee Info'!B23)</f>
        <v/>
      </c>
      <c r="C23" s="1937">
        <f>'Employee Info'!C23</f>
        <v>0</v>
      </c>
      <c r="D23" s="1990"/>
      <c r="E23" s="1958"/>
      <c r="F23" s="1961"/>
      <c r="G23" s="1958"/>
      <c r="H23" s="1960"/>
      <c r="I23" s="1958"/>
      <c r="J23" s="1960"/>
      <c r="K23" s="1958"/>
      <c r="L23" s="1960"/>
      <c r="M23" s="1958"/>
      <c r="N23" s="1960"/>
      <c r="O23" s="1958"/>
      <c r="P23" s="1960"/>
      <c r="Q23" s="1958"/>
      <c r="R23" s="1871"/>
      <c r="S23" s="1871" t="str">
        <f>IF(SUM(Q23+O23+M23+K23+I23+G23+E23)=0,"",(SUM(Q23+O23+M23+K23+I23+G23+E23)))</f>
        <v/>
      </c>
      <c r="T23" s="1876" t="str">
        <f>IF(S23="","",S23*C23)</f>
        <v/>
      </c>
      <c r="U23" s="1871"/>
    </row>
    <row r="24" spans="1:21">
      <c r="A24" s="1964" t="str">
        <f>IF('Employee Info'!A24="","",'Employee Info'!A24)</f>
        <v>Block</v>
      </c>
      <c r="B24" s="1963" t="str">
        <f>IF('Employee Info'!B24="","",'Employee Info'!B24)</f>
        <v/>
      </c>
      <c r="C24" s="1937">
        <f>'Employee Info'!C24</f>
        <v>0</v>
      </c>
      <c r="D24" s="1960"/>
      <c r="E24" s="1958"/>
      <c r="F24" s="1960"/>
      <c r="G24" s="1958"/>
      <c r="H24" s="1961"/>
      <c r="I24" s="1958"/>
      <c r="J24" s="1961"/>
      <c r="K24" s="1958"/>
      <c r="L24" s="1961"/>
      <c r="M24" s="1958"/>
      <c r="N24" s="1961"/>
      <c r="O24" s="1958"/>
      <c r="P24" s="1961"/>
      <c r="Q24" s="1958"/>
      <c r="R24" s="1871"/>
      <c r="S24" s="1871" t="str">
        <f>IF(SUM(Q24+O24+M24+K24+I24+G24+E24)=0,"",(SUM(Q24+O24+M24+K24+I24+G24+E24)))</f>
        <v/>
      </c>
      <c r="T24" s="1876" t="str">
        <f>IF(S24="","",S24*C24)</f>
        <v/>
      </c>
      <c r="U24" s="1871"/>
    </row>
    <row r="25" spans="1:21">
      <c r="A25" s="1964" t="str">
        <f>IF('Employee Info'!A25="","",'Employee Info'!A25)</f>
        <v>Block</v>
      </c>
      <c r="B25" s="1963" t="str">
        <f>IF('Employee Info'!B25="","",'Employee Info'!B25)</f>
        <v/>
      </c>
      <c r="C25" s="1937">
        <f>'Employee Info'!C25</f>
        <v>0</v>
      </c>
      <c r="D25" s="1992"/>
      <c r="E25" s="1958"/>
      <c r="F25" s="1961"/>
      <c r="G25" s="1958"/>
      <c r="H25" s="1961"/>
      <c r="I25" s="1958"/>
      <c r="J25" s="1961"/>
      <c r="K25" s="1958"/>
      <c r="L25" s="1961"/>
      <c r="M25" s="1958"/>
      <c r="N25" s="1960"/>
      <c r="O25" s="1958"/>
      <c r="P25" s="1960"/>
      <c r="Q25" s="1958"/>
      <c r="R25" s="1871"/>
      <c r="S25" s="1871" t="str">
        <f>IF(SUM(Q25+O25+M25+K25+I25+G25+E25)=0,"",(SUM(Q25+O25+M25+K25+I25+G25+E25)))</f>
        <v/>
      </c>
      <c r="T25" s="1876" t="str">
        <f>IF(S25="","",S25*C25)</f>
        <v/>
      </c>
      <c r="U25" s="1871"/>
    </row>
    <row r="26" spans="1:21">
      <c r="A26" s="1964" t="str">
        <f>IF('Employee Info'!A26="","",'Employee Info'!A26)</f>
        <v>Block</v>
      </c>
      <c r="B26" s="1963" t="str">
        <f>IF('Employee Info'!B26="","",'Employee Info'!B26)</f>
        <v/>
      </c>
      <c r="C26" s="1937">
        <f>'Employee Info'!C26</f>
        <v>0</v>
      </c>
      <c r="D26" s="1991"/>
      <c r="E26" s="1958"/>
      <c r="F26" s="1961"/>
      <c r="G26" s="1958"/>
      <c r="H26" s="1961"/>
      <c r="I26" s="1958"/>
      <c r="J26" s="1961"/>
      <c r="K26" s="1958"/>
      <c r="L26" s="1961"/>
      <c r="M26" s="1958"/>
      <c r="N26" s="1961"/>
      <c r="O26" s="1958"/>
      <c r="P26" s="1961"/>
      <c r="Q26" s="1958"/>
      <c r="R26" s="1871"/>
      <c r="S26" s="1871" t="str">
        <f>IF(SUM(Q26+O26+M26+K26+I26+G26+E26)=0,"",(SUM(Q26+O26+M26+K26+I26+G26+E26)))</f>
        <v/>
      </c>
      <c r="T26" s="1876" t="str">
        <f>IF(S26="","",S26*C26)</f>
        <v/>
      </c>
      <c r="U26" s="1871"/>
    </row>
    <row r="27" spans="1:21">
      <c r="A27" s="1964" t="str">
        <f>IF('Employee Info'!A27="","",'Employee Info'!A27)</f>
        <v>Block</v>
      </c>
      <c r="B27" s="1963" t="str">
        <f>IF('Employee Info'!B27="","",'Employee Info'!B27)</f>
        <v/>
      </c>
      <c r="C27" s="1937">
        <f>'Employee Info'!C27</f>
        <v>0</v>
      </c>
      <c r="D27" s="1990"/>
      <c r="E27" s="1958"/>
      <c r="F27" s="1961"/>
      <c r="G27" s="1958"/>
      <c r="H27" s="1961"/>
      <c r="I27" s="1958"/>
      <c r="J27" s="1961"/>
      <c r="K27" s="1958"/>
      <c r="L27" s="1961"/>
      <c r="M27" s="1958"/>
      <c r="N27" s="1961"/>
      <c r="O27" s="1958"/>
      <c r="P27" s="1961"/>
      <c r="Q27" s="1958"/>
      <c r="R27" s="1871"/>
      <c r="S27" s="1871" t="str">
        <f>IF(SUM(Q27+O27+M27+K27+I27+G27+E27)=0,"",(SUM(Q27+O27+M27+K27+I27+G27+E27)))</f>
        <v/>
      </c>
      <c r="T27" s="1876" t="str">
        <f>IF(S27="","",S27*C27)</f>
        <v/>
      </c>
      <c r="U27" s="1871"/>
    </row>
    <row r="28" spans="1:21" ht="15.75" thickBot="1">
      <c r="A28" s="1964" t="str">
        <f>IF('Employee Info'!A28="","",'Employee Info'!A28)</f>
        <v>Call In P.M.</v>
      </c>
      <c r="B28" s="1963" t="str">
        <f>IF('Employee Info'!B28="","",'Employee Info'!B28)</f>
        <v/>
      </c>
      <c r="C28" s="1937">
        <f>'Employee Info'!C28</f>
        <v>0</v>
      </c>
      <c r="D28" s="1961"/>
      <c r="E28" s="1958"/>
      <c r="F28" s="1961"/>
      <c r="G28" s="1958"/>
      <c r="H28" s="1961"/>
      <c r="I28" s="1958"/>
      <c r="J28" s="1961"/>
      <c r="K28" s="1958"/>
      <c r="L28" s="1961"/>
      <c r="M28" s="1958"/>
      <c r="N28" s="1976"/>
      <c r="O28" s="1974"/>
      <c r="P28" s="1965"/>
      <c r="Q28" s="1958"/>
      <c r="R28" s="1871"/>
      <c r="S28" s="1871" t="str">
        <f>IF(SUM(Q28+O28+M28+K28+I28+G28+E28)=0,"",(SUM(Q28+O28+M28+K28+I28+G28+E28)))</f>
        <v/>
      </c>
      <c r="T28" s="1876" t="str">
        <f>IF(S28="","",S28*C28)</f>
        <v/>
      </c>
      <c r="U28" s="1871"/>
    </row>
    <row r="29" spans="1:21" ht="15" customHeight="1" thickBot="1">
      <c r="A29" s="1964" t="str">
        <f>IF('Employee Info'!A29="","",'Employee Info'!A29)</f>
        <v>Line</v>
      </c>
      <c r="B29" s="1985" t="str">
        <f>IF('Employee Info'!B29="","",'Employee Info'!B29)</f>
        <v/>
      </c>
      <c r="C29" s="1937">
        <f>'Employee Info'!C29</f>
        <v>0</v>
      </c>
      <c r="D29" s="1980"/>
      <c r="E29" s="1958"/>
      <c r="F29" s="1961"/>
      <c r="G29" s="1958"/>
      <c r="H29" s="1961"/>
      <c r="I29" s="1958"/>
      <c r="J29" s="1961"/>
      <c r="K29" s="1958"/>
      <c r="L29" s="1961"/>
      <c r="M29" s="1958"/>
      <c r="N29" s="1989"/>
      <c r="O29" s="1988"/>
      <c r="P29" s="1987"/>
      <c r="Q29" s="1986"/>
      <c r="R29" s="1871"/>
      <c r="S29" s="1871" t="str">
        <f>IF(SUM(Q29+O29+M29+K29+I29+G29+E29)=0,"",(SUM(Q29+O29+M29+K29+I29+G29+E29)))</f>
        <v/>
      </c>
      <c r="T29" s="1876" t="str">
        <f>IF(S29="","",S29*C29)</f>
        <v/>
      </c>
      <c r="U29" s="1871"/>
    </row>
    <row r="30" spans="1:21">
      <c r="A30" s="1964" t="str">
        <f>IF('Employee Info'!A30="","",'Employee Info'!A30)</f>
        <v>Line</v>
      </c>
      <c r="B30" s="1985" t="str">
        <f>IF('Employee Info'!B30="","",'Employee Info'!B30)</f>
        <v/>
      </c>
      <c r="C30" s="1937">
        <f>'Employee Info'!C30</f>
        <v>0</v>
      </c>
      <c r="D30" s="1980"/>
      <c r="E30" s="1958"/>
      <c r="F30" s="1961"/>
      <c r="G30" s="1958"/>
      <c r="H30" s="1961"/>
      <c r="I30" s="1958"/>
      <c r="J30" s="1961"/>
      <c r="K30" s="1958"/>
      <c r="L30" s="1965"/>
      <c r="M30" s="1958"/>
      <c r="N30" s="1984"/>
      <c r="O30" s="1983"/>
      <c r="P30" s="1978"/>
      <c r="Q30" s="1958"/>
      <c r="R30" s="1871"/>
      <c r="S30" s="1871" t="str">
        <f>IF(SUM(Q30+O30+M30+K30+I30+G30+E30)=0,"",(SUM(Q30+O30+M30+K30+I30+G30+E30)))</f>
        <v/>
      </c>
      <c r="T30" s="1876" t="str">
        <f>IF(S30="","",S30*C30)</f>
        <v/>
      </c>
      <c r="U30" s="1871"/>
    </row>
    <row r="31" spans="1:21" ht="15" customHeight="1">
      <c r="A31" s="1964" t="str">
        <f>IF('Employee Info'!A31="","",'Employee Info'!A31)</f>
        <v>Line</v>
      </c>
      <c r="B31" s="1963" t="str">
        <f>IF('Employee Info'!B31="","",'Employee Info'!B31)</f>
        <v/>
      </c>
      <c r="C31" s="1937">
        <f>'Employee Info'!C31</f>
        <v>0</v>
      </c>
      <c r="D31" s="1961"/>
      <c r="E31" s="1958"/>
      <c r="F31" s="1961"/>
      <c r="G31" s="1958"/>
      <c r="H31" s="1961"/>
      <c r="I31" s="1958"/>
      <c r="J31" s="1960"/>
      <c r="K31" s="1958"/>
      <c r="L31" s="1960"/>
      <c r="M31" s="1958"/>
      <c r="N31" s="1961"/>
      <c r="O31" s="1958"/>
      <c r="P31" s="1979"/>
      <c r="Q31" s="1958"/>
      <c r="R31" s="1871"/>
      <c r="S31" s="1871" t="str">
        <f>IF(SUM(Q31+O31+M31+K31+I31+G31+E31)=0,"",(SUM(Q31+O31+M31+K31+I31+G31+E31)))</f>
        <v/>
      </c>
      <c r="T31" s="1876" t="str">
        <f>IF(S31="","",S31*C31)</f>
        <v/>
      </c>
      <c r="U31" s="1871"/>
    </row>
    <row r="32" spans="1:21" ht="15" customHeight="1">
      <c r="A32" s="1964" t="str">
        <f>IF('Employee Info'!A32="","",'Employee Info'!A32)</f>
        <v>Line</v>
      </c>
      <c r="B32" s="1963" t="str">
        <f>IF('Employee Info'!B32="","",'Employee Info'!B32)</f>
        <v/>
      </c>
      <c r="C32" s="1937">
        <f>'Employee Info'!C32</f>
        <v>0</v>
      </c>
      <c r="D32" s="1961"/>
      <c r="E32" s="1958"/>
      <c r="F32" s="1961"/>
      <c r="G32" s="1958"/>
      <c r="H32" s="1961"/>
      <c r="I32" s="1958"/>
      <c r="J32" s="1961"/>
      <c r="K32" s="1958"/>
      <c r="L32" s="1960"/>
      <c r="M32" s="1958"/>
      <c r="N32" s="1961"/>
      <c r="O32" s="1958"/>
      <c r="P32" s="1979"/>
      <c r="Q32" s="1958"/>
      <c r="R32" s="1871"/>
      <c r="S32" s="1871" t="str">
        <f>IF(SUM(Q32+O32+M32+K32+I32+G32+E32)=0,"",(SUM(Q32+O32+M32+K32+I32+G32+E32)))</f>
        <v/>
      </c>
      <c r="T32" s="1876" t="str">
        <f>IF(S32="","",S32*C32)</f>
        <v/>
      </c>
      <c r="U32" s="1871"/>
    </row>
    <row r="33" spans="1:21">
      <c r="A33" s="1964" t="str">
        <f>IF('Employee Info'!A33="","",'Employee Info'!A33)</f>
        <v>Line</v>
      </c>
      <c r="B33" s="1963" t="str">
        <f>IF('Employee Info'!B33="","",'Employee Info'!B33)</f>
        <v/>
      </c>
      <c r="C33" s="1937">
        <f>'Employee Info'!C33</f>
        <v>0</v>
      </c>
      <c r="D33" s="1961"/>
      <c r="E33" s="1958"/>
      <c r="F33" s="1961"/>
      <c r="G33" s="1958"/>
      <c r="H33" s="1961"/>
      <c r="I33" s="1958"/>
      <c r="J33" s="1965"/>
      <c r="K33" s="1958"/>
      <c r="L33" s="1961"/>
      <c r="M33" s="1958"/>
      <c r="N33" s="1961"/>
      <c r="O33" s="1958"/>
      <c r="P33" s="1966"/>
      <c r="Q33" s="1958"/>
      <c r="R33" s="1871"/>
      <c r="S33" s="1871" t="str">
        <f>IF(SUM(Q33+O33+M33+K33+I33+G33+E33)=0,"",(SUM(Q33+O33+M33+K33+I33+G33+E33)))</f>
        <v/>
      </c>
      <c r="T33" s="1876" t="str">
        <f>IF(S33="","",S33*C33)</f>
        <v/>
      </c>
      <c r="U33" s="1871"/>
    </row>
    <row r="34" spans="1:21">
      <c r="A34" s="1964" t="str">
        <f>IF('Employee Info'!A34="","",'Employee Info'!A34)</f>
        <v>Line</v>
      </c>
      <c r="B34" s="1963" t="str">
        <f>IF('Employee Info'!B34="","",'Employee Info'!B34)</f>
        <v/>
      </c>
      <c r="C34" s="1937">
        <f>'Employee Info'!C34</f>
        <v>0</v>
      </c>
      <c r="D34" s="1961"/>
      <c r="E34" s="1958"/>
      <c r="F34" s="1961"/>
      <c r="G34" s="1958"/>
      <c r="H34" s="1961"/>
      <c r="I34" s="1958"/>
      <c r="J34" s="1961"/>
      <c r="K34" s="1958"/>
      <c r="L34" s="1960"/>
      <c r="M34" s="1958"/>
      <c r="N34" s="1961"/>
      <c r="O34" s="1958"/>
      <c r="P34" s="1978"/>
      <c r="Q34" s="1958"/>
      <c r="R34" s="1871"/>
      <c r="S34" s="1871" t="str">
        <f>IF(SUM(Q34+O34+M34+K34+I34+G34+E34)=0,"",(SUM(Q34+O34+M34+K34+I34+G34+E34)))</f>
        <v/>
      </c>
      <c r="T34" s="1876" t="str">
        <f>IF(S34="","",S34*C34)</f>
        <v/>
      </c>
      <c r="U34" s="1871"/>
    </row>
    <row r="35" spans="1:21" ht="15" customHeight="1">
      <c r="A35" s="1964" t="str">
        <f>IF('Employee Info'!A35="","",'Employee Info'!A35)</f>
        <v>Line</v>
      </c>
      <c r="B35" s="1963" t="str">
        <f>IF('Employee Info'!B35="","",'Employee Info'!B35)</f>
        <v/>
      </c>
      <c r="C35" s="1937">
        <f>'Employee Info'!C35</f>
        <v>0</v>
      </c>
      <c r="D35" s="1961"/>
      <c r="E35" s="1958"/>
      <c r="F35" s="1961"/>
      <c r="G35" s="1958"/>
      <c r="H35" s="1961"/>
      <c r="I35" s="1958"/>
      <c r="J35" s="1961"/>
      <c r="K35" s="1958"/>
      <c r="L35" s="1960"/>
      <c r="M35" s="1958"/>
      <c r="N35" s="1961"/>
      <c r="O35" s="1958"/>
      <c r="P35" s="1979"/>
      <c r="Q35" s="1958"/>
      <c r="R35" s="1871"/>
      <c r="S35" s="1871" t="str">
        <f>IF(SUM(Q35+O35+M35+K35+I35+G35+E35)=0,"",(SUM(Q35+O35+M35+K35+I35+G35+E35)))</f>
        <v/>
      </c>
      <c r="T35" s="1876" t="str">
        <f>IF(S35="","",S35*C35)</f>
        <v/>
      </c>
      <c r="U35" s="1871"/>
    </row>
    <row r="36" spans="1:21">
      <c r="A36" s="1964" t="str">
        <f>IF('Employee Info'!A36="","",'Employee Info'!A36)</f>
        <v>Line</v>
      </c>
      <c r="B36" s="1963" t="str">
        <f>IF('Employee Info'!B36="","",'Employee Info'!B36)</f>
        <v/>
      </c>
      <c r="C36" s="1937">
        <f>'Employee Info'!C36</f>
        <v>0</v>
      </c>
      <c r="D36" s="1982"/>
      <c r="E36" s="1958"/>
      <c r="F36" s="1960"/>
      <c r="G36" s="1958"/>
      <c r="H36" s="1961"/>
      <c r="I36" s="1958"/>
      <c r="J36" s="1961"/>
      <c r="K36" s="1958"/>
      <c r="L36" s="1960"/>
      <c r="M36" s="1958"/>
      <c r="N36" s="1981"/>
      <c r="O36" s="1958"/>
      <c r="P36" s="1979"/>
      <c r="Q36" s="1958"/>
      <c r="R36" s="1871"/>
      <c r="S36" s="1871" t="str">
        <f>IF(SUM(Q36+O36+M36+K36+I36+G36+E36)=0,"",(SUM(Q36+O36+M36+K36+I36+G36+E36)))</f>
        <v/>
      </c>
      <c r="T36" s="1876"/>
      <c r="U36" s="1871"/>
    </row>
    <row r="37" spans="1:21">
      <c r="A37" s="1964" t="str">
        <f>IF('Employee Info'!A37="","",'Employee Info'!A37)</f>
        <v>Line</v>
      </c>
      <c r="B37" s="1963" t="str">
        <f>IF('Employee Info'!B37="","",'Employee Info'!B37)</f>
        <v/>
      </c>
      <c r="C37" s="1937">
        <f>'Employee Info'!C37</f>
        <v>0</v>
      </c>
      <c r="D37" s="1980"/>
      <c r="E37" s="1958"/>
      <c r="F37" s="1960"/>
      <c r="G37" s="1958"/>
      <c r="H37" s="1961"/>
      <c r="I37" s="1958"/>
      <c r="J37" s="1961"/>
      <c r="K37" s="1958"/>
      <c r="L37" s="1961"/>
      <c r="M37" s="1958"/>
      <c r="N37" s="1960"/>
      <c r="O37" s="1958"/>
      <c r="P37" s="1979"/>
      <c r="Q37" s="1958"/>
      <c r="R37" s="1871"/>
      <c r="S37" s="1871" t="str">
        <f>IF(SUM(Q37+O37+M37+K37+I37+G37+E37)=0,"",(SUM(Q37+O37+M37+K37+I37+G37+E37)))</f>
        <v/>
      </c>
      <c r="T37" s="1876" t="str">
        <f>IF(S37="","",S37*C37)</f>
        <v/>
      </c>
      <c r="U37" s="1871"/>
    </row>
    <row r="38" spans="1:21">
      <c r="A38" s="1964" t="str">
        <f>IF('Employee Info'!A38="","",'Employee Info'!A38)</f>
        <v>Line</v>
      </c>
      <c r="B38" s="1963" t="str">
        <f>IF('Employee Info'!B38="","",'Employee Info'!B38)</f>
        <v/>
      </c>
      <c r="C38" s="1937">
        <f>'Employee Info'!C38</f>
        <v>0</v>
      </c>
      <c r="D38" s="1961"/>
      <c r="E38" s="1958"/>
      <c r="F38" s="1961"/>
      <c r="G38" s="1958"/>
      <c r="H38" s="1961"/>
      <c r="I38" s="1958"/>
      <c r="J38" s="1961"/>
      <c r="K38" s="1958"/>
      <c r="L38" s="1961"/>
      <c r="M38" s="1958"/>
      <c r="N38" s="1961"/>
      <c r="O38" s="1958"/>
      <c r="P38" s="1978"/>
      <c r="Q38" s="1958"/>
      <c r="R38" s="1871"/>
      <c r="S38" s="1871" t="str">
        <f>IF(SUM(Q38+O38+M38+K38+I38+G38+E38)=0,"",(SUM(Q38+O38+M38+K38+I38+G38+E38)))</f>
        <v/>
      </c>
      <c r="T38" s="1876" t="str">
        <f>IF(S38="","",S38*C38)</f>
        <v/>
      </c>
      <c r="U38" s="1871"/>
    </row>
    <row r="39" spans="1:21">
      <c r="A39" s="1964" t="str">
        <f>IF('Employee Info'!A39="","",'Employee Info'!A39)</f>
        <v>Line</v>
      </c>
      <c r="B39" s="1963" t="str">
        <f>IF('Employee Info'!B39="","",'Employee Info'!B39)</f>
        <v/>
      </c>
      <c r="C39" s="1937">
        <f>'Employee Info'!C39</f>
        <v>0</v>
      </c>
      <c r="D39" s="1961"/>
      <c r="E39" s="1958"/>
      <c r="F39" s="1961"/>
      <c r="G39" s="1958"/>
      <c r="H39" s="1961"/>
      <c r="I39" s="1958"/>
      <c r="J39" s="1961"/>
      <c r="K39" s="1958"/>
      <c r="L39" s="1961"/>
      <c r="M39" s="1958"/>
      <c r="N39" s="1961"/>
      <c r="O39" s="1958"/>
      <c r="P39" s="1978"/>
      <c r="Q39" s="1958"/>
      <c r="R39" s="1871"/>
      <c r="S39" s="1871" t="str">
        <f>IF(SUM(Q39+O39+M39+K39+I39+G39+E39)=0,"",(SUM(Q39+O39+M39+K39+I39+G39+E39)))</f>
        <v/>
      </c>
      <c r="T39" s="1876" t="str">
        <f>IF(S39="","",S39*C39)</f>
        <v/>
      </c>
      <c r="U39" s="1871"/>
    </row>
    <row r="40" spans="1:21" ht="15" customHeight="1" thickBot="1">
      <c r="A40" s="1964" t="str">
        <f>IF('Employee Info'!A40="","",'Employee Info'!A40)</f>
        <v>Comments</v>
      </c>
      <c r="B40" s="1977" t="str">
        <f>IF('Employee Info'!B40="","",'Employee Info'!B40)</f>
        <v>Comments</v>
      </c>
      <c r="C40" s="1937">
        <f>'Employee Info'!C40</f>
        <v>0</v>
      </c>
      <c r="D40" s="1976"/>
      <c r="E40" s="1974"/>
      <c r="F40" s="1976"/>
      <c r="G40" s="1974"/>
      <c r="H40" s="1976"/>
      <c r="I40" s="1974"/>
      <c r="J40" s="1976"/>
      <c r="K40" s="1974"/>
      <c r="L40" s="1976"/>
      <c r="M40" s="1974"/>
      <c r="N40" s="1976"/>
      <c r="O40" s="1974"/>
      <c r="P40" s="1975"/>
      <c r="Q40" s="1974"/>
      <c r="R40" s="1871"/>
      <c r="S40" s="1871" t="str">
        <f>IF(SUM(Q40+O40+M40+K40+I40+G40+E40)=0,"",(SUM(Q40+O40+M40+K40+I40+G40+E40)))</f>
        <v/>
      </c>
      <c r="T40" s="1876" t="str">
        <f>IF(S40="","",S40*C40)</f>
        <v/>
      </c>
      <c r="U40" s="1871"/>
    </row>
    <row r="41" spans="1:21">
      <c r="A41" s="1973" t="str">
        <f>IF('Employee Info'!A41="","",'Employee Info'!A41)</f>
        <v>Manager</v>
      </c>
      <c r="B41" s="1972" t="str">
        <f>IF('Employee Info'!B41="","",'Employee Info'!B41)</f>
        <v/>
      </c>
      <c r="C41" s="1971">
        <f>'Employee Info'!C41</f>
        <v>0</v>
      </c>
      <c r="D41" s="1970"/>
      <c r="E41" s="1967"/>
      <c r="F41" s="1970"/>
      <c r="G41" s="1967"/>
      <c r="H41" s="1970"/>
      <c r="I41" s="1967"/>
      <c r="J41" s="1970"/>
      <c r="K41" s="1967"/>
      <c r="L41" s="1970"/>
      <c r="M41" s="1969"/>
      <c r="N41" s="1970"/>
      <c r="O41" s="1969"/>
      <c r="P41" s="1968"/>
      <c r="Q41" s="1967"/>
      <c r="R41" s="1871"/>
      <c r="S41" s="1871" t="str">
        <f>IF(SUM(Q41+O41+M41+K41+I41+G41+E41)=0,"",(SUM(Q41+O41+M41+K41+I41+G41+E41)))</f>
        <v/>
      </c>
      <c r="T41" s="1876" t="str">
        <f>IF(S41="","",S41*C41)</f>
        <v/>
      </c>
      <c r="U41" s="1871"/>
    </row>
    <row r="42" spans="1:21">
      <c r="A42" s="1964" t="str">
        <f>IF('Employee Info'!A42="","",'Employee Info'!A42)</f>
        <v>Manager</v>
      </c>
      <c r="B42" s="1963" t="str">
        <f>IF('Employee Info'!B42="","",'Employee Info'!B42)</f>
        <v>Jacob</v>
      </c>
      <c r="C42" s="1962">
        <f>'Employee Info'!C42</f>
        <v>9.5</v>
      </c>
      <c r="D42" s="1961"/>
      <c r="E42" s="1958"/>
      <c r="F42" s="1961"/>
      <c r="G42" s="1958"/>
      <c r="H42" s="1961"/>
      <c r="I42" s="1958"/>
      <c r="J42" s="1965"/>
      <c r="K42" s="1958"/>
      <c r="L42" s="1965"/>
      <c r="M42" s="1958"/>
      <c r="N42" s="1961"/>
      <c r="O42" s="1958"/>
      <c r="P42" s="1966"/>
      <c r="Q42" s="1958"/>
      <c r="R42" s="1871"/>
      <c r="S42" s="1871" t="str">
        <f>IF(SUM(Q42+O42+M42+K42+I42+G42+E42)=0,"",(SUM(Q42+O42+M42+K42+I42+G42+E42)))</f>
        <v/>
      </c>
      <c r="T42" s="1876" t="str">
        <f>IF(S42="","",S42*C42)</f>
        <v/>
      </c>
      <c r="U42" s="1871"/>
    </row>
    <row r="43" spans="1:21">
      <c r="A43" s="1964" t="str">
        <f>IF('Employee Info'!A43="","",'Employee Info'!A43)</f>
        <v>Manager</v>
      </c>
      <c r="B43" s="1963" t="str">
        <f>IF('Employee Info'!B43="","",'Employee Info'!B43)</f>
        <v>Janesha</v>
      </c>
      <c r="C43" s="1962">
        <f>'Employee Info'!C43</f>
        <v>9</v>
      </c>
      <c r="D43" s="1961"/>
      <c r="E43" s="1958"/>
      <c r="F43" s="1965"/>
      <c r="G43" s="1958"/>
      <c r="H43" s="1961"/>
      <c r="I43" s="1958"/>
      <c r="J43" s="1961"/>
      <c r="K43" s="1958"/>
      <c r="L43" s="1961"/>
      <c r="M43" s="1958"/>
      <c r="N43" s="1961"/>
      <c r="O43" s="1958"/>
      <c r="P43" s="1965"/>
      <c r="Q43" s="1958"/>
      <c r="R43" s="1871"/>
      <c r="S43" s="1871" t="str">
        <f>IF(SUM(Q43+O43+M43+K43+I43+G43+E43)=0,"",(SUM(Q43+O43+M43+K43+I43+G43+E43)))</f>
        <v/>
      </c>
      <c r="T43" s="1876" t="str">
        <f>IF(S43="","",S43*C43)</f>
        <v/>
      </c>
      <c r="U43" s="1871"/>
    </row>
    <row r="44" spans="1:21" hidden="1">
      <c r="A44" s="1964" t="str">
        <f>IF('Employee Info'!A44="","",'Employee Info'!A44)</f>
        <v/>
      </c>
      <c r="B44" s="1963" t="str">
        <f>IF('Employee Info'!B44="","",'Employee Info'!B44)</f>
        <v/>
      </c>
      <c r="C44" s="1962">
        <f>'Employee Info'!C44</f>
        <v>0</v>
      </c>
      <c r="D44" s="1961"/>
      <c r="E44" s="1958"/>
      <c r="F44" s="1960"/>
      <c r="G44" s="1958"/>
      <c r="H44" s="1961"/>
      <c r="I44" s="1958"/>
      <c r="J44" s="1961"/>
      <c r="K44" s="1958"/>
      <c r="L44" s="1961"/>
      <c r="M44" s="1958"/>
      <c r="N44" s="1960"/>
      <c r="O44" s="1958"/>
      <c r="P44" s="1959"/>
      <c r="Q44" s="1958"/>
      <c r="R44" s="1871"/>
      <c r="S44" s="1871" t="str">
        <f>IF(SUM(Q44+O44+M44+K44+I44+G44+E44)=0,"",(SUM(Q44+O44+M44+K44+I44+G44+E44)))</f>
        <v/>
      </c>
      <c r="T44" s="1876" t="str">
        <f>IF(S44="","",S44*C44)</f>
        <v/>
      </c>
      <c r="U44" s="1871"/>
    </row>
    <row r="45" spans="1:21" ht="15.75" thickBot="1">
      <c r="A45" s="1957" t="str">
        <f>IF('Employee Info'!A45="","",'Employee Info'!A45)</f>
        <v/>
      </c>
      <c r="B45" s="1956" t="str">
        <f>IF('Employee Info'!B45="","",'Employee Info'!B45)</f>
        <v/>
      </c>
      <c r="C45" s="1955">
        <f>'Employee Info'!C45</f>
        <v>0</v>
      </c>
      <c r="D45" s="1954"/>
      <c r="E45" s="1951"/>
      <c r="F45" s="1954"/>
      <c r="G45" s="1951"/>
      <c r="H45" s="1954"/>
      <c r="I45" s="1951"/>
      <c r="J45" s="1954"/>
      <c r="K45" s="1951"/>
      <c r="L45" s="1954"/>
      <c r="M45" s="1951"/>
      <c r="N45" s="1953"/>
      <c r="O45" s="1951"/>
      <c r="P45" s="1952"/>
      <c r="Q45" s="1951"/>
      <c r="R45" s="1871"/>
      <c r="S45" s="1871" t="str">
        <f>IF(SUM(Q45+O45+M45+K45+I45+G45+E45)=0,"",(SUM(Q45+O45+M45+K45+I45+G45+E45)))</f>
        <v/>
      </c>
      <c r="T45" s="1876" t="str">
        <f>IF(S45="","",S45*C45)</f>
        <v/>
      </c>
      <c r="U45" s="1871"/>
    </row>
    <row r="46" spans="1:21">
      <c r="A46" s="1950" t="str">
        <f>'Employee Info'!A46</f>
        <v>Coverage</v>
      </c>
      <c r="B46" s="1945" t="str">
        <f>IF('Employee Info'!B46="","",'Employee Info'!B46)</f>
        <v>Openers</v>
      </c>
      <c r="C46" s="1942">
        <f>'Employee Info'!C46</f>
        <v>0</v>
      </c>
      <c r="D46" s="1949" t="s">
        <v>611</v>
      </c>
      <c r="E46" s="1888"/>
      <c r="F46" s="1949" t="s">
        <v>611</v>
      </c>
      <c r="G46" s="1888"/>
      <c r="H46" s="1949" t="s">
        <v>611</v>
      </c>
      <c r="I46" s="1888"/>
      <c r="J46" s="1949" t="s">
        <v>611</v>
      </c>
      <c r="K46" s="1888"/>
      <c r="L46" s="1949" t="s">
        <v>611</v>
      </c>
      <c r="M46" s="1888"/>
      <c r="N46" s="1949" t="s">
        <v>611</v>
      </c>
      <c r="O46" s="1888"/>
      <c r="P46" s="1949" t="s">
        <v>611</v>
      </c>
      <c r="Q46" s="1888"/>
      <c r="R46" s="1871"/>
      <c r="S46" s="1871"/>
      <c r="T46" s="1876" t="str">
        <f>IF(S46="","",S46*C46)</f>
        <v/>
      </c>
      <c r="U46" s="1871"/>
    </row>
    <row r="47" spans="1:21" ht="15.75" thickBot="1">
      <c r="A47" s="1948"/>
      <c r="B47" s="1945" t="str">
        <f>IF('Employee Info'!B47="","",'Employee Info'!B47)</f>
        <v>Lunch</v>
      </c>
      <c r="C47" s="1942"/>
      <c r="D47" s="1940" t="s">
        <v>610</v>
      </c>
      <c r="E47" s="1879"/>
      <c r="F47" s="1940" t="s">
        <v>610</v>
      </c>
      <c r="G47" s="1879"/>
      <c r="H47" s="1940" t="s">
        <v>610</v>
      </c>
      <c r="I47" s="1879"/>
      <c r="J47" s="1940" t="s">
        <v>610</v>
      </c>
      <c r="K47" s="1879"/>
      <c r="L47" s="1940" t="s">
        <v>610</v>
      </c>
      <c r="M47" s="1879"/>
      <c r="N47" s="1940" t="s">
        <v>610</v>
      </c>
      <c r="O47" s="1879"/>
      <c r="P47" s="1940" t="s">
        <v>610</v>
      </c>
      <c r="Q47" s="1879"/>
      <c r="R47" s="1871"/>
      <c r="S47" s="1871"/>
      <c r="T47" s="1876"/>
      <c r="U47" s="1871"/>
    </row>
    <row r="48" spans="1:21">
      <c r="A48" s="1947"/>
      <c r="B48" s="1945" t="str">
        <f>IF('Employee Info'!B48="","",'Employee Info'!B48)</f>
        <v>Afternoon</v>
      </c>
      <c r="C48" s="1942">
        <f>'Employee Info'!C48</f>
        <v>0</v>
      </c>
      <c r="D48" s="1940"/>
      <c r="E48" s="1879"/>
      <c r="F48" s="1940"/>
      <c r="G48" s="1879"/>
      <c r="H48" s="1940"/>
      <c r="I48" s="1879"/>
      <c r="J48" s="1940" t="s">
        <v>611</v>
      </c>
      <c r="K48" s="1879"/>
      <c r="L48" s="1940"/>
      <c r="M48" s="1879"/>
      <c r="N48" s="1940"/>
      <c r="O48" s="1879"/>
      <c r="P48" s="1940"/>
      <c r="Q48" s="1879"/>
      <c r="R48" s="1871"/>
      <c r="S48" s="1871"/>
      <c r="T48" s="1876" t="str">
        <f>IF(S48="","",S48*C48)</f>
        <v/>
      </c>
      <c r="U48" s="1871"/>
    </row>
    <row r="49" spans="1:21">
      <c r="A49" s="1946"/>
      <c r="B49" s="1945" t="str">
        <f>IF('Employee Info'!B49="","",'Employee Info'!B49)</f>
        <v>Dinner</v>
      </c>
      <c r="C49" s="1942">
        <f>'Employee Info'!C49</f>
        <v>0</v>
      </c>
      <c r="D49" s="1940" t="s">
        <v>610</v>
      </c>
      <c r="E49" s="1879"/>
      <c r="F49" s="1940" t="s">
        <v>610</v>
      </c>
      <c r="G49" s="1879"/>
      <c r="H49" s="1940" t="s">
        <v>610</v>
      </c>
      <c r="I49" s="1879"/>
      <c r="J49" s="1940" t="s">
        <v>610</v>
      </c>
      <c r="K49" s="1879"/>
      <c r="L49" s="1940" t="s">
        <v>610</v>
      </c>
      <c r="M49" s="1879"/>
      <c r="N49" s="1940" t="s">
        <v>610</v>
      </c>
      <c r="O49" s="1879"/>
      <c r="P49" s="1940" t="s">
        <v>610</v>
      </c>
      <c r="Q49" s="1879"/>
      <c r="R49" s="1871"/>
      <c r="S49" s="1871"/>
      <c r="T49" s="1876" t="str">
        <f>IF(S49="","",S49*C49)</f>
        <v/>
      </c>
      <c r="U49" s="1871"/>
    </row>
    <row r="50" spans="1:21" ht="15.75" thickBot="1">
      <c r="A50" s="1944"/>
      <c r="B50" s="1943" t="str">
        <f>IF('Employee Info'!B50="","",'Employee Info'!B50)</f>
        <v>Closers</v>
      </c>
      <c r="C50" s="1942">
        <f>'Employee Info'!C50</f>
        <v>0</v>
      </c>
      <c r="D50" s="1940"/>
      <c r="E50" s="1879"/>
      <c r="F50" s="1940"/>
      <c r="G50" s="1879"/>
      <c r="H50" s="1940"/>
      <c r="I50" s="1879"/>
      <c r="J50" s="1941"/>
      <c r="K50" s="1879"/>
      <c r="L50" s="1940"/>
      <c r="M50" s="1879"/>
      <c r="N50" s="1940"/>
      <c r="O50" s="1879"/>
      <c r="P50" s="1940"/>
      <c r="Q50" s="1879"/>
      <c r="R50" s="1871"/>
      <c r="S50" s="1871"/>
      <c r="T50" s="1876" t="str">
        <f>IF(S50="","",S50*C50)</f>
        <v/>
      </c>
      <c r="U50" s="1871"/>
    </row>
    <row r="51" spans="1:21">
      <c r="A51" s="1869"/>
      <c r="C51" s="1937"/>
      <c r="D51" s="1939"/>
      <c r="E51" s="1938">
        <f>SUM(E6:E50)</f>
        <v>0</v>
      </c>
      <c r="F51" s="1939"/>
      <c r="G51" s="1938">
        <f>SUM(G6:G50)</f>
        <v>0</v>
      </c>
      <c r="H51" s="1939"/>
      <c r="I51" s="1938">
        <f>SUM(I6:I50)</f>
        <v>0</v>
      </c>
      <c r="J51" s="1939"/>
      <c r="K51" s="1938">
        <f>SUM(K6:K50)</f>
        <v>0</v>
      </c>
      <c r="L51" s="1939"/>
      <c r="M51" s="1938">
        <f>SUM(M6:M50)</f>
        <v>0</v>
      </c>
      <c r="N51" s="1939"/>
      <c r="O51" s="1938">
        <f>SUM(O6:O50)</f>
        <v>0</v>
      </c>
      <c r="P51" s="1939"/>
      <c r="Q51" s="1938">
        <f>SUM(Q6:Q50)</f>
        <v>0</v>
      </c>
      <c r="R51" s="1871"/>
      <c r="S51" s="1871">
        <f>SUM(S6:S50)</f>
        <v>0</v>
      </c>
      <c r="T51" s="1876"/>
      <c r="U51" s="1871"/>
    </row>
    <row r="52" spans="1:21">
      <c r="C52" s="1937"/>
      <c r="T52" s="1876"/>
      <c r="U52" s="1871"/>
    </row>
    <row r="53" spans="1:21" s="1871" customFormat="1">
      <c r="A53" s="1874"/>
      <c r="C53" s="1937"/>
      <c r="E53" s="1936" t="e">
        <f>((E6*C6)+(E7*C7)+(E8*C8)+(E9*C9)+(E10*C10)+(E11*C11)+(E12*C12)+(E13*C13)+(E14*C14)+(E15*C15)+(E16*C16)+(E17*C17)+(E18*C18)+(E19*C19)+(E20*C20)+(E21*C21)+(E22*C22)+(E23*C23)+(E24*C24)+(E25*C25)+(E26*C26)+(E27*C27)+(E28*C28)+(E29*C29)+(E30*C30)+(E31*C31)+(E32*C32)+(E33*C33)+(E34*C34)+(E35*C35)+(E36*C36)+(E37*C37)+(E38*C38)+(E39*C39)+(E40*C40)+(E41*C41)+(E42*C42)+(E43*C43)+(E44*C44)+(E45*C45))/D4</f>
        <v>#DIV/0!</v>
      </c>
      <c r="F53" s="1878"/>
      <c r="G53" s="1936" t="e">
        <f>((G6*C6)+(G7*C7)+(G8*C8)+(G9*C9)+(G10*C10)+(G11*C11)+(G12*C12)+(G13*C13)+(G14*C14)+(G15*C15)+(G16*C16)+(G17*C17)+(G18*C18)+(G19*C19)+(G20*C20)+(G21*C21)+(G22*C22)+(G23*C23)+(G24*C24)+(G25*C25)+(G26*C26)+(G27*C27)+(G28*C28)+(G29*C29)+(G30*C30)+(G31*C31)+(G32*C32)+(G33*C33)+(G34*C34)+(G35*C35)+(G36*C36)+(G37*C37)+(G38*C38)+(G39*C39)+(G40*C40)+(G41*C41)+(G42*C42)+(G43*C43)+(G44+C44)+(G45*C45))/F4</f>
        <v>#DIV/0!</v>
      </c>
      <c r="H53" s="1878"/>
      <c r="I53" s="1936" t="e">
        <f>((I6*C6)+(I7*C7)+(I8*C8)+(I9*C9)+(I10*C10)+(I11*C11)+(I12*C12)+(I13*C13)+(I14*C14)+(I15*C15)+(I16*C16)+(I17*C17)+(I18*C18)+(I19*C19)+(I20*C20)+(I21*C21)+(I22*C22)+(I23*C23)+(I24*C24)+(I25*C25)+(I26*C26)+(I27*C27)+(I28*C28)+(I29*C29)+(I30*C30)+(I31*C31)+(I32*C32)+(I33*C33)+(I34*C34)+(I35*C35)+(I36*C36)+(I37*C37)+(I38*C38)+(I39*C39)+(I40*C40)+(I41*C41)+(I42*C42)+(I43*C43)+(I44*C44)+(I45*C45))/H4</f>
        <v>#DIV/0!</v>
      </c>
      <c r="J53" s="1878"/>
      <c r="K53" s="1936" t="e">
        <f>((K6*C6)+(K7*C7)+(K8*C8)+(K9*C9)+(K10*C10)+(K11*C11)+(K12*C12)+(K13*C13)+(K14*C14)+(K15*C15)+(K16*C16)+(K17*C17)+(K18*C18)+(K19*C19)+(K20*C20)+(K21*C21)+(K22*C22)+(K23*C23)+(K24*C24)+(K25*C25)+(K26*C26)+(K27*C27)+(K28*C28)+(K29*C29)+(K30*C30)+(K31*C31)+(K32*C32)+(K33*C33)+(K34*C34)+(K35*C35)+(K36*C36)+(K37*C37)+(K38*C38)+(K39*C39)+(K40*C40)+(K41*C41)+(K42*C42)+(K43*C43)+(K44*C44)+(K45*C45))/J4</f>
        <v>#DIV/0!</v>
      </c>
      <c r="L53" s="1878"/>
      <c r="M53" s="1936" t="e">
        <f>((M6*C6)+(M7*C7)+(M8*C8)+(M9*C9)+(M10*C10)+(M11*C11)+(M12*C12)+(M13*C13)+(M14*C14)+(M15*C15)+(M16*C16)+(M17*C17)+(M18*C18)+(M19*C19)+(M20*C20)+(M21*C21)+(M22*C22)+(M23*C23)+(M24*C24)+(M25*C25)+(M26*C26)+(M27*C27)+(M28*C28)+(M29*C29)+(M30*C30)+(M31*C31)+(M32*C32)+(M33*C33)+(M34*C34)+(M35*C35)+(M36*C36)+(M37*C37)+(M38*C38)+(M39*C39)+(M40*C40)+(M41*C41)+(M42*C42)+(M43*C43)+(M44*C44)+(M45*C45))/L4</f>
        <v>#DIV/0!</v>
      </c>
      <c r="N53" s="1878"/>
      <c r="O53" s="1936" t="e">
        <f>((O6*C6)+(O7*C7)+(O8*C8)+(O9*C9)+(O10*C10)+(O11*C11)+(O12*C12)+(O13*C13)+(O14*C14)+(O15*C15)+(O16*C16)+(O17*C17)+(O18*C18)+(O19*C19)+(O20*C20)+(O21*C21)+(O22*C22)+(O23*C23)+(O24*C24)+(O25*C25)+(O26*C26)+(O27*C27)+(O28*C28)+(O29*C29)+(O30*C30)+(O31*C31)+(O32*C32)+(O33*C33)+(O34*C34)+(O35*C35)+(O36*C36)+(O37*C37)+(O38*C38)+(O39*C39)+(O40*C40)+(O41*C41)+(O42*C42)+(O43*C43)+(O44*C44)+(O45*C45))/N4</f>
        <v>#DIV/0!</v>
      </c>
      <c r="P53" s="1878"/>
      <c r="Q53" s="1936" t="e">
        <f>((Q6*C6)+(Q7*C7)+(Q8*C8)+(Q9*C9)+(Q10*C10)+(Q11*C11)+(Q12*C12)+(Q13*C13)+(Q14*C14)+(Q15*C15)+(Q16*C16)+(Q17*C17)+(Q18*C18)+(Q19*C19)+(Q20*C20)+(Q21*C21)+(Q22*C22)+(Q23*C23)+(Q24*C24)+(Q25*C25)+(Q26*C26)+(Q27*C27)+(Q28*C28)+(Q29*C29)+(Q30*C30)+(Q31*C31)+(Q32*C32)+(Q33*C33)+(Q34*C34)+(Q35*C35)+(Q36*C36)+(Q37*C37)+(Q38*C38)+(Q39*C39)+(Q40*C40)+(Q41*C41)+(Q42*C42)+(Q43*C43)+(Q44*C44)+(Q45*C45))/P4</f>
        <v>#DIV/0!</v>
      </c>
      <c r="T53" s="1876">
        <f>SUM(T6:T45)</f>
        <v>0</v>
      </c>
      <c r="U53" s="1935" t="e">
        <f>T53/T4</f>
        <v>#DIV/0!</v>
      </c>
    </row>
    <row r="65" spans="14:14">
      <c r="N65" s="1867" t="s">
        <v>609</v>
      </c>
    </row>
  </sheetData>
  <sheetProtection selectLockedCells="1"/>
  <mergeCells count="10">
    <mergeCell ref="A6:A8"/>
    <mergeCell ref="A46:A47"/>
    <mergeCell ref="O1:Q1"/>
    <mergeCell ref="F4:G4"/>
    <mergeCell ref="D4:E4"/>
    <mergeCell ref="H4:I4"/>
    <mergeCell ref="J4:K4"/>
    <mergeCell ref="L4:M4"/>
    <mergeCell ref="N4:O4"/>
    <mergeCell ref="P4:Q4"/>
  </mergeCells>
  <printOptions horizontalCentered="1" verticalCentered="1"/>
  <pageMargins left="0.2" right="0.2" top="0.25" bottom="0.25" header="0" footer="0"/>
  <pageSetup scale="7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71" r:id="rId4" name="Button 3">
              <controlPr defaultSize="0" print="0" autoFill="0" autoPict="0" macro="[0]!jump_quicksheet">
                <anchor moveWithCells="1" sizeWithCells="1">
                  <from>
                    <xdr:col>9</xdr:col>
                    <xdr:colOff>476250</xdr:colOff>
                    <xdr:row>0</xdr:row>
                    <xdr:rowOff>76200</xdr:rowOff>
                  </from>
                  <to>
                    <xdr:col>11</xdr:col>
                    <xdr:colOff>333375</xdr:colOff>
                    <xdr:row>1</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7" tint="0.59999389629810485"/>
  </sheetPr>
  <dimension ref="A1:AF403"/>
  <sheetViews>
    <sheetView showGridLines="0" zoomScale="80" zoomScaleNormal="80" workbookViewId="0">
      <pane xSplit="3" ySplit="22" topLeftCell="D23" activePane="bottomRight" state="frozen"/>
      <selection activeCell="A2" sqref="A2:L24"/>
      <selection pane="topRight" activeCell="A2" sqref="A2:L24"/>
      <selection pane="bottomLeft" activeCell="A2" sqref="A2:L24"/>
      <selection pane="bottomRight" activeCell="H7" sqref="H7"/>
    </sheetView>
  </sheetViews>
  <sheetFormatPr defaultColWidth="9.140625" defaultRowHeight="15"/>
  <cols>
    <col min="1" max="1" width="2.42578125" style="698" customWidth="1"/>
    <col min="2" max="2" width="21" style="698" hidden="1" customWidth="1"/>
    <col min="3" max="3" width="37" style="392" customWidth="1"/>
    <col min="4" max="7" width="17.5703125" style="392" customWidth="1"/>
    <col min="8" max="8" width="17.5703125" style="658" customWidth="1"/>
    <col min="9" max="18" width="17.5703125" style="392" customWidth="1"/>
    <col min="19" max="19" width="61.28515625" style="699" customWidth="1"/>
    <col min="20" max="20" width="2.42578125" style="392" customWidth="1"/>
    <col min="21" max="21" width="2.28515625" style="392" customWidth="1"/>
    <col min="22" max="22" width="33.5703125" style="392" customWidth="1"/>
    <col min="23" max="23" width="13.7109375" style="700" customWidth="1"/>
    <col min="24" max="24" width="12.5703125" style="700" customWidth="1"/>
    <col min="25" max="25" width="12.140625" style="700" customWidth="1"/>
    <col min="26" max="26" width="18.5703125" style="700" customWidth="1"/>
    <col min="27" max="29" width="3.7109375" style="392" customWidth="1"/>
    <col min="30" max="30" width="9.140625" style="392"/>
    <col min="31" max="31" width="30.7109375" style="392" customWidth="1"/>
    <col min="32" max="32" width="11.42578125" style="392"/>
    <col min="33" max="16384" width="9.140625" style="392"/>
  </cols>
  <sheetData>
    <row r="1" spans="1:32" ht="7.5" customHeight="1"/>
    <row r="2" spans="1:32" ht="31.15" customHeight="1">
      <c r="A2" s="701"/>
      <c r="B2" s="702"/>
      <c r="C2" s="703">
        <v>2020</v>
      </c>
      <c r="D2" s="1235" t="s">
        <v>41</v>
      </c>
      <c r="E2" s="1656">
        <v>44136</v>
      </c>
      <c r="F2" s="1657"/>
      <c r="G2" s="704"/>
      <c r="H2" s="704"/>
      <c r="I2" s="704" t="s">
        <v>42</v>
      </c>
      <c r="J2" s="704"/>
      <c r="K2" s="859"/>
      <c r="L2" s="704"/>
      <c r="M2" s="704"/>
      <c r="N2" s="704"/>
      <c r="O2" s="704"/>
      <c r="P2" s="704"/>
      <c r="Q2" s="704"/>
      <c r="R2" s="704"/>
      <c r="S2" s="872"/>
      <c r="T2" s="873"/>
      <c r="U2" s="874"/>
      <c r="V2" s="1240"/>
      <c r="W2" s="1241"/>
      <c r="X2" s="1241"/>
      <c r="Y2" s="1241"/>
      <c r="Z2" s="926"/>
      <c r="AA2" s="957"/>
      <c r="AB2" s="957"/>
      <c r="AC2" s="957"/>
    </row>
    <row r="3" spans="1:32" ht="26.25">
      <c r="A3" s="705"/>
      <c r="B3" s="706"/>
      <c r="C3" s="1238" t="s">
        <v>117</v>
      </c>
      <c r="D3" s="707" t="s">
        <v>3</v>
      </c>
      <c r="E3" s="707" t="s">
        <v>4</v>
      </c>
      <c r="F3" s="708" t="s">
        <v>5</v>
      </c>
      <c r="G3" s="707" t="s">
        <v>6</v>
      </c>
      <c r="H3" s="708" t="s">
        <v>7</v>
      </c>
      <c r="I3" s="707" t="s">
        <v>8</v>
      </c>
      <c r="J3" s="708" t="s">
        <v>9</v>
      </c>
      <c r="K3" s="707" t="s">
        <v>10</v>
      </c>
      <c r="L3" s="708" t="s">
        <v>11</v>
      </c>
      <c r="M3" s="707" t="s">
        <v>12</v>
      </c>
      <c r="N3" s="707" t="s">
        <v>13</v>
      </c>
      <c r="O3" s="708" t="s">
        <v>14</v>
      </c>
      <c r="P3" s="707" t="s">
        <v>15</v>
      </c>
      <c r="Q3" s="708" t="s">
        <v>16</v>
      </c>
      <c r="R3" s="875" t="s">
        <v>17</v>
      </c>
      <c r="S3" s="876"/>
      <c r="T3" s="877"/>
      <c r="U3" s="878"/>
      <c r="V3" s="1658" t="s">
        <v>44</v>
      </c>
      <c r="W3" s="1659"/>
      <c r="X3" s="1659"/>
      <c r="Y3" s="1659"/>
      <c r="Z3" s="1660"/>
      <c r="AA3" s="957"/>
      <c r="AB3" s="957"/>
      <c r="AC3" s="957"/>
      <c r="AF3" s="958"/>
    </row>
    <row r="4" spans="1:32" ht="21" customHeight="1" thickBot="1">
      <c r="A4" s="705">
        <v>4</v>
      </c>
      <c r="B4" s="705"/>
      <c r="C4" s="709" t="s">
        <v>45</v>
      </c>
      <c r="D4" s="710"/>
      <c r="E4" s="711"/>
      <c r="F4" s="711"/>
      <c r="G4" s="711"/>
      <c r="H4" s="712"/>
      <c r="I4" s="711"/>
      <c r="J4" s="710"/>
      <c r="K4" s="711"/>
      <c r="L4" s="711"/>
      <c r="M4" s="711"/>
      <c r="N4" s="711"/>
      <c r="O4" s="711"/>
      <c r="P4" s="860"/>
      <c r="Q4" s="879"/>
      <c r="R4" s="860"/>
      <c r="S4" s="880"/>
      <c r="T4" s="877"/>
      <c r="U4" s="881"/>
      <c r="V4" s="1658" t="s">
        <v>46</v>
      </c>
      <c r="W4" s="1659"/>
      <c r="X4" s="1659"/>
      <c r="Y4" s="1659"/>
      <c r="Z4" s="1660"/>
      <c r="AA4" s="957"/>
      <c r="AB4" s="957"/>
      <c r="AC4" s="957"/>
    </row>
    <row r="5" spans="1:32" ht="18.600000000000001" customHeight="1" thickBot="1">
      <c r="A5" s="705"/>
      <c r="B5" s="705"/>
      <c r="C5" s="713" t="s">
        <v>47</v>
      </c>
      <c r="D5" s="714"/>
      <c r="E5" s="715"/>
      <c r="F5" s="715"/>
      <c r="G5" s="716"/>
      <c r="H5" s="716"/>
      <c r="I5" s="716"/>
      <c r="J5" s="716"/>
      <c r="K5" s="716"/>
      <c r="L5" s="716"/>
      <c r="M5" s="716"/>
      <c r="N5" s="716"/>
      <c r="O5" s="716"/>
      <c r="P5" s="716"/>
      <c r="Q5" s="882"/>
      <c r="R5" s="883"/>
      <c r="S5" s="884"/>
      <c r="T5" s="877"/>
      <c r="U5" s="881"/>
      <c r="V5" s="1273"/>
      <c r="W5" s="1274"/>
      <c r="X5" s="1274"/>
      <c r="Y5" s="1274"/>
      <c r="Z5" s="1275"/>
      <c r="AA5" s="957"/>
      <c r="AB5" s="957"/>
      <c r="AC5" s="957"/>
    </row>
    <row r="6" spans="1:32" ht="18.600000000000001" customHeight="1" thickBot="1">
      <c r="A6" s="705"/>
      <c r="B6" s="705"/>
      <c r="C6" s="713" t="s">
        <v>48</v>
      </c>
      <c r="D6" s="717"/>
      <c r="E6" s="718"/>
      <c r="F6" s="719"/>
      <c r="G6" s="719"/>
      <c r="H6" s="719"/>
      <c r="I6" s="719"/>
      <c r="J6" s="719"/>
      <c r="K6" s="719"/>
      <c r="L6" s="719"/>
      <c r="M6" s="719"/>
      <c r="N6" s="719"/>
      <c r="O6" s="719"/>
      <c r="P6" s="719"/>
      <c r="Q6" s="719"/>
      <c r="R6" s="885"/>
      <c r="S6" s="886" t="s">
        <v>1</v>
      </c>
      <c r="T6" s="877"/>
      <c r="U6" s="881"/>
      <c r="V6" s="1265"/>
      <c r="W6" s="1266"/>
      <c r="X6" s="1282" t="s">
        <v>370</v>
      </c>
      <c r="Y6" s="1283" t="s">
        <v>371</v>
      </c>
      <c r="Z6" s="1267"/>
      <c r="AA6" s="957"/>
      <c r="AB6" s="957"/>
      <c r="AC6" s="957"/>
    </row>
    <row r="7" spans="1:32" ht="18.600000000000001" customHeight="1" thickBot="1">
      <c r="A7" s="705"/>
      <c r="B7" s="705"/>
      <c r="C7" s="713" t="s">
        <v>49</v>
      </c>
      <c r="D7" s="720"/>
      <c r="E7" s="721"/>
      <c r="F7" s="722"/>
      <c r="G7" s="723"/>
      <c r="H7" s="723"/>
      <c r="I7" s="723"/>
      <c r="J7" s="723"/>
      <c r="K7" s="723"/>
      <c r="L7" s="723"/>
      <c r="M7" s="723"/>
      <c r="N7" s="723"/>
      <c r="O7" s="723"/>
      <c r="P7" s="723"/>
      <c r="Q7" s="1289"/>
      <c r="R7" s="887"/>
      <c r="S7" s="888"/>
      <c r="T7" s="877"/>
      <c r="U7" s="70"/>
      <c r="V7" s="1259" t="s">
        <v>50</v>
      </c>
      <c r="W7" s="1248">
        <f>S23</f>
        <v>0</v>
      </c>
      <c r="X7" s="1270"/>
      <c r="Y7" s="1271"/>
      <c r="Z7" s="1249"/>
      <c r="AA7" s="957"/>
      <c r="AB7" s="957"/>
      <c r="AC7" s="957"/>
    </row>
    <row r="8" spans="1:32" ht="18.600000000000001" customHeight="1" thickBot="1">
      <c r="A8" s="705"/>
      <c r="B8" s="705"/>
      <c r="C8" s="724" t="s">
        <v>23</v>
      </c>
      <c r="D8" s="725"/>
      <c r="E8" s="726"/>
      <c r="F8" s="722"/>
      <c r="G8" s="723"/>
      <c r="H8" s="723"/>
      <c r="I8" s="723"/>
      <c r="J8" s="723"/>
      <c r="K8" s="861"/>
      <c r="L8" s="723"/>
      <c r="M8" s="723"/>
      <c r="N8" s="723"/>
      <c r="O8" s="723"/>
      <c r="P8" s="723"/>
      <c r="Q8" s="723"/>
      <c r="R8" s="887"/>
      <c r="S8" s="890" t="s">
        <v>2</v>
      </c>
      <c r="T8" s="877"/>
      <c r="U8" s="70"/>
      <c r="V8" s="1260" t="s">
        <v>51</v>
      </c>
      <c r="W8" s="1272"/>
      <c r="X8" s="1242"/>
      <c r="Y8" s="1242"/>
      <c r="Z8" s="933"/>
      <c r="AA8" s="1244"/>
      <c r="AB8" s="1244"/>
      <c r="AC8" s="957"/>
    </row>
    <row r="9" spans="1:32" ht="18.600000000000001" customHeight="1" thickBot="1">
      <c r="A9" s="705"/>
      <c r="B9" s="705"/>
      <c r="C9" s="727" t="s">
        <v>52</v>
      </c>
      <c r="D9" s="728"/>
      <c r="E9" s="729"/>
      <c r="F9" s="730"/>
      <c r="G9" s="731"/>
      <c r="H9" s="732"/>
      <c r="I9" s="732"/>
      <c r="J9" s="732"/>
      <c r="K9" s="731"/>
      <c r="L9" s="731"/>
      <c r="M9" s="731"/>
      <c r="N9" s="731"/>
      <c r="O9" s="731"/>
      <c r="P9" s="731"/>
      <c r="Q9" s="892"/>
      <c r="R9" s="893"/>
      <c r="S9" s="894"/>
      <c r="T9" s="877"/>
      <c r="U9" s="70"/>
      <c r="V9" s="1260" t="s">
        <v>368</v>
      </c>
      <c r="W9" s="1268"/>
      <c r="X9" s="1233"/>
      <c r="Y9" s="1231"/>
      <c r="Z9" s="1232"/>
      <c r="AA9" s="1245"/>
      <c r="AB9" s="1245"/>
      <c r="AC9" s="957"/>
    </row>
    <row r="10" spans="1:32" ht="18.600000000000001" customHeight="1" thickBot="1">
      <c r="A10" s="705"/>
      <c r="B10" s="705"/>
      <c r="C10" s="724" t="s">
        <v>53</v>
      </c>
      <c r="D10" s="733"/>
      <c r="E10" s="734"/>
      <c r="F10" s="722"/>
      <c r="G10" s="723"/>
      <c r="H10" s="723"/>
      <c r="I10" s="723"/>
      <c r="J10" s="723"/>
      <c r="K10" s="723"/>
      <c r="L10" s="723"/>
      <c r="M10" s="723"/>
      <c r="N10" s="723"/>
      <c r="O10" s="723"/>
      <c r="P10" s="861"/>
      <c r="Q10" s="723"/>
      <c r="R10" s="887"/>
      <c r="S10" s="895"/>
      <c r="T10" s="877"/>
      <c r="U10" s="70"/>
      <c r="V10" s="1260" t="s">
        <v>54</v>
      </c>
      <c r="W10" s="1234"/>
      <c r="X10" s="1241"/>
      <c r="Y10" s="1241"/>
      <c r="Z10" s="926"/>
      <c r="AA10" s="957"/>
      <c r="AB10" s="957"/>
      <c r="AC10" s="957"/>
    </row>
    <row r="11" spans="1:32" s="692" customFormat="1" ht="18.600000000000001" customHeight="1" thickBot="1">
      <c r="A11" s="705"/>
      <c r="B11" s="705"/>
      <c r="C11" s="727" t="s">
        <v>26</v>
      </c>
      <c r="D11" s="735">
        <f>D5+D6-D9</f>
        <v>0</v>
      </c>
      <c r="E11" s="736">
        <f>E5+E6-E9</f>
        <v>0</v>
      </c>
      <c r="F11" s="737">
        <f>F5+F7+F8-F9</f>
        <v>0</v>
      </c>
      <c r="G11" s="737">
        <f t="shared" ref="G11:R11" si="0">G5+G7+G8-G9</f>
        <v>0</v>
      </c>
      <c r="H11" s="737">
        <f t="shared" si="0"/>
        <v>0</v>
      </c>
      <c r="I11" s="737">
        <f t="shared" si="0"/>
        <v>0</v>
      </c>
      <c r="J11" s="737">
        <f t="shared" si="0"/>
        <v>0</v>
      </c>
      <c r="K11" s="737">
        <f t="shared" si="0"/>
        <v>0</v>
      </c>
      <c r="L11" s="737">
        <f t="shared" si="0"/>
        <v>0</v>
      </c>
      <c r="M11" s="737">
        <f t="shared" si="0"/>
        <v>0</v>
      </c>
      <c r="N11" s="737">
        <f t="shared" si="0"/>
        <v>0</v>
      </c>
      <c r="O11" s="737">
        <f t="shared" si="0"/>
        <v>0</v>
      </c>
      <c r="P11" s="737">
        <f t="shared" si="0"/>
        <v>0</v>
      </c>
      <c r="Q11" s="737">
        <f t="shared" si="0"/>
        <v>0</v>
      </c>
      <c r="R11" s="896">
        <f t="shared" si="0"/>
        <v>0</v>
      </c>
      <c r="S11" s="897"/>
      <c r="T11" s="898"/>
      <c r="U11" s="899"/>
      <c r="V11" s="1260" t="s">
        <v>55</v>
      </c>
      <c r="W11" s="1230"/>
      <c r="X11" s="1242"/>
      <c r="Y11" s="1242"/>
      <c r="Z11" s="933"/>
      <c r="AA11" s="961"/>
      <c r="AB11" s="961"/>
      <c r="AC11" s="961"/>
    </row>
    <row r="12" spans="1:32" ht="18.600000000000001" customHeight="1" thickBot="1">
      <c r="A12" s="705"/>
      <c r="B12" s="705"/>
      <c r="C12" s="738" t="s">
        <v>27</v>
      </c>
      <c r="D12" s="733"/>
      <c r="E12" s="734"/>
      <c r="F12" s="739"/>
      <c r="G12" s="723"/>
      <c r="H12" s="723"/>
      <c r="I12" s="723"/>
      <c r="J12" s="723"/>
      <c r="K12" s="723"/>
      <c r="L12" s="723"/>
      <c r="M12" s="723"/>
      <c r="N12" s="723"/>
      <c r="O12" s="723"/>
      <c r="P12" s="723"/>
      <c r="Q12" s="723"/>
      <c r="R12" s="887"/>
      <c r="S12" s="897"/>
      <c r="T12" s="877"/>
      <c r="U12" s="70"/>
      <c r="V12" s="1260" t="s">
        <v>56</v>
      </c>
      <c r="W12" s="1236"/>
      <c r="X12" s="1277"/>
      <c r="Y12" s="1231"/>
      <c r="Z12" s="1232"/>
      <c r="AA12" s="957"/>
      <c r="AB12" s="957"/>
      <c r="AC12" s="957"/>
    </row>
    <row r="13" spans="1:32" ht="18.600000000000001" customHeight="1" thickBot="1">
      <c r="A13" s="705"/>
      <c r="B13" s="705"/>
      <c r="C13" s="724" t="s">
        <v>57</v>
      </c>
      <c r="D13" s="740"/>
      <c r="E13" s="741"/>
      <c r="F13" s="742"/>
      <c r="G13" s="743"/>
      <c r="H13" s="743"/>
      <c r="I13" s="743"/>
      <c r="J13" s="743"/>
      <c r="K13" s="718"/>
      <c r="L13" s="718"/>
      <c r="M13" s="718"/>
      <c r="N13" s="718"/>
      <c r="O13" s="718"/>
      <c r="P13" s="718"/>
      <c r="Q13" s="718"/>
      <c r="R13" s="900"/>
      <c r="S13" s="897"/>
      <c r="T13" s="877"/>
      <c r="U13" s="70"/>
      <c r="V13" s="1261" t="s">
        <v>58</v>
      </c>
      <c r="W13" s="1250">
        <f>D13</f>
        <v>0</v>
      </c>
      <c r="X13" s="1276">
        <f>E13</f>
        <v>0</v>
      </c>
      <c r="Y13" s="1284"/>
      <c r="Z13" s="1278"/>
      <c r="AA13" s="957"/>
      <c r="AB13" s="957"/>
      <c r="AC13" s="957"/>
    </row>
    <row r="14" spans="1:32" ht="18.600000000000001" customHeight="1" thickBot="1">
      <c r="A14" s="705">
        <v>3</v>
      </c>
      <c r="B14" s="705"/>
      <c r="C14" s="744" t="s">
        <v>59</v>
      </c>
      <c r="D14" s="745"/>
      <c r="E14" s="745"/>
      <c r="F14" s="746"/>
      <c r="G14" s="747"/>
      <c r="H14" s="747"/>
      <c r="I14" s="747"/>
      <c r="J14" s="747"/>
      <c r="K14" s="862"/>
      <c r="L14" s="747"/>
      <c r="M14" s="747"/>
      <c r="N14" s="863"/>
      <c r="O14" s="747"/>
      <c r="P14" s="863"/>
      <c r="Q14" s="747"/>
      <c r="R14" s="863"/>
      <c r="S14" s="901"/>
      <c r="T14" s="877"/>
      <c r="U14" s="70"/>
      <c r="V14" s="1260" t="s">
        <v>60</v>
      </c>
      <c r="W14" s="1258">
        <f>D14</f>
        <v>0</v>
      </c>
      <c r="X14" s="902">
        <f>E14</f>
        <v>0</v>
      </c>
      <c r="Y14" s="1246">
        <f>F14</f>
        <v>0</v>
      </c>
      <c r="Z14" s="1247">
        <f>G14</f>
        <v>0</v>
      </c>
      <c r="AA14" s="957"/>
      <c r="AB14" s="957"/>
      <c r="AC14" s="957"/>
    </row>
    <row r="15" spans="1:32" s="693" customFormat="1" ht="18.600000000000001" customHeight="1" thickBot="1">
      <c r="A15" s="705"/>
      <c r="B15" s="705"/>
      <c r="C15" s="748" t="s">
        <v>29</v>
      </c>
      <c r="D15" s="749">
        <f>D9-D14</f>
        <v>0</v>
      </c>
      <c r="E15" s="749">
        <f>E9-E14</f>
        <v>0</v>
      </c>
      <c r="F15" s="749">
        <f>F9+F10+F12-F14</f>
        <v>0</v>
      </c>
      <c r="G15" s="749">
        <f>G9+G10+G12-G14</f>
        <v>0</v>
      </c>
      <c r="H15" s="749">
        <f>H9+H10+H12-H14</f>
        <v>0</v>
      </c>
      <c r="I15" s="749">
        <f>I9+I10+I12-I14</f>
        <v>0</v>
      </c>
      <c r="J15" s="749">
        <f>J9+J10+J12-J14</f>
        <v>0</v>
      </c>
      <c r="K15" s="749">
        <f t="shared" ref="K15:R15" si="1">K9+K10+K12+K13-K14</f>
        <v>0</v>
      </c>
      <c r="L15" s="749">
        <f t="shared" si="1"/>
        <v>0</v>
      </c>
      <c r="M15" s="749">
        <f t="shared" si="1"/>
        <v>0</v>
      </c>
      <c r="N15" s="749">
        <f t="shared" si="1"/>
        <v>0</v>
      </c>
      <c r="O15" s="749">
        <f t="shared" si="1"/>
        <v>0</v>
      </c>
      <c r="P15" s="749">
        <f t="shared" si="1"/>
        <v>0</v>
      </c>
      <c r="Q15" s="749">
        <f t="shared" si="1"/>
        <v>0</v>
      </c>
      <c r="R15" s="749">
        <f t="shared" si="1"/>
        <v>0</v>
      </c>
      <c r="S15" s="903"/>
      <c r="T15" s="904"/>
      <c r="U15" s="905"/>
      <c r="V15" s="1260" t="s">
        <v>61</v>
      </c>
      <c r="W15" s="1269"/>
      <c r="X15" s="906"/>
      <c r="Y15" s="889"/>
      <c r="Z15" s="959"/>
      <c r="AA15" s="962"/>
      <c r="AB15" s="962"/>
      <c r="AC15" s="962"/>
    </row>
    <row r="16" spans="1:32" s="694" customFormat="1" ht="18.600000000000001" customHeight="1" thickBot="1">
      <c r="A16" s="750">
        <v>1</v>
      </c>
      <c r="B16" s="751"/>
      <c r="C16" s="752" t="s">
        <v>62</v>
      </c>
      <c r="D16" s="753">
        <f>D11+D15</f>
        <v>0</v>
      </c>
      <c r="E16" s="753">
        <f t="shared" ref="E16:R16" si="2">E11+E15</f>
        <v>0</v>
      </c>
      <c r="F16" s="753">
        <f t="shared" si="2"/>
        <v>0</v>
      </c>
      <c r="G16" s="753">
        <f t="shared" si="2"/>
        <v>0</v>
      </c>
      <c r="H16" s="753">
        <f t="shared" si="2"/>
        <v>0</v>
      </c>
      <c r="I16" s="753">
        <f t="shared" si="2"/>
        <v>0</v>
      </c>
      <c r="J16" s="753">
        <f t="shared" si="2"/>
        <v>0</v>
      </c>
      <c r="K16" s="753">
        <f t="shared" si="2"/>
        <v>0</v>
      </c>
      <c r="L16" s="753">
        <f t="shared" si="2"/>
        <v>0</v>
      </c>
      <c r="M16" s="753">
        <f t="shared" si="2"/>
        <v>0</v>
      </c>
      <c r="N16" s="753">
        <f t="shared" si="2"/>
        <v>0</v>
      </c>
      <c r="O16" s="753">
        <f t="shared" si="2"/>
        <v>0</v>
      </c>
      <c r="P16" s="753">
        <f t="shared" si="2"/>
        <v>0</v>
      </c>
      <c r="Q16" s="753">
        <f t="shared" si="2"/>
        <v>0</v>
      </c>
      <c r="R16" s="753">
        <f t="shared" si="2"/>
        <v>0</v>
      </c>
      <c r="S16" s="907"/>
      <c r="T16" s="908"/>
      <c r="U16" s="909"/>
      <c r="V16" s="1260" t="s">
        <v>63</v>
      </c>
      <c r="W16" s="1236"/>
      <c r="X16" s="910"/>
      <c r="Y16" s="891"/>
      <c r="Z16" s="960"/>
      <c r="AA16" s="963"/>
      <c r="AB16" s="963"/>
      <c r="AC16" s="963"/>
    </row>
    <row r="17" spans="1:29" s="695" customFormat="1" ht="18.600000000000001" customHeight="1" thickBot="1">
      <c r="A17" s="754">
        <v>2</v>
      </c>
      <c r="B17" s="755"/>
      <c r="C17" s="756" t="s">
        <v>31</v>
      </c>
      <c r="D17" s="757">
        <f>D13</f>
        <v>0</v>
      </c>
      <c r="E17" s="757">
        <f>E13</f>
        <v>0</v>
      </c>
      <c r="F17" s="757">
        <f>F7+F8+F10+F12</f>
        <v>0</v>
      </c>
      <c r="G17" s="757">
        <f>G7+G8+G10+G12</f>
        <v>0</v>
      </c>
      <c r="H17" s="757">
        <f>H7+H8+H10+H12</f>
        <v>0</v>
      </c>
      <c r="I17" s="757">
        <f>I7+I8+I10+I12</f>
        <v>0</v>
      </c>
      <c r="J17" s="757">
        <f>J7+J8+J10+J12</f>
        <v>0</v>
      </c>
      <c r="K17" s="757">
        <f>K7+K8+K10+K12+K13</f>
        <v>0</v>
      </c>
      <c r="L17" s="757">
        <f t="shared" ref="L17:R17" si="3">L7+L8+L10+L12+L13</f>
        <v>0</v>
      </c>
      <c r="M17" s="757">
        <f t="shared" si="3"/>
        <v>0</v>
      </c>
      <c r="N17" s="757">
        <f t="shared" si="3"/>
        <v>0</v>
      </c>
      <c r="O17" s="757">
        <f t="shared" si="3"/>
        <v>0</v>
      </c>
      <c r="P17" s="757">
        <f t="shared" si="3"/>
        <v>0</v>
      </c>
      <c r="Q17" s="757">
        <f t="shared" si="3"/>
        <v>0</v>
      </c>
      <c r="R17" s="757">
        <f t="shared" si="3"/>
        <v>0</v>
      </c>
      <c r="S17" s="911"/>
      <c r="T17" s="912"/>
      <c r="U17" s="913"/>
      <c r="V17" s="1260" t="s">
        <v>64</v>
      </c>
      <c r="W17" s="1236"/>
      <c r="X17" s="910"/>
      <c r="Y17" s="891"/>
      <c r="Z17" s="960"/>
      <c r="AA17" s="964"/>
      <c r="AB17" s="964"/>
      <c r="AC17" s="964"/>
    </row>
    <row r="18" spans="1:29" s="695" customFormat="1" ht="18.600000000000001" customHeight="1" thickBot="1">
      <c r="A18" s="754">
        <v>6</v>
      </c>
      <c r="B18" s="755"/>
      <c r="C18" s="758" t="s">
        <v>65</v>
      </c>
      <c r="D18" s="759"/>
      <c r="E18" s="759"/>
      <c r="F18" s="759"/>
      <c r="G18" s="759"/>
      <c r="H18" s="759"/>
      <c r="I18" s="759"/>
      <c r="J18" s="759"/>
      <c r="K18" s="759"/>
      <c r="L18" s="759"/>
      <c r="M18" s="759"/>
      <c r="N18" s="759"/>
      <c r="O18" s="759"/>
      <c r="P18" s="759"/>
      <c r="Q18" s="759"/>
      <c r="R18" s="914"/>
      <c r="S18" s="911"/>
      <c r="T18" s="912"/>
      <c r="U18" s="913"/>
      <c r="V18" s="1260" t="s">
        <v>66</v>
      </c>
      <c r="W18" s="1280">
        <f>S7</f>
        <v>0</v>
      </c>
      <c r="X18" s="910"/>
      <c r="Y18" s="891"/>
      <c r="Z18" s="960"/>
      <c r="AA18" s="964"/>
      <c r="AB18" s="964"/>
      <c r="AC18" s="964"/>
    </row>
    <row r="19" spans="1:29" s="695" customFormat="1" ht="18.600000000000001" customHeight="1" thickBot="1">
      <c r="A19" s="754">
        <v>5</v>
      </c>
      <c r="B19" s="755"/>
      <c r="C19" s="758" t="s">
        <v>67</v>
      </c>
      <c r="D19" s="760"/>
      <c r="E19" s="760"/>
      <c r="F19" s="760"/>
      <c r="G19" s="760"/>
      <c r="H19" s="760"/>
      <c r="I19" s="760"/>
      <c r="J19" s="760"/>
      <c r="K19" s="760"/>
      <c r="L19" s="760"/>
      <c r="M19" s="760"/>
      <c r="N19" s="760"/>
      <c r="O19" s="760"/>
      <c r="P19" s="760"/>
      <c r="Q19" s="760"/>
      <c r="R19" s="915"/>
      <c r="S19" s="911"/>
      <c r="T19" s="912"/>
      <c r="U19" s="913"/>
      <c r="V19" s="1262" t="s">
        <v>68</v>
      </c>
      <c r="W19" s="1281">
        <f>S9</f>
        <v>0</v>
      </c>
      <c r="X19" s="1243"/>
      <c r="Y19" s="1242"/>
      <c r="Z19" s="933"/>
      <c r="AA19" s="964"/>
      <c r="AB19" s="964"/>
      <c r="AC19" s="964"/>
    </row>
    <row r="20" spans="1:29" s="696" customFormat="1" ht="18.600000000000001" customHeight="1" thickBot="1">
      <c r="A20" s="705"/>
      <c r="B20" s="751"/>
      <c r="C20" s="761" t="s">
        <v>69</v>
      </c>
      <c r="D20" s="753">
        <f>D4-D13-D18+D19</f>
        <v>0</v>
      </c>
      <c r="E20" s="753">
        <f>E4-E13-E18+E19</f>
        <v>0</v>
      </c>
      <c r="F20" s="753">
        <f>F4-F7-F8-F10-F12-F18+F19</f>
        <v>0</v>
      </c>
      <c r="G20" s="753">
        <f>G4-G7-G8-G10-G12-G18+G19</f>
        <v>0</v>
      </c>
      <c r="H20" s="753">
        <f>H4-H7-H8-H10-H12-H18+H19</f>
        <v>0</v>
      </c>
      <c r="I20" s="753">
        <f>I4-I7-I8-I10-I12-I18+I19</f>
        <v>0</v>
      </c>
      <c r="J20" s="753">
        <f>J4-J7-J8-J10-J12-J18+J19</f>
        <v>0</v>
      </c>
      <c r="K20" s="753">
        <f>K4-K7-K8-K10-K12-K13-K18+K19</f>
        <v>0</v>
      </c>
      <c r="L20" s="753">
        <f t="shared" ref="L20:R20" si="4">L4-L7-L8-L10-L12-L13-L18+L19</f>
        <v>0</v>
      </c>
      <c r="M20" s="753">
        <f t="shared" si="4"/>
        <v>0</v>
      </c>
      <c r="N20" s="753">
        <f t="shared" si="4"/>
        <v>0</v>
      </c>
      <c r="O20" s="753">
        <f t="shared" si="4"/>
        <v>0</v>
      </c>
      <c r="P20" s="753">
        <f t="shared" si="4"/>
        <v>0</v>
      </c>
      <c r="Q20" s="753">
        <f t="shared" si="4"/>
        <v>0</v>
      </c>
      <c r="R20" s="753">
        <f t="shared" si="4"/>
        <v>0</v>
      </c>
      <c r="S20" s="916" t="s">
        <v>369</v>
      </c>
      <c r="T20" s="917"/>
      <c r="U20" s="918"/>
      <c r="V20" s="1262" t="s">
        <v>70</v>
      </c>
      <c r="W20" s="1237"/>
      <c r="X20" s="919"/>
      <c r="Y20" s="919"/>
      <c r="Z20" s="965"/>
      <c r="AA20" s="966"/>
      <c r="AB20" s="966"/>
      <c r="AC20" s="966"/>
    </row>
    <row r="21" spans="1:29" s="696" customFormat="1" ht="21" customHeight="1" thickBot="1">
      <c r="A21" s="705">
        <v>7</v>
      </c>
      <c r="B21" s="705"/>
      <c r="C21" s="762" t="s">
        <v>71</v>
      </c>
      <c r="D21" s="745"/>
      <c r="E21" s="745"/>
      <c r="F21" s="745"/>
      <c r="G21" s="745"/>
      <c r="H21" s="745"/>
      <c r="I21" s="864"/>
      <c r="J21" s="865"/>
      <c r="K21" s="745"/>
      <c r="L21" s="864"/>
      <c r="M21" s="745"/>
      <c r="N21" s="745"/>
      <c r="O21" s="864"/>
      <c r="P21" s="745"/>
      <c r="Q21" s="746"/>
      <c r="R21" s="865"/>
      <c r="S21" s="920"/>
      <c r="T21" s="921"/>
      <c r="U21" s="918"/>
      <c r="V21" s="1263" t="s">
        <v>72</v>
      </c>
      <c r="W21" s="1251">
        <f>S21</f>
        <v>0</v>
      </c>
      <c r="X21" s="1252"/>
      <c r="Y21" s="1252"/>
      <c r="Z21" s="1253"/>
      <c r="AA21" s="966"/>
      <c r="AB21" s="966"/>
      <c r="AC21" s="966"/>
    </row>
    <row r="22" spans="1:29" s="696" customFormat="1" ht="21" customHeight="1" thickBot="1">
      <c r="A22" s="705"/>
      <c r="B22" s="751"/>
      <c r="C22" s="763" t="s">
        <v>73</v>
      </c>
      <c r="D22" s="764" t="s">
        <v>3</v>
      </c>
      <c r="E22" s="764" t="s">
        <v>4</v>
      </c>
      <c r="F22" s="765" t="s">
        <v>5</v>
      </c>
      <c r="G22" s="764" t="s">
        <v>6</v>
      </c>
      <c r="H22" s="764" t="s">
        <v>7</v>
      </c>
      <c r="I22" s="866" t="s">
        <v>8</v>
      </c>
      <c r="J22" s="764" t="s">
        <v>9</v>
      </c>
      <c r="K22" s="764" t="s">
        <v>10</v>
      </c>
      <c r="L22" s="867" t="s">
        <v>11</v>
      </c>
      <c r="M22" s="764" t="s">
        <v>12</v>
      </c>
      <c r="N22" s="764" t="s">
        <v>13</v>
      </c>
      <c r="O22" s="867" t="s">
        <v>14</v>
      </c>
      <c r="P22" s="764" t="s">
        <v>15</v>
      </c>
      <c r="Q22" s="867" t="s">
        <v>16</v>
      </c>
      <c r="R22" s="764" t="s">
        <v>17</v>
      </c>
      <c r="S22" s="916" t="s">
        <v>74</v>
      </c>
      <c r="T22" s="917"/>
      <c r="U22" s="922"/>
      <c r="V22" s="1264" t="s">
        <v>75</v>
      </c>
      <c r="W22" s="1279"/>
      <c r="X22" s="1254"/>
      <c r="Y22" s="1255"/>
      <c r="Z22" s="1256"/>
      <c r="AA22" s="966"/>
      <c r="AB22" s="966"/>
      <c r="AC22" s="966"/>
    </row>
    <row r="23" spans="1:29" s="696" customFormat="1" ht="21" customHeight="1" thickBot="1">
      <c r="A23" s="705"/>
      <c r="B23" s="751"/>
      <c r="C23" s="766" t="str">
        <f>C31</f>
        <v>SUNDAY</v>
      </c>
      <c r="D23" s="767" t="str">
        <f>D64</f>
        <v/>
      </c>
      <c r="E23" s="768" t="str">
        <f t="shared" ref="E23:R23" si="5">E64</f>
        <v/>
      </c>
      <c r="F23" s="768" t="str">
        <f t="shared" si="5"/>
        <v/>
      </c>
      <c r="G23" s="768" t="str">
        <f t="shared" si="5"/>
        <v/>
      </c>
      <c r="H23" s="769" t="str">
        <f t="shared" si="5"/>
        <v/>
      </c>
      <c r="I23" s="768" t="str">
        <f t="shared" si="5"/>
        <v/>
      </c>
      <c r="J23" s="768" t="str">
        <f t="shared" si="5"/>
        <v/>
      </c>
      <c r="K23" s="768" t="str">
        <f t="shared" si="5"/>
        <v/>
      </c>
      <c r="L23" s="768" t="str">
        <f t="shared" si="5"/>
        <v/>
      </c>
      <c r="M23" s="768" t="str">
        <f t="shared" si="5"/>
        <v/>
      </c>
      <c r="N23" s="768" t="str">
        <f t="shared" si="5"/>
        <v/>
      </c>
      <c r="O23" s="768" t="str">
        <f t="shared" si="5"/>
        <v/>
      </c>
      <c r="P23" s="768" t="str">
        <f t="shared" si="5"/>
        <v/>
      </c>
      <c r="Q23" s="768" t="str">
        <f t="shared" si="5"/>
        <v/>
      </c>
      <c r="R23" s="923" t="str">
        <f t="shared" si="5"/>
        <v/>
      </c>
      <c r="S23" s="1239"/>
      <c r="T23" s="917"/>
      <c r="U23" s="924"/>
      <c r="V23" s="1257" t="s">
        <v>76</v>
      </c>
      <c r="W23" s="1240"/>
      <c r="X23" s="1241"/>
      <c r="Y23" s="1241"/>
      <c r="Z23" s="926"/>
    </row>
    <row r="24" spans="1:29" s="696" customFormat="1" ht="21" customHeight="1" thickBot="1">
      <c r="A24" s="705"/>
      <c r="B24" s="751"/>
      <c r="C24" s="770" t="str">
        <f>C71</f>
        <v>MONDAY</v>
      </c>
      <c r="D24" s="771" t="str">
        <f>D104</f>
        <v/>
      </c>
      <c r="E24" s="772" t="str">
        <f t="shared" ref="E24:R24" si="6">E104</f>
        <v/>
      </c>
      <c r="F24" s="772" t="str">
        <f t="shared" si="6"/>
        <v/>
      </c>
      <c r="G24" s="772" t="str">
        <f t="shared" si="6"/>
        <v/>
      </c>
      <c r="H24" s="773" t="str">
        <f t="shared" si="6"/>
        <v/>
      </c>
      <c r="I24" s="772" t="str">
        <f t="shared" si="6"/>
        <v/>
      </c>
      <c r="J24" s="772" t="str">
        <f t="shared" si="6"/>
        <v/>
      </c>
      <c r="K24" s="772" t="str">
        <f t="shared" si="6"/>
        <v/>
      </c>
      <c r="L24" s="772" t="str">
        <f t="shared" si="6"/>
        <v/>
      </c>
      <c r="M24" s="772" t="str">
        <f t="shared" si="6"/>
        <v/>
      </c>
      <c r="N24" s="772" t="str">
        <f t="shared" si="6"/>
        <v/>
      </c>
      <c r="O24" s="772" t="str">
        <f t="shared" si="6"/>
        <v/>
      </c>
      <c r="P24" s="772" t="str">
        <f t="shared" si="6"/>
        <v/>
      </c>
      <c r="Q24" s="772" t="str">
        <f t="shared" si="6"/>
        <v/>
      </c>
      <c r="R24" s="925" t="str">
        <f t="shared" si="6"/>
        <v/>
      </c>
      <c r="S24" s="926"/>
      <c r="T24" s="917"/>
      <c r="U24" s="918"/>
      <c r="V24" s="1285" t="s">
        <v>367</v>
      </c>
      <c r="W24" s="927"/>
      <c r="X24" s="927"/>
      <c r="Y24" s="927"/>
      <c r="Z24" s="967"/>
    </row>
    <row r="25" spans="1:29" s="696" customFormat="1" ht="21" customHeight="1" thickBot="1">
      <c r="A25" s="705"/>
      <c r="B25" s="751"/>
      <c r="C25" s="766" t="str">
        <f>C111</f>
        <v>TUESDAY</v>
      </c>
      <c r="D25" s="767" t="str">
        <f>D144</f>
        <v/>
      </c>
      <c r="E25" s="768" t="str">
        <f t="shared" ref="E25:R25" si="7">E144</f>
        <v/>
      </c>
      <c r="F25" s="768" t="str">
        <f t="shared" si="7"/>
        <v/>
      </c>
      <c r="G25" s="768" t="str">
        <f t="shared" si="7"/>
        <v/>
      </c>
      <c r="H25" s="769" t="str">
        <f t="shared" si="7"/>
        <v/>
      </c>
      <c r="I25" s="768" t="str">
        <f t="shared" si="7"/>
        <v/>
      </c>
      <c r="J25" s="768" t="str">
        <f t="shared" si="7"/>
        <v/>
      </c>
      <c r="K25" s="768" t="str">
        <f t="shared" si="7"/>
        <v/>
      </c>
      <c r="L25" s="768" t="str">
        <f t="shared" si="7"/>
        <v/>
      </c>
      <c r="M25" s="768" t="str">
        <f t="shared" si="7"/>
        <v/>
      </c>
      <c r="N25" s="768" t="str">
        <f t="shared" si="7"/>
        <v/>
      </c>
      <c r="O25" s="768" t="str">
        <f t="shared" si="7"/>
        <v/>
      </c>
      <c r="P25" s="768" t="str">
        <f t="shared" si="7"/>
        <v/>
      </c>
      <c r="Q25" s="768" t="str">
        <f t="shared" si="7"/>
        <v/>
      </c>
      <c r="R25" s="923" t="str">
        <f t="shared" si="7"/>
        <v/>
      </c>
      <c r="S25" s="928"/>
      <c r="T25" s="917"/>
      <c r="U25" s="929"/>
      <c r="V25" s="1286"/>
      <c r="W25" s="930"/>
      <c r="X25" s="930"/>
      <c r="Y25" s="930"/>
      <c r="Z25" s="968"/>
      <c r="AA25" s="969"/>
    </row>
    <row r="26" spans="1:29" s="696" customFormat="1" ht="21" customHeight="1" thickBot="1">
      <c r="A26" s="705"/>
      <c r="B26" s="751"/>
      <c r="C26" s="770" t="str">
        <f>C151</f>
        <v>WEDNESDAY</v>
      </c>
      <c r="D26" s="771" t="str">
        <f>D184</f>
        <v/>
      </c>
      <c r="E26" s="772" t="str">
        <f t="shared" ref="E26:R26" si="8">E184</f>
        <v/>
      </c>
      <c r="F26" s="772" t="str">
        <f t="shared" si="8"/>
        <v/>
      </c>
      <c r="G26" s="772" t="str">
        <f t="shared" si="8"/>
        <v/>
      </c>
      <c r="H26" s="773" t="str">
        <f t="shared" si="8"/>
        <v/>
      </c>
      <c r="I26" s="772" t="str">
        <f t="shared" si="8"/>
        <v/>
      </c>
      <c r="J26" s="772" t="str">
        <f t="shared" si="8"/>
        <v/>
      </c>
      <c r="K26" s="772" t="str">
        <f t="shared" si="8"/>
        <v/>
      </c>
      <c r="L26" s="772" t="str">
        <f t="shared" si="8"/>
        <v/>
      </c>
      <c r="M26" s="772" t="str">
        <f t="shared" si="8"/>
        <v/>
      </c>
      <c r="N26" s="772" t="str">
        <f t="shared" si="8"/>
        <v/>
      </c>
      <c r="O26" s="772" t="str">
        <f t="shared" si="8"/>
        <v/>
      </c>
      <c r="P26" s="772" t="str">
        <f t="shared" si="8"/>
        <v/>
      </c>
      <c r="Q26" s="772" t="str">
        <f t="shared" si="8"/>
        <v/>
      </c>
      <c r="R26" s="925" t="str">
        <f t="shared" si="8"/>
        <v/>
      </c>
      <c r="S26" s="928"/>
      <c r="T26" s="917"/>
      <c r="U26" s="929"/>
      <c r="V26" s="1287"/>
      <c r="W26" s="927"/>
      <c r="X26" s="927"/>
      <c r="Y26" s="927"/>
      <c r="Z26" s="967"/>
    </row>
    <row r="27" spans="1:29" s="696" customFormat="1" ht="21" customHeight="1" thickBot="1">
      <c r="A27" s="705"/>
      <c r="B27" s="751"/>
      <c r="C27" s="766" t="str">
        <f>C191</f>
        <v>THURSDAY</v>
      </c>
      <c r="D27" s="767" t="str">
        <f>D224</f>
        <v/>
      </c>
      <c r="E27" s="768" t="str">
        <f t="shared" ref="E27:R27" si="9">E224</f>
        <v/>
      </c>
      <c r="F27" s="768" t="str">
        <f t="shared" si="9"/>
        <v/>
      </c>
      <c r="G27" s="768" t="str">
        <f t="shared" si="9"/>
        <v/>
      </c>
      <c r="H27" s="769" t="str">
        <f t="shared" si="9"/>
        <v/>
      </c>
      <c r="I27" s="768" t="str">
        <f t="shared" si="9"/>
        <v/>
      </c>
      <c r="J27" s="768" t="str">
        <f t="shared" si="9"/>
        <v/>
      </c>
      <c r="K27" s="768" t="str">
        <f t="shared" si="9"/>
        <v/>
      </c>
      <c r="L27" s="768" t="str">
        <f t="shared" si="9"/>
        <v/>
      </c>
      <c r="M27" s="768" t="str">
        <f t="shared" si="9"/>
        <v/>
      </c>
      <c r="N27" s="768" t="str">
        <f t="shared" si="9"/>
        <v/>
      </c>
      <c r="O27" s="768" t="str">
        <f t="shared" si="9"/>
        <v/>
      </c>
      <c r="P27" s="768" t="str">
        <f t="shared" si="9"/>
        <v/>
      </c>
      <c r="Q27" s="768" t="str">
        <f t="shared" si="9"/>
        <v/>
      </c>
      <c r="R27" s="923" t="str">
        <f t="shared" si="9"/>
        <v/>
      </c>
      <c r="S27" s="928"/>
      <c r="T27" s="917"/>
      <c r="U27" s="929"/>
      <c r="V27" s="1287"/>
      <c r="W27" s="927"/>
      <c r="X27" s="927"/>
      <c r="Y27" s="927"/>
      <c r="Z27" s="967"/>
    </row>
    <row r="28" spans="1:29" s="696" customFormat="1" ht="21" customHeight="1" thickBot="1">
      <c r="A28" s="705"/>
      <c r="B28" s="751"/>
      <c r="C28" s="770" t="str">
        <f>C231</f>
        <v>FRIDAY</v>
      </c>
      <c r="D28" s="774" t="str">
        <f>D264</f>
        <v/>
      </c>
      <c r="E28" s="775" t="str">
        <f t="shared" ref="E28:R28" si="10">E264</f>
        <v/>
      </c>
      <c r="F28" s="775" t="str">
        <f t="shared" si="10"/>
        <v/>
      </c>
      <c r="G28" s="775" t="str">
        <f t="shared" si="10"/>
        <v/>
      </c>
      <c r="H28" s="776" t="str">
        <f t="shared" si="10"/>
        <v/>
      </c>
      <c r="I28" s="775" t="str">
        <f t="shared" si="10"/>
        <v/>
      </c>
      <c r="J28" s="775" t="str">
        <f t="shared" si="10"/>
        <v/>
      </c>
      <c r="K28" s="775" t="str">
        <f t="shared" si="10"/>
        <v/>
      </c>
      <c r="L28" s="775" t="str">
        <f t="shared" si="10"/>
        <v/>
      </c>
      <c r="M28" s="775" t="str">
        <f t="shared" si="10"/>
        <v/>
      </c>
      <c r="N28" s="775" t="str">
        <f t="shared" si="10"/>
        <v/>
      </c>
      <c r="O28" s="775" t="str">
        <f t="shared" si="10"/>
        <v/>
      </c>
      <c r="P28" s="775" t="str">
        <f t="shared" si="10"/>
        <v/>
      </c>
      <c r="Q28" s="775" t="str">
        <f t="shared" si="10"/>
        <v/>
      </c>
      <c r="R28" s="931" t="str">
        <f t="shared" si="10"/>
        <v/>
      </c>
      <c r="S28" s="928"/>
      <c r="T28" s="917"/>
      <c r="U28" s="918"/>
      <c r="V28" s="1288"/>
      <c r="W28" s="927"/>
      <c r="X28" s="927"/>
      <c r="Y28" s="927"/>
      <c r="Z28" s="967"/>
    </row>
    <row r="29" spans="1:29" s="696" customFormat="1" ht="21" customHeight="1" thickBot="1">
      <c r="A29" s="705"/>
      <c r="B29" s="751"/>
      <c r="C29" s="777" t="str">
        <f>C271</f>
        <v>SATURDAY</v>
      </c>
      <c r="D29" s="778" t="str">
        <f>D304</f>
        <v/>
      </c>
      <c r="E29" s="779" t="str">
        <f t="shared" ref="E29:R29" si="11">E304</f>
        <v/>
      </c>
      <c r="F29" s="779" t="str">
        <f t="shared" si="11"/>
        <v/>
      </c>
      <c r="G29" s="779" t="str">
        <f t="shared" si="11"/>
        <v/>
      </c>
      <c r="H29" s="780" t="str">
        <f t="shared" si="11"/>
        <v/>
      </c>
      <c r="I29" s="779" t="str">
        <f t="shared" si="11"/>
        <v/>
      </c>
      <c r="J29" s="779" t="str">
        <f t="shared" si="11"/>
        <v/>
      </c>
      <c r="K29" s="779" t="str">
        <f t="shared" si="11"/>
        <v/>
      </c>
      <c r="L29" s="779" t="str">
        <f t="shared" si="11"/>
        <v/>
      </c>
      <c r="M29" s="779" t="str">
        <f t="shared" si="11"/>
        <v/>
      </c>
      <c r="N29" s="779" t="str">
        <f t="shared" si="11"/>
        <v/>
      </c>
      <c r="O29" s="779" t="str">
        <f t="shared" si="11"/>
        <v/>
      </c>
      <c r="P29" s="779" t="str">
        <f t="shared" si="11"/>
        <v/>
      </c>
      <c r="Q29" s="779" t="str">
        <f t="shared" si="11"/>
        <v/>
      </c>
      <c r="R29" s="932" t="str">
        <f t="shared" si="11"/>
        <v/>
      </c>
      <c r="S29" s="933"/>
      <c r="T29" s="917"/>
      <c r="U29" s="934"/>
      <c r="V29" s="1243"/>
      <c r="W29" s="1242"/>
      <c r="X29" s="1242"/>
      <c r="Y29" s="1242"/>
      <c r="Z29" s="933"/>
    </row>
    <row r="30" spans="1:29" s="657" customFormat="1" ht="22.5" customHeight="1">
      <c r="A30" s="781"/>
      <c r="B30" s="781"/>
      <c r="C30" s="782" t="s">
        <v>62</v>
      </c>
      <c r="D30" s="783" t="s">
        <v>3</v>
      </c>
      <c r="E30" s="784" t="s">
        <v>4</v>
      </c>
      <c r="F30" s="785" t="s">
        <v>5</v>
      </c>
      <c r="G30" s="784" t="s">
        <v>6</v>
      </c>
      <c r="H30" s="784" t="s">
        <v>7</v>
      </c>
      <c r="I30" s="783" t="s">
        <v>8</v>
      </c>
      <c r="J30" s="784" t="s">
        <v>9</v>
      </c>
      <c r="K30" s="784" t="s">
        <v>10</v>
      </c>
      <c r="L30" s="868" t="s">
        <v>11</v>
      </c>
      <c r="M30" s="784" t="s">
        <v>12</v>
      </c>
      <c r="N30" s="784" t="s">
        <v>13</v>
      </c>
      <c r="O30" s="868" t="s">
        <v>14</v>
      </c>
      <c r="P30" s="784" t="s">
        <v>15</v>
      </c>
      <c r="Q30" s="868" t="s">
        <v>16</v>
      </c>
      <c r="R30" s="784" t="s">
        <v>17</v>
      </c>
      <c r="S30" s="935" t="s">
        <v>369</v>
      </c>
      <c r="T30" s="936"/>
      <c r="W30" s="700"/>
      <c r="X30" s="700"/>
      <c r="Y30" s="700"/>
      <c r="Z30" s="700"/>
    </row>
    <row r="31" spans="1:29" ht="19.5" thickBot="1">
      <c r="A31" s="786"/>
      <c r="B31" s="787"/>
      <c r="C31" s="788" t="str">
        <f>IF(D2="HARAHAN","SATURDAY","SUNDAY")</f>
        <v>SUNDAY</v>
      </c>
      <c r="D31" s="789"/>
      <c r="E31" s="790"/>
      <c r="F31" s="791"/>
      <c r="G31" s="790"/>
      <c r="H31" s="790"/>
      <c r="I31" s="869"/>
      <c r="J31" s="870"/>
      <c r="K31" s="870"/>
      <c r="L31" s="871"/>
      <c r="M31" s="870"/>
      <c r="N31" s="870"/>
      <c r="O31" s="871"/>
      <c r="P31" s="870"/>
      <c r="Q31" s="871"/>
      <c r="R31" s="870"/>
      <c r="S31" s="937"/>
      <c r="T31" s="790"/>
    </row>
    <row r="32" spans="1:29" ht="15.75">
      <c r="A32" s="792">
        <v>1</v>
      </c>
      <c r="B32" s="793">
        <v>44080</v>
      </c>
      <c r="C32" s="794">
        <f>(IF(TEXT((1&amp;C$3&amp;C$2)+0,"dddd")=C31,(1&amp;C$3&amp;C$2)+0,IF(TEXT((1&amp;C$3&amp;C$2)+1,"dddd")=C31,(1&amp;C$3&amp;C$2)+1,IF(TEXT((1&amp;C$3&amp;C$2)+2,"dddd")=C31,(1&amp;C$3&amp;C$2)+2,IF(TEXT((1&amp;C$3&amp;C$2)+3,"dddd")=C31,(1&amp;C$3&amp;C$2)+3,IF(TEXT((1&amp;C$3&amp;C$2)+4,"dddd")=C31,(1&amp;C$3&amp;C$2)+4,IF(TEXT((1&amp;C$3&amp;C$2)+5,"dddd")=C31,(1&amp;C$3&amp;C$2)+5,IF(TEXT((1&amp;C$3&amp;C$2)+6,"dddd")=C31,(1&amp;C$3&amp;C$2)+6,0))))))))</f>
        <v>44136</v>
      </c>
      <c r="D32" s="795"/>
      <c r="E32" s="796"/>
      <c r="F32" s="796"/>
      <c r="G32" s="796"/>
      <c r="H32" s="796"/>
      <c r="I32" s="796"/>
      <c r="J32" s="796"/>
      <c r="K32" s="796"/>
      <c r="L32" s="796"/>
      <c r="M32" s="796"/>
      <c r="N32" s="796"/>
      <c r="O32" s="796"/>
      <c r="P32" s="796"/>
      <c r="Q32" s="796"/>
      <c r="R32" s="796"/>
      <c r="S32" s="938"/>
      <c r="T32" s="643"/>
    </row>
    <row r="33" spans="1:20" ht="15.75">
      <c r="A33" s="797">
        <v>2</v>
      </c>
      <c r="B33" s="798"/>
      <c r="C33" s="799" t="s">
        <v>77</v>
      </c>
      <c r="D33" s="800"/>
      <c r="E33" s="801"/>
      <c r="F33" s="801"/>
      <c r="G33" s="801"/>
      <c r="H33" s="801"/>
      <c r="I33" s="801"/>
      <c r="J33" s="801"/>
      <c r="K33" s="801"/>
      <c r="L33" s="801"/>
      <c r="M33" s="801"/>
      <c r="N33" s="801"/>
      <c r="O33" s="801"/>
      <c r="P33" s="801"/>
      <c r="Q33" s="801"/>
      <c r="R33" s="801"/>
      <c r="S33" s="939"/>
      <c r="T33" s="643"/>
    </row>
    <row r="34" spans="1:20">
      <c r="A34" s="797">
        <v>3</v>
      </c>
      <c r="B34" s="802"/>
      <c r="C34" s="803" t="s">
        <v>78</v>
      </c>
      <c r="D34" s="800"/>
      <c r="E34" s="801"/>
      <c r="F34" s="801"/>
      <c r="G34" s="801"/>
      <c r="H34" s="801"/>
      <c r="I34" s="801"/>
      <c r="J34" s="801"/>
      <c r="K34" s="801"/>
      <c r="L34" s="801"/>
      <c r="M34" s="801"/>
      <c r="N34" s="801"/>
      <c r="O34" s="801"/>
      <c r="P34" s="801"/>
      <c r="Q34" s="801"/>
      <c r="R34" s="801"/>
      <c r="S34" s="940"/>
      <c r="T34" s="643"/>
    </row>
    <row r="35" spans="1:20">
      <c r="A35" s="797">
        <v>4</v>
      </c>
      <c r="B35" s="804"/>
      <c r="C35" s="805" t="s">
        <v>79</v>
      </c>
      <c r="D35" s="800"/>
      <c r="E35" s="801"/>
      <c r="F35" s="801"/>
      <c r="G35" s="801"/>
      <c r="H35" s="801"/>
      <c r="I35" s="801"/>
      <c r="J35" s="801"/>
      <c r="K35" s="801"/>
      <c r="L35" s="801"/>
      <c r="M35" s="801"/>
      <c r="N35" s="801"/>
      <c r="O35" s="801"/>
      <c r="P35" s="801"/>
      <c r="Q35" s="801"/>
      <c r="R35" s="801"/>
      <c r="S35" s="939"/>
      <c r="T35" s="643"/>
    </row>
    <row r="36" spans="1:20">
      <c r="A36" s="797">
        <v>6</v>
      </c>
      <c r="B36" s="804"/>
      <c r="C36" s="806" t="s">
        <v>80</v>
      </c>
      <c r="D36" s="800"/>
      <c r="E36" s="801"/>
      <c r="F36" s="801"/>
      <c r="G36" s="801"/>
      <c r="H36" s="801"/>
      <c r="I36" s="801"/>
      <c r="J36" s="801"/>
      <c r="K36" s="801"/>
      <c r="L36" s="801"/>
      <c r="M36" s="801"/>
      <c r="N36" s="801"/>
      <c r="O36" s="801"/>
      <c r="P36" s="801"/>
      <c r="Q36" s="801"/>
      <c r="R36" s="801"/>
      <c r="S36" s="941"/>
      <c r="T36" s="643"/>
    </row>
    <row r="37" spans="1:20">
      <c r="A37" s="797">
        <v>5</v>
      </c>
      <c r="B37" s="804"/>
      <c r="C37" s="806" t="s">
        <v>81</v>
      </c>
      <c r="D37" s="800"/>
      <c r="E37" s="801"/>
      <c r="F37" s="801"/>
      <c r="G37" s="801"/>
      <c r="H37" s="801"/>
      <c r="I37" s="801"/>
      <c r="J37" s="801"/>
      <c r="K37" s="801"/>
      <c r="L37" s="801"/>
      <c r="M37" s="801"/>
      <c r="N37" s="801"/>
      <c r="O37" s="801"/>
      <c r="P37" s="801"/>
      <c r="Q37" s="801"/>
      <c r="R37" s="801"/>
      <c r="S37" s="942"/>
      <c r="T37" s="643"/>
    </row>
    <row r="38" spans="1:20">
      <c r="A38" s="807"/>
      <c r="B38" s="808"/>
      <c r="C38" s="809" t="s">
        <v>82</v>
      </c>
      <c r="D38" s="810"/>
      <c r="E38" s="811"/>
      <c r="F38" s="811"/>
      <c r="G38" s="811"/>
      <c r="H38" s="811"/>
      <c r="I38" s="811"/>
      <c r="J38" s="811"/>
      <c r="K38" s="811"/>
      <c r="L38" s="811"/>
      <c r="M38" s="811"/>
      <c r="N38" s="811"/>
      <c r="O38" s="811"/>
      <c r="P38" s="811"/>
      <c r="Q38" s="811"/>
      <c r="R38" s="811"/>
      <c r="S38" s="943"/>
      <c r="T38" s="643"/>
    </row>
    <row r="39" spans="1:20">
      <c r="A39" s="812">
        <v>7</v>
      </c>
      <c r="B39" s="813"/>
      <c r="C39" s="814" t="s">
        <v>83</v>
      </c>
      <c r="D39" s="810"/>
      <c r="E39" s="811"/>
      <c r="F39" s="811"/>
      <c r="G39" s="811"/>
      <c r="H39" s="811"/>
      <c r="I39" s="811"/>
      <c r="J39" s="811"/>
      <c r="K39" s="811"/>
      <c r="L39" s="811"/>
      <c r="M39" s="811"/>
      <c r="N39" s="811"/>
      <c r="O39" s="811"/>
      <c r="P39" s="811"/>
      <c r="Q39" s="811"/>
      <c r="R39" s="811"/>
      <c r="S39" s="944"/>
      <c r="T39" s="643"/>
    </row>
    <row r="40" spans="1:20" ht="15.75">
      <c r="A40" s="815">
        <v>1</v>
      </c>
      <c r="B40" s="816">
        <v>44087</v>
      </c>
      <c r="C40" s="817">
        <f>+C32+7</f>
        <v>44143</v>
      </c>
      <c r="D40" s="818"/>
      <c r="E40" s="819"/>
      <c r="F40" s="819"/>
      <c r="G40" s="819"/>
      <c r="H40" s="819"/>
      <c r="I40" s="819"/>
      <c r="J40" s="819"/>
      <c r="K40" s="819"/>
      <c r="L40" s="819"/>
      <c r="M40" s="819"/>
      <c r="N40" s="819"/>
      <c r="O40" s="819"/>
      <c r="P40" s="819"/>
      <c r="Q40" s="819"/>
      <c r="R40" s="819"/>
      <c r="S40" s="945"/>
      <c r="T40" s="643"/>
    </row>
    <row r="41" spans="1:20">
      <c r="A41" s="820">
        <v>2</v>
      </c>
      <c r="B41" s="820"/>
      <c r="C41" s="821" t="s">
        <v>77</v>
      </c>
      <c r="D41" s="822"/>
      <c r="E41" s="823"/>
      <c r="F41" s="823"/>
      <c r="G41" s="823"/>
      <c r="H41" s="823"/>
      <c r="I41" s="823"/>
      <c r="J41" s="823"/>
      <c r="K41" s="823"/>
      <c r="L41" s="823"/>
      <c r="M41" s="823"/>
      <c r="N41" s="823"/>
      <c r="O41" s="823"/>
      <c r="P41" s="823"/>
      <c r="Q41" s="823"/>
      <c r="R41" s="823"/>
      <c r="S41" s="946"/>
      <c r="T41" s="643"/>
    </row>
    <row r="42" spans="1:20">
      <c r="A42" s="820">
        <v>3</v>
      </c>
      <c r="B42" s="820"/>
      <c r="C42" s="824" t="s">
        <v>78</v>
      </c>
      <c r="D42" s="822"/>
      <c r="E42" s="823"/>
      <c r="F42" s="823"/>
      <c r="G42" s="823"/>
      <c r="H42" s="823"/>
      <c r="I42" s="823"/>
      <c r="J42" s="823"/>
      <c r="K42" s="823"/>
      <c r="L42" s="823"/>
      <c r="M42" s="823"/>
      <c r="N42" s="823"/>
      <c r="O42" s="823"/>
      <c r="P42" s="823"/>
      <c r="Q42" s="823"/>
      <c r="R42" s="823"/>
      <c r="S42" s="947"/>
      <c r="T42" s="643"/>
    </row>
    <row r="43" spans="1:20">
      <c r="A43" s="820">
        <v>4</v>
      </c>
      <c r="B43" s="820"/>
      <c r="C43" s="825" t="s">
        <v>79</v>
      </c>
      <c r="D43" s="826"/>
      <c r="E43" s="827"/>
      <c r="F43" s="827"/>
      <c r="G43" s="827"/>
      <c r="H43" s="827"/>
      <c r="I43" s="827"/>
      <c r="J43" s="827"/>
      <c r="K43" s="827"/>
      <c r="L43" s="827"/>
      <c r="M43" s="827"/>
      <c r="N43" s="827"/>
      <c r="O43" s="827"/>
      <c r="P43" s="827"/>
      <c r="Q43" s="827"/>
      <c r="R43" s="827"/>
      <c r="S43" s="946"/>
      <c r="T43" s="643"/>
    </row>
    <row r="44" spans="1:20">
      <c r="A44" s="820">
        <v>6</v>
      </c>
      <c r="B44" s="820"/>
      <c r="C44" s="828" t="s">
        <v>80</v>
      </c>
      <c r="D44" s="826"/>
      <c r="E44" s="827"/>
      <c r="F44" s="827"/>
      <c r="G44" s="827"/>
      <c r="H44" s="827"/>
      <c r="I44" s="827"/>
      <c r="J44" s="827"/>
      <c r="K44" s="827"/>
      <c r="L44" s="827"/>
      <c r="M44" s="827"/>
      <c r="N44" s="827"/>
      <c r="O44" s="827"/>
      <c r="P44" s="827"/>
      <c r="Q44" s="827"/>
      <c r="R44" s="827"/>
      <c r="S44" s="948"/>
      <c r="T44" s="643"/>
    </row>
    <row r="45" spans="1:20">
      <c r="A45" s="820">
        <v>5</v>
      </c>
      <c r="B45" s="820"/>
      <c r="C45" s="828" t="s">
        <v>81</v>
      </c>
      <c r="D45" s="826"/>
      <c r="E45" s="827"/>
      <c r="F45" s="827"/>
      <c r="G45" s="827"/>
      <c r="H45" s="827"/>
      <c r="I45" s="827"/>
      <c r="J45" s="827"/>
      <c r="K45" s="827"/>
      <c r="L45" s="827"/>
      <c r="M45" s="827"/>
      <c r="N45" s="827"/>
      <c r="O45" s="827"/>
      <c r="P45" s="827"/>
      <c r="Q45" s="827"/>
      <c r="R45" s="827"/>
      <c r="S45" s="949"/>
      <c r="T45" s="643"/>
    </row>
    <row r="46" spans="1:20">
      <c r="A46" s="829"/>
      <c r="B46" s="829"/>
      <c r="C46" s="830" t="s">
        <v>82</v>
      </c>
      <c r="D46" s="831"/>
      <c r="E46" s="832"/>
      <c r="F46" s="832"/>
      <c r="G46" s="832"/>
      <c r="H46" s="832"/>
      <c r="I46" s="832"/>
      <c r="J46" s="832"/>
      <c r="K46" s="832"/>
      <c r="L46" s="832"/>
      <c r="M46" s="832"/>
      <c r="N46" s="832"/>
      <c r="O46" s="832"/>
      <c r="P46" s="832"/>
      <c r="Q46" s="832"/>
      <c r="R46" s="832"/>
      <c r="S46" s="950"/>
      <c r="T46" s="643"/>
    </row>
    <row r="47" spans="1:20">
      <c r="A47" s="833">
        <v>7</v>
      </c>
      <c r="B47" s="829"/>
      <c r="C47" s="834" t="s">
        <v>83</v>
      </c>
      <c r="D47" s="831"/>
      <c r="E47" s="832"/>
      <c r="F47" s="832"/>
      <c r="G47" s="832"/>
      <c r="H47" s="832"/>
      <c r="I47" s="832"/>
      <c r="J47" s="832"/>
      <c r="K47" s="832"/>
      <c r="L47" s="832"/>
      <c r="M47" s="832"/>
      <c r="N47" s="832"/>
      <c r="O47" s="832"/>
      <c r="P47" s="832"/>
      <c r="Q47" s="832"/>
      <c r="R47" s="832"/>
      <c r="S47" s="951"/>
      <c r="T47" s="643"/>
    </row>
    <row r="48" spans="1:20" ht="15.75">
      <c r="A48" s="792">
        <v>1</v>
      </c>
      <c r="B48" s="835">
        <v>44094</v>
      </c>
      <c r="C48" s="836">
        <f>+C40+7</f>
        <v>44150</v>
      </c>
      <c r="D48" s="795"/>
      <c r="E48" s="796"/>
      <c r="F48" s="796"/>
      <c r="G48" s="796"/>
      <c r="H48" s="796"/>
      <c r="I48" s="796"/>
      <c r="J48" s="796"/>
      <c r="K48" s="796"/>
      <c r="L48" s="796"/>
      <c r="M48" s="796"/>
      <c r="N48" s="796"/>
      <c r="O48" s="796"/>
      <c r="P48" s="796"/>
      <c r="Q48" s="796"/>
      <c r="R48" s="796"/>
      <c r="S48" s="952"/>
      <c r="T48" s="643"/>
    </row>
    <row r="49" spans="1:20">
      <c r="A49" s="797">
        <v>2</v>
      </c>
      <c r="B49" s="797"/>
      <c r="C49" s="837" t="s">
        <v>77</v>
      </c>
      <c r="D49" s="800"/>
      <c r="E49" s="801"/>
      <c r="F49" s="801"/>
      <c r="G49" s="801"/>
      <c r="H49" s="801"/>
      <c r="I49" s="801"/>
      <c r="J49" s="801"/>
      <c r="K49" s="801"/>
      <c r="L49" s="801"/>
      <c r="M49" s="801"/>
      <c r="N49" s="801"/>
      <c r="O49" s="801"/>
      <c r="P49" s="801"/>
      <c r="Q49" s="801"/>
      <c r="R49" s="801"/>
      <c r="S49" s="939"/>
      <c r="T49" s="643"/>
    </row>
    <row r="50" spans="1:20">
      <c r="A50" s="797">
        <v>3</v>
      </c>
      <c r="B50" s="797"/>
      <c r="C50" s="838" t="s">
        <v>78</v>
      </c>
      <c r="D50" s="800"/>
      <c r="E50" s="801"/>
      <c r="F50" s="801"/>
      <c r="G50" s="801"/>
      <c r="H50" s="801"/>
      <c r="I50" s="801"/>
      <c r="J50" s="801"/>
      <c r="K50" s="801"/>
      <c r="L50" s="801"/>
      <c r="M50" s="801"/>
      <c r="N50" s="801"/>
      <c r="O50" s="801"/>
      <c r="P50" s="801"/>
      <c r="Q50" s="801"/>
      <c r="R50" s="801"/>
      <c r="S50" s="940"/>
      <c r="T50" s="643"/>
    </row>
    <row r="51" spans="1:20">
      <c r="A51" s="797">
        <v>4</v>
      </c>
      <c r="B51" s="797"/>
      <c r="C51" s="839" t="s">
        <v>79</v>
      </c>
      <c r="D51" s="840"/>
      <c r="E51" s="841"/>
      <c r="F51" s="841"/>
      <c r="G51" s="841"/>
      <c r="H51" s="841"/>
      <c r="I51" s="841"/>
      <c r="J51" s="841"/>
      <c r="K51" s="841"/>
      <c r="L51" s="841"/>
      <c r="M51" s="841"/>
      <c r="N51" s="841"/>
      <c r="O51" s="841"/>
      <c r="P51" s="841"/>
      <c r="Q51" s="841"/>
      <c r="R51" s="841"/>
      <c r="S51" s="939"/>
      <c r="T51" s="643"/>
    </row>
    <row r="52" spans="1:20">
      <c r="A52" s="797">
        <v>6</v>
      </c>
      <c r="B52" s="797"/>
      <c r="C52" s="842" t="s">
        <v>80</v>
      </c>
      <c r="D52" s="840"/>
      <c r="E52" s="841"/>
      <c r="F52" s="841"/>
      <c r="G52" s="841"/>
      <c r="H52" s="841"/>
      <c r="I52" s="841"/>
      <c r="J52" s="841"/>
      <c r="K52" s="841"/>
      <c r="L52" s="841"/>
      <c r="M52" s="841"/>
      <c r="N52" s="841"/>
      <c r="O52" s="841"/>
      <c r="P52" s="841"/>
      <c r="Q52" s="841"/>
      <c r="R52" s="841"/>
      <c r="S52" s="941"/>
      <c r="T52" s="643"/>
    </row>
    <row r="53" spans="1:20">
      <c r="A53" s="797">
        <v>5</v>
      </c>
      <c r="B53" s="797"/>
      <c r="C53" s="842" t="s">
        <v>81</v>
      </c>
      <c r="D53" s="840"/>
      <c r="E53" s="841"/>
      <c r="F53" s="841"/>
      <c r="G53" s="841"/>
      <c r="H53" s="841"/>
      <c r="I53" s="841"/>
      <c r="J53" s="841"/>
      <c r="K53" s="841"/>
      <c r="L53" s="841"/>
      <c r="M53" s="841"/>
      <c r="N53" s="841"/>
      <c r="O53" s="841"/>
      <c r="P53" s="841"/>
      <c r="Q53" s="841"/>
      <c r="R53" s="841"/>
      <c r="S53" s="942"/>
      <c r="T53" s="643"/>
    </row>
    <row r="54" spans="1:20">
      <c r="A54" s="807"/>
      <c r="B54" s="807"/>
      <c r="C54" s="843" t="s">
        <v>82</v>
      </c>
      <c r="D54" s="810"/>
      <c r="E54" s="811"/>
      <c r="F54" s="811"/>
      <c r="G54" s="811"/>
      <c r="H54" s="811"/>
      <c r="I54" s="811"/>
      <c r="J54" s="811"/>
      <c r="K54" s="811"/>
      <c r="L54" s="811"/>
      <c r="M54" s="811"/>
      <c r="N54" s="811"/>
      <c r="O54" s="811"/>
      <c r="P54" s="811"/>
      <c r="Q54" s="811"/>
      <c r="R54" s="811"/>
      <c r="S54" s="943"/>
      <c r="T54" s="643"/>
    </row>
    <row r="55" spans="1:20">
      <c r="A55" s="812">
        <v>7</v>
      </c>
      <c r="B55" s="807"/>
      <c r="C55" s="844" t="s">
        <v>83</v>
      </c>
      <c r="D55" s="845"/>
      <c r="E55" s="846"/>
      <c r="F55" s="846"/>
      <c r="G55" s="846"/>
      <c r="H55" s="846"/>
      <c r="I55" s="846"/>
      <c r="J55" s="846"/>
      <c r="K55" s="846"/>
      <c r="L55" s="846"/>
      <c r="M55" s="846"/>
      <c r="N55" s="846"/>
      <c r="O55" s="846"/>
      <c r="P55" s="846"/>
      <c r="Q55" s="846"/>
      <c r="R55" s="846"/>
      <c r="S55" s="944"/>
      <c r="T55" s="643"/>
    </row>
    <row r="56" spans="1:20" ht="15.75">
      <c r="A56" s="815">
        <v>1</v>
      </c>
      <c r="B56" s="847">
        <v>44101</v>
      </c>
      <c r="C56" s="848">
        <f>+C48+7</f>
        <v>44157</v>
      </c>
      <c r="D56" s="818"/>
      <c r="E56" s="819"/>
      <c r="F56" s="819"/>
      <c r="G56" s="819"/>
      <c r="H56" s="819"/>
      <c r="I56" s="819"/>
      <c r="J56" s="819"/>
      <c r="K56" s="819"/>
      <c r="L56" s="819"/>
      <c r="M56" s="819"/>
      <c r="N56" s="819"/>
      <c r="O56" s="819"/>
      <c r="P56" s="819"/>
      <c r="Q56" s="819"/>
      <c r="R56" s="819"/>
      <c r="S56" s="945"/>
      <c r="T56" s="643"/>
    </row>
    <row r="57" spans="1:20">
      <c r="A57" s="820">
        <v>2</v>
      </c>
      <c r="B57" s="849"/>
      <c r="C57" s="799" t="s">
        <v>77</v>
      </c>
      <c r="D57" s="822"/>
      <c r="E57" s="823"/>
      <c r="F57" s="823"/>
      <c r="G57" s="823"/>
      <c r="H57" s="823"/>
      <c r="I57" s="823"/>
      <c r="J57" s="823"/>
      <c r="K57" s="823"/>
      <c r="L57" s="823"/>
      <c r="M57" s="823"/>
      <c r="N57" s="823"/>
      <c r="O57" s="823"/>
      <c r="P57" s="823"/>
      <c r="Q57" s="823"/>
      <c r="R57" s="823"/>
      <c r="S57" s="946"/>
      <c r="T57" s="643"/>
    </row>
    <row r="58" spans="1:20">
      <c r="A58" s="820">
        <v>3</v>
      </c>
      <c r="B58" s="849"/>
      <c r="C58" s="803" t="s">
        <v>78</v>
      </c>
      <c r="D58" s="822"/>
      <c r="E58" s="823"/>
      <c r="F58" s="823"/>
      <c r="G58" s="823"/>
      <c r="H58" s="823"/>
      <c r="I58" s="823"/>
      <c r="J58" s="823"/>
      <c r="K58" s="823"/>
      <c r="L58" s="823"/>
      <c r="M58" s="823"/>
      <c r="N58" s="823"/>
      <c r="O58" s="823"/>
      <c r="P58" s="823"/>
      <c r="Q58" s="823"/>
      <c r="R58" s="823"/>
      <c r="S58" s="947"/>
      <c r="T58" s="643"/>
    </row>
    <row r="59" spans="1:20">
      <c r="A59" s="820">
        <v>4</v>
      </c>
      <c r="B59" s="849"/>
      <c r="C59" s="805" t="s">
        <v>79</v>
      </c>
      <c r="D59" s="826"/>
      <c r="E59" s="827"/>
      <c r="F59" s="827"/>
      <c r="G59" s="827"/>
      <c r="H59" s="827"/>
      <c r="I59" s="827"/>
      <c r="J59" s="827"/>
      <c r="K59" s="827"/>
      <c r="L59" s="827"/>
      <c r="M59" s="827"/>
      <c r="N59" s="827"/>
      <c r="O59" s="827"/>
      <c r="P59" s="827"/>
      <c r="Q59" s="827"/>
      <c r="R59" s="827"/>
      <c r="S59" s="946"/>
      <c r="T59" s="643"/>
    </row>
    <row r="60" spans="1:20">
      <c r="A60" s="820">
        <v>6</v>
      </c>
      <c r="B60" s="849"/>
      <c r="C60" s="806" t="s">
        <v>80</v>
      </c>
      <c r="D60" s="826"/>
      <c r="E60" s="827"/>
      <c r="F60" s="827"/>
      <c r="G60" s="827"/>
      <c r="H60" s="827"/>
      <c r="I60" s="827"/>
      <c r="J60" s="827"/>
      <c r="K60" s="827"/>
      <c r="L60" s="827"/>
      <c r="M60" s="827"/>
      <c r="N60" s="827"/>
      <c r="O60" s="827"/>
      <c r="P60" s="827"/>
      <c r="Q60" s="827"/>
      <c r="R60" s="827"/>
      <c r="S60" s="953"/>
      <c r="T60" s="643"/>
    </row>
    <row r="61" spans="1:20">
      <c r="A61" s="820">
        <v>5</v>
      </c>
      <c r="B61" s="849"/>
      <c r="C61" s="806" t="s">
        <v>81</v>
      </c>
      <c r="D61" s="826"/>
      <c r="E61" s="827"/>
      <c r="F61" s="827"/>
      <c r="G61" s="827"/>
      <c r="H61" s="827"/>
      <c r="I61" s="827"/>
      <c r="J61" s="827"/>
      <c r="K61" s="827"/>
      <c r="L61" s="827"/>
      <c r="M61" s="827"/>
      <c r="N61" s="827"/>
      <c r="O61" s="827"/>
      <c r="P61" s="827"/>
      <c r="Q61" s="827"/>
      <c r="R61" s="827"/>
      <c r="S61" s="954"/>
      <c r="T61" s="643"/>
    </row>
    <row r="62" spans="1:20">
      <c r="A62" s="829"/>
      <c r="B62" s="849"/>
      <c r="C62" s="850" t="s">
        <v>82</v>
      </c>
      <c r="D62" s="831"/>
      <c r="E62" s="832"/>
      <c r="F62" s="832"/>
      <c r="G62" s="832"/>
      <c r="H62" s="832"/>
      <c r="I62" s="832"/>
      <c r="J62" s="832"/>
      <c r="K62" s="832"/>
      <c r="L62" s="832"/>
      <c r="M62" s="832"/>
      <c r="N62" s="832"/>
      <c r="O62" s="832"/>
      <c r="P62" s="832"/>
      <c r="Q62" s="832"/>
      <c r="R62" s="832"/>
      <c r="S62" s="950"/>
      <c r="T62" s="643"/>
    </row>
    <row r="63" spans="1:20">
      <c r="A63" s="833">
        <v>7</v>
      </c>
      <c r="B63" s="851"/>
      <c r="C63" s="814" t="s">
        <v>83</v>
      </c>
      <c r="D63" s="852"/>
      <c r="E63" s="853"/>
      <c r="F63" s="853"/>
      <c r="G63" s="853"/>
      <c r="H63" s="853"/>
      <c r="I63" s="853"/>
      <c r="J63" s="853"/>
      <c r="K63" s="853"/>
      <c r="L63" s="853"/>
      <c r="M63" s="853"/>
      <c r="N63" s="853"/>
      <c r="O63" s="853"/>
      <c r="P63" s="853"/>
      <c r="Q63" s="853"/>
      <c r="R63" s="853"/>
      <c r="S63" s="955"/>
      <c r="T63" s="643"/>
    </row>
    <row r="64" spans="1:20" ht="18.75">
      <c r="A64" s="854"/>
      <c r="B64" s="855"/>
      <c r="C64" s="856" t="s">
        <v>84</v>
      </c>
      <c r="D64" s="857" t="str">
        <f>IFERROR(AVERAGE(D32,D40,D48,D56),"")</f>
        <v/>
      </c>
      <c r="E64" s="858" t="str">
        <f>IFERROR(AVERAGE(E32,E40,E48,E56),"")</f>
        <v/>
      </c>
      <c r="F64" s="858" t="str">
        <f>IFERROR(AVERAGE(F32,F40,F48,F56),"")</f>
        <v/>
      </c>
      <c r="G64" s="858" t="str">
        <f>IFERROR(AVERAGE(G32,G40,G48,G56),"")</f>
        <v/>
      </c>
      <c r="H64" s="858" t="str">
        <f>IFERROR(AVERAGE(H32,H40,H48,H56),"")</f>
        <v/>
      </c>
      <c r="I64" s="858" t="str">
        <f t="shared" ref="I64:N64" si="12">IFERROR(AVERAGE(I32,I40,I48,I56),"")</f>
        <v/>
      </c>
      <c r="J64" s="858" t="str">
        <f t="shared" si="12"/>
        <v/>
      </c>
      <c r="K64" s="858" t="str">
        <f t="shared" si="12"/>
        <v/>
      </c>
      <c r="L64" s="858" t="str">
        <f t="shared" si="12"/>
        <v/>
      </c>
      <c r="M64" s="858" t="str">
        <f t="shared" si="12"/>
        <v/>
      </c>
      <c r="N64" s="858" t="str">
        <f t="shared" si="12"/>
        <v/>
      </c>
      <c r="O64" s="858" t="str">
        <f>IFERROR(AVERAGE(O32,O40,O48,O56),"")</f>
        <v/>
      </c>
      <c r="P64" s="858" t="str">
        <f>IFERROR(AVERAGE(P32,P40,P48,P56),"")</f>
        <v/>
      </c>
      <c r="Q64" s="858" t="str">
        <f>IFERROR(AVERAGE(Q32,Q40,Q48,Q56),"")</f>
        <v/>
      </c>
      <c r="R64" s="858" t="str">
        <f>IFERROR(AVERAGE(R32,R40,R48,R56),"")</f>
        <v/>
      </c>
      <c r="S64" s="956"/>
      <c r="T64" s="870"/>
    </row>
    <row r="65" spans="1:20" ht="18.75">
      <c r="A65" s="787"/>
      <c r="B65" s="970"/>
      <c r="C65" s="971" t="s">
        <v>85</v>
      </c>
      <c r="D65" s="972" t="str">
        <f>IFERROR(AVERAGE(D33,D41,D49,D57),"")</f>
        <v/>
      </c>
      <c r="E65" s="972" t="str">
        <f t="shared" ref="E65:R65" si="13">IFERROR(AVERAGE(E33,E41,E49,E57),"")</f>
        <v/>
      </c>
      <c r="F65" s="972" t="str">
        <f t="shared" si="13"/>
        <v/>
      </c>
      <c r="G65" s="972" t="str">
        <f t="shared" si="13"/>
        <v/>
      </c>
      <c r="H65" s="972" t="str">
        <f t="shared" si="13"/>
        <v/>
      </c>
      <c r="I65" s="972" t="str">
        <f t="shared" si="13"/>
        <v/>
      </c>
      <c r="J65" s="972" t="str">
        <f t="shared" si="13"/>
        <v/>
      </c>
      <c r="K65" s="972" t="str">
        <f t="shared" si="13"/>
        <v/>
      </c>
      <c r="L65" s="972" t="str">
        <f t="shared" si="13"/>
        <v/>
      </c>
      <c r="M65" s="972" t="str">
        <f t="shared" si="13"/>
        <v/>
      </c>
      <c r="N65" s="972" t="str">
        <f t="shared" si="13"/>
        <v/>
      </c>
      <c r="O65" s="972" t="str">
        <f t="shared" si="13"/>
        <v/>
      </c>
      <c r="P65" s="972" t="str">
        <f t="shared" si="13"/>
        <v/>
      </c>
      <c r="Q65" s="972" t="str">
        <f t="shared" si="13"/>
        <v/>
      </c>
      <c r="R65" s="972" t="str">
        <f t="shared" si="13"/>
        <v/>
      </c>
      <c r="S65" s="1025"/>
      <c r="T65" s="870"/>
    </row>
    <row r="66" spans="1:20" ht="18.75">
      <c r="A66" s="974"/>
      <c r="B66" s="975"/>
      <c r="C66" s="976" t="s">
        <v>86</v>
      </c>
      <c r="D66" s="977" t="str">
        <f>IFERROR(AVERAGE(D34,D42,D50,D58),"")</f>
        <v/>
      </c>
      <c r="E66" s="977" t="str">
        <f t="shared" ref="E66:R66" si="14">IFERROR(AVERAGE(E34,E42,E50,E58),"")</f>
        <v/>
      </c>
      <c r="F66" s="977" t="str">
        <f t="shared" si="14"/>
        <v/>
      </c>
      <c r="G66" s="977" t="str">
        <f t="shared" si="14"/>
        <v/>
      </c>
      <c r="H66" s="977" t="str">
        <f t="shared" si="14"/>
        <v/>
      </c>
      <c r="I66" s="977" t="str">
        <f t="shared" si="14"/>
        <v/>
      </c>
      <c r="J66" s="977" t="str">
        <f t="shared" si="14"/>
        <v/>
      </c>
      <c r="K66" s="977" t="str">
        <f t="shared" si="14"/>
        <v/>
      </c>
      <c r="L66" s="977" t="str">
        <f t="shared" si="14"/>
        <v/>
      </c>
      <c r="M66" s="977" t="str">
        <f t="shared" si="14"/>
        <v/>
      </c>
      <c r="N66" s="977" t="str">
        <f t="shared" si="14"/>
        <v/>
      </c>
      <c r="O66" s="977" t="str">
        <f t="shared" si="14"/>
        <v/>
      </c>
      <c r="P66" s="977" t="str">
        <f t="shared" si="14"/>
        <v/>
      </c>
      <c r="Q66" s="977" t="str">
        <f t="shared" si="14"/>
        <v/>
      </c>
      <c r="R66" s="977" t="str">
        <f t="shared" si="14"/>
        <v/>
      </c>
      <c r="S66" s="1026"/>
      <c r="T66" s="1027"/>
    </row>
    <row r="67" spans="1:20" ht="18.75">
      <c r="A67" s="979"/>
      <c r="B67" s="980"/>
      <c r="C67" s="981" t="s">
        <v>87</v>
      </c>
      <c r="D67" s="982">
        <f t="shared" ref="D67:R67" si="15">D37+D45+D53+D61</f>
        <v>0</v>
      </c>
      <c r="E67" s="982">
        <f t="shared" si="15"/>
        <v>0</v>
      </c>
      <c r="F67" s="982">
        <f t="shared" si="15"/>
        <v>0</v>
      </c>
      <c r="G67" s="982">
        <f t="shared" si="15"/>
        <v>0</v>
      </c>
      <c r="H67" s="982">
        <f t="shared" si="15"/>
        <v>0</v>
      </c>
      <c r="I67" s="982">
        <f t="shared" si="15"/>
        <v>0</v>
      </c>
      <c r="J67" s="982">
        <f t="shared" si="15"/>
        <v>0</v>
      </c>
      <c r="K67" s="982">
        <f t="shared" si="15"/>
        <v>0</v>
      </c>
      <c r="L67" s="982">
        <f t="shared" si="15"/>
        <v>0</v>
      </c>
      <c r="M67" s="982">
        <f t="shared" si="15"/>
        <v>0</v>
      </c>
      <c r="N67" s="982">
        <f t="shared" si="15"/>
        <v>0</v>
      </c>
      <c r="O67" s="982">
        <f t="shared" si="15"/>
        <v>0</v>
      </c>
      <c r="P67" s="982">
        <f t="shared" si="15"/>
        <v>0</v>
      </c>
      <c r="Q67" s="982">
        <f t="shared" si="15"/>
        <v>0</v>
      </c>
      <c r="R67" s="982">
        <f t="shared" si="15"/>
        <v>0</v>
      </c>
      <c r="S67" s="1028"/>
      <c r="T67" s="1029"/>
    </row>
    <row r="68" spans="1:20" ht="18.75">
      <c r="A68" s="983"/>
      <c r="B68" s="984"/>
      <c r="C68" s="985" t="s">
        <v>88</v>
      </c>
      <c r="D68" s="986">
        <f t="shared" ref="D68:R68" si="16">D36+D44+D52+D60</f>
        <v>0</v>
      </c>
      <c r="E68" s="987">
        <f t="shared" si="16"/>
        <v>0</v>
      </c>
      <c r="F68" s="987">
        <f t="shared" si="16"/>
        <v>0</v>
      </c>
      <c r="G68" s="987">
        <f t="shared" si="16"/>
        <v>0</v>
      </c>
      <c r="H68" s="987">
        <f t="shared" si="16"/>
        <v>0</v>
      </c>
      <c r="I68" s="987">
        <f t="shared" si="16"/>
        <v>0</v>
      </c>
      <c r="J68" s="987">
        <f t="shared" si="16"/>
        <v>0</v>
      </c>
      <c r="K68" s="987">
        <f t="shared" si="16"/>
        <v>0</v>
      </c>
      <c r="L68" s="987">
        <f t="shared" si="16"/>
        <v>0</v>
      </c>
      <c r="M68" s="987">
        <f t="shared" si="16"/>
        <v>0</v>
      </c>
      <c r="N68" s="987">
        <f t="shared" si="16"/>
        <v>0</v>
      </c>
      <c r="O68" s="987">
        <f t="shared" si="16"/>
        <v>0</v>
      </c>
      <c r="P68" s="987">
        <f t="shared" si="16"/>
        <v>0</v>
      </c>
      <c r="Q68" s="987">
        <f t="shared" si="16"/>
        <v>0</v>
      </c>
      <c r="R68" s="987">
        <f t="shared" si="16"/>
        <v>0</v>
      </c>
      <c r="S68" s="1030"/>
      <c r="T68" s="1031"/>
    </row>
    <row r="69" spans="1:20" ht="16.899999999999999" customHeight="1" thickBot="1">
      <c r="A69" s="983"/>
      <c r="B69" s="984"/>
      <c r="C69" s="988" t="s">
        <v>89</v>
      </c>
      <c r="D69" s="989">
        <f t="shared" ref="D69:R69" si="17">D37+D45+D53+D61</f>
        <v>0</v>
      </c>
      <c r="E69" s="990">
        <f t="shared" si="17"/>
        <v>0</v>
      </c>
      <c r="F69" s="990">
        <f t="shared" si="17"/>
        <v>0</v>
      </c>
      <c r="G69" s="990">
        <f t="shared" si="17"/>
        <v>0</v>
      </c>
      <c r="H69" s="990">
        <f t="shared" si="17"/>
        <v>0</v>
      </c>
      <c r="I69" s="990">
        <f t="shared" si="17"/>
        <v>0</v>
      </c>
      <c r="J69" s="990">
        <f t="shared" si="17"/>
        <v>0</v>
      </c>
      <c r="K69" s="990">
        <f t="shared" si="17"/>
        <v>0</v>
      </c>
      <c r="L69" s="990">
        <f t="shared" si="17"/>
        <v>0</v>
      </c>
      <c r="M69" s="990">
        <f t="shared" si="17"/>
        <v>0</v>
      </c>
      <c r="N69" s="990">
        <f t="shared" si="17"/>
        <v>0</v>
      </c>
      <c r="O69" s="990">
        <f t="shared" si="17"/>
        <v>0</v>
      </c>
      <c r="P69" s="990">
        <f t="shared" si="17"/>
        <v>0</v>
      </c>
      <c r="Q69" s="990">
        <f t="shared" si="17"/>
        <v>0</v>
      </c>
      <c r="R69" s="990">
        <f t="shared" si="17"/>
        <v>0</v>
      </c>
      <c r="S69" s="1032"/>
      <c r="T69" s="1031"/>
    </row>
    <row r="70" spans="1:20" ht="0.6" hidden="1" customHeight="1">
      <c r="A70" s="979"/>
      <c r="B70" s="980"/>
      <c r="C70" s="991"/>
      <c r="D70" s="992"/>
      <c r="E70" s="992"/>
      <c r="F70" s="992"/>
      <c r="G70" s="992"/>
      <c r="H70" s="992"/>
      <c r="I70" s="992"/>
      <c r="J70" s="992"/>
      <c r="K70" s="992"/>
      <c r="L70" s="992"/>
      <c r="M70" s="992"/>
      <c r="N70" s="992"/>
      <c r="O70" s="992"/>
      <c r="P70" s="992"/>
      <c r="Q70" s="992"/>
      <c r="R70" s="992"/>
      <c r="S70" s="1033"/>
      <c r="T70" s="1029"/>
    </row>
    <row r="71" spans="1:20" ht="19.5" thickBot="1">
      <c r="A71" s="993"/>
      <c r="B71" s="993"/>
      <c r="C71" s="994" t="str">
        <f>IF(D2="HARAHAN","SUNDAY","MONDAY")</f>
        <v>MONDAY</v>
      </c>
      <c r="D71" s="995"/>
      <c r="E71" s="996"/>
      <c r="F71" s="997"/>
      <c r="G71" s="996"/>
      <c r="H71" s="996"/>
      <c r="I71" s="1019"/>
      <c r="J71" s="660"/>
      <c r="K71" s="660"/>
      <c r="L71" s="1020"/>
      <c r="M71" s="660"/>
      <c r="N71" s="660"/>
      <c r="O71" s="1020"/>
      <c r="P71" s="660"/>
      <c r="Q71" s="1020"/>
      <c r="R71" s="660"/>
      <c r="S71" s="1034"/>
      <c r="T71" s="1035"/>
    </row>
    <row r="72" spans="1:20" ht="15.75">
      <c r="A72" s="792">
        <v>1</v>
      </c>
      <c r="B72" s="835">
        <v>44081</v>
      </c>
      <c r="C72" s="794">
        <f>(IF(TEXT((1&amp;C$3&amp;C$2)+0,"dddd")=C71,(1&amp;C$3&amp;C$2)+0,IF(TEXT((1&amp;C$3&amp;C$2)+1,"dddd")=C71,(1&amp;C$3&amp;C$2)+1,IF(TEXT((1&amp;C$3&amp;C$2)+2,"dddd")=C71,(1&amp;C$3&amp;C$2)+2,IF(TEXT((1&amp;C$3&amp;C$2)+3,"dddd")=C71,(1&amp;C$3&amp;C$2)+3,IF(TEXT((1&amp;C$3&amp;C$2)+4,"dddd")=C71,(1&amp;C$3&amp;C$2)+4,IF(TEXT((1&amp;C$3&amp;C$2)+5,"dddd")=C71,(1&amp;C$3&amp;C$2)+5,IF(TEXT((1&amp;C$3&amp;C$2)+6,"dddd")=C71,(1&amp;C$3&amp;C$2)+6,0))))))))</f>
        <v>44137</v>
      </c>
      <c r="D72" s="795"/>
      <c r="E72" s="796"/>
      <c r="F72" s="796"/>
      <c r="G72" s="796"/>
      <c r="H72" s="796"/>
      <c r="I72" s="796"/>
      <c r="J72" s="796"/>
      <c r="K72" s="796"/>
      <c r="L72" s="796"/>
      <c r="M72" s="796"/>
      <c r="N72" s="796"/>
      <c r="O72" s="796"/>
      <c r="P72" s="796"/>
      <c r="Q72" s="796"/>
      <c r="R72" s="796"/>
      <c r="S72" s="952"/>
      <c r="T72" s="1036"/>
    </row>
    <row r="73" spans="1:20">
      <c r="A73" s="797">
        <v>2</v>
      </c>
      <c r="B73" s="797"/>
      <c r="C73" s="799" t="s">
        <v>77</v>
      </c>
      <c r="D73" s="800"/>
      <c r="E73" s="801"/>
      <c r="F73" s="801"/>
      <c r="G73" s="801"/>
      <c r="H73" s="801"/>
      <c r="I73" s="801"/>
      <c r="J73" s="801"/>
      <c r="K73" s="801"/>
      <c r="L73" s="801"/>
      <c r="M73" s="801"/>
      <c r="N73" s="801"/>
      <c r="O73" s="801"/>
      <c r="P73" s="801"/>
      <c r="Q73" s="801"/>
      <c r="R73" s="801"/>
      <c r="S73" s="939"/>
      <c r="T73" s="1036"/>
    </row>
    <row r="74" spans="1:20">
      <c r="A74" s="797">
        <v>3</v>
      </c>
      <c r="B74" s="797"/>
      <c r="C74" s="803" t="s">
        <v>78</v>
      </c>
      <c r="D74" s="800"/>
      <c r="E74" s="801"/>
      <c r="F74" s="801"/>
      <c r="G74" s="801"/>
      <c r="H74" s="801"/>
      <c r="I74" s="801"/>
      <c r="J74" s="801"/>
      <c r="K74" s="801"/>
      <c r="L74" s="801"/>
      <c r="M74" s="801"/>
      <c r="N74" s="801"/>
      <c r="O74" s="801"/>
      <c r="P74" s="801"/>
      <c r="Q74" s="801"/>
      <c r="R74" s="801"/>
      <c r="S74" s="940"/>
      <c r="T74" s="1036"/>
    </row>
    <row r="75" spans="1:20">
      <c r="A75" s="797">
        <v>4</v>
      </c>
      <c r="B75" s="797"/>
      <c r="C75" s="805" t="s">
        <v>79</v>
      </c>
      <c r="D75" s="800"/>
      <c r="E75" s="801"/>
      <c r="F75" s="801"/>
      <c r="G75" s="801"/>
      <c r="H75" s="801"/>
      <c r="I75" s="801"/>
      <c r="J75" s="801"/>
      <c r="K75" s="801"/>
      <c r="L75" s="801"/>
      <c r="M75" s="801"/>
      <c r="N75" s="801"/>
      <c r="O75" s="801"/>
      <c r="P75" s="801"/>
      <c r="Q75" s="801"/>
      <c r="R75" s="801"/>
      <c r="S75" s="939"/>
      <c r="T75" s="1036"/>
    </row>
    <row r="76" spans="1:20">
      <c r="A76" s="797">
        <v>6</v>
      </c>
      <c r="B76" s="797"/>
      <c r="C76" s="806" t="s">
        <v>80</v>
      </c>
      <c r="D76" s="800"/>
      <c r="E76" s="801"/>
      <c r="F76" s="801"/>
      <c r="G76" s="801"/>
      <c r="H76" s="801"/>
      <c r="I76" s="801"/>
      <c r="J76" s="801"/>
      <c r="K76" s="801"/>
      <c r="L76" s="801"/>
      <c r="M76" s="801"/>
      <c r="N76" s="801"/>
      <c r="O76" s="801"/>
      <c r="P76" s="801"/>
      <c r="Q76" s="801"/>
      <c r="R76" s="801"/>
      <c r="S76" s="941"/>
      <c r="T76" s="1036"/>
    </row>
    <row r="77" spans="1:20">
      <c r="A77" s="797">
        <v>5</v>
      </c>
      <c r="B77" s="797"/>
      <c r="C77" s="806" t="s">
        <v>81</v>
      </c>
      <c r="D77" s="800"/>
      <c r="E77" s="801"/>
      <c r="F77" s="801"/>
      <c r="G77" s="801"/>
      <c r="H77" s="801"/>
      <c r="I77" s="801"/>
      <c r="J77" s="801"/>
      <c r="K77" s="801"/>
      <c r="L77" s="801"/>
      <c r="M77" s="801"/>
      <c r="N77" s="801"/>
      <c r="O77" s="801"/>
      <c r="P77" s="801"/>
      <c r="Q77" s="801"/>
      <c r="R77" s="801"/>
      <c r="S77" s="942"/>
      <c r="T77" s="1036"/>
    </row>
    <row r="78" spans="1:20">
      <c r="A78" s="807"/>
      <c r="B78" s="807"/>
      <c r="C78" s="809" t="s">
        <v>82</v>
      </c>
      <c r="D78" s="810"/>
      <c r="E78" s="811"/>
      <c r="F78" s="811"/>
      <c r="G78" s="811"/>
      <c r="H78" s="811"/>
      <c r="I78" s="811"/>
      <c r="J78" s="811"/>
      <c r="K78" s="811"/>
      <c r="L78" s="811"/>
      <c r="M78" s="811"/>
      <c r="N78" s="811"/>
      <c r="O78" s="811"/>
      <c r="P78" s="811"/>
      <c r="Q78" s="811"/>
      <c r="R78" s="811"/>
      <c r="S78" s="943"/>
      <c r="T78" s="1036"/>
    </row>
    <row r="79" spans="1:20">
      <c r="A79" s="812">
        <v>7</v>
      </c>
      <c r="B79" s="807"/>
      <c r="C79" s="814" t="s">
        <v>83</v>
      </c>
      <c r="D79" s="810"/>
      <c r="E79" s="811"/>
      <c r="F79" s="811"/>
      <c r="G79" s="811"/>
      <c r="H79" s="811"/>
      <c r="I79" s="811"/>
      <c r="J79" s="811"/>
      <c r="K79" s="811"/>
      <c r="L79" s="811"/>
      <c r="M79" s="811"/>
      <c r="N79" s="811"/>
      <c r="O79" s="811"/>
      <c r="P79" s="811"/>
      <c r="Q79" s="811"/>
      <c r="R79" s="811"/>
      <c r="S79" s="944"/>
      <c r="T79" s="1036"/>
    </row>
    <row r="80" spans="1:20" ht="15.75">
      <c r="A80" s="815">
        <v>1</v>
      </c>
      <c r="B80" s="816">
        <v>44088</v>
      </c>
      <c r="C80" s="817">
        <f>+C72+7</f>
        <v>44144</v>
      </c>
      <c r="D80" s="818"/>
      <c r="E80" s="819"/>
      <c r="F80" s="819"/>
      <c r="G80" s="819"/>
      <c r="H80" s="819"/>
      <c r="I80" s="819"/>
      <c r="J80" s="819"/>
      <c r="K80" s="819"/>
      <c r="L80" s="819"/>
      <c r="M80" s="819"/>
      <c r="N80" s="819"/>
      <c r="O80" s="819"/>
      <c r="P80" s="819"/>
      <c r="Q80" s="819"/>
      <c r="R80" s="819"/>
      <c r="S80" s="945"/>
      <c r="T80" s="1036"/>
    </row>
    <row r="81" spans="1:20">
      <c r="A81" s="820">
        <v>2</v>
      </c>
      <c r="B81" s="820"/>
      <c r="C81" s="998" t="s">
        <v>77</v>
      </c>
      <c r="D81" s="822"/>
      <c r="E81" s="823"/>
      <c r="F81" s="823"/>
      <c r="G81" s="823"/>
      <c r="H81" s="823"/>
      <c r="I81" s="823"/>
      <c r="J81" s="823"/>
      <c r="K81" s="823"/>
      <c r="L81" s="823"/>
      <c r="M81" s="823"/>
      <c r="N81" s="823"/>
      <c r="O81" s="823"/>
      <c r="P81" s="823"/>
      <c r="Q81" s="823"/>
      <c r="R81" s="823"/>
      <c r="S81" s="946"/>
      <c r="T81" s="1036"/>
    </row>
    <row r="82" spans="1:20">
      <c r="A82" s="820">
        <v>3</v>
      </c>
      <c r="B82" s="820"/>
      <c r="C82" s="824" t="s">
        <v>78</v>
      </c>
      <c r="D82" s="822"/>
      <c r="E82" s="823"/>
      <c r="F82" s="823"/>
      <c r="G82" s="823"/>
      <c r="H82" s="823"/>
      <c r="I82" s="823"/>
      <c r="J82" s="823"/>
      <c r="K82" s="823"/>
      <c r="L82" s="823"/>
      <c r="M82" s="823"/>
      <c r="N82" s="823"/>
      <c r="O82" s="823"/>
      <c r="P82" s="823"/>
      <c r="Q82" s="823"/>
      <c r="R82" s="823"/>
      <c r="S82" s="947"/>
      <c r="T82" s="1036"/>
    </row>
    <row r="83" spans="1:20">
      <c r="A83" s="820">
        <v>4</v>
      </c>
      <c r="B83" s="820"/>
      <c r="C83" s="825" t="s">
        <v>79</v>
      </c>
      <c r="D83" s="826"/>
      <c r="E83" s="827"/>
      <c r="F83" s="827"/>
      <c r="G83" s="827"/>
      <c r="H83" s="827"/>
      <c r="I83" s="827"/>
      <c r="J83" s="827"/>
      <c r="K83" s="827"/>
      <c r="L83" s="827"/>
      <c r="M83" s="827"/>
      <c r="N83" s="827"/>
      <c r="O83" s="827"/>
      <c r="P83" s="827"/>
      <c r="Q83" s="827"/>
      <c r="R83" s="827"/>
      <c r="S83" s="946"/>
      <c r="T83" s="1036"/>
    </row>
    <row r="84" spans="1:20">
      <c r="A84" s="820">
        <v>6</v>
      </c>
      <c r="B84" s="820"/>
      <c r="C84" s="828" t="s">
        <v>80</v>
      </c>
      <c r="D84" s="826"/>
      <c r="E84" s="827"/>
      <c r="F84" s="827"/>
      <c r="G84" s="827"/>
      <c r="H84" s="827"/>
      <c r="I84" s="827"/>
      <c r="J84" s="827"/>
      <c r="K84" s="827"/>
      <c r="L84" s="827"/>
      <c r="M84" s="827"/>
      <c r="N84" s="827"/>
      <c r="O84" s="827"/>
      <c r="P84" s="827"/>
      <c r="Q84" s="827"/>
      <c r="R84" s="827"/>
      <c r="S84" s="953"/>
      <c r="T84" s="1036"/>
    </row>
    <row r="85" spans="1:20">
      <c r="A85" s="820">
        <v>5</v>
      </c>
      <c r="B85" s="820"/>
      <c r="C85" s="828" t="s">
        <v>81</v>
      </c>
      <c r="D85" s="826"/>
      <c r="E85" s="827"/>
      <c r="F85" s="827"/>
      <c r="G85" s="827"/>
      <c r="H85" s="827"/>
      <c r="I85" s="827"/>
      <c r="J85" s="827"/>
      <c r="K85" s="827"/>
      <c r="L85" s="827"/>
      <c r="M85" s="827"/>
      <c r="N85" s="827"/>
      <c r="O85" s="827"/>
      <c r="P85" s="827"/>
      <c r="Q85" s="827"/>
      <c r="R85" s="827"/>
      <c r="S85" s="954"/>
      <c r="T85" s="1036"/>
    </row>
    <row r="86" spans="1:20">
      <c r="A86" s="829"/>
      <c r="B86" s="829"/>
      <c r="C86" s="830" t="s">
        <v>82</v>
      </c>
      <c r="D86" s="831"/>
      <c r="E86" s="832"/>
      <c r="F86" s="832"/>
      <c r="G86" s="832"/>
      <c r="H86" s="832"/>
      <c r="I86" s="832"/>
      <c r="J86" s="832"/>
      <c r="K86" s="832"/>
      <c r="L86" s="832"/>
      <c r="M86" s="832"/>
      <c r="N86" s="832"/>
      <c r="O86" s="832"/>
      <c r="P86" s="832"/>
      <c r="Q86" s="832"/>
      <c r="R86" s="832"/>
      <c r="S86" s="950"/>
      <c r="T86" s="1036"/>
    </row>
    <row r="87" spans="1:20">
      <c r="A87" s="833">
        <v>7</v>
      </c>
      <c r="B87" s="833"/>
      <c r="C87" s="834" t="s">
        <v>83</v>
      </c>
      <c r="D87" s="831"/>
      <c r="E87" s="832"/>
      <c r="F87" s="832"/>
      <c r="G87" s="832"/>
      <c r="H87" s="832"/>
      <c r="I87" s="832"/>
      <c r="J87" s="832"/>
      <c r="K87" s="832"/>
      <c r="L87" s="832"/>
      <c r="M87" s="832"/>
      <c r="N87" s="832"/>
      <c r="O87" s="832"/>
      <c r="P87" s="832"/>
      <c r="Q87" s="832"/>
      <c r="R87" s="832"/>
      <c r="S87" s="951"/>
      <c r="T87" s="1036"/>
    </row>
    <row r="88" spans="1:20" ht="15.75">
      <c r="A88" s="792">
        <v>1</v>
      </c>
      <c r="B88" s="835">
        <v>44095</v>
      </c>
      <c r="C88" s="794">
        <f>+C80+7</f>
        <v>44151</v>
      </c>
      <c r="D88" s="795"/>
      <c r="E88" s="796"/>
      <c r="F88" s="796"/>
      <c r="G88" s="796"/>
      <c r="H88" s="796"/>
      <c r="I88" s="796"/>
      <c r="J88" s="796"/>
      <c r="K88" s="796"/>
      <c r="L88" s="796"/>
      <c r="M88" s="796"/>
      <c r="N88" s="796"/>
      <c r="O88" s="796"/>
      <c r="P88" s="796"/>
      <c r="Q88" s="796"/>
      <c r="R88" s="796"/>
      <c r="S88" s="952"/>
      <c r="T88" s="1036"/>
    </row>
    <row r="89" spans="1:20">
      <c r="A89" s="797">
        <v>2</v>
      </c>
      <c r="B89" s="797"/>
      <c r="C89" s="799" t="s">
        <v>77</v>
      </c>
      <c r="D89" s="800"/>
      <c r="E89" s="801"/>
      <c r="F89" s="801"/>
      <c r="G89" s="801"/>
      <c r="H89" s="801"/>
      <c r="I89" s="801"/>
      <c r="J89" s="801"/>
      <c r="K89" s="801"/>
      <c r="L89" s="801"/>
      <c r="M89" s="801"/>
      <c r="N89" s="801"/>
      <c r="O89" s="801"/>
      <c r="P89" s="801"/>
      <c r="Q89" s="801"/>
      <c r="R89" s="801"/>
      <c r="S89" s="939"/>
      <c r="T89" s="1036"/>
    </row>
    <row r="90" spans="1:20">
      <c r="A90" s="797">
        <v>3</v>
      </c>
      <c r="B90" s="797"/>
      <c r="C90" s="803" t="s">
        <v>78</v>
      </c>
      <c r="D90" s="800"/>
      <c r="E90" s="801"/>
      <c r="F90" s="801"/>
      <c r="G90" s="801"/>
      <c r="H90" s="801"/>
      <c r="I90" s="801"/>
      <c r="J90" s="801"/>
      <c r="K90" s="801"/>
      <c r="L90" s="801"/>
      <c r="M90" s="801"/>
      <c r="N90" s="801"/>
      <c r="O90" s="801"/>
      <c r="P90" s="801"/>
      <c r="Q90" s="801"/>
      <c r="R90" s="801"/>
      <c r="S90" s="940"/>
      <c r="T90" s="1036"/>
    </row>
    <row r="91" spans="1:20">
      <c r="A91" s="797">
        <v>4</v>
      </c>
      <c r="B91" s="797"/>
      <c r="C91" s="805" t="s">
        <v>79</v>
      </c>
      <c r="D91" s="840"/>
      <c r="E91" s="841"/>
      <c r="F91" s="841"/>
      <c r="G91" s="841"/>
      <c r="H91" s="841"/>
      <c r="I91" s="841"/>
      <c r="J91" s="841"/>
      <c r="K91" s="841"/>
      <c r="L91" s="841"/>
      <c r="M91" s="841"/>
      <c r="N91" s="841"/>
      <c r="O91" s="841"/>
      <c r="P91" s="841"/>
      <c r="Q91" s="841"/>
      <c r="R91" s="841"/>
      <c r="S91" s="939"/>
      <c r="T91" s="1036"/>
    </row>
    <row r="92" spans="1:20">
      <c r="A92" s="797">
        <v>6</v>
      </c>
      <c r="B92" s="797"/>
      <c r="C92" s="806" t="s">
        <v>80</v>
      </c>
      <c r="D92" s="840"/>
      <c r="E92" s="841"/>
      <c r="F92" s="841"/>
      <c r="G92" s="841"/>
      <c r="H92" s="841"/>
      <c r="I92" s="841"/>
      <c r="J92" s="841"/>
      <c r="K92" s="841"/>
      <c r="L92" s="841"/>
      <c r="M92" s="841"/>
      <c r="N92" s="841"/>
      <c r="O92" s="841"/>
      <c r="P92" s="841"/>
      <c r="Q92" s="841"/>
      <c r="R92" s="841"/>
      <c r="S92" s="941"/>
      <c r="T92" s="1036"/>
    </row>
    <row r="93" spans="1:20">
      <c r="A93" s="797">
        <v>5</v>
      </c>
      <c r="B93" s="797"/>
      <c r="C93" s="806" t="s">
        <v>81</v>
      </c>
      <c r="D93" s="840"/>
      <c r="E93" s="841"/>
      <c r="F93" s="841"/>
      <c r="G93" s="841"/>
      <c r="H93" s="841"/>
      <c r="I93" s="841"/>
      <c r="J93" s="841"/>
      <c r="K93" s="841"/>
      <c r="L93" s="841"/>
      <c r="M93" s="841"/>
      <c r="N93" s="841"/>
      <c r="O93" s="841"/>
      <c r="P93" s="841"/>
      <c r="Q93" s="841"/>
      <c r="R93" s="841"/>
      <c r="S93" s="942"/>
      <c r="T93" s="1036"/>
    </row>
    <row r="94" spans="1:20">
      <c r="A94" s="807"/>
      <c r="B94" s="807"/>
      <c r="C94" s="809" t="s">
        <v>82</v>
      </c>
      <c r="D94" s="810"/>
      <c r="E94" s="811"/>
      <c r="F94" s="811"/>
      <c r="G94" s="811"/>
      <c r="H94" s="811"/>
      <c r="I94" s="811"/>
      <c r="J94" s="811"/>
      <c r="K94" s="811"/>
      <c r="L94" s="811"/>
      <c r="M94" s="811"/>
      <c r="N94" s="811"/>
      <c r="O94" s="811"/>
      <c r="P94" s="811"/>
      <c r="Q94" s="811"/>
      <c r="R94" s="811"/>
      <c r="S94" s="943"/>
      <c r="T94" s="1036"/>
    </row>
    <row r="95" spans="1:20">
      <c r="A95" s="812">
        <v>7</v>
      </c>
      <c r="B95" s="807"/>
      <c r="C95" s="814" t="s">
        <v>83</v>
      </c>
      <c r="D95" s="845"/>
      <c r="E95" s="846"/>
      <c r="F95" s="846"/>
      <c r="G95" s="846"/>
      <c r="H95" s="846"/>
      <c r="I95" s="846"/>
      <c r="J95" s="846"/>
      <c r="K95" s="846"/>
      <c r="L95" s="846"/>
      <c r="M95" s="846"/>
      <c r="N95" s="846"/>
      <c r="O95" s="846"/>
      <c r="P95" s="846"/>
      <c r="Q95" s="846"/>
      <c r="R95" s="846"/>
      <c r="S95" s="944"/>
      <c r="T95" s="1036"/>
    </row>
    <row r="96" spans="1:20" ht="15.75">
      <c r="A96" s="815">
        <v>1</v>
      </c>
      <c r="B96" s="816">
        <v>44102</v>
      </c>
      <c r="C96" s="817">
        <f>+C88+7</f>
        <v>44158</v>
      </c>
      <c r="D96" s="818"/>
      <c r="E96" s="819"/>
      <c r="F96" s="819"/>
      <c r="G96" s="819"/>
      <c r="H96" s="819"/>
      <c r="I96" s="819"/>
      <c r="J96" s="819"/>
      <c r="K96" s="819"/>
      <c r="L96" s="819"/>
      <c r="M96" s="819"/>
      <c r="N96" s="819"/>
      <c r="O96" s="819"/>
      <c r="P96" s="819"/>
      <c r="Q96" s="819"/>
      <c r="R96" s="819"/>
      <c r="S96" s="945"/>
      <c r="T96" s="1036"/>
    </row>
    <row r="97" spans="1:20">
      <c r="A97" s="820">
        <v>2</v>
      </c>
      <c r="B97" s="820"/>
      <c r="C97" s="998" t="s">
        <v>77</v>
      </c>
      <c r="D97" s="822"/>
      <c r="E97" s="823"/>
      <c r="F97" s="823"/>
      <c r="G97" s="823"/>
      <c r="H97" s="823"/>
      <c r="I97" s="823"/>
      <c r="J97" s="823"/>
      <c r="K97" s="823"/>
      <c r="L97" s="823"/>
      <c r="M97" s="823"/>
      <c r="N97" s="823"/>
      <c r="O97" s="823"/>
      <c r="P97" s="823"/>
      <c r="Q97" s="823"/>
      <c r="R97" s="823"/>
      <c r="S97" s="946"/>
      <c r="T97" s="1036"/>
    </row>
    <row r="98" spans="1:20">
      <c r="A98" s="820">
        <v>3</v>
      </c>
      <c r="B98" s="820"/>
      <c r="C98" s="824" t="s">
        <v>78</v>
      </c>
      <c r="D98" s="822"/>
      <c r="E98" s="823"/>
      <c r="F98" s="823"/>
      <c r="G98" s="823"/>
      <c r="H98" s="823"/>
      <c r="I98" s="823"/>
      <c r="J98" s="823"/>
      <c r="K98" s="823"/>
      <c r="L98" s="823"/>
      <c r="M98" s="823"/>
      <c r="N98" s="823"/>
      <c r="O98" s="823"/>
      <c r="P98" s="823"/>
      <c r="Q98" s="823"/>
      <c r="R98" s="823"/>
      <c r="S98" s="947"/>
      <c r="T98" s="1036"/>
    </row>
    <row r="99" spans="1:20">
      <c r="A99" s="820">
        <v>4</v>
      </c>
      <c r="B99" s="820"/>
      <c r="C99" s="825" t="s">
        <v>79</v>
      </c>
      <c r="D99" s="826"/>
      <c r="E99" s="827"/>
      <c r="F99" s="827"/>
      <c r="G99" s="827"/>
      <c r="H99" s="827"/>
      <c r="I99" s="827"/>
      <c r="J99" s="827"/>
      <c r="K99" s="827"/>
      <c r="L99" s="827"/>
      <c r="M99" s="827"/>
      <c r="N99" s="827"/>
      <c r="O99" s="827"/>
      <c r="P99" s="827"/>
      <c r="Q99" s="827"/>
      <c r="R99" s="827"/>
      <c r="S99" s="946"/>
      <c r="T99" s="1036"/>
    </row>
    <row r="100" spans="1:20">
      <c r="A100" s="820">
        <v>6</v>
      </c>
      <c r="B100" s="820"/>
      <c r="C100" s="828" t="s">
        <v>80</v>
      </c>
      <c r="D100" s="826"/>
      <c r="E100" s="827"/>
      <c r="F100" s="827"/>
      <c r="G100" s="827"/>
      <c r="H100" s="827"/>
      <c r="I100" s="827"/>
      <c r="J100" s="827"/>
      <c r="K100" s="827"/>
      <c r="L100" s="827"/>
      <c r="M100" s="827"/>
      <c r="N100" s="827"/>
      <c r="O100" s="827"/>
      <c r="P100" s="827"/>
      <c r="Q100" s="827"/>
      <c r="R100" s="827"/>
      <c r="S100" s="953"/>
      <c r="T100" s="1036"/>
    </row>
    <row r="101" spans="1:20">
      <c r="A101" s="820">
        <v>5</v>
      </c>
      <c r="B101" s="820"/>
      <c r="C101" s="828" t="s">
        <v>81</v>
      </c>
      <c r="D101" s="826"/>
      <c r="E101" s="827"/>
      <c r="F101" s="827"/>
      <c r="G101" s="827"/>
      <c r="H101" s="827"/>
      <c r="I101" s="827"/>
      <c r="J101" s="827"/>
      <c r="K101" s="827"/>
      <c r="L101" s="827"/>
      <c r="M101" s="827"/>
      <c r="N101" s="827"/>
      <c r="O101" s="827"/>
      <c r="P101" s="827"/>
      <c r="Q101" s="827"/>
      <c r="R101" s="827"/>
      <c r="S101" s="954"/>
      <c r="T101" s="1036"/>
    </row>
    <row r="102" spans="1:20">
      <c r="A102" s="829"/>
      <c r="B102" s="829"/>
      <c r="C102" s="830" t="s">
        <v>82</v>
      </c>
      <c r="D102" s="831"/>
      <c r="E102" s="832"/>
      <c r="F102" s="832"/>
      <c r="G102" s="832"/>
      <c r="H102" s="832"/>
      <c r="I102" s="832"/>
      <c r="J102" s="832"/>
      <c r="K102" s="832"/>
      <c r="L102" s="832"/>
      <c r="M102" s="832"/>
      <c r="N102" s="832"/>
      <c r="O102" s="832"/>
      <c r="P102" s="832"/>
      <c r="Q102" s="832"/>
      <c r="R102" s="832"/>
      <c r="S102" s="950"/>
      <c r="T102" s="1036"/>
    </row>
    <row r="103" spans="1:20">
      <c r="A103" s="833">
        <v>7</v>
      </c>
      <c r="B103" s="833"/>
      <c r="C103" s="834" t="s">
        <v>83</v>
      </c>
      <c r="D103" s="852"/>
      <c r="E103" s="853"/>
      <c r="F103" s="853"/>
      <c r="G103" s="853"/>
      <c r="H103" s="853"/>
      <c r="I103" s="853"/>
      <c r="J103" s="853"/>
      <c r="K103" s="853"/>
      <c r="L103" s="853"/>
      <c r="M103" s="853"/>
      <c r="N103" s="853"/>
      <c r="O103" s="853"/>
      <c r="P103" s="853"/>
      <c r="Q103" s="853"/>
      <c r="R103" s="853"/>
      <c r="S103" s="955"/>
      <c r="T103" s="1036"/>
    </row>
    <row r="104" spans="1:20" ht="18.75">
      <c r="A104" s="854"/>
      <c r="B104" s="855"/>
      <c r="C104" s="856" t="s">
        <v>84</v>
      </c>
      <c r="D104" s="857" t="str">
        <f>IFERROR(AVERAGE(D72,D80,D88,D96),"")</f>
        <v/>
      </c>
      <c r="E104" s="857" t="str">
        <f t="shared" ref="E104:R104" si="18">IFERROR(AVERAGE(E72,E80,E88,E96),"")</f>
        <v/>
      </c>
      <c r="F104" s="857" t="str">
        <f t="shared" si="18"/>
        <v/>
      </c>
      <c r="G104" s="857" t="str">
        <f t="shared" si="18"/>
        <v/>
      </c>
      <c r="H104" s="857" t="str">
        <f t="shared" si="18"/>
        <v/>
      </c>
      <c r="I104" s="857" t="str">
        <f t="shared" si="18"/>
        <v/>
      </c>
      <c r="J104" s="857" t="str">
        <f t="shared" si="18"/>
        <v/>
      </c>
      <c r="K104" s="857" t="str">
        <f t="shared" si="18"/>
        <v/>
      </c>
      <c r="L104" s="857" t="str">
        <f t="shared" si="18"/>
        <v/>
      </c>
      <c r="M104" s="857" t="str">
        <f t="shared" si="18"/>
        <v/>
      </c>
      <c r="N104" s="857" t="str">
        <f t="shared" si="18"/>
        <v/>
      </c>
      <c r="O104" s="857" t="str">
        <f t="shared" si="18"/>
        <v/>
      </c>
      <c r="P104" s="857" t="str">
        <f t="shared" si="18"/>
        <v/>
      </c>
      <c r="Q104" s="857" t="str">
        <f t="shared" si="18"/>
        <v/>
      </c>
      <c r="R104" s="857" t="str">
        <f t="shared" si="18"/>
        <v/>
      </c>
      <c r="S104" s="956"/>
      <c r="T104" s="870"/>
    </row>
    <row r="105" spans="1:20" ht="18.75">
      <c r="A105" s="787"/>
      <c r="B105" s="970"/>
      <c r="C105" s="971" t="s">
        <v>85</v>
      </c>
      <c r="D105" s="972" t="str">
        <f>IFERROR(AVERAGE(D73,D81,D89,D97),"")</f>
        <v/>
      </c>
      <c r="E105" s="972" t="str">
        <f t="shared" ref="E105:R105" si="19">IFERROR(AVERAGE(E73,E81,E89,E97),"")</f>
        <v/>
      </c>
      <c r="F105" s="972" t="str">
        <f t="shared" si="19"/>
        <v/>
      </c>
      <c r="G105" s="972" t="str">
        <f t="shared" si="19"/>
        <v/>
      </c>
      <c r="H105" s="972" t="str">
        <f t="shared" si="19"/>
        <v/>
      </c>
      <c r="I105" s="972" t="str">
        <f t="shared" si="19"/>
        <v/>
      </c>
      <c r="J105" s="972" t="str">
        <f t="shared" si="19"/>
        <v/>
      </c>
      <c r="K105" s="972" t="str">
        <f t="shared" si="19"/>
        <v/>
      </c>
      <c r="L105" s="972" t="str">
        <f t="shared" si="19"/>
        <v/>
      </c>
      <c r="M105" s="972" t="str">
        <f t="shared" si="19"/>
        <v/>
      </c>
      <c r="N105" s="972" t="str">
        <f t="shared" si="19"/>
        <v/>
      </c>
      <c r="O105" s="972" t="str">
        <f t="shared" si="19"/>
        <v/>
      </c>
      <c r="P105" s="972" t="str">
        <f t="shared" si="19"/>
        <v/>
      </c>
      <c r="Q105" s="972" t="str">
        <f t="shared" si="19"/>
        <v/>
      </c>
      <c r="R105" s="972" t="str">
        <f t="shared" si="19"/>
        <v/>
      </c>
      <c r="S105" s="1025"/>
      <c r="T105" s="870"/>
    </row>
    <row r="106" spans="1:20" ht="18.75">
      <c r="A106" s="974"/>
      <c r="B106" s="975"/>
      <c r="C106" s="999" t="s">
        <v>86</v>
      </c>
      <c r="D106" s="977" t="str">
        <f>IFERROR(AVERAGE(D74,D82,D90,D98),"")</f>
        <v/>
      </c>
      <c r="E106" s="977" t="str">
        <f t="shared" ref="E106:R106" si="20">IFERROR(AVERAGE(E74,E82,E90,E98),"")</f>
        <v/>
      </c>
      <c r="F106" s="977" t="str">
        <f t="shared" si="20"/>
        <v/>
      </c>
      <c r="G106" s="977" t="str">
        <f t="shared" si="20"/>
        <v/>
      </c>
      <c r="H106" s="977" t="str">
        <f t="shared" si="20"/>
        <v/>
      </c>
      <c r="I106" s="977" t="str">
        <f t="shared" si="20"/>
        <v/>
      </c>
      <c r="J106" s="977" t="str">
        <f t="shared" si="20"/>
        <v/>
      </c>
      <c r="K106" s="977" t="str">
        <f t="shared" si="20"/>
        <v/>
      </c>
      <c r="L106" s="977" t="str">
        <f t="shared" si="20"/>
        <v/>
      </c>
      <c r="M106" s="977" t="str">
        <f t="shared" si="20"/>
        <v/>
      </c>
      <c r="N106" s="977" t="str">
        <f t="shared" si="20"/>
        <v/>
      </c>
      <c r="O106" s="977" t="str">
        <f t="shared" si="20"/>
        <v/>
      </c>
      <c r="P106" s="977" t="str">
        <f t="shared" si="20"/>
        <v/>
      </c>
      <c r="Q106" s="977" t="str">
        <f t="shared" si="20"/>
        <v/>
      </c>
      <c r="R106" s="977" t="str">
        <f t="shared" si="20"/>
        <v/>
      </c>
      <c r="S106" s="1026"/>
      <c r="T106" s="1027"/>
    </row>
    <row r="107" spans="1:20" ht="18.75">
      <c r="A107" s="979"/>
      <c r="B107" s="980"/>
      <c r="C107" s="1000" t="s">
        <v>87</v>
      </c>
      <c r="D107" s="1001">
        <f>D77+D85+D93+D101</f>
        <v>0</v>
      </c>
      <c r="E107" s="1001">
        <f t="shared" ref="E107:R107" si="21">E77+E85+E93+E101</f>
        <v>0</v>
      </c>
      <c r="F107" s="1001">
        <f t="shared" si="21"/>
        <v>0</v>
      </c>
      <c r="G107" s="1001">
        <f t="shared" si="21"/>
        <v>0</v>
      </c>
      <c r="H107" s="1001">
        <f t="shared" si="21"/>
        <v>0</v>
      </c>
      <c r="I107" s="1001">
        <f t="shared" si="21"/>
        <v>0</v>
      </c>
      <c r="J107" s="1001">
        <f t="shared" si="21"/>
        <v>0</v>
      </c>
      <c r="K107" s="1001">
        <f t="shared" si="21"/>
        <v>0</v>
      </c>
      <c r="L107" s="1001">
        <f t="shared" si="21"/>
        <v>0</v>
      </c>
      <c r="M107" s="1001">
        <f t="shared" si="21"/>
        <v>0</v>
      </c>
      <c r="N107" s="1001">
        <f t="shared" si="21"/>
        <v>0</v>
      </c>
      <c r="O107" s="1001">
        <f t="shared" si="21"/>
        <v>0</v>
      </c>
      <c r="P107" s="1001">
        <f t="shared" si="21"/>
        <v>0</v>
      </c>
      <c r="Q107" s="1001">
        <f t="shared" si="21"/>
        <v>0</v>
      </c>
      <c r="R107" s="1001">
        <f t="shared" si="21"/>
        <v>0</v>
      </c>
      <c r="S107" s="1028"/>
      <c r="T107" s="1027"/>
    </row>
    <row r="108" spans="1:20" ht="18.75">
      <c r="A108" s="983"/>
      <c r="B108" s="984"/>
      <c r="C108" s="1002" t="s">
        <v>88</v>
      </c>
      <c r="D108" s="987">
        <f>D76+D84+D92+D100</f>
        <v>0</v>
      </c>
      <c r="E108" s="987">
        <f t="shared" ref="E108:R109" si="22">E76+E84+E92+E100</f>
        <v>0</v>
      </c>
      <c r="F108" s="987">
        <f t="shared" si="22"/>
        <v>0</v>
      </c>
      <c r="G108" s="987">
        <f t="shared" si="22"/>
        <v>0</v>
      </c>
      <c r="H108" s="987">
        <f t="shared" si="22"/>
        <v>0</v>
      </c>
      <c r="I108" s="987">
        <f t="shared" si="22"/>
        <v>0</v>
      </c>
      <c r="J108" s="987">
        <f t="shared" si="22"/>
        <v>0</v>
      </c>
      <c r="K108" s="987">
        <f t="shared" si="22"/>
        <v>0</v>
      </c>
      <c r="L108" s="987">
        <f t="shared" si="22"/>
        <v>0</v>
      </c>
      <c r="M108" s="987">
        <f t="shared" si="22"/>
        <v>0</v>
      </c>
      <c r="N108" s="987">
        <f t="shared" si="22"/>
        <v>0</v>
      </c>
      <c r="O108" s="987">
        <f t="shared" si="22"/>
        <v>0</v>
      </c>
      <c r="P108" s="987">
        <f t="shared" si="22"/>
        <v>0</v>
      </c>
      <c r="Q108" s="987">
        <f t="shared" si="22"/>
        <v>0</v>
      </c>
      <c r="R108" s="987">
        <f t="shared" si="22"/>
        <v>0</v>
      </c>
      <c r="S108" s="1030"/>
      <c r="T108" s="1031"/>
    </row>
    <row r="109" spans="1:20" ht="18.75">
      <c r="A109" s="983"/>
      <c r="B109" s="984"/>
      <c r="C109" s="1003" t="s">
        <v>89</v>
      </c>
      <c r="D109" s="990">
        <f>D77+D85+D93+D101</f>
        <v>0</v>
      </c>
      <c r="E109" s="990">
        <f t="shared" si="22"/>
        <v>0</v>
      </c>
      <c r="F109" s="990">
        <f t="shared" si="22"/>
        <v>0</v>
      </c>
      <c r="G109" s="990">
        <f t="shared" si="22"/>
        <v>0</v>
      </c>
      <c r="H109" s="990">
        <f t="shared" si="22"/>
        <v>0</v>
      </c>
      <c r="I109" s="990">
        <f t="shared" si="22"/>
        <v>0</v>
      </c>
      <c r="J109" s="990">
        <f t="shared" si="22"/>
        <v>0</v>
      </c>
      <c r="K109" s="990">
        <f t="shared" si="22"/>
        <v>0</v>
      </c>
      <c r="L109" s="990">
        <f t="shared" si="22"/>
        <v>0</v>
      </c>
      <c r="M109" s="990">
        <f t="shared" si="22"/>
        <v>0</v>
      </c>
      <c r="N109" s="990">
        <f t="shared" si="22"/>
        <v>0</v>
      </c>
      <c r="O109" s="990">
        <f t="shared" si="22"/>
        <v>0</v>
      </c>
      <c r="P109" s="990">
        <f t="shared" si="22"/>
        <v>0</v>
      </c>
      <c r="Q109" s="990">
        <f t="shared" si="22"/>
        <v>0</v>
      </c>
      <c r="R109" s="990">
        <f t="shared" si="22"/>
        <v>0</v>
      </c>
      <c r="S109" s="1032"/>
      <c r="T109" s="1031"/>
    </row>
    <row r="110" spans="1:20" ht="18.75">
      <c r="A110" s="979"/>
      <c r="B110" s="980"/>
      <c r="C110" s="1004" t="s">
        <v>90</v>
      </c>
      <c r="D110" s="1005" t="s">
        <v>91</v>
      </c>
      <c r="E110" s="1006"/>
      <c r="F110" s="1006"/>
      <c r="G110" s="1006"/>
      <c r="H110" s="1006"/>
      <c r="I110" s="1006"/>
      <c r="J110" s="1021"/>
      <c r="K110" s="992"/>
      <c r="L110" s="992"/>
      <c r="M110" s="992"/>
      <c r="N110" s="992"/>
      <c r="O110" s="992"/>
      <c r="P110" s="992"/>
      <c r="Q110" s="992"/>
      <c r="R110" s="992"/>
      <c r="S110" s="1033"/>
      <c r="T110" s="1029"/>
    </row>
    <row r="111" spans="1:20" ht="18.75">
      <c r="A111" s="1007"/>
      <c r="B111" s="1007"/>
      <c r="C111" s="1008" t="str">
        <f>IF(D2="HARAHAN","MONDAY","TUESDAY")</f>
        <v>TUESDAY</v>
      </c>
      <c r="D111" s="1009"/>
      <c r="E111" s="1010"/>
      <c r="F111" s="1011"/>
      <c r="G111" s="1010"/>
      <c r="H111" s="1010"/>
      <c r="I111" s="1022"/>
      <c r="J111" s="1023"/>
      <c r="K111" s="1023"/>
      <c r="L111" s="1024"/>
      <c r="M111" s="1023"/>
      <c r="N111" s="1023"/>
      <c r="O111" s="1024"/>
      <c r="P111" s="1023"/>
      <c r="Q111" s="1024"/>
      <c r="R111" s="1023"/>
      <c r="S111" s="1037"/>
      <c r="T111" s="1038"/>
    </row>
    <row r="112" spans="1:20" ht="15.75">
      <c r="A112" s="792">
        <v>1</v>
      </c>
      <c r="B112" s="835">
        <v>44075</v>
      </c>
      <c r="C112" s="794">
        <f>(IF(TEXT((1&amp;C$3&amp;C$2)+0,"dddd")=C111,(1&amp;C$3&amp;C$2)+0,IF(TEXT((1&amp;C$3&amp;C$2)+1,"dddd")=C111,(1&amp;C$3&amp;C$2)+1,IF(TEXT((1&amp;C$3&amp;C$2)+2,"dddd")=C111,(1&amp;C$3&amp;C$2)+2,IF(TEXT((1&amp;C$3&amp;C$2)+3,"dddd")=C111,(1&amp;C$3&amp;C$2)+3,IF(TEXT((1&amp;C$3&amp;C$2)+4,"dddd")=C111,(1&amp;C$3&amp;C$2)+4,IF(TEXT((1&amp;C$3&amp;C$2)+5,"dddd")=C111,(1&amp;C$3&amp;C$2)+5,IF(TEXT((1&amp;C$3&amp;C$2)+6,"dddd")=C111,(1&amp;C$3&amp;C$2)+6,0))))))))</f>
        <v>44138</v>
      </c>
      <c r="D112" s="1012"/>
      <c r="E112" s="1013"/>
      <c r="F112" s="1013"/>
      <c r="G112" s="1013"/>
      <c r="H112" s="1013"/>
      <c r="I112" s="1013"/>
      <c r="J112" s="1013"/>
      <c r="K112" s="1013"/>
      <c r="L112" s="1013"/>
      <c r="M112" s="1013"/>
      <c r="N112" s="1013"/>
      <c r="O112" s="1013"/>
      <c r="P112" s="1013"/>
      <c r="Q112" s="1013"/>
      <c r="R112" s="1013"/>
      <c r="S112" s="1039"/>
      <c r="T112" s="1036"/>
    </row>
    <row r="113" spans="1:20">
      <c r="A113" s="797">
        <v>2</v>
      </c>
      <c r="B113" s="797"/>
      <c r="C113" s="799" t="s">
        <v>77</v>
      </c>
      <c r="D113" s="800"/>
      <c r="E113" s="801"/>
      <c r="F113" s="801"/>
      <c r="G113" s="801"/>
      <c r="H113" s="801"/>
      <c r="I113" s="801"/>
      <c r="J113" s="801"/>
      <c r="K113" s="801"/>
      <c r="L113" s="801"/>
      <c r="M113" s="801"/>
      <c r="N113" s="801"/>
      <c r="O113" s="801"/>
      <c r="P113" s="801"/>
      <c r="Q113" s="801"/>
      <c r="R113" s="801"/>
      <c r="S113" s="939"/>
      <c r="T113" s="1036"/>
    </row>
    <row r="114" spans="1:20">
      <c r="A114" s="797">
        <v>3</v>
      </c>
      <c r="B114" s="797"/>
      <c r="C114" s="803" t="s">
        <v>78</v>
      </c>
      <c r="D114" s="800"/>
      <c r="E114" s="801"/>
      <c r="F114" s="801"/>
      <c r="G114" s="801"/>
      <c r="H114" s="801"/>
      <c r="I114" s="801"/>
      <c r="J114" s="801"/>
      <c r="K114" s="801"/>
      <c r="L114" s="801"/>
      <c r="M114" s="801"/>
      <c r="N114" s="801"/>
      <c r="O114" s="801"/>
      <c r="P114" s="801"/>
      <c r="Q114" s="801"/>
      <c r="R114" s="801"/>
      <c r="S114" s="940"/>
      <c r="T114" s="1036"/>
    </row>
    <row r="115" spans="1:20">
      <c r="A115" s="797">
        <v>4</v>
      </c>
      <c r="B115" s="797"/>
      <c r="C115" s="805" t="s">
        <v>79</v>
      </c>
      <c r="D115" s="840"/>
      <c r="E115" s="841"/>
      <c r="F115" s="841"/>
      <c r="G115" s="841"/>
      <c r="H115" s="841"/>
      <c r="I115" s="841"/>
      <c r="J115" s="841"/>
      <c r="K115" s="841"/>
      <c r="L115" s="841"/>
      <c r="M115" s="841"/>
      <c r="N115" s="841"/>
      <c r="O115" s="841"/>
      <c r="P115" s="841"/>
      <c r="Q115" s="841"/>
      <c r="R115" s="841"/>
      <c r="S115" s="939"/>
      <c r="T115" s="1036"/>
    </row>
    <row r="116" spans="1:20">
      <c r="A116" s="797">
        <v>6</v>
      </c>
      <c r="B116" s="797"/>
      <c r="C116" s="806" t="s">
        <v>80</v>
      </c>
      <c r="D116" s="840"/>
      <c r="E116" s="841"/>
      <c r="F116" s="841"/>
      <c r="G116" s="841"/>
      <c r="H116" s="841"/>
      <c r="I116" s="841"/>
      <c r="J116" s="841"/>
      <c r="K116" s="841"/>
      <c r="L116" s="841"/>
      <c r="M116" s="841"/>
      <c r="N116" s="841"/>
      <c r="O116" s="841"/>
      <c r="P116" s="841"/>
      <c r="Q116" s="841"/>
      <c r="R116" s="841"/>
      <c r="S116" s="941"/>
      <c r="T116" s="1036"/>
    </row>
    <row r="117" spans="1:20">
      <c r="A117" s="797">
        <v>5</v>
      </c>
      <c r="B117" s="797"/>
      <c r="C117" s="806" t="s">
        <v>81</v>
      </c>
      <c r="D117" s="840"/>
      <c r="E117" s="841"/>
      <c r="F117" s="841"/>
      <c r="G117" s="841"/>
      <c r="H117" s="841"/>
      <c r="I117" s="841"/>
      <c r="J117" s="841"/>
      <c r="K117" s="841"/>
      <c r="L117" s="841"/>
      <c r="M117" s="841"/>
      <c r="N117" s="841"/>
      <c r="O117" s="841"/>
      <c r="P117" s="841"/>
      <c r="Q117" s="841"/>
      <c r="R117" s="841"/>
      <c r="S117" s="942"/>
      <c r="T117" s="1036"/>
    </row>
    <row r="118" spans="1:20">
      <c r="A118" s="807"/>
      <c r="B118" s="807"/>
      <c r="C118" s="809" t="s">
        <v>82</v>
      </c>
      <c r="D118" s="845"/>
      <c r="E118" s="846"/>
      <c r="F118" s="846"/>
      <c r="G118" s="846"/>
      <c r="H118" s="846"/>
      <c r="I118" s="846"/>
      <c r="J118" s="846"/>
      <c r="K118" s="846"/>
      <c r="L118" s="846"/>
      <c r="M118" s="846"/>
      <c r="N118" s="846"/>
      <c r="O118" s="846"/>
      <c r="P118" s="846"/>
      <c r="Q118" s="846"/>
      <c r="R118" s="846"/>
      <c r="S118" s="943"/>
      <c r="T118" s="1036"/>
    </row>
    <row r="119" spans="1:20">
      <c r="A119" s="812">
        <v>7</v>
      </c>
      <c r="B119" s="807"/>
      <c r="C119" s="814" t="s">
        <v>83</v>
      </c>
      <c r="D119" s="845"/>
      <c r="E119" s="846"/>
      <c r="F119" s="846"/>
      <c r="G119" s="846"/>
      <c r="H119" s="846"/>
      <c r="I119" s="846"/>
      <c r="J119" s="846"/>
      <c r="K119" s="846"/>
      <c r="L119" s="846"/>
      <c r="M119" s="846"/>
      <c r="N119" s="846"/>
      <c r="O119" s="846"/>
      <c r="P119" s="846"/>
      <c r="Q119" s="846"/>
      <c r="R119" s="846"/>
      <c r="S119" s="944"/>
      <c r="T119" s="1036"/>
    </row>
    <row r="120" spans="1:20" ht="15.75">
      <c r="A120" s="815">
        <v>1</v>
      </c>
      <c r="B120" s="816">
        <v>44082</v>
      </c>
      <c r="C120" s="1014">
        <f>+C112+7</f>
        <v>44145</v>
      </c>
      <c r="D120" s="819"/>
      <c r="E120" s="819"/>
      <c r="F120" s="819"/>
      <c r="G120" s="819"/>
      <c r="H120" s="819"/>
      <c r="I120" s="819"/>
      <c r="J120" s="819"/>
      <c r="K120" s="819"/>
      <c r="L120" s="819"/>
      <c r="M120" s="819"/>
      <c r="N120" s="819"/>
      <c r="O120" s="819"/>
      <c r="P120" s="819"/>
      <c r="Q120" s="819"/>
      <c r="R120" s="819"/>
      <c r="S120" s="945"/>
      <c r="T120" s="1036"/>
    </row>
    <row r="121" spans="1:20">
      <c r="A121" s="820">
        <v>2</v>
      </c>
      <c r="B121" s="820"/>
      <c r="C121" s="998" t="s">
        <v>77</v>
      </c>
      <c r="D121" s="823"/>
      <c r="E121" s="823"/>
      <c r="F121" s="823"/>
      <c r="G121" s="823"/>
      <c r="H121" s="823"/>
      <c r="I121" s="823"/>
      <c r="J121" s="823"/>
      <c r="K121" s="823"/>
      <c r="L121" s="823"/>
      <c r="M121" s="823"/>
      <c r="N121" s="823"/>
      <c r="O121" s="823"/>
      <c r="P121" s="823"/>
      <c r="Q121" s="823"/>
      <c r="R121" s="823"/>
      <c r="S121" s="946"/>
      <c r="T121" s="1036"/>
    </row>
    <row r="122" spans="1:20">
      <c r="A122" s="820">
        <v>3</v>
      </c>
      <c r="B122" s="820"/>
      <c r="C122" s="824" t="s">
        <v>78</v>
      </c>
      <c r="D122" s="823"/>
      <c r="E122" s="823"/>
      <c r="F122" s="823"/>
      <c r="G122" s="823"/>
      <c r="H122" s="823"/>
      <c r="I122" s="823"/>
      <c r="J122" s="823"/>
      <c r="K122" s="823"/>
      <c r="L122" s="823"/>
      <c r="M122" s="823"/>
      <c r="N122" s="823"/>
      <c r="O122" s="823"/>
      <c r="P122" s="823"/>
      <c r="Q122" s="823"/>
      <c r="R122" s="823"/>
      <c r="S122" s="947"/>
      <c r="T122" s="1036"/>
    </row>
    <row r="123" spans="1:20">
      <c r="A123" s="820">
        <v>4</v>
      </c>
      <c r="B123" s="820"/>
      <c r="C123" s="825" t="s">
        <v>79</v>
      </c>
      <c r="D123" s="1015"/>
      <c r="E123" s="1015"/>
      <c r="F123" s="1015"/>
      <c r="G123" s="1015"/>
      <c r="H123" s="1015"/>
      <c r="I123" s="1015"/>
      <c r="J123" s="1015"/>
      <c r="K123" s="1015"/>
      <c r="L123" s="1015"/>
      <c r="M123" s="1015"/>
      <c r="N123" s="1015"/>
      <c r="O123" s="1015"/>
      <c r="P123" s="1015"/>
      <c r="Q123" s="1015"/>
      <c r="R123" s="1015"/>
      <c r="S123" s="946"/>
      <c r="T123" s="1036"/>
    </row>
    <row r="124" spans="1:20">
      <c r="A124" s="820">
        <v>6</v>
      </c>
      <c r="B124" s="820"/>
      <c r="C124" s="828" t="s">
        <v>80</v>
      </c>
      <c r="D124" s="1015"/>
      <c r="E124" s="1015"/>
      <c r="F124" s="1015"/>
      <c r="G124" s="1015"/>
      <c r="H124" s="1015"/>
      <c r="I124" s="1015"/>
      <c r="J124" s="1015"/>
      <c r="K124" s="1015"/>
      <c r="L124" s="1015"/>
      <c r="M124" s="1015"/>
      <c r="N124" s="1015"/>
      <c r="O124" s="1015"/>
      <c r="P124" s="1015"/>
      <c r="Q124" s="1015"/>
      <c r="R124" s="1015"/>
      <c r="S124" s="953"/>
      <c r="T124" s="1036"/>
    </row>
    <row r="125" spans="1:20">
      <c r="A125" s="820">
        <v>5</v>
      </c>
      <c r="B125" s="820"/>
      <c r="C125" s="828" t="s">
        <v>81</v>
      </c>
      <c r="D125" s="1015"/>
      <c r="E125" s="1015"/>
      <c r="F125" s="1015"/>
      <c r="G125" s="1015"/>
      <c r="H125" s="1015"/>
      <c r="I125" s="1015"/>
      <c r="J125" s="1015"/>
      <c r="K125" s="1015"/>
      <c r="L125" s="1015"/>
      <c r="M125" s="1015"/>
      <c r="N125" s="1015"/>
      <c r="O125" s="1015"/>
      <c r="P125" s="1015"/>
      <c r="Q125" s="1015"/>
      <c r="R125" s="1015"/>
      <c r="S125" s="954"/>
      <c r="T125" s="1036"/>
    </row>
    <row r="126" spans="1:20">
      <c r="A126" s="829"/>
      <c r="B126" s="829"/>
      <c r="C126" s="830" t="s">
        <v>82</v>
      </c>
      <c r="D126" s="1016"/>
      <c r="E126" s="1016"/>
      <c r="F126" s="1016"/>
      <c r="G126" s="1016"/>
      <c r="H126" s="1016"/>
      <c r="I126" s="1016"/>
      <c r="J126" s="1016"/>
      <c r="K126" s="1016"/>
      <c r="L126" s="1016"/>
      <c r="M126" s="1016"/>
      <c r="N126" s="1016"/>
      <c r="O126" s="1016"/>
      <c r="P126" s="1016"/>
      <c r="Q126" s="1016"/>
      <c r="R126" s="1016"/>
      <c r="S126" s="950"/>
      <c r="T126" s="1036"/>
    </row>
    <row r="127" spans="1:20">
      <c r="A127" s="833">
        <v>7</v>
      </c>
      <c r="B127" s="829"/>
      <c r="C127" s="834" t="s">
        <v>83</v>
      </c>
      <c r="D127" s="1017"/>
      <c r="E127" s="1017"/>
      <c r="F127" s="1017"/>
      <c r="G127" s="1017"/>
      <c r="H127" s="1017"/>
      <c r="I127" s="1017"/>
      <c r="J127" s="1017"/>
      <c r="K127" s="1017"/>
      <c r="L127" s="1017"/>
      <c r="M127" s="1017"/>
      <c r="N127" s="1017"/>
      <c r="O127" s="1017"/>
      <c r="P127" s="1017"/>
      <c r="Q127" s="1017"/>
      <c r="R127" s="1017"/>
      <c r="S127" s="955"/>
      <c r="T127" s="1036"/>
    </row>
    <row r="128" spans="1:20" ht="15.75">
      <c r="A128" s="792">
        <v>1</v>
      </c>
      <c r="B128" s="835">
        <v>44089</v>
      </c>
      <c r="C128" s="1018">
        <f>+C120+7</f>
        <v>44152</v>
      </c>
      <c r="D128" s="796"/>
      <c r="E128" s="796"/>
      <c r="F128" s="796"/>
      <c r="G128" s="796"/>
      <c r="H128" s="796"/>
      <c r="I128" s="796"/>
      <c r="J128" s="796"/>
      <c r="K128" s="796"/>
      <c r="L128" s="796"/>
      <c r="M128" s="796"/>
      <c r="N128" s="796"/>
      <c r="O128" s="796"/>
      <c r="P128" s="796"/>
      <c r="Q128" s="796"/>
      <c r="R128" s="796"/>
      <c r="S128" s="952"/>
      <c r="T128" s="1036"/>
    </row>
    <row r="129" spans="1:20">
      <c r="A129" s="797">
        <v>2</v>
      </c>
      <c r="B129" s="797"/>
      <c r="C129" s="799" t="s">
        <v>77</v>
      </c>
      <c r="D129" s="801"/>
      <c r="E129" s="801"/>
      <c r="F129" s="801"/>
      <c r="G129" s="801"/>
      <c r="H129" s="801"/>
      <c r="I129" s="801"/>
      <c r="J129" s="801"/>
      <c r="K129" s="801"/>
      <c r="L129" s="801"/>
      <c r="M129" s="801"/>
      <c r="N129" s="801"/>
      <c r="O129" s="801"/>
      <c r="P129" s="801"/>
      <c r="Q129" s="801"/>
      <c r="R129" s="801"/>
      <c r="S129" s="939"/>
      <c r="T129" s="1036"/>
    </row>
    <row r="130" spans="1:20">
      <c r="A130" s="797">
        <v>3</v>
      </c>
      <c r="B130" s="797"/>
      <c r="C130" s="803" t="s">
        <v>78</v>
      </c>
      <c r="D130" s="801"/>
      <c r="E130" s="801"/>
      <c r="F130" s="801"/>
      <c r="G130" s="801"/>
      <c r="H130" s="801"/>
      <c r="I130" s="801"/>
      <c r="J130" s="801"/>
      <c r="K130" s="801"/>
      <c r="L130" s="801"/>
      <c r="M130" s="801"/>
      <c r="N130" s="801"/>
      <c r="O130" s="801"/>
      <c r="P130" s="801"/>
      <c r="Q130" s="801"/>
      <c r="R130" s="801"/>
      <c r="S130" s="940"/>
      <c r="T130" s="1036"/>
    </row>
    <row r="131" spans="1:20">
      <c r="A131" s="797">
        <v>4</v>
      </c>
      <c r="B131" s="797"/>
      <c r="C131" s="805" t="s">
        <v>79</v>
      </c>
      <c r="D131" s="841"/>
      <c r="E131" s="841"/>
      <c r="F131" s="841"/>
      <c r="G131" s="841"/>
      <c r="H131" s="841"/>
      <c r="I131" s="841"/>
      <c r="J131" s="841"/>
      <c r="K131" s="841"/>
      <c r="L131" s="841"/>
      <c r="M131" s="841"/>
      <c r="N131" s="841"/>
      <c r="O131" s="841"/>
      <c r="P131" s="841"/>
      <c r="Q131" s="841"/>
      <c r="R131" s="841"/>
      <c r="S131" s="939"/>
      <c r="T131" s="1036"/>
    </row>
    <row r="132" spans="1:20">
      <c r="A132" s="797">
        <v>6</v>
      </c>
      <c r="B132" s="797"/>
      <c r="C132" s="806" t="s">
        <v>80</v>
      </c>
      <c r="D132" s="841"/>
      <c r="E132" s="841"/>
      <c r="F132" s="841"/>
      <c r="G132" s="841"/>
      <c r="H132" s="841"/>
      <c r="I132" s="841"/>
      <c r="J132" s="841"/>
      <c r="K132" s="841"/>
      <c r="L132" s="841"/>
      <c r="M132" s="841"/>
      <c r="N132" s="841"/>
      <c r="O132" s="841"/>
      <c r="P132" s="841"/>
      <c r="Q132" s="841"/>
      <c r="R132" s="841"/>
      <c r="S132" s="941"/>
      <c r="T132" s="1036"/>
    </row>
    <row r="133" spans="1:20">
      <c r="A133" s="797">
        <v>5</v>
      </c>
      <c r="B133" s="797"/>
      <c r="C133" s="806" t="s">
        <v>81</v>
      </c>
      <c r="D133" s="841"/>
      <c r="E133" s="841"/>
      <c r="F133" s="841"/>
      <c r="G133" s="841"/>
      <c r="H133" s="841"/>
      <c r="I133" s="841"/>
      <c r="J133" s="841"/>
      <c r="K133" s="841"/>
      <c r="L133" s="841"/>
      <c r="M133" s="841"/>
      <c r="N133" s="841"/>
      <c r="O133" s="841"/>
      <c r="P133" s="841"/>
      <c r="Q133" s="841"/>
      <c r="R133" s="841"/>
      <c r="S133" s="942"/>
      <c r="T133" s="1036"/>
    </row>
    <row r="134" spans="1:20">
      <c r="A134" s="807"/>
      <c r="B134" s="807"/>
      <c r="C134" s="809" t="s">
        <v>82</v>
      </c>
      <c r="D134" s="846"/>
      <c r="E134" s="846"/>
      <c r="F134" s="846"/>
      <c r="G134" s="846"/>
      <c r="H134" s="846"/>
      <c r="I134" s="846"/>
      <c r="J134" s="846"/>
      <c r="K134" s="846"/>
      <c r="L134" s="846"/>
      <c r="M134" s="846"/>
      <c r="N134" s="846"/>
      <c r="O134" s="846"/>
      <c r="P134" s="846"/>
      <c r="Q134" s="846"/>
      <c r="R134" s="846"/>
      <c r="S134" s="943"/>
      <c r="T134" s="1036"/>
    </row>
    <row r="135" spans="1:20">
      <c r="A135" s="812">
        <v>7</v>
      </c>
      <c r="B135" s="807"/>
      <c r="C135" s="814" t="s">
        <v>83</v>
      </c>
      <c r="D135" s="846"/>
      <c r="E135" s="846"/>
      <c r="F135" s="846"/>
      <c r="G135" s="846"/>
      <c r="H135" s="846"/>
      <c r="I135" s="846"/>
      <c r="J135" s="846"/>
      <c r="K135" s="846"/>
      <c r="L135" s="846"/>
      <c r="M135" s="846"/>
      <c r="N135" s="846"/>
      <c r="O135" s="846"/>
      <c r="P135" s="846"/>
      <c r="Q135" s="846"/>
      <c r="R135" s="846"/>
      <c r="S135" s="944"/>
      <c r="T135" s="1036"/>
    </row>
    <row r="136" spans="1:20" ht="15.75">
      <c r="A136" s="815">
        <v>1</v>
      </c>
      <c r="B136" s="816">
        <v>44096</v>
      </c>
      <c r="C136" s="817">
        <f>+C128+7</f>
        <v>44159</v>
      </c>
      <c r="D136" s="818"/>
      <c r="E136" s="819"/>
      <c r="F136" s="819"/>
      <c r="G136" s="819"/>
      <c r="H136" s="819"/>
      <c r="I136" s="819"/>
      <c r="J136" s="819"/>
      <c r="K136" s="819"/>
      <c r="L136" s="819"/>
      <c r="M136" s="819"/>
      <c r="N136" s="819"/>
      <c r="O136" s="819"/>
      <c r="P136" s="819"/>
      <c r="Q136" s="819"/>
      <c r="R136" s="819"/>
      <c r="S136" s="945"/>
      <c r="T136" s="1036"/>
    </row>
    <row r="137" spans="1:20">
      <c r="A137" s="820">
        <v>2</v>
      </c>
      <c r="B137" s="820"/>
      <c r="C137" s="998" t="s">
        <v>77</v>
      </c>
      <c r="D137" s="822"/>
      <c r="E137" s="823"/>
      <c r="F137" s="823"/>
      <c r="G137" s="823"/>
      <c r="H137" s="823"/>
      <c r="I137" s="823"/>
      <c r="J137" s="823"/>
      <c r="K137" s="823"/>
      <c r="L137" s="823"/>
      <c r="M137" s="823"/>
      <c r="N137" s="823"/>
      <c r="O137" s="823"/>
      <c r="P137" s="823"/>
      <c r="Q137" s="823"/>
      <c r="R137" s="823"/>
      <c r="S137" s="946"/>
      <c r="T137" s="1036"/>
    </row>
    <row r="138" spans="1:20">
      <c r="A138" s="820">
        <v>3</v>
      </c>
      <c r="B138" s="820"/>
      <c r="C138" s="824" t="s">
        <v>78</v>
      </c>
      <c r="D138" s="822"/>
      <c r="E138" s="823"/>
      <c r="F138" s="823"/>
      <c r="G138" s="823"/>
      <c r="H138" s="823"/>
      <c r="I138" s="823"/>
      <c r="J138" s="823"/>
      <c r="K138" s="823"/>
      <c r="L138" s="823"/>
      <c r="M138" s="823"/>
      <c r="N138" s="823"/>
      <c r="O138" s="823"/>
      <c r="P138" s="823"/>
      <c r="Q138" s="823"/>
      <c r="R138" s="823"/>
      <c r="S138" s="947"/>
      <c r="T138" s="1036"/>
    </row>
    <row r="139" spans="1:20">
      <c r="A139" s="820">
        <v>4</v>
      </c>
      <c r="B139" s="820"/>
      <c r="C139" s="825" t="s">
        <v>79</v>
      </c>
      <c r="D139" s="1040"/>
      <c r="E139" s="1015"/>
      <c r="F139" s="1015"/>
      <c r="G139" s="1015"/>
      <c r="H139" s="1015"/>
      <c r="I139" s="1015"/>
      <c r="J139" s="1015"/>
      <c r="K139" s="1015"/>
      <c r="L139" s="1015"/>
      <c r="M139" s="1015"/>
      <c r="N139" s="1015"/>
      <c r="O139" s="1015"/>
      <c r="P139" s="1015"/>
      <c r="Q139" s="1015"/>
      <c r="R139" s="1015"/>
      <c r="S139" s="946"/>
      <c r="T139" s="1036"/>
    </row>
    <row r="140" spans="1:20">
      <c r="A140" s="820">
        <v>6</v>
      </c>
      <c r="B140" s="820"/>
      <c r="C140" s="828" t="s">
        <v>80</v>
      </c>
      <c r="D140" s="1040"/>
      <c r="E140" s="1015"/>
      <c r="F140" s="1015"/>
      <c r="G140" s="1015"/>
      <c r="H140" s="1015"/>
      <c r="I140" s="1015"/>
      <c r="J140" s="1015"/>
      <c r="K140" s="1015"/>
      <c r="L140" s="1015"/>
      <c r="M140" s="1015"/>
      <c r="N140" s="1015"/>
      <c r="O140" s="1015"/>
      <c r="P140" s="1015"/>
      <c r="Q140" s="1015"/>
      <c r="R140" s="1015"/>
      <c r="S140" s="953"/>
      <c r="T140" s="1036"/>
    </row>
    <row r="141" spans="1:20">
      <c r="A141" s="820">
        <v>5</v>
      </c>
      <c r="B141" s="820"/>
      <c r="C141" s="828" t="s">
        <v>81</v>
      </c>
      <c r="D141" s="1040"/>
      <c r="E141" s="1015"/>
      <c r="F141" s="1015"/>
      <c r="G141" s="1015"/>
      <c r="H141" s="1015"/>
      <c r="I141" s="1015"/>
      <c r="J141" s="1015"/>
      <c r="K141" s="1015"/>
      <c r="L141" s="1015"/>
      <c r="M141" s="1015"/>
      <c r="N141" s="1015"/>
      <c r="O141" s="1015"/>
      <c r="P141" s="1015"/>
      <c r="Q141" s="1015"/>
      <c r="R141" s="1015"/>
      <c r="S141" s="954"/>
      <c r="T141" s="870"/>
    </row>
    <row r="142" spans="1:20">
      <c r="A142" s="829"/>
      <c r="B142" s="829"/>
      <c r="C142" s="830" t="s">
        <v>82</v>
      </c>
      <c r="D142" s="1041"/>
      <c r="E142" s="1016"/>
      <c r="F142" s="1016"/>
      <c r="G142" s="1016"/>
      <c r="H142" s="1016"/>
      <c r="I142" s="1016"/>
      <c r="J142" s="1016"/>
      <c r="K142" s="1016"/>
      <c r="L142" s="1016"/>
      <c r="M142" s="1016"/>
      <c r="N142" s="1016"/>
      <c r="O142" s="1016"/>
      <c r="P142" s="1016"/>
      <c r="Q142" s="1016"/>
      <c r="R142" s="1016"/>
      <c r="S142" s="950"/>
      <c r="T142" s="870"/>
    </row>
    <row r="143" spans="1:20">
      <c r="A143" s="833">
        <v>7</v>
      </c>
      <c r="B143" s="833"/>
      <c r="C143" s="834" t="s">
        <v>83</v>
      </c>
      <c r="D143" s="1042"/>
      <c r="E143" s="1017"/>
      <c r="F143" s="1017"/>
      <c r="G143" s="1017"/>
      <c r="H143" s="1017"/>
      <c r="I143" s="1017"/>
      <c r="J143" s="1017"/>
      <c r="K143" s="1017"/>
      <c r="L143" s="1017"/>
      <c r="M143" s="1017"/>
      <c r="N143" s="1017"/>
      <c r="O143" s="1017"/>
      <c r="P143" s="1017"/>
      <c r="Q143" s="1017"/>
      <c r="R143" s="1017"/>
      <c r="S143" s="955"/>
      <c r="T143" s="870"/>
    </row>
    <row r="144" spans="1:20" ht="18.75">
      <c r="A144" s="1043"/>
      <c r="B144" s="855"/>
      <c r="C144" s="856" t="s">
        <v>84</v>
      </c>
      <c r="D144" s="857" t="str">
        <f>IFERROR(AVERAGE(D112,D120,D128,D136),"")</f>
        <v/>
      </c>
      <c r="E144" s="857" t="str">
        <f t="shared" ref="E144:R144" si="23">IFERROR(AVERAGE(E112,E120,E128,E136),"")</f>
        <v/>
      </c>
      <c r="F144" s="857" t="str">
        <f t="shared" si="23"/>
        <v/>
      </c>
      <c r="G144" s="857" t="str">
        <f t="shared" si="23"/>
        <v/>
      </c>
      <c r="H144" s="857" t="str">
        <f t="shared" si="23"/>
        <v/>
      </c>
      <c r="I144" s="857" t="str">
        <f t="shared" si="23"/>
        <v/>
      </c>
      <c r="J144" s="857" t="str">
        <f t="shared" si="23"/>
        <v/>
      </c>
      <c r="K144" s="857" t="str">
        <f t="shared" si="23"/>
        <v/>
      </c>
      <c r="L144" s="857" t="str">
        <f t="shared" si="23"/>
        <v/>
      </c>
      <c r="M144" s="857" t="str">
        <f t="shared" si="23"/>
        <v/>
      </c>
      <c r="N144" s="857" t="str">
        <f t="shared" si="23"/>
        <v/>
      </c>
      <c r="O144" s="857" t="str">
        <f t="shared" si="23"/>
        <v/>
      </c>
      <c r="P144" s="857" t="str">
        <f t="shared" si="23"/>
        <v/>
      </c>
      <c r="Q144" s="857" t="str">
        <f t="shared" si="23"/>
        <v/>
      </c>
      <c r="R144" s="857" t="str">
        <f t="shared" si="23"/>
        <v/>
      </c>
      <c r="S144" s="1045"/>
      <c r="T144" s="870"/>
    </row>
    <row r="145" spans="1:26" ht="18.75">
      <c r="A145" s="787"/>
      <c r="B145" s="970"/>
      <c r="C145" s="971" t="s">
        <v>85</v>
      </c>
      <c r="D145" s="972" t="str">
        <f>IFERROR(AVERAGE(D113,D121,D129,D137),"")</f>
        <v/>
      </c>
      <c r="E145" s="972" t="str">
        <f t="shared" ref="E145:R145" si="24">IFERROR(AVERAGE(E113,E121,E129,E137),"")</f>
        <v/>
      </c>
      <c r="F145" s="972" t="str">
        <f t="shared" si="24"/>
        <v/>
      </c>
      <c r="G145" s="972" t="str">
        <f t="shared" si="24"/>
        <v/>
      </c>
      <c r="H145" s="972" t="str">
        <f t="shared" si="24"/>
        <v/>
      </c>
      <c r="I145" s="972" t="str">
        <f t="shared" si="24"/>
        <v/>
      </c>
      <c r="J145" s="972" t="str">
        <f t="shared" si="24"/>
        <v/>
      </c>
      <c r="K145" s="972" t="str">
        <f t="shared" si="24"/>
        <v/>
      </c>
      <c r="L145" s="972" t="str">
        <f t="shared" si="24"/>
        <v/>
      </c>
      <c r="M145" s="972" t="str">
        <f t="shared" si="24"/>
        <v/>
      </c>
      <c r="N145" s="972" t="str">
        <f t="shared" si="24"/>
        <v/>
      </c>
      <c r="O145" s="972" t="str">
        <f t="shared" si="24"/>
        <v/>
      </c>
      <c r="P145" s="972" t="str">
        <f t="shared" si="24"/>
        <v/>
      </c>
      <c r="Q145" s="972" t="str">
        <f t="shared" si="24"/>
        <v/>
      </c>
      <c r="R145" s="972" t="str">
        <f t="shared" si="24"/>
        <v/>
      </c>
      <c r="S145" s="1046"/>
      <c r="T145" s="870"/>
    </row>
    <row r="146" spans="1:26" ht="18.75">
      <c r="A146" s="974"/>
      <c r="B146" s="975"/>
      <c r="C146" s="999" t="s">
        <v>86</v>
      </c>
      <c r="D146" s="977" t="str">
        <f>IFERROR(AVERAGE(D114,D122,D130,D138),"")</f>
        <v/>
      </c>
      <c r="E146" s="977" t="str">
        <f>IFERROR(AVERAGE(E114,E122,E130,E138),"")</f>
        <v/>
      </c>
      <c r="F146" s="977" t="str">
        <f t="shared" ref="F146:R146" si="25">IFERROR(AVERAGE(F114,F122,F130,F138),"")</f>
        <v/>
      </c>
      <c r="G146" s="977" t="str">
        <f t="shared" si="25"/>
        <v/>
      </c>
      <c r="H146" s="977" t="str">
        <f t="shared" si="25"/>
        <v/>
      </c>
      <c r="I146" s="977" t="str">
        <f t="shared" si="25"/>
        <v/>
      </c>
      <c r="J146" s="977" t="str">
        <f t="shared" si="25"/>
        <v/>
      </c>
      <c r="K146" s="977" t="str">
        <f t="shared" si="25"/>
        <v/>
      </c>
      <c r="L146" s="977" t="str">
        <f t="shared" si="25"/>
        <v/>
      </c>
      <c r="M146" s="977" t="str">
        <f t="shared" si="25"/>
        <v/>
      </c>
      <c r="N146" s="977" t="str">
        <f t="shared" si="25"/>
        <v/>
      </c>
      <c r="O146" s="977" t="str">
        <f t="shared" si="25"/>
        <v/>
      </c>
      <c r="P146" s="977" t="str">
        <f t="shared" si="25"/>
        <v/>
      </c>
      <c r="Q146" s="977" t="str">
        <f t="shared" si="25"/>
        <v/>
      </c>
      <c r="R146" s="977" t="str">
        <f t="shared" si="25"/>
        <v/>
      </c>
      <c r="S146" s="1047"/>
      <c r="T146" s="1027"/>
    </row>
    <row r="147" spans="1:26" ht="18.75">
      <c r="A147" s="979"/>
      <c r="B147" s="980"/>
      <c r="C147" s="1000" t="s">
        <v>87</v>
      </c>
      <c r="D147" s="1001">
        <f>D117+D125+D133+D141</f>
        <v>0</v>
      </c>
      <c r="E147" s="1001">
        <f t="shared" ref="E147:R147" si="26">E117+E125+E133+E141</f>
        <v>0</v>
      </c>
      <c r="F147" s="1001">
        <f t="shared" si="26"/>
        <v>0</v>
      </c>
      <c r="G147" s="1001">
        <f t="shared" si="26"/>
        <v>0</v>
      </c>
      <c r="H147" s="1001">
        <f t="shared" si="26"/>
        <v>0</v>
      </c>
      <c r="I147" s="1001">
        <f t="shared" si="26"/>
        <v>0</v>
      </c>
      <c r="J147" s="1001">
        <f t="shared" si="26"/>
        <v>0</v>
      </c>
      <c r="K147" s="1001">
        <f t="shared" si="26"/>
        <v>0</v>
      </c>
      <c r="L147" s="1001">
        <f t="shared" si="26"/>
        <v>0</v>
      </c>
      <c r="M147" s="1001">
        <f t="shared" si="26"/>
        <v>0</v>
      </c>
      <c r="N147" s="1001">
        <f t="shared" si="26"/>
        <v>0</v>
      </c>
      <c r="O147" s="1001">
        <f t="shared" si="26"/>
        <v>0</v>
      </c>
      <c r="P147" s="1001">
        <f t="shared" si="26"/>
        <v>0</v>
      </c>
      <c r="Q147" s="1001">
        <f t="shared" si="26"/>
        <v>0</v>
      </c>
      <c r="R147" s="1001">
        <f t="shared" si="26"/>
        <v>0</v>
      </c>
      <c r="S147" s="1048"/>
      <c r="T147" s="1027"/>
    </row>
    <row r="148" spans="1:26" ht="18.75">
      <c r="A148" s="983"/>
      <c r="B148" s="984"/>
      <c r="C148" s="1002" t="s">
        <v>88</v>
      </c>
      <c r="D148" s="987">
        <f t="shared" ref="D148:R149" si="27">D116+D124+D132+D140</f>
        <v>0</v>
      </c>
      <c r="E148" s="987">
        <f t="shared" si="27"/>
        <v>0</v>
      </c>
      <c r="F148" s="987">
        <f t="shared" si="27"/>
        <v>0</v>
      </c>
      <c r="G148" s="987">
        <f t="shared" si="27"/>
        <v>0</v>
      </c>
      <c r="H148" s="987">
        <f t="shared" si="27"/>
        <v>0</v>
      </c>
      <c r="I148" s="987">
        <f t="shared" si="27"/>
        <v>0</v>
      </c>
      <c r="J148" s="987">
        <f t="shared" si="27"/>
        <v>0</v>
      </c>
      <c r="K148" s="987">
        <f t="shared" si="27"/>
        <v>0</v>
      </c>
      <c r="L148" s="987">
        <f t="shared" si="27"/>
        <v>0</v>
      </c>
      <c r="M148" s="987">
        <f t="shared" si="27"/>
        <v>0</v>
      </c>
      <c r="N148" s="987">
        <f t="shared" si="27"/>
        <v>0</v>
      </c>
      <c r="O148" s="987">
        <f t="shared" si="27"/>
        <v>0</v>
      </c>
      <c r="P148" s="987">
        <f t="shared" si="27"/>
        <v>0</v>
      </c>
      <c r="Q148" s="987">
        <f t="shared" si="27"/>
        <v>0</v>
      </c>
      <c r="R148" s="987">
        <f t="shared" si="27"/>
        <v>0</v>
      </c>
      <c r="S148" s="1049"/>
      <c r="T148" s="1031"/>
    </row>
    <row r="149" spans="1:26" ht="18.75">
      <c r="A149" s="983"/>
      <c r="B149" s="984"/>
      <c r="C149" s="1003" t="s">
        <v>89</v>
      </c>
      <c r="D149" s="990">
        <f t="shared" si="27"/>
        <v>0</v>
      </c>
      <c r="E149" s="990">
        <f t="shared" si="27"/>
        <v>0</v>
      </c>
      <c r="F149" s="990">
        <f t="shared" si="27"/>
        <v>0</v>
      </c>
      <c r="G149" s="990">
        <f t="shared" si="27"/>
        <v>0</v>
      </c>
      <c r="H149" s="990">
        <f t="shared" si="27"/>
        <v>0</v>
      </c>
      <c r="I149" s="990">
        <f t="shared" si="27"/>
        <v>0</v>
      </c>
      <c r="J149" s="990">
        <f t="shared" si="27"/>
        <v>0</v>
      </c>
      <c r="K149" s="990">
        <f t="shared" si="27"/>
        <v>0</v>
      </c>
      <c r="L149" s="990">
        <f t="shared" si="27"/>
        <v>0</v>
      </c>
      <c r="M149" s="990">
        <f t="shared" si="27"/>
        <v>0</v>
      </c>
      <c r="N149" s="990">
        <f t="shared" si="27"/>
        <v>0</v>
      </c>
      <c r="O149" s="990">
        <f t="shared" si="27"/>
        <v>0</v>
      </c>
      <c r="P149" s="990">
        <f t="shared" si="27"/>
        <v>0</v>
      </c>
      <c r="Q149" s="990">
        <f t="shared" si="27"/>
        <v>0</v>
      </c>
      <c r="R149" s="990">
        <f t="shared" si="27"/>
        <v>0</v>
      </c>
      <c r="S149" s="1050"/>
      <c r="T149" s="1031"/>
    </row>
    <row r="150" spans="1:26" ht="18.75">
      <c r="A150" s="979"/>
      <c r="B150" s="980"/>
      <c r="C150" s="991"/>
      <c r="D150" s="992"/>
      <c r="E150" s="992"/>
      <c r="F150" s="992"/>
      <c r="G150" s="992"/>
      <c r="H150" s="992"/>
      <c r="I150" s="992"/>
      <c r="J150" s="992"/>
      <c r="K150" s="992"/>
      <c r="L150" s="992"/>
      <c r="M150" s="992"/>
      <c r="N150" s="992"/>
      <c r="O150" s="992"/>
      <c r="P150" s="992"/>
      <c r="Q150" s="992"/>
      <c r="R150" s="992"/>
      <c r="S150" s="1051"/>
      <c r="T150" s="1029"/>
    </row>
    <row r="151" spans="1:26" s="657" customFormat="1" ht="18.75">
      <c r="A151" s="1007"/>
      <c r="B151" s="1007"/>
      <c r="C151" s="1008" t="str">
        <f>IF(D2="HARAHAN","TUESDAY","WEDNESDAY")</f>
        <v>WEDNESDAY</v>
      </c>
      <c r="D151" s="1022"/>
      <c r="E151" s="1023"/>
      <c r="F151" s="1044"/>
      <c r="G151" s="1023"/>
      <c r="H151" s="1023"/>
      <c r="I151" s="1022"/>
      <c r="J151" s="1023"/>
      <c r="K151" s="1023"/>
      <c r="L151" s="1024"/>
      <c r="M151" s="1023"/>
      <c r="N151" s="1023"/>
      <c r="O151" s="1024"/>
      <c r="P151" s="1023"/>
      <c r="Q151" s="1024"/>
      <c r="R151" s="1023"/>
      <c r="S151" s="1052"/>
      <c r="T151" s="870"/>
      <c r="W151" s="700"/>
      <c r="X151" s="700"/>
      <c r="Y151" s="700"/>
      <c r="Z151" s="700"/>
    </row>
    <row r="152" spans="1:26" ht="15.75">
      <c r="A152" s="792">
        <v>1</v>
      </c>
      <c r="B152" s="835">
        <v>44076</v>
      </c>
      <c r="C152" s="1018">
        <f>(IF(TEXT((1&amp;C$3&amp;C$2)+0,"dddd")=C151,(1&amp;C$3&amp;C$2)+0,IF(TEXT((1&amp;C$3&amp;C$2)+1,"dddd")=C151,(1&amp;C$3&amp;C$2)+1,IF(TEXT((1&amp;C$3&amp;C$2)+2,"dddd")=C151,(1&amp;C$3&amp;C$2)+2,IF(TEXT((1&amp;C$3&amp;C$2)+3,"dddd")=C151,(1&amp;C$3&amp;C$2)+3,IF(TEXT((1&amp;C$3&amp;C$2)+4,"dddd")=C151,(1&amp;C$3&amp;C$2)+4,IF(TEXT((1&amp;C$3&amp;C$2)+5,"dddd")=C151,(1&amp;C$3&amp;C$2)+5,IF(TEXT((1&amp;C$3&amp;C$2)+6,"dddd")=C151,(1&amp;C$3&amp;C$2)+6,0))))))))</f>
        <v>44139</v>
      </c>
      <c r="D152" s="796"/>
      <c r="E152" s="796"/>
      <c r="F152" s="796"/>
      <c r="G152" s="796"/>
      <c r="H152" s="796"/>
      <c r="I152" s="796"/>
      <c r="J152" s="796"/>
      <c r="K152" s="796"/>
      <c r="L152" s="796"/>
      <c r="M152" s="796"/>
      <c r="N152" s="796"/>
      <c r="O152" s="796"/>
      <c r="P152" s="796"/>
      <c r="Q152" s="796"/>
      <c r="R152" s="796"/>
      <c r="S152" s="952"/>
      <c r="T152" s="643"/>
    </row>
    <row r="153" spans="1:26">
      <c r="A153" s="797">
        <v>2</v>
      </c>
      <c r="B153" s="797"/>
      <c r="C153" s="799" t="s">
        <v>77</v>
      </c>
      <c r="D153" s="801"/>
      <c r="E153" s="801"/>
      <c r="F153" s="801"/>
      <c r="G153" s="801"/>
      <c r="H153" s="801"/>
      <c r="I153" s="801"/>
      <c r="J153" s="801"/>
      <c r="K153" s="801"/>
      <c r="L153" s="801"/>
      <c r="M153" s="801"/>
      <c r="N153" s="801"/>
      <c r="O153" s="801"/>
      <c r="P153" s="801"/>
      <c r="Q153" s="801"/>
      <c r="R153" s="801"/>
      <c r="S153" s="939"/>
      <c r="T153" s="643"/>
    </row>
    <row r="154" spans="1:26">
      <c r="A154" s="797">
        <v>3</v>
      </c>
      <c r="B154" s="797"/>
      <c r="C154" s="803" t="s">
        <v>78</v>
      </c>
      <c r="D154" s="801"/>
      <c r="E154" s="801"/>
      <c r="F154" s="801"/>
      <c r="G154" s="801"/>
      <c r="H154" s="801"/>
      <c r="I154" s="801"/>
      <c r="J154" s="801"/>
      <c r="K154" s="801"/>
      <c r="L154" s="801"/>
      <c r="M154" s="801"/>
      <c r="N154" s="801"/>
      <c r="O154" s="801"/>
      <c r="P154" s="801"/>
      <c r="Q154" s="801"/>
      <c r="R154" s="801"/>
      <c r="S154" s="940"/>
      <c r="T154" s="643"/>
    </row>
    <row r="155" spans="1:26">
      <c r="A155" s="797">
        <v>4</v>
      </c>
      <c r="B155" s="797"/>
      <c r="C155" s="805" t="s">
        <v>79</v>
      </c>
      <c r="D155" s="801"/>
      <c r="E155" s="801"/>
      <c r="F155" s="801"/>
      <c r="G155" s="801"/>
      <c r="H155" s="801"/>
      <c r="I155" s="801"/>
      <c r="J155" s="801"/>
      <c r="K155" s="801"/>
      <c r="L155" s="801"/>
      <c r="M155" s="801"/>
      <c r="N155" s="801"/>
      <c r="O155" s="801"/>
      <c r="P155" s="801"/>
      <c r="Q155" s="801"/>
      <c r="R155" s="801"/>
      <c r="S155" s="939"/>
      <c r="T155" s="643"/>
    </row>
    <row r="156" spans="1:26">
      <c r="A156" s="797">
        <v>6</v>
      </c>
      <c r="B156" s="797"/>
      <c r="C156" s="806" t="s">
        <v>80</v>
      </c>
      <c r="D156" s="801"/>
      <c r="E156" s="801"/>
      <c r="F156" s="801"/>
      <c r="G156" s="801"/>
      <c r="H156" s="801"/>
      <c r="I156" s="801"/>
      <c r="J156" s="801"/>
      <c r="K156" s="801"/>
      <c r="L156" s="801"/>
      <c r="M156" s="801"/>
      <c r="N156" s="801"/>
      <c r="O156" s="801"/>
      <c r="P156" s="801"/>
      <c r="Q156" s="801"/>
      <c r="R156" s="801"/>
      <c r="S156" s="941"/>
      <c r="T156" s="643"/>
    </row>
    <row r="157" spans="1:26">
      <c r="A157" s="797">
        <v>5</v>
      </c>
      <c r="B157" s="797"/>
      <c r="C157" s="806" t="s">
        <v>81</v>
      </c>
      <c r="D157" s="801"/>
      <c r="E157" s="801"/>
      <c r="F157" s="801"/>
      <c r="G157" s="801"/>
      <c r="H157" s="801"/>
      <c r="I157" s="801"/>
      <c r="J157" s="801"/>
      <c r="K157" s="801"/>
      <c r="L157" s="801"/>
      <c r="M157" s="801"/>
      <c r="N157" s="801"/>
      <c r="O157" s="801"/>
      <c r="P157" s="801"/>
      <c r="Q157" s="801"/>
      <c r="R157" s="801"/>
      <c r="S157" s="942"/>
      <c r="T157" s="643"/>
    </row>
    <row r="158" spans="1:26">
      <c r="A158" s="807"/>
      <c r="B158" s="807"/>
      <c r="C158" s="809" t="s">
        <v>82</v>
      </c>
      <c r="D158" s="811"/>
      <c r="E158" s="811"/>
      <c r="F158" s="811"/>
      <c r="G158" s="811"/>
      <c r="H158" s="811"/>
      <c r="I158" s="811"/>
      <c r="J158" s="811"/>
      <c r="K158" s="811"/>
      <c r="L158" s="811"/>
      <c r="M158" s="811"/>
      <c r="N158" s="811"/>
      <c r="O158" s="811"/>
      <c r="P158" s="811"/>
      <c r="Q158" s="811"/>
      <c r="R158" s="811"/>
      <c r="S158" s="943"/>
      <c r="T158" s="643"/>
    </row>
    <row r="159" spans="1:26">
      <c r="A159" s="812">
        <v>7</v>
      </c>
      <c r="B159" s="807"/>
      <c r="C159" s="814" t="s">
        <v>83</v>
      </c>
      <c r="D159" s="811"/>
      <c r="E159" s="811"/>
      <c r="F159" s="811"/>
      <c r="G159" s="811"/>
      <c r="H159" s="811"/>
      <c r="I159" s="811"/>
      <c r="J159" s="811"/>
      <c r="K159" s="811"/>
      <c r="L159" s="811"/>
      <c r="M159" s="811"/>
      <c r="N159" s="811"/>
      <c r="O159" s="811"/>
      <c r="P159" s="811"/>
      <c r="Q159" s="811"/>
      <c r="R159" s="811"/>
      <c r="S159" s="944"/>
      <c r="T159" s="643"/>
    </row>
    <row r="160" spans="1:26" ht="15.75">
      <c r="A160" s="815">
        <v>1</v>
      </c>
      <c r="B160" s="816">
        <v>44083</v>
      </c>
      <c r="C160" s="1014">
        <f>+C152+7</f>
        <v>44146</v>
      </c>
      <c r="D160" s="819"/>
      <c r="E160" s="819"/>
      <c r="F160" s="819"/>
      <c r="G160" s="819"/>
      <c r="H160" s="819"/>
      <c r="I160" s="819"/>
      <c r="J160" s="819"/>
      <c r="K160" s="819"/>
      <c r="L160" s="819"/>
      <c r="M160" s="819"/>
      <c r="N160" s="819"/>
      <c r="O160" s="819"/>
      <c r="P160" s="819"/>
      <c r="Q160" s="819"/>
      <c r="R160" s="819"/>
      <c r="S160" s="945"/>
      <c r="T160" s="643"/>
    </row>
    <row r="161" spans="1:20">
      <c r="A161" s="820">
        <v>2</v>
      </c>
      <c r="B161" s="820"/>
      <c r="C161" s="998" t="s">
        <v>77</v>
      </c>
      <c r="D161" s="823"/>
      <c r="E161" s="823"/>
      <c r="F161" s="823"/>
      <c r="G161" s="823"/>
      <c r="H161" s="823"/>
      <c r="I161" s="823"/>
      <c r="J161" s="823"/>
      <c r="K161" s="823"/>
      <c r="L161" s="823"/>
      <c r="M161" s="823"/>
      <c r="N161" s="823"/>
      <c r="O161" s="823"/>
      <c r="P161" s="823"/>
      <c r="Q161" s="823"/>
      <c r="R161" s="823"/>
      <c r="S161" s="946"/>
      <c r="T161" s="643"/>
    </row>
    <row r="162" spans="1:20">
      <c r="A162" s="820">
        <v>3</v>
      </c>
      <c r="B162" s="820"/>
      <c r="C162" s="824" t="s">
        <v>78</v>
      </c>
      <c r="D162" s="823"/>
      <c r="E162" s="823"/>
      <c r="F162" s="823"/>
      <c r="G162" s="823"/>
      <c r="H162" s="823"/>
      <c r="I162" s="823"/>
      <c r="J162" s="823"/>
      <c r="K162" s="823"/>
      <c r="L162" s="823"/>
      <c r="M162" s="823"/>
      <c r="N162" s="823"/>
      <c r="O162" s="823"/>
      <c r="P162" s="823"/>
      <c r="Q162" s="823"/>
      <c r="R162" s="823"/>
      <c r="S162" s="947"/>
      <c r="T162" s="643"/>
    </row>
    <row r="163" spans="1:20">
      <c r="A163" s="820">
        <v>4</v>
      </c>
      <c r="B163" s="820"/>
      <c r="C163" s="825" t="s">
        <v>79</v>
      </c>
      <c r="D163" s="827"/>
      <c r="E163" s="827"/>
      <c r="F163" s="827"/>
      <c r="G163" s="827"/>
      <c r="H163" s="827"/>
      <c r="I163" s="827"/>
      <c r="J163" s="827"/>
      <c r="K163" s="827"/>
      <c r="L163" s="827"/>
      <c r="M163" s="827"/>
      <c r="N163" s="827"/>
      <c r="O163" s="827"/>
      <c r="P163" s="827"/>
      <c r="Q163" s="827"/>
      <c r="R163" s="827"/>
      <c r="S163" s="946"/>
      <c r="T163" s="643"/>
    </row>
    <row r="164" spans="1:20">
      <c r="A164" s="820">
        <v>6</v>
      </c>
      <c r="B164" s="820"/>
      <c r="C164" s="828" t="s">
        <v>80</v>
      </c>
      <c r="D164" s="827"/>
      <c r="E164" s="827"/>
      <c r="F164" s="827"/>
      <c r="G164" s="827"/>
      <c r="H164" s="827"/>
      <c r="I164" s="827"/>
      <c r="J164" s="827"/>
      <c r="K164" s="827"/>
      <c r="L164" s="827"/>
      <c r="M164" s="827"/>
      <c r="N164" s="827"/>
      <c r="O164" s="827"/>
      <c r="P164" s="827"/>
      <c r="Q164" s="827"/>
      <c r="R164" s="827"/>
      <c r="S164" s="953"/>
      <c r="T164" s="643"/>
    </row>
    <row r="165" spans="1:20">
      <c r="A165" s="820">
        <v>5</v>
      </c>
      <c r="B165" s="820"/>
      <c r="C165" s="828" t="s">
        <v>81</v>
      </c>
      <c r="D165" s="827"/>
      <c r="E165" s="827"/>
      <c r="F165" s="827"/>
      <c r="G165" s="827"/>
      <c r="H165" s="827"/>
      <c r="I165" s="827"/>
      <c r="J165" s="827"/>
      <c r="K165" s="827"/>
      <c r="L165" s="827"/>
      <c r="M165" s="827"/>
      <c r="N165" s="827"/>
      <c r="O165" s="827"/>
      <c r="P165" s="827"/>
      <c r="Q165" s="827"/>
      <c r="R165" s="827"/>
      <c r="S165" s="954"/>
      <c r="T165" s="643"/>
    </row>
    <row r="166" spans="1:20">
      <c r="A166" s="829"/>
      <c r="B166" s="829"/>
      <c r="C166" s="830" t="s">
        <v>82</v>
      </c>
      <c r="D166" s="832"/>
      <c r="E166" s="832"/>
      <c r="F166" s="832"/>
      <c r="G166" s="832"/>
      <c r="H166" s="832"/>
      <c r="I166" s="832"/>
      <c r="J166" s="832"/>
      <c r="K166" s="832"/>
      <c r="L166" s="832"/>
      <c r="M166" s="832"/>
      <c r="N166" s="832"/>
      <c r="O166" s="832"/>
      <c r="P166" s="832"/>
      <c r="Q166" s="832"/>
      <c r="R166" s="832"/>
      <c r="S166" s="950"/>
      <c r="T166" s="643"/>
    </row>
    <row r="167" spans="1:20">
      <c r="A167" s="833">
        <v>7</v>
      </c>
      <c r="B167" s="829"/>
      <c r="C167" s="834" t="s">
        <v>83</v>
      </c>
      <c r="D167" s="832"/>
      <c r="E167" s="832"/>
      <c r="F167" s="832"/>
      <c r="G167" s="832"/>
      <c r="H167" s="832"/>
      <c r="I167" s="832"/>
      <c r="J167" s="832"/>
      <c r="K167" s="832"/>
      <c r="L167" s="832"/>
      <c r="M167" s="832"/>
      <c r="N167" s="832"/>
      <c r="O167" s="832"/>
      <c r="P167" s="832"/>
      <c r="Q167" s="832"/>
      <c r="R167" s="832"/>
      <c r="S167" s="951"/>
      <c r="T167" s="643"/>
    </row>
    <row r="168" spans="1:20" ht="15.75">
      <c r="A168" s="792">
        <v>1</v>
      </c>
      <c r="B168" s="835">
        <v>44090</v>
      </c>
      <c r="C168" s="1018">
        <f>+C160+7</f>
        <v>44153</v>
      </c>
      <c r="D168" s="796"/>
      <c r="E168" s="796"/>
      <c r="F168" s="796"/>
      <c r="G168" s="796"/>
      <c r="H168" s="796"/>
      <c r="I168" s="796"/>
      <c r="J168" s="796"/>
      <c r="K168" s="796"/>
      <c r="L168" s="796"/>
      <c r="M168" s="796"/>
      <c r="N168" s="796"/>
      <c r="O168" s="796"/>
      <c r="P168" s="796"/>
      <c r="Q168" s="796"/>
      <c r="R168" s="796"/>
      <c r="S168" s="952"/>
      <c r="T168" s="643"/>
    </row>
    <row r="169" spans="1:20">
      <c r="A169" s="797">
        <v>2</v>
      </c>
      <c r="B169" s="797"/>
      <c r="C169" s="799" t="s">
        <v>77</v>
      </c>
      <c r="D169" s="801"/>
      <c r="E169" s="801"/>
      <c r="F169" s="801"/>
      <c r="G169" s="801"/>
      <c r="H169" s="801"/>
      <c r="I169" s="801"/>
      <c r="J169" s="801"/>
      <c r="K169" s="801"/>
      <c r="L169" s="801"/>
      <c r="M169" s="801"/>
      <c r="N169" s="801"/>
      <c r="O169" s="801"/>
      <c r="P169" s="801"/>
      <c r="Q169" s="801"/>
      <c r="R169" s="801"/>
      <c r="S169" s="939"/>
      <c r="T169" s="643"/>
    </row>
    <row r="170" spans="1:20">
      <c r="A170" s="797">
        <v>3</v>
      </c>
      <c r="B170" s="797"/>
      <c r="C170" s="803" t="s">
        <v>78</v>
      </c>
      <c r="D170" s="801"/>
      <c r="E170" s="801"/>
      <c r="F170" s="801"/>
      <c r="G170" s="801"/>
      <c r="H170" s="801"/>
      <c r="I170" s="801"/>
      <c r="J170" s="801"/>
      <c r="K170" s="801"/>
      <c r="L170" s="801"/>
      <c r="M170" s="801"/>
      <c r="N170" s="801"/>
      <c r="O170" s="801"/>
      <c r="P170" s="801"/>
      <c r="Q170" s="801"/>
      <c r="R170" s="801"/>
      <c r="S170" s="940"/>
      <c r="T170" s="643"/>
    </row>
    <row r="171" spans="1:20">
      <c r="A171" s="797">
        <v>4</v>
      </c>
      <c r="B171" s="797"/>
      <c r="C171" s="805" t="s">
        <v>79</v>
      </c>
      <c r="D171" s="841"/>
      <c r="E171" s="841"/>
      <c r="F171" s="841"/>
      <c r="G171" s="841"/>
      <c r="H171" s="841"/>
      <c r="I171" s="841"/>
      <c r="J171" s="841"/>
      <c r="K171" s="841"/>
      <c r="L171" s="841"/>
      <c r="M171" s="841"/>
      <c r="N171" s="841"/>
      <c r="O171" s="841"/>
      <c r="P171" s="841"/>
      <c r="Q171" s="841"/>
      <c r="R171" s="841"/>
      <c r="S171" s="939"/>
      <c r="T171" s="643"/>
    </row>
    <row r="172" spans="1:20">
      <c r="A172" s="797">
        <v>6</v>
      </c>
      <c r="B172" s="797"/>
      <c r="C172" s="806" t="s">
        <v>80</v>
      </c>
      <c r="D172" s="841"/>
      <c r="E172" s="841"/>
      <c r="F172" s="841"/>
      <c r="G172" s="841"/>
      <c r="H172" s="841"/>
      <c r="I172" s="841"/>
      <c r="J172" s="841"/>
      <c r="K172" s="841"/>
      <c r="L172" s="841"/>
      <c r="M172" s="841"/>
      <c r="N172" s="841"/>
      <c r="O172" s="841"/>
      <c r="P172" s="841"/>
      <c r="Q172" s="841"/>
      <c r="R172" s="841"/>
      <c r="S172" s="941"/>
      <c r="T172" s="643"/>
    </row>
    <row r="173" spans="1:20">
      <c r="A173" s="797">
        <v>5</v>
      </c>
      <c r="B173" s="797"/>
      <c r="C173" s="806" t="s">
        <v>81</v>
      </c>
      <c r="D173" s="841"/>
      <c r="E173" s="841"/>
      <c r="F173" s="841"/>
      <c r="G173" s="841"/>
      <c r="H173" s="841"/>
      <c r="I173" s="841"/>
      <c r="J173" s="841"/>
      <c r="K173" s="841"/>
      <c r="L173" s="841"/>
      <c r="M173" s="841"/>
      <c r="N173" s="841"/>
      <c r="O173" s="841"/>
      <c r="P173" s="841"/>
      <c r="Q173" s="841"/>
      <c r="R173" s="841"/>
      <c r="S173" s="942"/>
      <c r="T173" s="643"/>
    </row>
    <row r="174" spans="1:20">
      <c r="A174" s="807"/>
      <c r="B174" s="807"/>
      <c r="C174" s="809" t="s">
        <v>82</v>
      </c>
      <c r="D174" s="846"/>
      <c r="E174" s="846"/>
      <c r="F174" s="846"/>
      <c r="G174" s="846"/>
      <c r="H174" s="846"/>
      <c r="I174" s="846"/>
      <c r="J174" s="846"/>
      <c r="K174" s="846"/>
      <c r="L174" s="846"/>
      <c r="M174" s="846"/>
      <c r="N174" s="846"/>
      <c r="O174" s="846"/>
      <c r="P174" s="846"/>
      <c r="Q174" s="846"/>
      <c r="R174" s="846"/>
      <c r="S174" s="943"/>
      <c r="T174" s="643"/>
    </row>
    <row r="175" spans="1:20">
      <c r="A175" s="812">
        <v>7</v>
      </c>
      <c r="B175" s="807"/>
      <c r="C175" s="814" t="s">
        <v>83</v>
      </c>
      <c r="D175" s="846"/>
      <c r="E175" s="846"/>
      <c r="F175" s="846"/>
      <c r="G175" s="846"/>
      <c r="H175" s="846"/>
      <c r="I175" s="846"/>
      <c r="J175" s="846"/>
      <c r="K175" s="846"/>
      <c r="L175" s="846"/>
      <c r="M175" s="846"/>
      <c r="N175" s="846"/>
      <c r="O175" s="846"/>
      <c r="P175" s="846"/>
      <c r="Q175" s="846"/>
      <c r="R175" s="846"/>
      <c r="S175" s="944"/>
      <c r="T175" s="643"/>
    </row>
    <row r="176" spans="1:20" ht="15.75">
      <c r="A176" s="815">
        <v>1</v>
      </c>
      <c r="B176" s="816">
        <v>44097</v>
      </c>
      <c r="C176" s="817">
        <f>+C168+7</f>
        <v>44160</v>
      </c>
      <c r="D176" s="818"/>
      <c r="E176" s="819"/>
      <c r="F176" s="819"/>
      <c r="G176" s="819"/>
      <c r="H176" s="819"/>
      <c r="I176" s="819"/>
      <c r="J176" s="819"/>
      <c r="K176" s="819"/>
      <c r="L176" s="819"/>
      <c r="M176" s="819"/>
      <c r="N176" s="819"/>
      <c r="O176" s="819"/>
      <c r="P176" s="819"/>
      <c r="Q176" s="819"/>
      <c r="R176" s="819"/>
      <c r="S176" s="945"/>
      <c r="T176" s="643"/>
    </row>
    <row r="177" spans="1:26">
      <c r="A177" s="820">
        <v>2</v>
      </c>
      <c r="B177" s="820"/>
      <c r="C177" s="998" t="s">
        <v>77</v>
      </c>
      <c r="D177" s="822"/>
      <c r="E177" s="823"/>
      <c r="F177" s="823"/>
      <c r="G177" s="823"/>
      <c r="H177" s="823"/>
      <c r="I177" s="823"/>
      <c r="J177" s="823"/>
      <c r="K177" s="823"/>
      <c r="L177" s="823"/>
      <c r="M177" s="823"/>
      <c r="N177" s="823"/>
      <c r="O177" s="823"/>
      <c r="P177" s="823"/>
      <c r="Q177" s="823"/>
      <c r="R177" s="823"/>
      <c r="S177" s="946"/>
      <c r="T177" s="643"/>
    </row>
    <row r="178" spans="1:26">
      <c r="A178" s="820">
        <v>3</v>
      </c>
      <c r="B178" s="820"/>
      <c r="C178" s="824" t="s">
        <v>78</v>
      </c>
      <c r="D178" s="822"/>
      <c r="E178" s="823"/>
      <c r="F178" s="823"/>
      <c r="G178" s="823"/>
      <c r="H178" s="823"/>
      <c r="I178" s="823"/>
      <c r="J178" s="823"/>
      <c r="K178" s="823"/>
      <c r="L178" s="823"/>
      <c r="M178" s="823"/>
      <c r="N178" s="823"/>
      <c r="O178" s="823"/>
      <c r="P178" s="823"/>
      <c r="Q178" s="823"/>
      <c r="R178" s="823"/>
      <c r="S178" s="947"/>
      <c r="T178" s="643"/>
    </row>
    <row r="179" spans="1:26">
      <c r="A179" s="820">
        <v>4</v>
      </c>
      <c r="B179" s="820"/>
      <c r="C179" s="825" t="s">
        <v>79</v>
      </c>
      <c r="D179" s="826"/>
      <c r="E179" s="827"/>
      <c r="F179" s="827"/>
      <c r="G179" s="827"/>
      <c r="H179" s="827"/>
      <c r="I179" s="827"/>
      <c r="J179" s="827"/>
      <c r="K179" s="827"/>
      <c r="L179" s="827"/>
      <c r="M179" s="827"/>
      <c r="N179" s="827"/>
      <c r="O179" s="827"/>
      <c r="P179" s="827"/>
      <c r="Q179" s="827"/>
      <c r="R179" s="827"/>
      <c r="S179" s="946"/>
      <c r="T179" s="643"/>
    </row>
    <row r="180" spans="1:26">
      <c r="A180" s="820">
        <v>6</v>
      </c>
      <c r="B180" s="820"/>
      <c r="C180" s="828" t="s">
        <v>80</v>
      </c>
      <c r="D180" s="826"/>
      <c r="E180" s="827"/>
      <c r="F180" s="827"/>
      <c r="G180" s="827"/>
      <c r="H180" s="827"/>
      <c r="I180" s="827"/>
      <c r="J180" s="827"/>
      <c r="K180" s="827"/>
      <c r="L180" s="827"/>
      <c r="M180" s="827"/>
      <c r="N180" s="827"/>
      <c r="O180" s="827"/>
      <c r="P180" s="827"/>
      <c r="Q180" s="827"/>
      <c r="R180" s="827"/>
      <c r="S180" s="953"/>
      <c r="T180" s="643"/>
    </row>
    <row r="181" spans="1:26">
      <c r="A181" s="820">
        <v>5</v>
      </c>
      <c r="B181" s="820"/>
      <c r="C181" s="828" t="s">
        <v>81</v>
      </c>
      <c r="D181" s="826"/>
      <c r="E181" s="827"/>
      <c r="F181" s="827"/>
      <c r="G181" s="827"/>
      <c r="H181" s="827"/>
      <c r="I181" s="827"/>
      <c r="J181" s="827"/>
      <c r="K181" s="827"/>
      <c r="L181" s="827"/>
      <c r="M181" s="827"/>
      <c r="N181" s="827"/>
      <c r="O181" s="827"/>
      <c r="P181" s="827"/>
      <c r="Q181" s="827"/>
      <c r="R181" s="827"/>
      <c r="S181" s="954"/>
      <c r="T181" s="643"/>
    </row>
    <row r="182" spans="1:26">
      <c r="A182" s="829"/>
      <c r="B182" s="829"/>
      <c r="C182" s="830" t="s">
        <v>82</v>
      </c>
      <c r="D182" s="831"/>
      <c r="E182" s="832"/>
      <c r="F182" s="832"/>
      <c r="G182" s="832"/>
      <c r="H182" s="832"/>
      <c r="I182" s="832"/>
      <c r="J182" s="832"/>
      <c r="K182" s="832"/>
      <c r="L182" s="832"/>
      <c r="M182" s="832"/>
      <c r="N182" s="832"/>
      <c r="O182" s="832"/>
      <c r="P182" s="832"/>
      <c r="Q182" s="832"/>
      <c r="R182" s="832"/>
      <c r="S182" s="950"/>
      <c r="T182" s="643"/>
    </row>
    <row r="183" spans="1:26">
      <c r="A183" s="833">
        <v>7</v>
      </c>
      <c r="B183" s="833"/>
      <c r="C183" s="834" t="s">
        <v>83</v>
      </c>
      <c r="D183" s="852"/>
      <c r="E183" s="853"/>
      <c r="F183" s="853"/>
      <c r="G183" s="853"/>
      <c r="H183" s="853"/>
      <c r="I183" s="853"/>
      <c r="J183" s="853"/>
      <c r="K183" s="853"/>
      <c r="L183" s="853"/>
      <c r="M183" s="853"/>
      <c r="N183" s="853"/>
      <c r="O183" s="853"/>
      <c r="P183" s="853"/>
      <c r="Q183" s="853"/>
      <c r="R183" s="853"/>
      <c r="S183" s="955"/>
      <c r="T183" s="643"/>
    </row>
    <row r="184" spans="1:26" ht="18.75">
      <c r="A184" s="1043"/>
      <c r="B184" s="855"/>
      <c r="C184" s="856" t="s">
        <v>84</v>
      </c>
      <c r="D184" s="857" t="str">
        <f>IFERROR(AVERAGE(D152,D160,D168,D176),"")</f>
        <v/>
      </c>
      <c r="E184" s="857" t="str">
        <f t="shared" ref="E184:R184" si="28">IFERROR(AVERAGE(E152,E160,E168,E176),"")</f>
        <v/>
      </c>
      <c r="F184" s="857" t="str">
        <f t="shared" si="28"/>
        <v/>
      </c>
      <c r="G184" s="857" t="str">
        <f t="shared" si="28"/>
        <v/>
      </c>
      <c r="H184" s="857" t="str">
        <f t="shared" si="28"/>
        <v/>
      </c>
      <c r="I184" s="857" t="str">
        <f t="shared" si="28"/>
        <v/>
      </c>
      <c r="J184" s="857" t="str">
        <f t="shared" si="28"/>
        <v/>
      </c>
      <c r="K184" s="857" t="str">
        <f t="shared" si="28"/>
        <v/>
      </c>
      <c r="L184" s="857" t="str">
        <f t="shared" si="28"/>
        <v/>
      </c>
      <c r="M184" s="857" t="str">
        <f t="shared" si="28"/>
        <v/>
      </c>
      <c r="N184" s="857" t="str">
        <f t="shared" si="28"/>
        <v/>
      </c>
      <c r="O184" s="857" t="str">
        <f t="shared" si="28"/>
        <v/>
      </c>
      <c r="P184" s="857" t="str">
        <f t="shared" si="28"/>
        <v/>
      </c>
      <c r="Q184" s="857" t="str">
        <f t="shared" si="28"/>
        <v/>
      </c>
      <c r="R184" s="857" t="str">
        <f t="shared" si="28"/>
        <v/>
      </c>
      <c r="S184" s="1045"/>
      <c r="T184" s="870"/>
    </row>
    <row r="185" spans="1:26" ht="18.75">
      <c r="A185" s="787"/>
      <c r="B185" s="970"/>
      <c r="C185" s="971" t="s">
        <v>85</v>
      </c>
      <c r="D185" s="972" t="str">
        <f>IFERROR(AVERAGE(D153,D161,D169,D177),"")</f>
        <v/>
      </c>
      <c r="E185" s="972" t="str">
        <f t="shared" ref="E185:R185" si="29">IFERROR(AVERAGE(E153,E161,E169,E177),"")</f>
        <v/>
      </c>
      <c r="F185" s="972" t="str">
        <f t="shared" si="29"/>
        <v/>
      </c>
      <c r="G185" s="972" t="str">
        <f t="shared" si="29"/>
        <v/>
      </c>
      <c r="H185" s="972" t="str">
        <f t="shared" si="29"/>
        <v/>
      </c>
      <c r="I185" s="972" t="str">
        <f t="shared" si="29"/>
        <v/>
      </c>
      <c r="J185" s="972" t="str">
        <f t="shared" si="29"/>
        <v/>
      </c>
      <c r="K185" s="972" t="str">
        <f t="shared" si="29"/>
        <v/>
      </c>
      <c r="L185" s="972" t="str">
        <f t="shared" si="29"/>
        <v/>
      </c>
      <c r="M185" s="972" t="str">
        <f t="shared" si="29"/>
        <v/>
      </c>
      <c r="N185" s="972" t="str">
        <f t="shared" si="29"/>
        <v/>
      </c>
      <c r="O185" s="972" t="str">
        <f t="shared" si="29"/>
        <v/>
      </c>
      <c r="P185" s="972" t="str">
        <f t="shared" si="29"/>
        <v/>
      </c>
      <c r="Q185" s="972" t="str">
        <f t="shared" si="29"/>
        <v/>
      </c>
      <c r="R185" s="972" t="str">
        <f t="shared" si="29"/>
        <v/>
      </c>
      <c r="S185" s="1046"/>
      <c r="T185" s="870"/>
    </row>
    <row r="186" spans="1:26" ht="18.75">
      <c r="A186" s="974"/>
      <c r="B186" s="975"/>
      <c r="C186" s="999" t="s">
        <v>86</v>
      </c>
      <c r="D186" s="977" t="str">
        <f>IFERROR(AVERAGE(D154,D162,D170,D178),"")</f>
        <v/>
      </c>
      <c r="E186" s="977" t="str">
        <f t="shared" ref="E186:R186" si="30">IFERROR(AVERAGE(E154,E162,E170,E178),"")</f>
        <v/>
      </c>
      <c r="F186" s="977" t="str">
        <f t="shared" si="30"/>
        <v/>
      </c>
      <c r="G186" s="977" t="str">
        <f t="shared" si="30"/>
        <v/>
      </c>
      <c r="H186" s="977" t="str">
        <f t="shared" si="30"/>
        <v/>
      </c>
      <c r="I186" s="977" t="str">
        <f t="shared" si="30"/>
        <v/>
      </c>
      <c r="J186" s="977" t="str">
        <f t="shared" si="30"/>
        <v/>
      </c>
      <c r="K186" s="977" t="str">
        <f t="shared" si="30"/>
        <v/>
      </c>
      <c r="L186" s="977" t="str">
        <f t="shared" si="30"/>
        <v/>
      </c>
      <c r="M186" s="977" t="str">
        <f t="shared" si="30"/>
        <v/>
      </c>
      <c r="N186" s="977" t="str">
        <f t="shared" si="30"/>
        <v/>
      </c>
      <c r="O186" s="977" t="str">
        <f t="shared" si="30"/>
        <v/>
      </c>
      <c r="P186" s="977" t="str">
        <f t="shared" si="30"/>
        <v/>
      </c>
      <c r="Q186" s="977" t="str">
        <f t="shared" si="30"/>
        <v/>
      </c>
      <c r="R186" s="977" t="str">
        <f t="shared" si="30"/>
        <v/>
      </c>
      <c r="S186" s="1047"/>
      <c r="T186" s="1027"/>
    </row>
    <row r="187" spans="1:26" ht="18.75">
      <c r="A187" s="979"/>
      <c r="B187" s="980"/>
      <c r="C187" s="1000" t="s">
        <v>87</v>
      </c>
      <c r="D187" s="1001">
        <f>D157+D165+D173+D181</f>
        <v>0</v>
      </c>
      <c r="E187" s="1001">
        <f t="shared" ref="E187:R187" si="31">E157+E165+E173+E181</f>
        <v>0</v>
      </c>
      <c r="F187" s="1001">
        <f t="shared" si="31"/>
        <v>0</v>
      </c>
      <c r="G187" s="1001">
        <f t="shared" si="31"/>
        <v>0</v>
      </c>
      <c r="H187" s="1001">
        <f t="shared" si="31"/>
        <v>0</v>
      </c>
      <c r="I187" s="1001">
        <f t="shared" si="31"/>
        <v>0</v>
      </c>
      <c r="J187" s="1001">
        <f t="shared" si="31"/>
        <v>0</v>
      </c>
      <c r="K187" s="1001">
        <f t="shared" si="31"/>
        <v>0</v>
      </c>
      <c r="L187" s="1001">
        <f t="shared" si="31"/>
        <v>0</v>
      </c>
      <c r="M187" s="1001">
        <f t="shared" si="31"/>
        <v>0</v>
      </c>
      <c r="N187" s="1001">
        <f t="shared" si="31"/>
        <v>0</v>
      </c>
      <c r="O187" s="1001">
        <f t="shared" si="31"/>
        <v>0</v>
      </c>
      <c r="P187" s="1001">
        <f t="shared" si="31"/>
        <v>0</v>
      </c>
      <c r="Q187" s="1001">
        <f t="shared" si="31"/>
        <v>0</v>
      </c>
      <c r="R187" s="1001">
        <f t="shared" si="31"/>
        <v>0</v>
      </c>
      <c r="S187" s="1048"/>
      <c r="T187" s="1029"/>
    </row>
    <row r="188" spans="1:26" ht="18.75" customHeight="1">
      <c r="A188" s="983"/>
      <c r="B188" s="984"/>
      <c r="C188" s="1002" t="s">
        <v>88</v>
      </c>
      <c r="D188" s="987">
        <f t="shared" ref="D188:R189" si="32">D156+D164+D172+D180</f>
        <v>0</v>
      </c>
      <c r="E188" s="987">
        <f t="shared" si="32"/>
        <v>0</v>
      </c>
      <c r="F188" s="987">
        <f t="shared" si="32"/>
        <v>0</v>
      </c>
      <c r="G188" s="987">
        <f t="shared" si="32"/>
        <v>0</v>
      </c>
      <c r="H188" s="987">
        <f t="shared" si="32"/>
        <v>0</v>
      </c>
      <c r="I188" s="987">
        <f t="shared" si="32"/>
        <v>0</v>
      </c>
      <c r="J188" s="987">
        <f t="shared" si="32"/>
        <v>0</v>
      </c>
      <c r="K188" s="987">
        <f t="shared" si="32"/>
        <v>0</v>
      </c>
      <c r="L188" s="987">
        <f t="shared" si="32"/>
        <v>0</v>
      </c>
      <c r="M188" s="987">
        <f t="shared" si="32"/>
        <v>0</v>
      </c>
      <c r="N188" s="987">
        <f t="shared" si="32"/>
        <v>0</v>
      </c>
      <c r="O188" s="987">
        <f t="shared" si="32"/>
        <v>0</v>
      </c>
      <c r="P188" s="987">
        <f t="shared" si="32"/>
        <v>0</v>
      </c>
      <c r="Q188" s="987">
        <f t="shared" si="32"/>
        <v>0</v>
      </c>
      <c r="R188" s="987">
        <f t="shared" si="32"/>
        <v>0</v>
      </c>
      <c r="S188" s="1049"/>
      <c r="T188" s="1031"/>
    </row>
    <row r="189" spans="1:26" ht="18.75" customHeight="1">
      <c r="A189" s="983"/>
      <c r="B189" s="984"/>
      <c r="C189" s="1003" t="s">
        <v>89</v>
      </c>
      <c r="D189" s="990">
        <f>D157+D165+D173+D181</f>
        <v>0</v>
      </c>
      <c r="E189" s="990">
        <f t="shared" si="32"/>
        <v>0</v>
      </c>
      <c r="F189" s="990">
        <f t="shared" si="32"/>
        <v>0</v>
      </c>
      <c r="G189" s="990">
        <f t="shared" si="32"/>
        <v>0</v>
      </c>
      <c r="H189" s="990">
        <f t="shared" si="32"/>
        <v>0</v>
      </c>
      <c r="I189" s="990">
        <f t="shared" si="32"/>
        <v>0</v>
      </c>
      <c r="J189" s="990">
        <f t="shared" si="32"/>
        <v>0</v>
      </c>
      <c r="K189" s="990">
        <f t="shared" si="32"/>
        <v>0</v>
      </c>
      <c r="L189" s="990">
        <f t="shared" si="32"/>
        <v>0</v>
      </c>
      <c r="M189" s="990">
        <f t="shared" si="32"/>
        <v>0</v>
      </c>
      <c r="N189" s="990">
        <f t="shared" si="32"/>
        <v>0</v>
      </c>
      <c r="O189" s="990">
        <f t="shared" si="32"/>
        <v>0</v>
      </c>
      <c r="P189" s="990">
        <f t="shared" si="32"/>
        <v>0</v>
      </c>
      <c r="Q189" s="990">
        <f t="shared" si="32"/>
        <v>0</v>
      </c>
      <c r="R189" s="990">
        <f t="shared" si="32"/>
        <v>0</v>
      </c>
      <c r="S189" s="1050"/>
      <c r="T189" s="1031"/>
    </row>
    <row r="190" spans="1:26" ht="18.75" customHeight="1">
      <c r="A190" s="979"/>
      <c r="B190" s="980"/>
      <c r="C190" s="991"/>
      <c r="D190" s="992"/>
      <c r="E190" s="992"/>
      <c r="F190" s="992"/>
      <c r="G190" s="992"/>
      <c r="H190" s="992"/>
      <c r="I190" s="992"/>
      <c r="J190" s="992"/>
      <c r="K190" s="992"/>
      <c r="L190" s="992"/>
      <c r="M190" s="992"/>
      <c r="N190" s="992"/>
      <c r="O190" s="992"/>
      <c r="P190" s="992"/>
      <c r="Q190" s="992"/>
      <c r="R190" s="992"/>
      <c r="S190" s="1051"/>
      <c r="T190" s="1029"/>
    </row>
    <row r="191" spans="1:26" s="657" customFormat="1" ht="18.75">
      <c r="A191" s="1007"/>
      <c r="B191" s="1007"/>
      <c r="C191" s="1008" t="str">
        <f>IF(D2="HARAHAN","WEDNESDAY","THURSDAY")</f>
        <v>THURSDAY</v>
      </c>
      <c r="D191" s="1022"/>
      <c r="E191" s="1023"/>
      <c r="F191" s="1044"/>
      <c r="G191" s="1023"/>
      <c r="H191" s="1023"/>
      <c r="I191" s="1022"/>
      <c r="J191" s="1023"/>
      <c r="K191" s="1023"/>
      <c r="L191" s="1024"/>
      <c r="M191" s="1023"/>
      <c r="N191" s="1023"/>
      <c r="O191" s="1024"/>
      <c r="P191" s="1023"/>
      <c r="Q191" s="1024"/>
      <c r="R191" s="1023"/>
      <c r="S191" s="1052"/>
      <c r="T191" s="870"/>
      <c r="W191" s="700"/>
      <c r="X191" s="700"/>
      <c r="Y191" s="700"/>
      <c r="Z191" s="700"/>
    </row>
    <row r="192" spans="1:26" ht="15.75">
      <c r="A192" s="792">
        <v>1</v>
      </c>
      <c r="B192" s="835">
        <v>44077</v>
      </c>
      <c r="C192" s="1018">
        <f>(IF(TEXT((1&amp;C$3&amp;C$2)+0,"dddd")=C191,(1&amp;C$3&amp;C$2)+0,IF(TEXT((1&amp;C$3&amp;C$2)+1,"dddd")=C191,(1&amp;C$3&amp;C$2)+1,IF(TEXT((1&amp;C$3&amp;C$2)+2,"dddd")=C191,(1&amp;C$3&amp;C$2)+2,IF(TEXT((1&amp;C$3&amp;C$2)+3,"dddd")=C191,(1&amp;C$3&amp;C$2)+3,IF(TEXT((1&amp;C$3&amp;C$2)+4,"dddd")=C191,(1&amp;C$3&amp;C$2)+4,IF(TEXT((1&amp;C$3&amp;C$2)+5,"dddd")=C191,(1&amp;C$3&amp;C$2)+5,IF(TEXT((1&amp;C$3&amp;C$2)+6,"dddd")=C191,(1&amp;C$3&amp;C$2)+6,0))))))))</f>
        <v>44140</v>
      </c>
      <c r="D192" s="796"/>
      <c r="E192" s="796"/>
      <c r="F192" s="796"/>
      <c r="G192" s="796"/>
      <c r="H192" s="796"/>
      <c r="I192" s="796"/>
      <c r="J192" s="796"/>
      <c r="K192" s="796"/>
      <c r="L192" s="796"/>
      <c r="M192" s="796"/>
      <c r="N192" s="796"/>
      <c r="O192" s="796"/>
      <c r="P192" s="796"/>
      <c r="Q192" s="796"/>
      <c r="R192" s="796"/>
      <c r="S192" s="952"/>
      <c r="T192" s="643"/>
    </row>
    <row r="193" spans="1:20">
      <c r="A193" s="797">
        <v>2</v>
      </c>
      <c r="B193" s="797"/>
      <c r="C193" s="799" t="s">
        <v>77</v>
      </c>
      <c r="D193" s="801"/>
      <c r="E193" s="801"/>
      <c r="F193" s="801"/>
      <c r="G193" s="801"/>
      <c r="H193" s="801"/>
      <c r="I193" s="801"/>
      <c r="J193" s="801"/>
      <c r="K193" s="801"/>
      <c r="L193" s="801"/>
      <c r="M193" s="801"/>
      <c r="N193" s="801"/>
      <c r="O193" s="801"/>
      <c r="P193" s="801"/>
      <c r="Q193" s="801"/>
      <c r="R193" s="801"/>
      <c r="S193" s="939"/>
      <c r="T193" s="643"/>
    </row>
    <row r="194" spans="1:20">
      <c r="A194" s="797">
        <v>3</v>
      </c>
      <c r="B194" s="797"/>
      <c r="C194" s="803" t="s">
        <v>78</v>
      </c>
      <c r="D194" s="801"/>
      <c r="E194" s="801"/>
      <c r="F194" s="801"/>
      <c r="G194" s="801"/>
      <c r="H194" s="801"/>
      <c r="I194" s="801"/>
      <c r="J194" s="801"/>
      <c r="K194" s="801"/>
      <c r="L194" s="801"/>
      <c r="M194" s="801"/>
      <c r="N194" s="801"/>
      <c r="O194" s="801"/>
      <c r="P194" s="801"/>
      <c r="Q194" s="801"/>
      <c r="R194" s="801"/>
      <c r="S194" s="940"/>
      <c r="T194" s="643"/>
    </row>
    <row r="195" spans="1:20">
      <c r="A195" s="797">
        <v>4</v>
      </c>
      <c r="B195" s="797"/>
      <c r="C195" s="805" t="s">
        <v>79</v>
      </c>
      <c r="D195" s="801"/>
      <c r="E195" s="801"/>
      <c r="F195" s="801"/>
      <c r="G195" s="801"/>
      <c r="H195" s="801"/>
      <c r="I195" s="801"/>
      <c r="J195" s="801"/>
      <c r="K195" s="801"/>
      <c r="L195" s="801"/>
      <c r="M195" s="801"/>
      <c r="N195" s="801"/>
      <c r="O195" s="801"/>
      <c r="P195" s="801"/>
      <c r="Q195" s="801"/>
      <c r="R195" s="801"/>
      <c r="S195" s="939"/>
      <c r="T195" s="643"/>
    </row>
    <row r="196" spans="1:20">
      <c r="A196" s="797">
        <v>6</v>
      </c>
      <c r="B196" s="797"/>
      <c r="C196" s="806" t="s">
        <v>80</v>
      </c>
      <c r="D196" s="801"/>
      <c r="E196" s="801"/>
      <c r="F196" s="801"/>
      <c r="G196" s="801"/>
      <c r="H196" s="801"/>
      <c r="I196" s="801"/>
      <c r="J196" s="801"/>
      <c r="K196" s="801"/>
      <c r="L196" s="801"/>
      <c r="M196" s="801"/>
      <c r="N196" s="801"/>
      <c r="O196" s="801"/>
      <c r="P196" s="801"/>
      <c r="Q196" s="801"/>
      <c r="R196" s="801"/>
      <c r="S196" s="941"/>
      <c r="T196" s="643"/>
    </row>
    <row r="197" spans="1:20">
      <c r="A197" s="797">
        <v>5</v>
      </c>
      <c r="B197" s="797"/>
      <c r="C197" s="806" t="s">
        <v>81</v>
      </c>
      <c r="D197" s="801"/>
      <c r="E197" s="801"/>
      <c r="F197" s="801"/>
      <c r="G197" s="801"/>
      <c r="H197" s="801"/>
      <c r="I197" s="801"/>
      <c r="J197" s="801"/>
      <c r="K197" s="801"/>
      <c r="L197" s="801"/>
      <c r="M197" s="801"/>
      <c r="N197" s="801"/>
      <c r="O197" s="801"/>
      <c r="P197" s="801"/>
      <c r="Q197" s="801"/>
      <c r="R197" s="801"/>
      <c r="S197" s="942"/>
      <c r="T197" s="643"/>
    </row>
    <row r="198" spans="1:20">
      <c r="A198" s="807"/>
      <c r="B198" s="807"/>
      <c r="C198" s="809" t="s">
        <v>82</v>
      </c>
      <c r="D198" s="811"/>
      <c r="E198" s="811"/>
      <c r="F198" s="811"/>
      <c r="G198" s="811"/>
      <c r="H198" s="811"/>
      <c r="I198" s="811"/>
      <c r="J198" s="811"/>
      <c r="K198" s="811"/>
      <c r="L198" s="811"/>
      <c r="M198" s="811"/>
      <c r="N198" s="811"/>
      <c r="O198" s="811"/>
      <c r="P198" s="811"/>
      <c r="Q198" s="811"/>
      <c r="R198" s="811"/>
      <c r="S198" s="943"/>
      <c r="T198" s="643"/>
    </row>
    <row r="199" spans="1:20">
      <c r="A199" s="812">
        <v>7</v>
      </c>
      <c r="B199" s="807"/>
      <c r="C199" s="814" t="s">
        <v>83</v>
      </c>
      <c r="D199" s="811"/>
      <c r="E199" s="811"/>
      <c r="F199" s="811"/>
      <c r="G199" s="811"/>
      <c r="H199" s="811"/>
      <c r="I199" s="811"/>
      <c r="J199" s="811"/>
      <c r="K199" s="811"/>
      <c r="L199" s="811"/>
      <c r="M199" s="811"/>
      <c r="N199" s="811"/>
      <c r="O199" s="811"/>
      <c r="P199" s="811"/>
      <c r="Q199" s="811"/>
      <c r="R199" s="811"/>
      <c r="S199" s="944"/>
      <c r="T199" s="643"/>
    </row>
    <row r="200" spans="1:20" ht="15.75">
      <c r="A200" s="815">
        <v>1</v>
      </c>
      <c r="B200" s="816">
        <v>44084</v>
      </c>
      <c r="C200" s="1053">
        <f>+C192+7</f>
        <v>44147</v>
      </c>
      <c r="D200" s="819"/>
      <c r="E200" s="819"/>
      <c r="F200" s="819"/>
      <c r="G200" s="819"/>
      <c r="H200" s="819"/>
      <c r="I200" s="819"/>
      <c r="J200" s="819"/>
      <c r="K200" s="819"/>
      <c r="L200" s="819"/>
      <c r="M200" s="819"/>
      <c r="N200" s="819"/>
      <c r="O200" s="819"/>
      <c r="P200" s="819"/>
      <c r="Q200" s="819"/>
      <c r="R200" s="819"/>
      <c r="S200" s="945"/>
      <c r="T200" s="643"/>
    </row>
    <row r="201" spans="1:20">
      <c r="A201" s="820">
        <v>2</v>
      </c>
      <c r="B201" s="820"/>
      <c r="C201" s="998" t="s">
        <v>77</v>
      </c>
      <c r="D201" s="823"/>
      <c r="E201" s="823"/>
      <c r="F201" s="823"/>
      <c r="G201" s="823"/>
      <c r="H201" s="823"/>
      <c r="I201" s="823"/>
      <c r="J201" s="823"/>
      <c r="K201" s="823"/>
      <c r="L201" s="823"/>
      <c r="M201" s="823"/>
      <c r="N201" s="823"/>
      <c r="O201" s="823"/>
      <c r="P201" s="823"/>
      <c r="Q201" s="823"/>
      <c r="R201" s="823"/>
      <c r="S201" s="946"/>
      <c r="T201" s="643"/>
    </row>
    <row r="202" spans="1:20">
      <c r="A202" s="820">
        <v>3</v>
      </c>
      <c r="B202" s="820"/>
      <c r="C202" s="824" t="s">
        <v>78</v>
      </c>
      <c r="D202" s="823"/>
      <c r="E202" s="823"/>
      <c r="F202" s="823"/>
      <c r="G202" s="823"/>
      <c r="H202" s="823"/>
      <c r="I202" s="823"/>
      <c r="J202" s="823"/>
      <c r="K202" s="823"/>
      <c r="L202" s="823"/>
      <c r="M202" s="823"/>
      <c r="N202" s="823"/>
      <c r="O202" s="823"/>
      <c r="P202" s="823"/>
      <c r="Q202" s="823"/>
      <c r="R202" s="823"/>
      <c r="S202" s="947"/>
      <c r="T202" s="643"/>
    </row>
    <row r="203" spans="1:20">
      <c r="A203" s="820">
        <v>4</v>
      </c>
      <c r="B203" s="820"/>
      <c r="C203" s="825" t="s">
        <v>79</v>
      </c>
      <c r="D203" s="827"/>
      <c r="E203" s="827"/>
      <c r="F203" s="827"/>
      <c r="G203" s="827"/>
      <c r="H203" s="827"/>
      <c r="I203" s="827"/>
      <c r="J203" s="827"/>
      <c r="K203" s="827"/>
      <c r="L203" s="827"/>
      <c r="M203" s="827"/>
      <c r="N203" s="827"/>
      <c r="O203" s="827"/>
      <c r="P203" s="827"/>
      <c r="Q203" s="827"/>
      <c r="R203" s="827"/>
      <c r="S203" s="946"/>
      <c r="T203" s="643"/>
    </row>
    <row r="204" spans="1:20">
      <c r="A204" s="820">
        <v>6</v>
      </c>
      <c r="B204" s="820"/>
      <c r="C204" s="828" t="s">
        <v>80</v>
      </c>
      <c r="D204" s="827"/>
      <c r="E204" s="827"/>
      <c r="F204" s="827"/>
      <c r="G204" s="827"/>
      <c r="H204" s="827"/>
      <c r="I204" s="827"/>
      <c r="J204" s="827"/>
      <c r="K204" s="827"/>
      <c r="L204" s="827"/>
      <c r="M204" s="827"/>
      <c r="N204" s="827"/>
      <c r="O204" s="827"/>
      <c r="P204" s="827"/>
      <c r="Q204" s="827"/>
      <c r="R204" s="827"/>
      <c r="S204" s="953"/>
      <c r="T204" s="643"/>
    </row>
    <row r="205" spans="1:20">
      <c r="A205" s="820">
        <v>5</v>
      </c>
      <c r="B205" s="820"/>
      <c r="C205" s="828" t="s">
        <v>81</v>
      </c>
      <c r="D205" s="827"/>
      <c r="E205" s="827"/>
      <c r="F205" s="827"/>
      <c r="G205" s="827"/>
      <c r="H205" s="827"/>
      <c r="I205" s="827"/>
      <c r="J205" s="827"/>
      <c r="K205" s="827"/>
      <c r="L205" s="827"/>
      <c r="M205" s="827"/>
      <c r="N205" s="827"/>
      <c r="O205" s="827"/>
      <c r="P205" s="827"/>
      <c r="Q205" s="827"/>
      <c r="R205" s="827"/>
      <c r="S205" s="954"/>
      <c r="T205" s="643"/>
    </row>
    <row r="206" spans="1:20">
      <c r="A206" s="829"/>
      <c r="B206" s="829"/>
      <c r="C206" s="830" t="s">
        <v>82</v>
      </c>
      <c r="D206" s="832"/>
      <c r="E206" s="832"/>
      <c r="F206" s="832"/>
      <c r="G206" s="832"/>
      <c r="H206" s="832"/>
      <c r="I206" s="832"/>
      <c r="J206" s="832"/>
      <c r="K206" s="832"/>
      <c r="L206" s="832"/>
      <c r="M206" s="832"/>
      <c r="N206" s="832"/>
      <c r="O206" s="832"/>
      <c r="P206" s="832"/>
      <c r="Q206" s="832"/>
      <c r="R206" s="832"/>
      <c r="S206" s="950"/>
      <c r="T206" s="643"/>
    </row>
    <row r="207" spans="1:20">
      <c r="A207" s="833">
        <v>7</v>
      </c>
      <c r="B207" s="829"/>
      <c r="C207" s="834" t="s">
        <v>83</v>
      </c>
      <c r="D207" s="832"/>
      <c r="E207" s="832"/>
      <c r="F207" s="832"/>
      <c r="G207" s="832"/>
      <c r="H207" s="832"/>
      <c r="I207" s="832"/>
      <c r="J207" s="832"/>
      <c r="K207" s="832"/>
      <c r="L207" s="832"/>
      <c r="M207" s="832"/>
      <c r="N207" s="832"/>
      <c r="O207" s="832"/>
      <c r="P207" s="832"/>
      <c r="Q207" s="832"/>
      <c r="R207" s="832"/>
      <c r="S207" s="951"/>
      <c r="T207" s="643"/>
    </row>
    <row r="208" spans="1:20" ht="15.75">
      <c r="A208" s="792">
        <v>1</v>
      </c>
      <c r="B208" s="835">
        <v>44091</v>
      </c>
      <c r="C208" s="1018">
        <f>+C200+7</f>
        <v>44154</v>
      </c>
      <c r="D208" s="796"/>
      <c r="E208" s="796"/>
      <c r="F208" s="796"/>
      <c r="G208" s="796"/>
      <c r="H208" s="796"/>
      <c r="I208" s="796"/>
      <c r="J208" s="796"/>
      <c r="K208" s="796"/>
      <c r="L208" s="796"/>
      <c r="M208" s="796"/>
      <c r="N208" s="796"/>
      <c r="O208" s="796"/>
      <c r="P208" s="796"/>
      <c r="Q208" s="796"/>
      <c r="R208" s="796"/>
      <c r="S208" s="952"/>
      <c r="T208" s="643"/>
    </row>
    <row r="209" spans="1:20">
      <c r="A209" s="797">
        <v>2</v>
      </c>
      <c r="B209" s="797"/>
      <c r="C209" s="799" t="s">
        <v>77</v>
      </c>
      <c r="D209" s="801"/>
      <c r="E209" s="801"/>
      <c r="F209" s="801"/>
      <c r="G209" s="801"/>
      <c r="H209" s="801"/>
      <c r="I209" s="801"/>
      <c r="J209" s="801"/>
      <c r="K209" s="801"/>
      <c r="L209" s="801"/>
      <c r="M209" s="801"/>
      <c r="N209" s="801"/>
      <c r="O209" s="801"/>
      <c r="P209" s="801"/>
      <c r="Q209" s="801"/>
      <c r="R209" s="801"/>
      <c r="S209" s="939"/>
      <c r="T209" s="643"/>
    </row>
    <row r="210" spans="1:20">
      <c r="A210" s="797">
        <v>3</v>
      </c>
      <c r="B210" s="797"/>
      <c r="C210" s="803" t="s">
        <v>78</v>
      </c>
      <c r="D210" s="801"/>
      <c r="E210" s="801"/>
      <c r="F210" s="801"/>
      <c r="G210" s="801"/>
      <c r="H210" s="801"/>
      <c r="I210" s="801"/>
      <c r="J210" s="801"/>
      <c r="K210" s="801"/>
      <c r="L210" s="801"/>
      <c r="M210" s="801"/>
      <c r="N210" s="801"/>
      <c r="O210" s="801"/>
      <c r="P210" s="801"/>
      <c r="Q210" s="801"/>
      <c r="R210" s="801"/>
      <c r="S210" s="940"/>
      <c r="T210" s="643"/>
    </row>
    <row r="211" spans="1:20">
      <c r="A211" s="797">
        <v>4</v>
      </c>
      <c r="B211" s="797"/>
      <c r="C211" s="805" t="s">
        <v>79</v>
      </c>
      <c r="D211" s="841"/>
      <c r="E211" s="841"/>
      <c r="F211" s="841"/>
      <c r="G211" s="841"/>
      <c r="H211" s="841"/>
      <c r="I211" s="841"/>
      <c r="J211" s="841"/>
      <c r="K211" s="841"/>
      <c r="L211" s="841"/>
      <c r="M211" s="841"/>
      <c r="N211" s="841"/>
      <c r="O211" s="841"/>
      <c r="P211" s="841"/>
      <c r="Q211" s="841"/>
      <c r="R211" s="841"/>
      <c r="S211" s="939"/>
      <c r="T211" s="643"/>
    </row>
    <row r="212" spans="1:20">
      <c r="A212" s="797">
        <v>6</v>
      </c>
      <c r="B212" s="797"/>
      <c r="C212" s="806" t="s">
        <v>80</v>
      </c>
      <c r="D212" s="841"/>
      <c r="E212" s="841"/>
      <c r="F212" s="841"/>
      <c r="G212" s="841"/>
      <c r="H212" s="841"/>
      <c r="I212" s="841"/>
      <c r="J212" s="841"/>
      <c r="K212" s="841"/>
      <c r="L212" s="841"/>
      <c r="M212" s="841"/>
      <c r="N212" s="841"/>
      <c r="O212" s="841"/>
      <c r="P212" s="841"/>
      <c r="Q212" s="841"/>
      <c r="R212" s="841"/>
      <c r="S212" s="941"/>
      <c r="T212" s="643"/>
    </row>
    <row r="213" spans="1:20">
      <c r="A213" s="797">
        <v>5</v>
      </c>
      <c r="B213" s="797"/>
      <c r="C213" s="806" t="s">
        <v>81</v>
      </c>
      <c r="D213" s="841"/>
      <c r="E213" s="841"/>
      <c r="F213" s="841"/>
      <c r="G213" s="841"/>
      <c r="H213" s="841"/>
      <c r="I213" s="841"/>
      <c r="J213" s="841"/>
      <c r="K213" s="841"/>
      <c r="L213" s="841"/>
      <c r="M213" s="841"/>
      <c r="N213" s="841"/>
      <c r="O213" s="841"/>
      <c r="P213" s="841"/>
      <c r="Q213" s="841"/>
      <c r="R213" s="841"/>
      <c r="S213" s="942"/>
      <c r="T213" s="643"/>
    </row>
    <row r="214" spans="1:20">
      <c r="A214" s="807"/>
      <c r="B214" s="807"/>
      <c r="C214" s="809" t="s">
        <v>82</v>
      </c>
      <c r="D214" s="846"/>
      <c r="E214" s="846"/>
      <c r="F214" s="846"/>
      <c r="G214" s="846"/>
      <c r="H214" s="846"/>
      <c r="I214" s="846"/>
      <c r="J214" s="846"/>
      <c r="K214" s="846"/>
      <c r="L214" s="846"/>
      <c r="M214" s="846"/>
      <c r="N214" s="846"/>
      <c r="O214" s="846"/>
      <c r="P214" s="846"/>
      <c r="Q214" s="846"/>
      <c r="R214" s="846"/>
      <c r="S214" s="943"/>
      <c r="T214" s="643"/>
    </row>
    <row r="215" spans="1:20">
      <c r="A215" s="812">
        <v>7</v>
      </c>
      <c r="B215" s="807"/>
      <c r="C215" s="814" t="s">
        <v>83</v>
      </c>
      <c r="D215" s="846"/>
      <c r="E215" s="846"/>
      <c r="F215" s="846"/>
      <c r="G215" s="846"/>
      <c r="H215" s="846"/>
      <c r="I215" s="846"/>
      <c r="J215" s="846"/>
      <c r="K215" s="846"/>
      <c r="L215" s="846"/>
      <c r="M215" s="846"/>
      <c r="N215" s="846"/>
      <c r="O215" s="846"/>
      <c r="P215" s="846"/>
      <c r="Q215" s="846"/>
      <c r="R215" s="846"/>
      <c r="S215" s="944"/>
      <c r="T215" s="643"/>
    </row>
    <row r="216" spans="1:20" ht="15.75">
      <c r="A216" s="815">
        <v>1</v>
      </c>
      <c r="B216" s="847">
        <v>44098</v>
      </c>
      <c r="C216" s="1053">
        <f>+C208+7</f>
        <v>44161</v>
      </c>
      <c r="D216" s="819"/>
      <c r="E216" s="819"/>
      <c r="F216" s="819"/>
      <c r="G216" s="819"/>
      <c r="H216" s="819"/>
      <c r="I216" s="819"/>
      <c r="J216" s="819"/>
      <c r="K216" s="819"/>
      <c r="L216" s="819"/>
      <c r="M216" s="819"/>
      <c r="N216" s="819"/>
      <c r="O216" s="819"/>
      <c r="P216" s="819"/>
      <c r="Q216" s="819"/>
      <c r="R216" s="819"/>
      <c r="S216" s="945"/>
      <c r="T216" s="643"/>
    </row>
    <row r="217" spans="1:20">
      <c r="A217" s="820">
        <v>2</v>
      </c>
      <c r="B217" s="849"/>
      <c r="C217" s="998" t="s">
        <v>77</v>
      </c>
      <c r="D217" s="823"/>
      <c r="E217" s="823"/>
      <c r="F217" s="823"/>
      <c r="G217" s="823"/>
      <c r="H217" s="823"/>
      <c r="I217" s="823"/>
      <c r="J217" s="823"/>
      <c r="K217" s="823"/>
      <c r="L217" s="823"/>
      <c r="M217" s="823"/>
      <c r="N217" s="823"/>
      <c r="O217" s="823"/>
      <c r="P217" s="823"/>
      <c r="Q217" s="823"/>
      <c r="R217" s="823"/>
      <c r="S217" s="946"/>
      <c r="T217" s="643"/>
    </row>
    <row r="218" spans="1:20">
      <c r="A218" s="820">
        <v>3</v>
      </c>
      <c r="B218" s="849"/>
      <c r="C218" s="824" t="s">
        <v>78</v>
      </c>
      <c r="D218" s="823"/>
      <c r="E218" s="823"/>
      <c r="F218" s="823"/>
      <c r="G218" s="823"/>
      <c r="H218" s="823"/>
      <c r="I218" s="823"/>
      <c r="J218" s="823"/>
      <c r="K218" s="823"/>
      <c r="L218" s="823"/>
      <c r="M218" s="823"/>
      <c r="N218" s="823"/>
      <c r="O218" s="823"/>
      <c r="P218" s="823"/>
      <c r="Q218" s="823"/>
      <c r="R218" s="823"/>
      <c r="S218" s="947"/>
      <c r="T218" s="643"/>
    </row>
    <row r="219" spans="1:20">
      <c r="A219" s="820">
        <v>4</v>
      </c>
      <c r="B219" s="849"/>
      <c r="C219" s="825" t="s">
        <v>79</v>
      </c>
      <c r="D219" s="827"/>
      <c r="E219" s="827"/>
      <c r="F219" s="827"/>
      <c r="G219" s="827"/>
      <c r="H219" s="827"/>
      <c r="I219" s="827"/>
      <c r="J219" s="827"/>
      <c r="K219" s="827"/>
      <c r="L219" s="827"/>
      <c r="M219" s="827"/>
      <c r="N219" s="827"/>
      <c r="O219" s="827"/>
      <c r="P219" s="827"/>
      <c r="Q219" s="827"/>
      <c r="R219" s="827"/>
      <c r="S219" s="946"/>
      <c r="T219" s="643"/>
    </row>
    <row r="220" spans="1:20">
      <c r="A220" s="820">
        <v>6</v>
      </c>
      <c r="B220" s="849"/>
      <c r="C220" s="828" t="s">
        <v>80</v>
      </c>
      <c r="D220" s="827"/>
      <c r="E220" s="827"/>
      <c r="F220" s="827"/>
      <c r="G220" s="827"/>
      <c r="H220" s="827"/>
      <c r="I220" s="827"/>
      <c r="J220" s="827"/>
      <c r="K220" s="827"/>
      <c r="L220" s="827"/>
      <c r="M220" s="827"/>
      <c r="N220" s="827"/>
      <c r="O220" s="827"/>
      <c r="P220" s="827"/>
      <c r="Q220" s="827"/>
      <c r="R220" s="827"/>
      <c r="S220" s="953"/>
      <c r="T220" s="643"/>
    </row>
    <row r="221" spans="1:20">
      <c r="A221" s="820">
        <v>5</v>
      </c>
      <c r="B221" s="849"/>
      <c r="C221" s="828" t="s">
        <v>81</v>
      </c>
      <c r="D221" s="827"/>
      <c r="E221" s="827"/>
      <c r="F221" s="827"/>
      <c r="G221" s="827"/>
      <c r="H221" s="827"/>
      <c r="I221" s="827"/>
      <c r="J221" s="827"/>
      <c r="K221" s="827"/>
      <c r="L221" s="827"/>
      <c r="M221" s="827"/>
      <c r="N221" s="827"/>
      <c r="O221" s="827"/>
      <c r="P221" s="827"/>
      <c r="Q221" s="827"/>
      <c r="R221" s="827"/>
      <c r="S221" s="954"/>
      <c r="T221" s="643"/>
    </row>
    <row r="222" spans="1:20">
      <c r="A222" s="829"/>
      <c r="B222" s="1054"/>
      <c r="C222" s="830" t="s">
        <v>82</v>
      </c>
      <c r="D222" s="832"/>
      <c r="E222" s="832"/>
      <c r="F222" s="832"/>
      <c r="G222" s="832"/>
      <c r="H222" s="832"/>
      <c r="I222" s="832"/>
      <c r="J222" s="832"/>
      <c r="K222" s="832"/>
      <c r="L222" s="832"/>
      <c r="M222" s="832"/>
      <c r="N222" s="832"/>
      <c r="O222" s="832"/>
      <c r="P222" s="832"/>
      <c r="Q222" s="832"/>
      <c r="R222" s="832"/>
      <c r="S222" s="950"/>
      <c r="T222" s="643"/>
    </row>
    <row r="223" spans="1:20">
      <c r="A223" s="833">
        <v>7</v>
      </c>
      <c r="B223" s="851"/>
      <c r="C223" s="834" t="s">
        <v>83</v>
      </c>
      <c r="D223" s="853"/>
      <c r="E223" s="853"/>
      <c r="F223" s="853"/>
      <c r="G223" s="853"/>
      <c r="H223" s="853"/>
      <c r="I223" s="853"/>
      <c r="J223" s="853"/>
      <c r="K223" s="853"/>
      <c r="L223" s="853"/>
      <c r="M223" s="853"/>
      <c r="N223" s="853"/>
      <c r="O223" s="853"/>
      <c r="P223" s="853"/>
      <c r="Q223" s="853"/>
      <c r="R223" s="853"/>
      <c r="S223" s="955"/>
      <c r="T223" s="643"/>
    </row>
    <row r="224" spans="1:20" ht="18.75">
      <c r="A224" s="1043"/>
      <c r="B224" s="855"/>
      <c r="C224" s="1055" t="s">
        <v>84</v>
      </c>
      <c r="D224" s="857" t="str">
        <f>IFERROR(AVERAGE(D192,D200,D208,D216),"")</f>
        <v/>
      </c>
      <c r="E224" s="857" t="str">
        <f t="shared" ref="E224:R224" si="33">IFERROR(AVERAGE(E192,E200,E208,E216),"")</f>
        <v/>
      </c>
      <c r="F224" s="857" t="str">
        <f t="shared" si="33"/>
        <v/>
      </c>
      <c r="G224" s="857" t="str">
        <f t="shared" si="33"/>
        <v/>
      </c>
      <c r="H224" s="857" t="str">
        <f t="shared" si="33"/>
        <v/>
      </c>
      <c r="I224" s="857" t="str">
        <f t="shared" si="33"/>
        <v/>
      </c>
      <c r="J224" s="857" t="str">
        <f t="shared" si="33"/>
        <v/>
      </c>
      <c r="K224" s="857" t="str">
        <f t="shared" si="33"/>
        <v/>
      </c>
      <c r="L224" s="857" t="str">
        <f t="shared" si="33"/>
        <v/>
      </c>
      <c r="M224" s="857" t="str">
        <f t="shared" si="33"/>
        <v/>
      </c>
      <c r="N224" s="857" t="str">
        <f t="shared" si="33"/>
        <v/>
      </c>
      <c r="O224" s="857" t="str">
        <f t="shared" si="33"/>
        <v/>
      </c>
      <c r="P224" s="857" t="str">
        <f t="shared" si="33"/>
        <v/>
      </c>
      <c r="Q224" s="857" t="str">
        <f t="shared" si="33"/>
        <v/>
      </c>
      <c r="R224" s="857" t="str">
        <f t="shared" si="33"/>
        <v/>
      </c>
      <c r="S224" s="1045"/>
      <c r="T224" s="870"/>
    </row>
    <row r="225" spans="1:26" ht="18.75">
      <c r="A225" s="787"/>
      <c r="B225" s="970"/>
      <c r="C225" s="971" t="s">
        <v>85</v>
      </c>
      <c r="D225" s="857" t="str">
        <f>IFERROR(AVERAGE(D193,D201,D209,D217),"")</f>
        <v/>
      </c>
      <c r="E225" s="857" t="str">
        <f t="shared" ref="E225:R225" si="34">IFERROR(AVERAGE(E193,E201,E209,E217),"")</f>
        <v/>
      </c>
      <c r="F225" s="857" t="str">
        <f t="shared" si="34"/>
        <v/>
      </c>
      <c r="G225" s="857" t="str">
        <f t="shared" si="34"/>
        <v/>
      </c>
      <c r="H225" s="857" t="str">
        <f t="shared" si="34"/>
        <v/>
      </c>
      <c r="I225" s="857" t="str">
        <f t="shared" si="34"/>
        <v/>
      </c>
      <c r="J225" s="857" t="str">
        <f t="shared" si="34"/>
        <v/>
      </c>
      <c r="K225" s="857" t="str">
        <f t="shared" si="34"/>
        <v/>
      </c>
      <c r="L225" s="857" t="str">
        <f t="shared" si="34"/>
        <v/>
      </c>
      <c r="M225" s="857" t="str">
        <f t="shared" si="34"/>
        <v/>
      </c>
      <c r="N225" s="857" t="str">
        <f t="shared" si="34"/>
        <v/>
      </c>
      <c r="O225" s="857" t="str">
        <f t="shared" si="34"/>
        <v/>
      </c>
      <c r="P225" s="857" t="str">
        <f t="shared" si="34"/>
        <v/>
      </c>
      <c r="Q225" s="857" t="str">
        <f t="shared" si="34"/>
        <v/>
      </c>
      <c r="R225" s="857" t="str">
        <f t="shared" si="34"/>
        <v/>
      </c>
      <c r="S225" s="1046"/>
      <c r="T225" s="870"/>
    </row>
    <row r="226" spans="1:26" ht="18.75">
      <c r="A226" s="974"/>
      <c r="B226" s="975"/>
      <c r="C226" s="999" t="s">
        <v>86</v>
      </c>
      <c r="D226" s="857" t="str">
        <f>IFERROR(AVERAGE(D194,D202,D210,D218),"")</f>
        <v/>
      </c>
      <c r="E226" s="857" t="str">
        <f t="shared" ref="E226:R226" si="35">IFERROR(AVERAGE(E194,E202,E210,E218),"")</f>
        <v/>
      </c>
      <c r="F226" s="857" t="str">
        <f t="shared" si="35"/>
        <v/>
      </c>
      <c r="G226" s="857" t="str">
        <f t="shared" si="35"/>
        <v/>
      </c>
      <c r="H226" s="857" t="str">
        <f t="shared" si="35"/>
        <v/>
      </c>
      <c r="I226" s="857" t="str">
        <f t="shared" si="35"/>
        <v/>
      </c>
      <c r="J226" s="857" t="str">
        <f t="shared" si="35"/>
        <v/>
      </c>
      <c r="K226" s="857" t="str">
        <f t="shared" si="35"/>
        <v/>
      </c>
      <c r="L226" s="857" t="str">
        <f t="shared" si="35"/>
        <v/>
      </c>
      <c r="M226" s="857" t="str">
        <f t="shared" si="35"/>
        <v/>
      </c>
      <c r="N226" s="857" t="str">
        <f t="shared" si="35"/>
        <v/>
      </c>
      <c r="O226" s="857" t="str">
        <f t="shared" si="35"/>
        <v/>
      </c>
      <c r="P226" s="857" t="str">
        <f t="shared" si="35"/>
        <v/>
      </c>
      <c r="Q226" s="857" t="str">
        <f t="shared" si="35"/>
        <v/>
      </c>
      <c r="R226" s="857" t="str">
        <f t="shared" si="35"/>
        <v/>
      </c>
      <c r="S226" s="1047"/>
      <c r="T226" s="1027"/>
    </row>
    <row r="227" spans="1:26" ht="18.75">
      <c r="A227" s="979"/>
      <c r="B227" s="980"/>
      <c r="C227" s="1000" t="s">
        <v>87</v>
      </c>
      <c r="D227" s="1001">
        <f>D197+D205+D213+D221</f>
        <v>0</v>
      </c>
      <c r="E227" s="1001">
        <f t="shared" ref="E227:R227" si="36">E197+E205+E213+E221</f>
        <v>0</v>
      </c>
      <c r="F227" s="1001">
        <f t="shared" si="36"/>
        <v>0</v>
      </c>
      <c r="G227" s="1001">
        <f t="shared" si="36"/>
        <v>0</v>
      </c>
      <c r="H227" s="1001">
        <f t="shared" si="36"/>
        <v>0</v>
      </c>
      <c r="I227" s="1001">
        <f t="shared" si="36"/>
        <v>0</v>
      </c>
      <c r="J227" s="1001">
        <f t="shared" si="36"/>
        <v>0</v>
      </c>
      <c r="K227" s="1001">
        <f t="shared" si="36"/>
        <v>0</v>
      </c>
      <c r="L227" s="1001">
        <f t="shared" si="36"/>
        <v>0</v>
      </c>
      <c r="M227" s="1001">
        <f t="shared" si="36"/>
        <v>0</v>
      </c>
      <c r="N227" s="1001">
        <f t="shared" si="36"/>
        <v>0</v>
      </c>
      <c r="O227" s="1001">
        <f t="shared" si="36"/>
        <v>0</v>
      </c>
      <c r="P227" s="1001">
        <f t="shared" si="36"/>
        <v>0</v>
      </c>
      <c r="Q227" s="1001">
        <f t="shared" si="36"/>
        <v>0</v>
      </c>
      <c r="R227" s="1001">
        <f t="shared" si="36"/>
        <v>0</v>
      </c>
      <c r="S227" s="1048"/>
      <c r="T227" s="1027"/>
    </row>
    <row r="228" spans="1:26" ht="18.75">
      <c r="A228" s="983"/>
      <c r="B228" s="984"/>
      <c r="C228" s="1002" t="s">
        <v>88</v>
      </c>
      <c r="D228" s="987">
        <f>D196+D204+D212+D220</f>
        <v>0</v>
      </c>
      <c r="E228" s="987">
        <f t="shared" ref="E228:R229" si="37">E196+E204+E212+E220</f>
        <v>0</v>
      </c>
      <c r="F228" s="987">
        <f t="shared" si="37"/>
        <v>0</v>
      </c>
      <c r="G228" s="987">
        <f t="shared" si="37"/>
        <v>0</v>
      </c>
      <c r="H228" s="987">
        <f t="shared" si="37"/>
        <v>0</v>
      </c>
      <c r="I228" s="987">
        <f t="shared" si="37"/>
        <v>0</v>
      </c>
      <c r="J228" s="987">
        <f t="shared" si="37"/>
        <v>0</v>
      </c>
      <c r="K228" s="987">
        <f t="shared" si="37"/>
        <v>0</v>
      </c>
      <c r="L228" s="987">
        <f t="shared" si="37"/>
        <v>0</v>
      </c>
      <c r="M228" s="987">
        <f t="shared" si="37"/>
        <v>0</v>
      </c>
      <c r="N228" s="987">
        <f t="shared" si="37"/>
        <v>0</v>
      </c>
      <c r="O228" s="987">
        <f t="shared" si="37"/>
        <v>0</v>
      </c>
      <c r="P228" s="987">
        <f t="shared" si="37"/>
        <v>0</v>
      </c>
      <c r="Q228" s="987">
        <f t="shared" si="37"/>
        <v>0</v>
      </c>
      <c r="R228" s="987">
        <f t="shared" si="37"/>
        <v>0</v>
      </c>
      <c r="S228" s="1049"/>
      <c r="T228" s="1031"/>
    </row>
    <row r="229" spans="1:26" ht="18.75">
      <c r="A229" s="983"/>
      <c r="B229" s="984"/>
      <c r="C229" s="1003" t="s">
        <v>89</v>
      </c>
      <c r="D229" s="990">
        <f>D197+D205+D213+D221</f>
        <v>0</v>
      </c>
      <c r="E229" s="990">
        <f t="shared" si="37"/>
        <v>0</v>
      </c>
      <c r="F229" s="990">
        <f t="shared" si="37"/>
        <v>0</v>
      </c>
      <c r="G229" s="990">
        <f t="shared" si="37"/>
        <v>0</v>
      </c>
      <c r="H229" s="990">
        <f t="shared" si="37"/>
        <v>0</v>
      </c>
      <c r="I229" s="990">
        <f t="shared" si="37"/>
        <v>0</v>
      </c>
      <c r="J229" s="990">
        <f t="shared" si="37"/>
        <v>0</v>
      </c>
      <c r="K229" s="990">
        <f t="shared" si="37"/>
        <v>0</v>
      </c>
      <c r="L229" s="990">
        <f t="shared" si="37"/>
        <v>0</v>
      </c>
      <c r="M229" s="990">
        <f t="shared" si="37"/>
        <v>0</v>
      </c>
      <c r="N229" s="990">
        <f t="shared" si="37"/>
        <v>0</v>
      </c>
      <c r="O229" s="990">
        <f t="shared" si="37"/>
        <v>0</v>
      </c>
      <c r="P229" s="990">
        <f t="shared" si="37"/>
        <v>0</v>
      </c>
      <c r="Q229" s="990">
        <f t="shared" si="37"/>
        <v>0</v>
      </c>
      <c r="R229" s="990">
        <f t="shared" si="37"/>
        <v>0</v>
      </c>
      <c r="S229" s="1050"/>
      <c r="T229" s="1031"/>
    </row>
    <row r="230" spans="1:26" ht="18.75">
      <c r="A230" s="979"/>
      <c r="B230" s="980"/>
      <c r="C230" s="1004" t="s">
        <v>90</v>
      </c>
      <c r="D230" s="1005" t="s">
        <v>91</v>
      </c>
      <c r="E230" s="1006"/>
      <c r="F230" s="1006"/>
      <c r="G230" s="1006"/>
      <c r="H230" s="1006"/>
      <c r="I230" s="1006"/>
      <c r="J230" s="1021"/>
      <c r="K230" s="992"/>
      <c r="L230" s="992"/>
      <c r="M230" s="992"/>
      <c r="N230" s="992"/>
      <c r="O230" s="992"/>
      <c r="P230" s="992"/>
      <c r="Q230" s="992"/>
      <c r="R230" s="992"/>
      <c r="S230" s="1051"/>
      <c r="T230" s="1029"/>
    </row>
    <row r="231" spans="1:26" s="657" customFormat="1" ht="18.75">
      <c r="A231" s="1007"/>
      <c r="B231" s="1007"/>
      <c r="C231" s="1008" t="str">
        <f>IF(D2="HARAHAN","THURSDAY","FRIDAY")</f>
        <v>FRIDAY</v>
      </c>
      <c r="D231" s="1022"/>
      <c r="E231" s="1023"/>
      <c r="F231" s="1044"/>
      <c r="G231" s="1023"/>
      <c r="H231" s="1023"/>
      <c r="I231" s="1022"/>
      <c r="J231" s="1023"/>
      <c r="K231" s="1023"/>
      <c r="L231" s="1024"/>
      <c r="M231" s="1023"/>
      <c r="N231" s="1023"/>
      <c r="O231" s="1024"/>
      <c r="P231" s="1023"/>
      <c r="Q231" s="1024"/>
      <c r="R231" s="1023"/>
      <c r="S231" s="1052"/>
      <c r="T231" s="870"/>
      <c r="W231" s="700"/>
      <c r="X231" s="700"/>
      <c r="Y231" s="700"/>
      <c r="Z231" s="700"/>
    </row>
    <row r="232" spans="1:26" ht="15.75">
      <c r="A232" s="792">
        <v>1</v>
      </c>
      <c r="B232" s="835">
        <v>44078</v>
      </c>
      <c r="C232" s="1018">
        <f>(IF(TEXT((1&amp;C$3&amp;C$2)+0,"dddd")=C231,(1&amp;C$3&amp;C$2)+0,IF(TEXT((1&amp;C$3&amp;C$2)+1,"dddd")=C231,(1&amp;C$3&amp;C$2)+1,IF(TEXT((1&amp;C$3&amp;C$2)+2,"dddd")=C231,(1&amp;C$3&amp;C$2)+2,IF(TEXT((1&amp;C$3&amp;C$2)+3,"dddd")=C231,(1&amp;C$3&amp;C$2)+3,IF(TEXT((1&amp;C$3&amp;C$2)+4,"dddd")=C231,(1&amp;C$3&amp;C$2)+4,IF(TEXT((1&amp;C$3&amp;C$2)+5,"dddd")=C231,(1&amp;C$3&amp;C$2)+5,IF(TEXT((1&amp;C$3&amp;C$2)+6,"dddd")=C231,(1&amp;C$3&amp;C$2)+6,0))))))))</f>
        <v>44141</v>
      </c>
      <c r="D232" s="1013"/>
      <c r="E232" s="1013"/>
      <c r="F232" s="1013"/>
      <c r="G232" s="1013"/>
      <c r="H232" s="1013"/>
      <c r="I232" s="1013"/>
      <c r="J232" s="1013"/>
      <c r="K232" s="1013"/>
      <c r="L232" s="1013"/>
      <c r="M232" s="1013"/>
      <c r="N232" s="1013"/>
      <c r="O232" s="1013"/>
      <c r="P232" s="1013"/>
      <c r="Q232" s="1013"/>
      <c r="R232" s="1013"/>
      <c r="S232" s="1039"/>
      <c r="T232" s="643"/>
    </row>
    <row r="233" spans="1:26">
      <c r="A233" s="797">
        <v>2</v>
      </c>
      <c r="B233" s="797"/>
      <c r="C233" s="799" t="s">
        <v>77</v>
      </c>
      <c r="D233" s="801"/>
      <c r="E233" s="801"/>
      <c r="F233" s="801"/>
      <c r="G233" s="801"/>
      <c r="H233" s="801"/>
      <c r="I233" s="801"/>
      <c r="J233" s="801"/>
      <c r="K233" s="801"/>
      <c r="L233" s="801"/>
      <c r="M233" s="801"/>
      <c r="N233" s="801"/>
      <c r="O233" s="801"/>
      <c r="P233" s="801"/>
      <c r="Q233" s="801"/>
      <c r="R233" s="801"/>
      <c r="S233" s="939"/>
      <c r="T233" s="643"/>
    </row>
    <row r="234" spans="1:26">
      <c r="A234" s="797">
        <v>3</v>
      </c>
      <c r="B234" s="797"/>
      <c r="C234" s="803" t="s">
        <v>78</v>
      </c>
      <c r="D234" s="801"/>
      <c r="E234" s="801"/>
      <c r="F234" s="801"/>
      <c r="G234" s="801"/>
      <c r="H234" s="801"/>
      <c r="I234" s="801"/>
      <c r="J234" s="801"/>
      <c r="K234" s="801"/>
      <c r="L234" s="801"/>
      <c r="M234" s="801"/>
      <c r="N234" s="801"/>
      <c r="O234" s="801"/>
      <c r="P234" s="801"/>
      <c r="Q234" s="801"/>
      <c r="R234" s="801"/>
      <c r="S234" s="940"/>
      <c r="T234" s="643"/>
    </row>
    <row r="235" spans="1:26">
      <c r="A235" s="797">
        <v>4</v>
      </c>
      <c r="B235" s="797"/>
      <c r="C235" s="805" t="s">
        <v>79</v>
      </c>
      <c r="D235" s="841"/>
      <c r="E235" s="841"/>
      <c r="F235" s="841"/>
      <c r="G235" s="841"/>
      <c r="H235" s="841"/>
      <c r="I235" s="841"/>
      <c r="J235" s="841"/>
      <c r="K235" s="841"/>
      <c r="L235" s="841"/>
      <c r="M235" s="841"/>
      <c r="N235" s="841"/>
      <c r="O235" s="841"/>
      <c r="P235" s="841"/>
      <c r="Q235" s="841"/>
      <c r="R235" s="841"/>
      <c r="S235" s="939"/>
      <c r="T235" s="643"/>
    </row>
    <row r="236" spans="1:26">
      <c r="A236" s="797">
        <v>6</v>
      </c>
      <c r="B236" s="797"/>
      <c r="C236" s="806" t="s">
        <v>80</v>
      </c>
      <c r="D236" s="841"/>
      <c r="E236" s="841"/>
      <c r="F236" s="841"/>
      <c r="G236" s="841"/>
      <c r="H236" s="841"/>
      <c r="I236" s="841"/>
      <c r="J236" s="841"/>
      <c r="K236" s="841"/>
      <c r="L236" s="841"/>
      <c r="M236" s="841"/>
      <c r="N236" s="841"/>
      <c r="O236" s="841"/>
      <c r="P236" s="841"/>
      <c r="Q236" s="841"/>
      <c r="R236" s="841"/>
      <c r="S236" s="941"/>
      <c r="T236" s="643"/>
    </row>
    <row r="237" spans="1:26">
      <c r="A237" s="797">
        <v>5</v>
      </c>
      <c r="B237" s="797"/>
      <c r="C237" s="806" t="s">
        <v>81</v>
      </c>
      <c r="D237" s="841"/>
      <c r="E237" s="841"/>
      <c r="F237" s="841"/>
      <c r="G237" s="841"/>
      <c r="H237" s="841"/>
      <c r="I237" s="841"/>
      <c r="J237" s="841"/>
      <c r="K237" s="841"/>
      <c r="L237" s="841"/>
      <c r="M237" s="841"/>
      <c r="N237" s="841"/>
      <c r="O237" s="841"/>
      <c r="P237" s="841"/>
      <c r="Q237" s="841"/>
      <c r="R237" s="841"/>
      <c r="S237" s="942"/>
      <c r="T237" s="643"/>
    </row>
    <row r="238" spans="1:26">
      <c r="A238" s="807"/>
      <c r="B238" s="807"/>
      <c r="C238" s="809" t="s">
        <v>82</v>
      </c>
      <c r="D238" s="846"/>
      <c r="E238" s="846"/>
      <c r="F238" s="846"/>
      <c r="G238" s="846"/>
      <c r="H238" s="846"/>
      <c r="I238" s="846"/>
      <c r="J238" s="846"/>
      <c r="K238" s="846"/>
      <c r="L238" s="846"/>
      <c r="M238" s="846"/>
      <c r="N238" s="846"/>
      <c r="O238" s="846"/>
      <c r="P238" s="846"/>
      <c r="Q238" s="846"/>
      <c r="R238" s="846"/>
      <c r="S238" s="943"/>
      <c r="T238" s="643"/>
    </row>
    <row r="239" spans="1:26">
      <c r="A239" s="812">
        <v>7</v>
      </c>
      <c r="B239" s="807"/>
      <c r="C239" s="814" t="s">
        <v>83</v>
      </c>
      <c r="D239" s="846"/>
      <c r="E239" s="846"/>
      <c r="F239" s="846"/>
      <c r="G239" s="846"/>
      <c r="H239" s="846"/>
      <c r="I239" s="846"/>
      <c r="J239" s="846"/>
      <c r="K239" s="846"/>
      <c r="L239" s="846"/>
      <c r="M239" s="846"/>
      <c r="N239" s="846"/>
      <c r="O239" s="846"/>
      <c r="P239" s="846"/>
      <c r="Q239" s="846"/>
      <c r="R239" s="846"/>
      <c r="S239" s="944"/>
      <c r="T239" s="643"/>
    </row>
    <row r="240" spans="1:26" ht="15.75">
      <c r="A240" s="815">
        <v>1</v>
      </c>
      <c r="B240" s="847">
        <v>44085</v>
      </c>
      <c r="C240" s="1053">
        <f>+C232+7</f>
        <v>44148</v>
      </c>
      <c r="D240" s="819"/>
      <c r="E240" s="819"/>
      <c r="F240" s="819"/>
      <c r="G240" s="819"/>
      <c r="H240" s="819"/>
      <c r="I240" s="819"/>
      <c r="J240" s="819"/>
      <c r="K240" s="819"/>
      <c r="L240" s="819"/>
      <c r="M240" s="819"/>
      <c r="N240" s="819"/>
      <c r="O240" s="819"/>
      <c r="P240" s="819"/>
      <c r="Q240" s="819"/>
      <c r="R240" s="819"/>
      <c r="S240" s="945"/>
      <c r="T240" s="643"/>
    </row>
    <row r="241" spans="1:20">
      <c r="A241" s="820">
        <v>2</v>
      </c>
      <c r="B241" s="849"/>
      <c r="C241" s="998" t="s">
        <v>77</v>
      </c>
      <c r="D241" s="823"/>
      <c r="E241" s="823"/>
      <c r="F241" s="823"/>
      <c r="G241" s="823"/>
      <c r="H241" s="823"/>
      <c r="I241" s="823"/>
      <c r="J241" s="823"/>
      <c r="K241" s="823"/>
      <c r="L241" s="823"/>
      <c r="M241" s="823"/>
      <c r="N241" s="823"/>
      <c r="O241" s="823"/>
      <c r="P241" s="823"/>
      <c r="Q241" s="823"/>
      <c r="R241" s="823"/>
      <c r="S241" s="946"/>
      <c r="T241" s="643"/>
    </row>
    <row r="242" spans="1:20">
      <c r="A242" s="820">
        <v>3</v>
      </c>
      <c r="B242" s="849"/>
      <c r="C242" s="824" t="s">
        <v>78</v>
      </c>
      <c r="D242" s="823"/>
      <c r="E242" s="823"/>
      <c r="F242" s="823"/>
      <c r="G242" s="823"/>
      <c r="H242" s="823"/>
      <c r="I242" s="823"/>
      <c r="J242" s="823"/>
      <c r="K242" s="823"/>
      <c r="L242" s="823"/>
      <c r="M242" s="823"/>
      <c r="N242" s="823"/>
      <c r="O242" s="823"/>
      <c r="P242" s="823"/>
      <c r="Q242" s="823"/>
      <c r="R242" s="823"/>
      <c r="S242" s="947"/>
      <c r="T242" s="643"/>
    </row>
    <row r="243" spans="1:20">
      <c r="A243" s="820">
        <v>4</v>
      </c>
      <c r="B243" s="849"/>
      <c r="C243" s="825" t="s">
        <v>79</v>
      </c>
      <c r="D243" s="1015"/>
      <c r="E243" s="1015"/>
      <c r="F243" s="1015"/>
      <c r="G243" s="1015"/>
      <c r="H243" s="1015"/>
      <c r="I243" s="1015"/>
      <c r="J243" s="1015"/>
      <c r="K243" s="1015"/>
      <c r="L243" s="1015"/>
      <c r="M243" s="1015"/>
      <c r="N243" s="1015"/>
      <c r="O243" s="1015"/>
      <c r="P243" s="1015"/>
      <c r="Q243" s="1015"/>
      <c r="R243" s="1015"/>
      <c r="S243" s="946"/>
      <c r="T243" s="643"/>
    </row>
    <row r="244" spans="1:20">
      <c r="A244" s="820">
        <v>6</v>
      </c>
      <c r="B244" s="849"/>
      <c r="C244" s="828" t="s">
        <v>80</v>
      </c>
      <c r="D244" s="1015"/>
      <c r="E244" s="1015"/>
      <c r="F244" s="1015"/>
      <c r="G244" s="1015"/>
      <c r="H244" s="1015"/>
      <c r="I244" s="1015"/>
      <c r="J244" s="1015"/>
      <c r="K244" s="1015"/>
      <c r="L244" s="1015"/>
      <c r="M244" s="1015"/>
      <c r="N244" s="1015"/>
      <c r="O244" s="1015"/>
      <c r="P244" s="1015"/>
      <c r="Q244" s="1015"/>
      <c r="R244" s="1015"/>
      <c r="S244" s="953"/>
      <c r="T244" s="643"/>
    </row>
    <row r="245" spans="1:20">
      <c r="A245" s="820">
        <v>5</v>
      </c>
      <c r="B245" s="849"/>
      <c r="C245" s="828" t="s">
        <v>81</v>
      </c>
      <c r="D245" s="1015"/>
      <c r="E245" s="1015"/>
      <c r="F245" s="1015"/>
      <c r="G245" s="1015"/>
      <c r="H245" s="1015"/>
      <c r="I245" s="1015"/>
      <c r="J245" s="1015"/>
      <c r="K245" s="1015"/>
      <c r="L245" s="1015"/>
      <c r="M245" s="1015"/>
      <c r="N245" s="1015"/>
      <c r="O245" s="1015"/>
      <c r="P245" s="1015"/>
      <c r="Q245" s="1015"/>
      <c r="R245" s="1015"/>
      <c r="S245" s="954"/>
      <c r="T245" s="643"/>
    </row>
    <row r="246" spans="1:20">
      <c r="A246" s="829"/>
      <c r="B246" s="1054"/>
      <c r="C246" s="830" t="s">
        <v>82</v>
      </c>
      <c r="D246" s="1016"/>
      <c r="E246" s="1016"/>
      <c r="F246" s="1016"/>
      <c r="G246" s="1016"/>
      <c r="H246" s="1016"/>
      <c r="I246" s="1016"/>
      <c r="J246" s="1016"/>
      <c r="K246" s="1016"/>
      <c r="L246" s="1016"/>
      <c r="M246" s="1016"/>
      <c r="N246" s="1016"/>
      <c r="O246" s="1016"/>
      <c r="P246" s="1016"/>
      <c r="Q246" s="1016"/>
      <c r="R246" s="1016"/>
      <c r="S246" s="950"/>
      <c r="T246" s="643"/>
    </row>
    <row r="247" spans="1:20">
      <c r="A247" s="833">
        <v>7</v>
      </c>
      <c r="B247" s="851"/>
      <c r="C247" s="834" t="s">
        <v>83</v>
      </c>
      <c r="D247" s="1017"/>
      <c r="E247" s="1017"/>
      <c r="F247" s="1017"/>
      <c r="G247" s="1017"/>
      <c r="H247" s="1017"/>
      <c r="I247" s="1017"/>
      <c r="J247" s="1017"/>
      <c r="K247" s="1017"/>
      <c r="L247" s="1017"/>
      <c r="M247" s="1017"/>
      <c r="N247" s="1017"/>
      <c r="O247" s="1017"/>
      <c r="P247" s="1017"/>
      <c r="Q247" s="1017"/>
      <c r="R247" s="1017"/>
      <c r="S247" s="955"/>
      <c r="T247" s="643"/>
    </row>
    <row r="248" spans="1:20" ht="15.75">
      <c r="A248" s="792">
        <v>1</v>
      </c>
      <c r="B248" s="835">
        <v>44092</v>
      </c>
      <c r="C248" s="1018">
        <f>+C240+7</f>
        <v>44155</v>
      </c>
      <c r="D248" s="796"/>
      <c r="E248" s="796"/>
      <c r="F248" s="796"/>
      <c r="G248" s="796"/>
      <c r="H248" s="796"/>
      <c r="I248" s="796"/>
      <c r="J248" s="796"/>
      <c r="K248" s="796"/>
      <c r="L248" s="796"/>
      <c r="M248" s="796"/>
      <c r="N248" s="796"/>
      <c r="O248" s="796"/>
      <c r="P248" s="796"/>
      <c r="Q248" s="796"/>
      <c r="R248" s="796"/>
      <c r="S248" s="952"/>
      <c r="T248" s="643"/>
    </row>
    <row r="249" spans="1:20">
      <c r="A249" s="797">
        <v>2</v>
      </c>
      <c r="B249" s="797"/>
      <c r="C249" s="799" t="s">
        <v>77</v>
      </c>
      <c r="D249" s="801"/>
      <c r="E249" s="801"/>
      <c r="F249" s="801"/>
      <c r="G249" s="801"/>
      <c r="H249" s="801"/>
      <c r="I249" s="801"/>
      <c r="J249" s="801"/>
      <c r="K249" s="801"/>
      <c r="L249" s="801"/>
      <c r="M249" s="801"/>
      <c r="N249" s="801"/>
      <c r="O249" s="801"/>
      <c r="P249" s="801"/>
      <c r="Q249" s="801"/>
      <c r="R249" s="801"/>
      <c r="S249" s="939"/>
      <c r="T249" s="643"/>
    </row>
    <row r="250" spans="1:20">
      <c r="A250" s="797">
        <v>3</v>
      </c>
      <c r="B250" s="797"/>
      <c r="C250" s="803" t="s">
        <v>78</v>
      </c>
      <c r="D250" s="801"/>
      <c r="E250" s="801"/>
      <c r="F250" s="801"/>
      <c r="G250" s="801"/>
      <c r="H250" s="801"/>
      <c r="I250" s="801"/>
      <c r="J250" s="801"/>
      <c r="K250" s="801"/>
      <c r="L250" s="801"/>
      <c r="M250" s="801"/>
      <c r="N250" s="801"/>
      <c r="O250" s="801"/>
      <c r="P250" s="801"/>
      <c r="Q250" s="801"/>
      <c r="R250" s="801"/>
      <c r="S250" s="940"/>
      <c r="T250" s="643"/>
    </row>
    <row r="251" spans="1:20">
      <c r="A251" s="797">
        <v>4</v>
      </c>
      <c r="B251" s="797"/>
      <c r="C251" s="805" t="s">
        <v>79</v>
      </c>
      <c r="D251" s="841"/>
      <c r="E251" s="841"/>
      <c r="F251" s="841"/>
      <c r="G251" s="841"/>
      <c r="H251" s="841"/>
      <c r="I251" s="841"/>
      <c r="J251" s="841"/>
      <c r="K251" s="841"/>
      <c r="L251" s="841"/>
      <c r="M251" s="841"/>
      <c r="N251" s="841"/>
      <c r="O251" s="841"/>
      <c r="P251" s="841"/>
      <c r="Q251" s="841"/>
      <c r="R251" s="841"/>
      <c r="S251" s="939"/>
      <c r="T251" s="643"/>
    </row>
    <row r="252" spans="1:20">
      <c r="A252" s="797">
        <v>6</v>
      </c>
      <c r="B252" s="797"/>
      <c r="C252" s="806" t="s">
        <v>80</v>
      </c>
      <c r="D252" s="841"/>
      <c r="E252" s="841"/>
      <c r="F252" s="841"/>
      <c r="G252" s="841"/>
      <c r="H252" s="841"/>
      <c r="I252" s="841"/>
      <c r="J252" s="841"/>
      <c r="K252" s="841"/>
      <c r="L252" s="841"/>
      <c r="M252" s="841"/>
      <c r="N252" s="841"/>
      <c r="O252" s="841"/>
      <c r="P252" s="841"/>
      <c r="Q252" s="841"/>
      <c r="R252" s="841"/>
      <c r="S252" s="941"/>
      <c r="T252" s="643"/>
    </row>
    <row r="253" spans="1:20">
      <c r="A253" s="797">
        <v>5</v>
      </c>
      <c r="B253" s="797"/>
      <c r="C253" s="806" t="s">
        <v>81</v>
      </c>
      <c r="D253" s="841"/>
      <c r="E253" s="841"/>
      <c r="F253" s="841"/>
      <c r="G253" s="841"/>
      <c r="H253" s="841"/>
      <c r="I253" s="841"/>
      <c r="J253" s="841"/>
      <c r="K253" s="841"/>
      <c r="L253" s="841"/>
      <c r="M253" s="841"/>
      <c r="N253" s="841"/>
      <c r="O253" s="841"/>
      <c r="P253" s="841"/>
      <c r="Q253" s="841"/>
      <c r="R253" s="841"/>
      <c r="S253" s="942"/>
      <c r="T253" s="643"/>
    </row>
    <row r="254" spans="1:20">
      <c r="A254" s="807"/>
      <c r="B254" s="807"/>
      <c r="C254" s="809" t="s">
        <v>82</v>
      </c>
      <c r="D254" s="846"/>
      <c r="E254" s="846"/>
      <c r="F254" s="846"/>
      <c r="G254" s="846"/>
      <c r="H254" s="846"/>
      <c r="I254" s="846"/>
      <c r="J254" s="846"/>
      <c r="K254" s="846"/>
      <c r="L254" s="846"/>
      <c r="M254" s="846"/>
      <c r="N254" s="846"/>
      <c r="O254" s="846"/>
      <c r="P254" s="846"/>
      <c r="Q254" s="846"/>
      <c r="R254" s="846"/>
      <c r="S254" s="943"/>
      <c r="T254" s="643"/>
    </row>
    <row r="255" spans="1:20">
      <c r="A255" s="812">
        <v>7</v>
      </c>
      <c r="B255" s="807"/>
      <c r="C255" s="814" t="s">
        <v>83</v>
      </c>
      <c r="D255" s="846"/>
      <c r="E255" s="846"/>
      <c r="F255" s="846"/>
      <c r="G255" s="846"/>
      <c r="H255" s="846"/>
      <c r="I255" s="846"/>
      <c r="J255" s="846"/>
      <c r="K255" s="846"/>
      <c r="L255" s="846"/>
      <c r="M255" s="846"/>
      <c r="N255" s="846"/>
      <c r="O255" s="846"/>
      <c r="P255" s="846"/>
      <c r="Q255" s="846"/>
      <c r="R255" s="846"/>
      <c r="S255" s="944"/>
      <c r="T255" s="643"/>
    </row>
    <row r="256" spans="1:20" ht="15.75">
      <c r="A256" s="815">
        <v>1</v>
      </c>
      <c r="B256" s="847">
        <v>44099</v>
      </c>
      <c r="C256" s="1053">
        <f>+C248+7</f>
        <v>44162</v>
      </c>
      <c r="D256" s="819"/>
      <c r="E256" s="819"/>
      <c r="F256" s="819"/>
      <c r="G256" s="819"/>
      <c r="H256" s="819"/>
      <c r="I256" s="819"/>
      <c r="J256" s="819"/>
      <c r="K256" s="819"/>
      <c r="L256" s="819"/>
      <c r="M256" s="819"/>
      <c r="N256" s="819"/>
      <c r="O256" s="819"/>
      <c r="P256" s="819"/>
      <c r="Q256" s="819"/>
      <c r="R256" s="819"/>
      <c r="S256" s="945"/>
      <c r="T256" s="643"/>
    </row>
    <row r="257" spans="1:26">
      <c r="A257" s="820">
        <v>2</v>
      </c>
      <c r="B257" s="849"/>
      <c r="C257" s="998" t="s">
        <v>77</v>
      </c>
      <c r="D257" s="823"/>
      <c r="E257" s="823"/>
      <c r="F257" s="823"/>
      <c r="G257" s="823"/>
      <c r="H257" s="823"/>
      <c r="I257" s="823"/>
      <c r="J257" s="823"/>
      <c r="K257" s="823"/>
      <c r="L257" s="823"/>
      <c r="M257" s="823"/>
      <c r="N257" s="823"/>
      <c r="O257" s="823"/>
      <c r="P257" s="823"/>
      <c r="Q257" s="823"/>
      <c r="R257" s="823"/>
      <c r="S257" s="946"/>
      <c r="T257" s="643"/>
    </row>
    <row r="258" spans="1:26">
      <c r="A258" s="820">
        <v>3</v>
      </c>
      <c r="B258" s="849"/>
      <c r="C258" s="824" t="s">
        <v>78</v>
      </c>
      <c r="D258" s="823"/>
      <c r="E258" s="823"/>
      <c r="F258" s="823"/>
      <c r="G258" s="823"/>
      <c r="H258" s="823"/>
      <c r="I258" s="823"/>
      <c r="J258" s="823"/>
      <c r="K258" s="823"/>
      <c r="L258" s="823"/>
      <c r="M258" s="823"/>
      <c r="N258" s="823"/>
      <c r="O258" s="823"/>
      <c r="P258" s="823"/>
      <c r="Q258" s="823"/>
      <c r="R258" s="823"/>
      <c r="S258" s="947"/>
      <c r="T258" s="643"/>
    </row>
    <row r="259" spans="1:26">
      <c r="A259" s="820">
        <v>4</v>
      </c>
      <c r="B259" s="849"/>
      <c r="C259" s="825" t="s">
        <v>79</v>
      </c>
      <c r="D259" s="1015"/>
      <c r="E259" s="1015"/>
      <c r="F259" s="1015"/>
      <c r="G259" s="1015"/>
      <c r="H259" s="1015"/>
      <c r="I259" s="1015"/>
      <c r="J259" s="1015"/>
      <c r="K259" s="1015"/>
      <c r="L259" s="1015"/>
      <c r="M259" s="1015"/>
      <c r="N259" s="1015"/>
      <c r="O259" s="1015"/>
      <c r="P259" s="1015"/>
      <c r="Q259" s="1015"/>
      <c r="R259" s="1015"/>
      <c r="S259" s="946"/>
      <c r="T259" s="643"/>
    </row>
    <row r="260" spans="1:26">
      <c r="A260" s="820">
        <v>6</v>
      </c>
      <c r="B260" s="849"/>
      <c r="C260" s="828" t="s">
        <v>80</v>
      </c>
      <c r="D260" s="1015"/>
      <c r="E260" s="1015"/>
      <c r="F260" s="1015"/>
      <c r="G260" s="1015"/>
      <c r="H260" s="1015"/>
      <c r="I260" s="1015"/>
      <c r="J260" s="1015"/>
      <c r="K260" s="1015"/>
      <c r="L260" s="1015"/>
      <c r="M260" s="1015"/>
      <c r="N260" s="1015"/>
      <c r="O260" s="1015"/>
      <c r="P260" s="1015"/>
      <c r="Q260" s="1015"/>
      <c r="R260" s="1015"/>
      <c r="S260" s="953"/>
      <c r="T260" s="643"/>
    </row>
    <row r="261" spans="1:26">
      <c r="A261" s="820">
        <v>5</v>
      </c>
      <c r="B261" s="849"/>
      <c r="C261" s="828" t="s">
        <v>81</v>
      </c>
      <c r="D261" s="1015"/>
      <c r="E261" s="1015"/>
      <c r="F261" s="1015"/>
      <c r="G261" s="1015"/>
      <c r="H261" s="1015"/>
      <c r="I261" s="1015"/>
      <c r="J261" s="1015"/>
      <c r="K261" s="1015"/>
      <c r="L261" s="1015"/>
      <c r="M261" s="1015"/>
      <c r="N261" s="1015"/>
      <c r="O261" s="1015"/>
      <c r="P261" s="1015"/>
      <c r="Q261" s="1015"/>
      <c r="R261" s="1015"/>
      <c r="S261" s="954"/>
      <c r="T261" s="643"/>
    </row>
    <row r="262" spans="1:26">
      <c r="A262" s="829"/>
      <c r="B262" s="1054"/>
      <c r="C262" s="830" t="s">
        <v>82</v>
      </c>
      <c r="D262" s="1016"/>
      <c r="E262" s="1016"/>
      <c r="F262" s="1016"/>
      <c r="G262" s="1016"/>
      <c r="H262" s="1016"/>
      <c r="I262" s="1016"/>
      <c r="J262" s="1016"/>
      <c r="K262" s="1016"/>
      <c r="L262" s="1016"/>
      <c r="M262" s="1016"/>
      <c r="N262" s="1016"/>
      <c r="O262" s="1016"/>
      <c r="P262" s="1016"/>
      <c r="Q262" s="1016"/>
      <c r="R262" s="1016"/>
      <c r="S262" s="950"/>
      <c r="T262" s="643"/>
    </row>
    <row r="263" spans="1:26">
      <c r="A263" s="833">
        <v>7</v>
      </c>
      <c r="B263" s="851"/>
      <c r="C263" s="834" t="s">
        <v>83</v>
      </c>
      <c r="D263" s="1017"/>
      <c r="E263" s="1017"/>
      <c r="F263" s="1017"/>
      <c r="G263" s="1017"/>
      <c r="H263" s="1017"/>
      <c r="I263" s="1017"/>
      <c r="J263" s="1017"/>
      <c r="K263" s="1017"/>
      <c r="L263" s="1017"/>
      <c r="M263" s="1017"/>
      <c r="N263" s="1017"/>
      <c r="O263" s="1017"/>
      <c r="P263" s="1017"/>
      <c r="Q263" s="1017"/>
      <c r="R263" s="1017"/>
      <c r="S263" s="955"/>
      <c r="T263" s="643"/>
    </row>
    <row r="264" spans="1:26" ht="18.75">
      <c r="A264" s="1043"/>
      <c r="B264" s="855"/>
      <c r="C264" s="1055" t="s">
        <v>84</v>
      </c>
      <c r="D264" s="857" t="str">
        <f>IFERROR(AVERAGE(D232,D240,D248,D256),"")</f>
        <v/>
      </c>
      <c r="E264" s="857" t="str">
        <f t="shared" ref="E264:R264" si="38">IFERROR(AVERAGE(E232,E240,E248,E256),"")</f>
        <v/>
      </c>
      <c r="F264" s="857" t="str">
        <f t="shared" si="38"/>
        <v/>
      </c>
      <c r="G264" s="857" t="str">
        <f t="shared" si="38"/>
        <v/>
      </c>
      <c r="H264" s="857" t="str">
        <f t="shared" si="38"/>
        <v/>
      </c>
      <c r="I264" s="857" t="str">
        <f t="shared" si="38"/>
        <v/>
      </c>
      <c r="J264" s="857" t="str">
        <f t="shared" si="38"/>
        <v/>
      </c>
      <c r="K264" s="857" t="str">
        <f t="shared" si="38"/>
        <v/>
      </c>
      <c r="L264" s="857" t="str">
        <f t="shared" si="38"/>
        <v/>
      </c>
      <c r="M264" s="857" t="str">
        <f t="shared" si="38"/>
        <v/>
      </c>
      <c r="N264" s="857" t="str">
        <f t="shared" si="38"/>
        <v/>
      </c>
      <c r="O264" s="857" t="str">
        <f t="shared" si="38"/>
        <v/>
      </c>
      <c r="P264" s="857" t="str">
        <f t="shared" si="38"/>
        <v/>
      </c>
      <c r="Q264" s="857" t="str">
        <f t="shared" si="38"/>
        <v/>
      </c>
      <c r="R264" s="857" t="str">
        <f t="shared" si="38"/>
        <v/>
      </c>
      <c r="S264" s="1045"/>
      <c r="T264" s="870"/>
    </row>
    <row r="265" spans="1:26" ht="18.75">
      <c r="A265" s="787"/>
      <c r="B265" s="970"/>
      <c r="C265" s="971" t="s">
        <v>85</v>
      </c>
      <c r="D265" s="857" t="str">
        <f t="shared" ref="D265:R265" si="39">IFERROR(AVERAGE(D233,D241,D249,D257),"")</f>
        <v/>
      </c>
      <c r="E265" s="857" t="str">
        <f t="shared" si="39"/>
        <v/>
      </c>
      <c r="F265" s="857" t="str">
        <f t="shared" si="39"/>
        <v/>
      </c>
      <c r="G265" s="857" t="str">
        <f t="shared" si="39"/>
        <v/>
      </c>
      <c r="H265" s="857" t="str">
        <f t="shared" si="39"/>
        <v/>
      </c>
      <c r="I265" s="857" t="str">
        <f t="shared" si="39"/>
        <v/>
      </c>
      <c r="J265" s="857" t="str">
        <f t="shared" si="39"/>
        <v/>
      </c>
      <c r="K265" s="857" t="str">
        <f t="shared" si="39"/>
        <v/>
      </c>
      <c r="L265" s="857" t="str">
        <f t="shared" si="39"/>
        <v/>
      </c>
      <c r="M265" s="857" t="str">
        <f t="shared" si="39"/>
        <v/>
      </c>
      <c r="N265" s="857" t="str">
        <f t="shared" si="39"/>
        <v/>
      </c>
      <c r="O265" s="857" t="str">
        <f t="shared" si="39"/>
        <v/>
      </c>
      <c r="P265" s="857" t="str">
        <f t="shared" si="39"/>
        <v/>
      </c>
      <c r="Q265" s="857" t="str">
        <f t="shared" si="39"/>
        <v/>
      </c>
      <c r="R265" s="857" t="str">
        <f t="shared" si="39"/>
        <v/>
      </c>
      <c r="S265" s="1046"/>
      <c r="T265" s="870"/>
    </row>
    <row r="266" spans="1:26" ht="18.75">
      <c r="A266" s="974"/>
      <c r="B266" s="975"/>
      <c r="C266" s="999" t="s">
        <v>86</v>
      </c>
      <c r="D266" s="857" t="str">
        <f t="shared" ref="D266:R266" si="40">IFERROR(AVERAGE(D234,D242,D250,D258),"")</f>
        <v/>
      </c>
      <c r="E266" s="857" t="str">
        <f t="shared" si="40"/>
        <v/>
      </c>
      <c r="F266" s="857" t="str">
        <f t="shared" si="40"/>
        <v/>
      </c>
      <c r="G266" s="857" t="str">
        <f t="shared" si="40"/>
        <v/>
      </c>
      <c r="H266" s="857" t="str">
        <f t="shared" si="40"/>
        <v/>
      </c>
      <c r="I266" s="857" t="str">
        <f t="shared" si="40"/>
        <v/>
      </c>
      <c r="J266" s="857" t="str">
        <f t="shared" si="40"/>
        <v/>
      </c>
      <c r="K266" s="857" t="str">
        <f t="shared" si="40"/>
        <v/>
      </c>
      <c r="L266" s="857" t="str">
        <f t="shared" si="40"/>
        <v/>
      </c>
      <c r="M266" s="857" t="str">
        <f t="shared" si="40"/>
        <v/>
      </c>
      <c r="N266" s="857" t="str">
        <f t="shared" si="40"/>
        <v/>
      </c>
      <c r="O266" s="857" t="str">
        <f t="shared" si="40"/>
        <v/>
      </c>
      <c r="P266" s="857" t="str">
        <f t="shared" si="40"/>
        <v/>
      </c>
      <c r="Q266" s="857" t="str">
        <f t="shared" si="40"/>
        <v/>
      </c>
      <c r="R266" s="857" t="str">
        <f t="shared" si="40"/>
        <v/>
      </c>
      <c r="S266" s="1047"/>
      <c r="T266" s="1027"/>
    </row>
    <row r="267" spans="1:26" ht="18.75">
      <c r="A267" s="979"/>
      <c r="B267" s="980"/>
      <c r="C267" s="1000" t="s">
        <v>87</v>
      </c>
      <c r="D267" s="1001">
        <f>D237+D245+D253+D261</f>
        <v>0</v>
      </c>
      <c r="E267" s="1001">
        <f t="shared" ref="E267:R267" si="41">E237+E245+E253+E261</f>
        <v>0</v>
      </c>
      <c r="F267" s="1001">
        <f t="shared" si="41"/>
        <v>0</v>
      </c>
      <c r="G267" s="1001">
        <f t="shared" si="41"/>
        <v>0</v>
      </c>
      <c r="H267" s="1001">
        <f t="shared" si="41"/>
        <v>0</v>
      </c>
      <c r="I267" s="1001">
        <f t="shared" si="41"/>
        <v>0</v>
      </c>
      <c r="J267" s="1001">
        <f t="shared" si="41"/>
        <v>0</v>
      </c>
      <c r="K267" s="1001">
        <f t="shared" si="41"/>
        <v>0</v>
      </c>
      <c r="L267" s="1001">
        <f t="shared" si="41"/>
        <v>0</v>
      </c>
      <c r="M267" s="1001">
        <f t="shared" si="41"/>
        <v>0</v>
      </c>
      <c r="N267" s="1001">
        <f t="shared" si="41"/>
        <v>0</v>
      </c>
      <c r="O267" s="1001">
        <f t="shared" si="41"/>
        <v>0</v>
      </c>
      <c r="P267" s="1001">
        <f t="shared" si="41"/>
        <v>0</v>
      </c>
      <c r="Q267" s="1001">
        <f t="shared" si="41"/>
        <v>0</v>
      </c>
      <c r="R267" s="1001">
        <f t="shared" si="41"/>
        <v>0</v>
      </c>
      <c r="S267" s="1048"/>
      <c r="T267" s="1027"/>
    </row>
    <row r="268" spans="1:26" ht="18.75">
      <c r="A268" s="983"/>
      <c r="B268" s="984"/>
      <c r="C268" s="1002" t="s">
        <v>88</v>
      </c>
      <c r="D268" s="987">
        <f t="shared" ref="D268:R269" si="42">D236+D244+D252+D260</f>
        <v>0</v>
      </c>
      <c r="E268" s="987">
        <f t="shared" si="42"/>
        <v>0</v>
      </c>
      <c r="F268" s="987">
        <f t="shared" si="42"/>
        <v>0</v>
      </c>
      <c r="G268" s="987">
        <f t="shared" si="42"/>
        <v>0</v>
      </c>
      <c r="H268" s="987">
        <f t="shared" si="42"/>
        <v>0</v>
      </c>
      <c r="I268" s="987">
        <f t="shared" si="42"/>
        <v>0</v>
      </c>
      <c r="J268" s="987">
        <f t="shared" si="42"/>
        <v>0</v>
      </c>
      <c r="K268" s="987">
        <f t="shared" si="42"/>
        <v>0</v>
      </c>
      <c r="L268" s="987">
        <f t="shared" si="42"/>
        <v>0</v>
      </c>
      <c r="M268" s="987">
        <f t="shared" si="42"/>
        <v>0</v>
      </c>
      <c r="N268" s="987">
        <f t="shared" si="42"/>
        <v>0</v>
      </c>
      <c r="O268" s="987">
        <f t="shared" si="42"/>
        <v>0</v>
      </c>
      <c r="P268" s="987">
        <f t="shared" si="42"/>
        <v>0</v>
      </c>
      <c r="Q268" s="987">
        <f t="shared" si="42"/>
        <v>0</v>
      </c>
      <c r="R268" s="987">
        <f t="shared" si="42"/>
        <v>0</v>
      </c>
      <c r="S268" s="1049"/>
      <c r="T268" s="1031"/>
    </row>
    <row r="269" spans="1:26" ht="18.75">
      <c r="A269" s="983"/>
      <c r="B269" s="984"/>
      <c r="C269" s="1003" t="s">
        <v>89</v>
      </c>
      <c r="D269" s="990">
        <f t="shared" si="42"/>
        <v>0</v>
      </c>
      <c r="E269" s="990">
        <f t="shared" si="42"/>
        <v>0</v>
      </c>
      <c r="F269" s="990">
        <f t="shared" si="42"/>
        <v>0</v>
      </c>
      <c r="G269" s="990">
        <f t="shared" si="42"/>
        <v>0</v>
      </c>
      <c r="H269" s="990">
        <f t="shared" si="42"/>
        <v>0</v>
      </c>
      <c r="I269" s="990">
        <f t="shared" si="42"/>
        <v>0</v>
      </c>
      <c r="J269" s="990">
        <f t="shared" si="42"/>
        <v>0</v>
      </c>
      <c r="K269" s="990">
        <f t="shared" si="42"/>
        <v>0</v>
      </c>
      <c r="L269" s="990">
        <f t="shared" si="42"/>
        <v>0</v>
      </c>
      <c r="M269" s="990">
        <f t="shared" si="42"/>
        <v>0</v>
      </c>
      <c r="N269" s="990">
        <f t="shared" si="42"/>
        <v>0</v>
      </c>
      <c r="O269" s="990">
        <f t="shared" si="42"/>
        <v>0</v>
      </c>
      <c r="P269" s="990">
        <f t="shared" si="42"/>
        <v>0</v>
      </c>
      <c r="Q269" s="990">
        <f t="shared" si="42"/>
        <v>0</v>
      </c>
      <c r="R269" s="990">
        <f t="shared" si="42"/>
        <v>0</v>
      </c>
      <c r="S269" s="1050"/>
      <c r="T269" s="1031"/>
    </row>
    <row r="270" spans="1:26" ht="18.75">
      <c r="A270" s="979"/>
      <c r="B270" s="980"/>
      <c r="C270" s="991"/>
      <c r="D270" s="992"/>
      <c r="E270" s="992"/>
      <c r="F270" s="992"/>
      <c r="G270" s="992"/>
      <c r="H270" s="992"/>
      <c r="I270" s="992"/>
      <c r="J270" s="992"/>
      <c r="K270" s="992"/>
      <c r="L270" s="992"/>
      <c r="M270" s="992"/>
      <c r="N270" s="992"/>
      <c r="O270" s="992"/>
      <c r="P270" s="992"/>
      <c r="Q270" s="992"/>
      <c r="R270" s="992"/>
      <c r="S270" s="1051"/>
      <c r="T270" s="1029"/>
    </row>
    <row r="271" spans="1:26" s="697" customFormat="1" ht="18.75">
      <c r="A271" s="1056"/>
      <c r="B271" s="1056"/>
      <c r="C271" s="1008" t="str">
        <f>IF(D2="HARAHAN","FRIDAY","SATURDAY")</f>
        <v>SATURDAY</v>
      </c>
      <c r="D271" s="1009"/>
      <c r="E271" s="1010"/>
      <c r="F271" s="1011"/>
      <c r="G271" s="1010"/>
      <c r="H271" s="1010"/>
      <c r="I271" s="1009"/>
      <c r="J271" s="1010"/>
      <c r="K271" s="1010"/>
      <c r="L271" s="1069"/>
      <c r="M271" s="1010"/>
      <c r="N271" s="1010"/>
      <c r="O271" s="1069"/>
      <c r="P271" s="1010"/>
      <c r="Q271" s="1069"/>
      <c r="R271" s="1010"/>
      <c r="S271" s="1071"/>
      <c r="T271" s="1072"/>
      <c r="W271" s="700"/>
      <c r="X271" s="700"/>
      <c r="Y271" s="700"/>
      <c r="Z271" s="700"/>
    </row>
    <row r="272" spans="1:26" ht="15.75">
      <c r="A272" s="792">
        <v>1</v>
      </c>
      <c r="B272" s="835">
        <v>44079</v>
      </c>
      <c r="C272" s="1018">
        <f>(IF(TEXT((1&amp;C$3&amp;C$2)+0,"dddd")=C271,(1&amp;C$3&amp;C$2)+0,IF(TEXT((1&amp;C$3&amp;C$2)+1,"dddd")=C271,(1&amp;C$3&amp;C$2)+1,IF(TEXT((1&amp;C$3&amp;C$2)+2,"dddd")=C271,(1&amp;C$3&amp;C$2)+2,IF(TEXT((1&amp;C$3&amp;C$2)+3,"dddd")=C271,(1&amp;C$3&amp;C$2)+3,IF(TEXT((1&amp;C$3&amp;C$2)+4,"dddd")=C271,(1&amp;C$3&amp;C$2)+4,IF(TEXT((1&amp;C$3&amp;C$2)+5,"dddd")=C271,(1&amp;C$3&amp;C$2)+5,IF(TEXT((1&amp;C$3&amp;C$2)+6,"dddd")=C271,(1&amp;C$3&amp;C$2)+6,0))))))))</f>
        <v>44142</v>
      </c>
      <c r="D272" s="796"/>
      <c r="E272" s="796"/>
      <c r="F272" s="796"/>
      <c r="G272" s="796"/>
      <c r="H272" s="796"/>
      <c r="I272" s="796"/>
      <c r="J272" s="796"/>
      <c r="K272" s="796"/>
      <c r="L272" s="796"/>
      <c r="M272" s="796"/>
      <c r="N272" s="796"/>
      <c r="O272" s="796"/>
      <c r="P272" s="796"/>
      <c r="Q272" s="796"/>
      <c r="R272" s="796"/>
      <c r="S272" s="952"/>
      <c r="T272" s="643"/>
    </row>
    <row r="273" spans="1:20">
      <c r="A273" s="797">
        <v>2</v>
      </c>
      <c r="B273" s="797"/>
      <c r="C273" s="799" t="s">
        <v>77</v>
      </c>
      <c r="D273" s="801"/>
      <c r="E273" s="801"/>
      <c r="F273" s="801"/>
      <c r="G273" s="801"/>
      <c r="H273" s="801"/>
      <c r="I273" s="801"/>
      <c r="J273" s="801"/>
      <c r="K273" s="801"/>
      <c r="L273" s="801"/>
      <c r="M273" s="801"/>
      <c r="N273" s="801"/>
      <c r="O273" s="801"/>
      <c r="P273" s="801"/>
      <c r="Q273" s="801"/>
      <c r="R273" s="801"/>
      <c r="S273" s="939"/>
      <c r="T273" s="643"/>
    </row>
    <row r="274" spans="1:20">
      <c r="A274" s="797">
        <v>3</v>
      </c>
      <c r="B274" s="797"/>
      <c r="C274" s="803" t="s">
        <v>78</v>
      </c>
      <c r="D274" s="801"/>
      <c r="E274" s="801"/>
      <c r="F274" s="801"/>
      <c r="G274" s="801"/>
      <c r="H274" s="801"/>
      <c r="I274" s="801"/>
      <c r="J274" s="801"/>
      <c r="K274" s="801"/>
      <c r="L274" s="801"/>
      <c r="M274" s="801"/>
      <c r="N274" s="801"/>
      <c r="O274" s="801"/>
      <c r="P274" s="801"/>
      <c r="Q274" s="801"/>
      <c r="R274" s="801"/>
      <c r="S274" s="940"/>
      <c r="T274" s="643"/>
    </row>
    <row r="275" spans="1:20">
      <c r="A275" s="797">
        <v>4</v>
      </c>
      <c r="B275" s="797"/>
      <c r="C275" s="805" t="s">
        <v>79</v>
      </c>
      <c r="D275" s="801"/>
      <c r="E275" s="801"/>
      <c r="F275" s="801"/>
      <c r="G275" s="801"/>
      <c r="H275" s="801"/>
      <c r="I275" s="801"/>
      <c r="J275" s="801"/>
      <c r="K275" s="801"/>
      <c r="L275" s="801"/>
      <c r="M275" s="801"/>
      <c r="N275" s="801"/>
      <c r="O275" s="801"/>
      <c r="P275" s="801"/>
      <c r="Q275" s="801"/>
      <c r="R275" s="801"/>
      <c r="S275" s="939"/>
      <c r="T275" s="643"/>
    </row>
    <row r="276" spans="1:20">
      <c r="A276" s="797">
        <v>6</v>
      </c>
      <c r="B276" s="797"/>
      <c r="C276" s="806" t="s">
        <v>80</v>
      </c>
      <c r="D276" s="801"/>
      <c r="E276" s="801"/>
      <c r="F276" s="801"/>
      <c r="G276" s="801"/>
      <c r="H276" s="801"/>
      <c r="I276" s="801"/>
      <c r="J276" s="801"/>
      <c r="K276" s="801"/>
      <c r="L276" s="801"/>
      <c r="M276" s="801"/>
      <c r="N276" s="801"/>
      <c r="O276" s="801"/>
      <c r="P276" s="801"/>
      <c r="Q276" s="801"/>
      <c r="R276" s="801"/>
      <c r="S276" s="941"/>
      <c r="T276" s="643"/>
    </row>
    <row r="277" spans="1:20">
      <c r="A277" s="797">
        <v>5</v>
      </c>
      <c r="B277" s="797"/>
      <c r="C277" s="806" t="s">
        <v>81</v>
      </c>
      <c r="D277" s="801"/>
      <c r="E277" s="801"/>
      <c r="F277" s="801"/>
      <c r="G277" s="801"/>
      <c r="H277" s="801"/>
      <c r="I277" s="801"/>
      <c r="J277" s="801"/>
      <c r="K277" s="801"/>
      <c r="L277" s="801"/>
      <c r="M277" s="801"/>
      <c r="N277" s="801"/>
      <c r="O277" s="801"/>
      <c r="P277" s="801"/>
      <c r="Q277" s="801"/>
      <c r="R277" s="801"/>
      <c r="S277" s="942"/>
      <c r="T277" s="643"/>
    </row>
    <row r="278" spans="1:20">
      <c r="A278" s="807"/>
      <c r="B278" s="807"/>
      <c r="C278" s="809" t="s">
        <v>82</v>
      </c>
      <c r="D278" s="811"/>
      <c r="E278" s="811"/>
      <c r="F278" s="811"/>
      <c r="G278" s="811"/>
      <c r="H278" s="811"/>
      <c r="I278" s="811"/>
      <c r="J278" s="811"/>
      <c r="K278" s="811"/>
      <c r="L278" s="811"/>
      <c r="M278" s="811"/>
      <c r="N278" s="811"/>
      <c r="O278" s="811"/>
      <c r="P278" s="811"/>
      <c r="Q278" s="811"/>
      <c r="R278" s="811"/>
      <c r="S278" s="943"/>
      <c r="T278" s="643"/>
    </row>
    <row r="279" spans="1:20">
      <c r="A279" s="812">
        <v>7</v>
      </c>
      <c r="B279" s="807"/>
      <c r="C279" s="814" t="s">
        <v>83</v>
      </c>
      <c r="D279" s="811"/>
      <c r="E279" s="811"/>
      <c r="F279" s="811"/>
      <c r="G279" s="811"/>
      <c r="H279" s="811"/>
      <c r="I279" s="811"/>
      <c r="J279" s="811"/>
      <c r="K279" s="811"/>
      <c r="L279" s="811"/>
      <c r="M279" s="811"/>
      <c r="N279" s="811"/>
      <c r="O279" s="811"/>
      <c r="P279" s="811"/>
      <c r="Q279" s="811"/>
      <c r="R279" s="811"/>
      <c r="S279" s="944"/>
      <c r="T279" s="643"/>
    </row>
    <row r="280" spans="1:20" ht="15.75">
      <c r="A280" s="815">
        <v>1</v>
      </c>
      <c r="B280" s="816">
        <v>44086</v>
      </c>
      <c r="C280" s="1053">
        <f>+C272+7</f>
        <v>44149</v>
      </c>
      <c r="D280" s="819"/>
      <c r="E280" s="819"/>
      <c r="F280" s="819"/>
      <c r="G280" s="819"/>
      <c r="H280" s="819"/>
      <c r="I280" s="819"/>
      <c r="J280" s="819"/>
      <c r="K280" s="819"/>
      <c r="L280" s="819"/>
      <c r="M280" s="819"/>
      <c r="N280" s="819"/>
      <c r="O280" s="819"/>
      <c r="P280" s="819"/>
      <c r="Q280" s="819"/>
      <c r="R280" s="819"/>
      <c r="S280" s="945"/>
      <c r="T280" s="643"/>
    </row>
    <row r="281" spans="1:20">
      <c r="A281" s="820">
        <v>2</v>
      </c>
      <c r="B281" s="820"/>
      <c r="C281" s="998" t="s">
        <v>77</v>
      </c>
      <c r="D281" s="823"/>
      <c r="E281" s="823"/>
      <c r="F281" s="823"/>
      <c r="G281" s="823"/>
      <c r="H281" s="823"/>
      <c r="I281" s="823"/>
      <c r="J281" s="823"/>
      <c r="K281" s="823"/>
      <c r="L281" s="823"/>
      <c r="M281" s="823"/>
      <c r="N281" s="823"/>
      <c r="O281" s="823"/>
      <c r="P281" s="823"/>
      <c r="Q281" s="823"/>
      <c r="R281" s="823"/>
      <c r="S281" s="946"/>
      <c r="T281" s="643"/>
    </row>
    <row r="282" spans="1:20">
      <c r="A282" s="820">
        <v>3</v>
      </c>
      <c r="B282" s="820"/>
      <c r="C282" s="824" t="s">
        <v>78</v>
      </c>
      <c r="D282" s="823"/>
      <c r="E282" s="823"/>
      <c r="F282" s="823"/>
      <c r="G282" s="823"/>
      <c r="H282" s="823"/>
      <c r="I282" s="823"/>
      <c r="J282" s="823"/>
      <c r="K282" s="823"/>
      <c r="L282" s="823"/>
      <c r="M282" s="823"/>
      <c r="N282" s="823"/>
      <c r="O282" s="823"/>
      <c r="P282" s="823"/>
      <c r="Q282" s="823"/>
      <c r="R282" s="823"/>
      <c r="S282" s="947"/>
      <c r="T282" s="643"/>
    </row>
    <row r="283" spans="1:20">
      <c r="A283" s="820">
        <v>4</v>
      </c>
      <c r="B283" s="820"/>
      <c r="C283" s="825" t="s">
        <v>79</v>
      </c>
      <c r="D283" s="827"/>
      <c r="E283" s="827"/>
      <c r="F283" s="827"/>
      <c r="G283" s="827"/>
      <c r="H283" s="827"/>
      <c r="I283" s="827"/>
      <c r="J283" s="827"/>
      <c r="K283" s="827"/>
      <c r="L283" s="827"/>
      <c r="M283" s="827"/>
      <c r="N283" s="827"/>
      <c r="O283" s="827"/>
      <c r="P283" s="827"/>
      <c r="Q283" s="827"/>
      <c r="R283" s="827"/>
      <c r="S283" s="946"/>
      <c r="T283" s="643"/>
    </row>
    <row r="284" spans="1:20">
      <c r="A284" s="820">
        <v>6</v>
      </c>
      <c r="B284" s="820"/>
      <c r="C284" s="828" t="s">
        <v>80</v>
      </c>
      <c r="D284" s="827"/>
      <c r="E284" s="827"/>
      <c r="F284" s="827"/>
      <c r="G284" s="827"/>
      <c r="H284" s="827"/>
      <c r="I284" s="827"/>
      <c r="J284" s="827"/>
      <c r="K284" s="827"/>
      <c r="L284" s="827"/>
      <c r="M284" s="827"/>
      <c r="N284" s="827"/>
      <c r="O284" s="827"/>
      <c r="P284" s="827"/>
      <c r="Q284" s="827"/>
      <c r="R284" s="827"/>
      <c r="S284" s="953"/>
      <c r="T284" s="643"/>
    </row>
    <row r="285" spans="1:20">
      <c r="A285" s="820">
        <v>5</v>
      </c>
      <c r="B285" s="820"/>
      <c r="C285" s="828" t="s">
        <v>81</v>
      </c>
      <c r="D285" s="827"/>
      <c r="E285" s="827"/>
      <c r="F285" s="827"/>
      <c r="G285" s="827"/>
      <c r="H285" s="827"/>
      <c r="I285" s="827"/>
      <c r="J285" s="827"/>
      <c r="K285" s="827"/>
      <c r="L285" s="827"/>
      <c r="M285" s="827"/>
      <c r="N285" s="827"/>
      <c r="O285" s="827"/>
      <c r="P285" s="827"/>
      <c r="Q285" s="827"/>
      <c r="R285" s="827"/>
      <c r="S285" s="954"/>
      <c r="T285" s="643"/>
    </row>
    <row r="286" spans="1:20">
      <c r="A286" s="829"/>
      <c r="B286" s="829"/>
      <c r="C286" s="830" t="s">
        <v>82</v>
      </c>
      <c r="D286" s="832"/>
      <c r="E286" s="832"/>
      <c r="F286" s="832"/>
      <c r="G286" s="832"/>
      <c r="H286" s="832"/>
      <c r="I286" s="832"/>
      <c r="J286" s="832"/>
      <c r="K286" s="832"/>
      <c r="L286" s="832"/>
      <c r="M286" s="832"/>
      <c r="N286" s="832"/>
      <c r="O286" s="832"/>
      <c r="P286" s="832"/>
      <c r="Q286" s="832"/>
      <c r="R286" s="832"/>
      <c r="S286" s="950"/>
      <c r="T286" s="643"/>
    </row>
    <row r="287" spans="1:20">
      <c r="A287" s="833">
        <v>7</v>
      </c>
      <c r="B287" s="829"/>
      <c r="C287" s="834" t="s">
        <v>83</v>
      </c>
      <c r="D287" s="832"/>
      <c r="E287" s="832"/>
      <c r="F287" s="832"/>
      <c r="G287" s="832"/>
      <c r="H287" s="832"/>
      <c r="I287" s="832"/>
      <c r="J287" s="832"/>
      <c r="K287" s="832"/>
      <c r="L287" s="832"/>
      <c r="M287" s="832"/>
      <c r="N287" s="832"/>
      <c r="O287" s="832"/>
      <c r="P287" s="832"/>
      <c r="Q287" s="832"/>
      <c r="R287" s="832"/>
      <c r="S287" s="951"/>
      <c r="T287" s="643"/>
    </row>
    <row r="288" spans="1:20" ht="15.75">
      <c r="A288" s="792">
        <v>1</v>
      </c>
      <c r="B288" s="835">
        <v>44093</v>
      </c>
      <c r="C288" s="1018">
        <f>+C280+7</f>
        <v>44156</v>
      </c>
      <c r="D288" s="796"/>
      <c r="E288" s="796"/>
      <c r="F288" s="796"/>
      <c r="G288" s="796"/>
      <c r="H288" s="796"/>
      <c r="I288" s="796"/>
      <c r="J288" s="796"/>
      <c r="K288" s="796"/>
      <c r="L288" s="796"/>
      <c r="M288" s="796"/>
      <c r="N288" s="796"/>
      <c r="O288" s="796"/>
      <c r="P288" s="796"/>
      <c r="Q288" s="796"/>
      <c r="R288" s="796"/>
      <c r="S288" s="952"/>
      <c r="T288" s="643"/>
    </row>
    <row r="289" spans="1:20">
      <c r="A289" s="797">
        <v>2</v>
      </c>
      <c r="B289" s="797"/>
      <c r="C289" s="799" t="s">
        <v>77</v>
      </c>
      <c r="D289" s="801"/>
      <c r="E289" s="801"/>
      <c r="F289" s="801"/>
      <c r="G289" s="801"/>
      <c r="H289" s="801"/>
      <c r="I289" s="801"/>
      <c r="J289" s="801"/>
      <c r="K289" s="801"/>
      <c r="L289" s="801"/>
      <c r="M289" s="801"/>
      <c r="N289" s="801"/>
      <c r="O289" s="801"/>
      <c r="P289" s="801"/>
      <c r="Q289" s="801"/>
      <c r="R289" s="801"/>
      <c r="S289" s="939"/>
      <c r="T289" s="643"/>
    </row>
    <row r="290" spans="1:20">
      <c r="A290" s="797">
        <v>3</v>
      </c>
      <c r="B290" s="797"/>
      <c r="C290" s="803" t="s">
        <v>78</v>
      </c>
      <c r="D290" s="801"/>
      <c r="E290" s="801"/>
      <c r="F290" s="801"/>
      <c r="G290" s="801"/>
      <c r="H290" s="801"/>
      <c r="I290" s="801"/>
      <c r="J290" s="801"/>
      <c r="K290" s="801"/>
      <c r="L290" s="801"/>
      <c r="M290" s="801"/>
      <c r="N290" s="801"/>
      <c r="O290" s="801"/>
      <c r="P290" s="801"/>
      <c r="Q290" s="801"/>
      <c r="R290" s="801"/>
      <c r="S290" s="940"/>
      <c r="T290" s="643"/>
    </row>
    <row r="291" spans="1:20">
      <c r="A291" s="797">
        <v>4</v>
      </c>
      <c r="B291" s="797"/>
      <c r="C291" s="805" t="s">
        <v>79</v>
      </c>
      <c r="D291" s="841"/>
      <c r="E291" s="841"/>
      <c r="F291" s="841"/>
      <c r="G291" s="841"/>
      <c r="H291" s="841"/>
      <c r="I291" s="841"/>
      <c r="J291" s="841"/>
      <c r="K291" s="841"/>
      <c r="L291" s="841"/>
      <c r="M291" s="841"/>
      <c r="N291" s="841"/>
      <c r="O291" s="841"/>
      <c r="P291" s="841"/>
      <c r="Q291" s="841"/>
      <c r="R291" s="841"/>
      <c r="S291" s="939"/>
      <c r="T291" s="643"/>
    </row>
    <row r="292" spans="1:20">
      <c r="A292" s="797">
        <v>6</v>
      </c>
      <c r="B292" s="797"/>
      <c r="C292" s="806" t="s">
        <v>80</v>
      </c>
      <c r="D292" s="841"/>
      <c r="E292" s="841"/>
      <c r="F292" s="841"/>
      <c r="G292" s="841"/>
      <c r="H292" s="841"/>
      <c r="I292" s="841"/>
      <c r="J292" s="841"/>
      <c r="K292" s="841"/>
      <c r="L292" s="841"/>
      <c r="M292" s="841"/>
      <c r="N292" s="841"/>
      <c r="O292" s="841"/>
      <c r="P292" s="841"/>
      <c r="Q292" s="841"/>
      <c r="R292" s="841"/>
      <c r="S292" s="941"/>
      <c r="T292" s="643"/>
    </row>
    <row r="293" spans="1:20">
      <c r="A293" s="797">
        <v>5</v>
      </c>
      <c r="B293" s="797"/>
      <c r="C293" s="806" t="s">
        <v>81</v>
      </c>
      <c r="D293" s="841"/>
      <c r="E293" s="841"/>
      <c r="F293" s="841"/>
      <c r="G293" s="841"/>
      <c r="H293" s="841"/>
      <c r="I293" s="841"/>
      <c r="J293" s="841"/>
      <c r="K293" s="841"/>
      <c r="L293" s="841"/>
      <c r="M293" s="841"/>
      <c r="N293" s="841"/>
      <c r="O293" s="841"/>
      <c r="P293" s="841"/>
      <c r="Q293" s="841"/>
      <c r="R293" s="841"/>
      <c r="S293" s="942"/>
      <c r="T293" s="643"/>
    </row>
    <row r="294" spans="1:20">
      <c r="A294" s="807"/>
      <c r="B294" s="807"/>
      <c r="C294" s="809" t="s">
        <v>82</v>
      </c>
      <c r="D294" s="846"/>
      <c r="E294" s="846"/>
      <c r="F294" s="846"/>
      <c r="G294" s="846"/>
      <c r="H294" s="846"/>
      <c r="I294" s="846"/>
      <c r="J294" s="846"/>
      <c r="K294" s="846"/>
      <c r="L294" s="846"/>
      <c r="M294" s="846"/>
      <c r="N294" s="846"/>
      <c r="O294" s="846"/>
      <c r="P294" s="846"/>
      <c r="Q294" s="846"/>
      <c r="R294" s="846"/>
      <c r="S294" s="943"/>
      <c r="T294" s="643"/>
    </row>
    <row r="295" spans="1:20">
      <c r="A295" s="812">
        <v>7</v>
      </c>
      <c r="B295" s="807"/>
      <c r="C295" s="814" t="s">
        <v>83</v>
      </c>
      <c r="D295" s="846"/>
      <c r="E295" s="846"/>
      <c r="F295" s="846"/>
      <c r="G295" s="846"/>
      <c r="H295" s="846"/>
      <c r="I295" s="846"/>
      <c r="J295" s="846"/>
      <c r="K295" s="846"/>
      <c r="L295" s="846"/>
      <c r="M295" s="846"/>
      <c r="N295" s="846"/>
      <c r="O295" s="846"/>
      <c r="P295" s="846"/>
      <c r="Q295" s="846"/>
      <c r="R295" s="846"/>
      <c r="S295" s="944"/>
      <c r="T295" s="643"/>
    </row>
    <row r="296" spans="1:20" ht="15.75">
      <c r="A296" s="815">
        <v>1</v>
      </c>
      <c r="B296" s="847">
        <v>44100</v>
      </c>
      <c r="C296" s="1053">
        <f>+C288+7</f>
        <v>44163</v>
      </c>
      <c r="D296" s="819"/>
      <c r="E296" s="819"/>
      <c r="F296" s="819"/>
      <c r="G296" s="819"/>
      <c r="H296" s="819"/>
      <c r="I296" s="819"/>
      <c r="J296" s="819"/>
      <c r="K296" s="819"/>
      <c r="L296" s="819"/>
      <c r="M296" s="819"/>
      <c r="N296" s="819"/>
      <c r="O296" s="819"/>
      <c r="P296" s="819"/>
      <c r="Q296" s="819"/>
      <c r="R296" s="819"/>
      <c r="S296" s="945"/>
      <c r="T296" s="643"/>
    </row>
    <row r="297" spans="1:20">
      <c r="A297" s="820">
        <v>2</v>
      </c>
      <c r="B297" s="849"/>
      <c r="C297" s="998" t="s">
        <v>77</v>
      </c>
      <c r="D297" s="823"/>
      <c r="E297" s="823"/>
      <c r="F297" s="823"/>
      <c r="G297" s="823"/>
      <c r="H297" s="823"/>
      <c r="I297" s="823"/>
      <c r="J297" s="823"/>
      <c r="K297" s="823"/>
      <c r="L297" s="823"/>
      <c r="M297" s="823"/>
      <c r="N297" s="823"/>
      <c r="O297" s="823"/>
      <c r="P297" s="823"/>
      <c r="Q297" s="823"/>
      <c r="R297" s="823"/>
      <c r="S297" s="946"/>
      <c r="T297" s="643"/>
    </row>
    <row r="298" spans="1:20">
      <c r="A298" s="820">
        <v>3</v>
      </c>
      <c r="B298" s="849"/>
      <c r="C298" s="824" t="s">
        <v>78</v>
      </c>
      <c r="D298" s="823"/>
      <c r="E298" s="823"/>
      <c r="F298" s="823"/>
      <c r="G298" s="823"/>
      <c r="H298" s="823"/>
      <c r="I298" s="823"/>
      <c r="J298" s="823"/>
      <c r="K298" s="823"/>
      <c r="L298" s="823"/>
      <c r="M298" s="823"/>
      <c r="N298" s="823"/>
      <c r="O298" s="823"/>
      <c r="P298" s="823"/>
      <c r="Q298" s="823"/>
      <c r="R298" s="823"/>
      <c r="S298" s="947"/>
      <c r="T298" s="643"/>
    </row>
    <row r="299" spans="1:20">
      <c r="A299" s="820">
        <v>4</v>
      </c>
      <c r="B299" s="849"/>
      <c r="C299" s="825" t="s">
        <v>79</v>
      </c>
      <c r="D299" s="827"/>
      <c r="E299" s="827"/>
      <c r="F299" s="827"/>
      <c r="G299" s="827"/>
      <c r="H299" s="827"/>
      <c r="I299" s="827"/>
      <c r="J299" s="827"/>
      <c r="K299" s="827"/>
      <c r="L299" s="827"/>
      <c r="M299" s="827"/>
      <c r="N299" s="827"/>
      <c r="O299" s="827"/>
      <c r="P299" s="827"/>
      <c r="Q299" s="827"/>
      <c r="R299" s="827"/>
      <c r="S299" s="946"/>
      <c r="T299" s="643"/>
    </row>
    <row r="300" spans="1:20">
      <c r="A300" s="820">
        <v>6</v>
      </c>
      <c r="B300" s="849"/>
      <c r="C300" s="828" t="s">
        <v>80</v>
      </c>
      <c r="D300" s="827"/>
      <c r="E300" s="827"/>
      <c r="F300" s="827"/>
      <c r="G300" s="827"/>
      <c r="H300" s="827"/>
      <c r="I300" s="827"/>
      <c r="J300" s="827"/>
      <c r="K300" s="827"/>
      <c r="L300" s="827"/>
      <c r="M300" s="827"/>
      <c r="N300" s="827"/>
      <c r="O300" s="827"/>
      <c r="P300" s="827"/>
      <c r="Q300" s="827"/>
      <c r="R300" s="827"/>
      <c r="S300" s="953"/>
      <c r="T300" s="643"/>
    </row>
    <row r="301" spans="1:20">
      <c r="A301" s="820">
        <v>5</v>
      </c>
      <c r="B301" s="849"/>
      <c r="C301" s="828" t="s">
        <v>81</v>
      </c>
      <c r="D301" s="827"/>
      <c r="E301" s="827"/>
      <c r="F301" s="827"/>
      <c r="G301" s="827"/>
      <c r="H301" s="827"/>
      <c r="I301" s="827"/>
      <c r="J301" s="827"/>
      <c r="K301" s="827"/>
      <c r="L301" s="827"/>
      <c r="M301" s="827"/>
      <c r="N301" s="827"/>
      <c r="O301" s="827"/>
      <c r="P301" s="827"/>
      <c r="Q301" s="827"/>
      <c r="R301" s="827"/>
      <c r="S301" s="954"/>
      <c r="T301" s="643"/>
    </row>
    <row r="302" spans="1:20">
      <c r="A302" s="829"/>
      <c r="B302" s="1054"/>
      <c r="C302" s="830" t="s">
        <v>82</v>
      </c>
      <c r="D302" s="832"/>
      <c r="E302" s="832"/>
      <c r="F302" s="832"/>
      <c r="G302" s="832"/>
      <c r="H302" s="832"/>
      <c r="I302" s="832"/>
      <c r="J302" s="832"/>
      <c r="K302" s="832"/>
      <c r="L302" s="832"/>
      <c r="M302" s="832"/>
      <c r="N302" s="832"/>
      <c r="O302" s="832"/>
      <c r="P302" s="832"/>
      <c r="Q302" s="832"/>
      <c r="R302" s="832"/>
      <c r="S302" s="950"/>
      <c r="T302" s="643"/>
    </row>
    <row r="303" spans="1:20">
      <c r="A303" s="833">
        <v>7</v>
      </c>
      <c r="B303" s="851"/>
      <c r="C303" s="834" t="s">
        <v>83</v>
      </c>
      <c r="D303" s="853"/>
      <c r="E303" s="853"/>
      <c r="F303" s="853"/>
      <c r="G303" s="853"/>
      <c r="H303" s="853"/>
      <c r="I303" s="853"/>
      <c r="J303" s="853"/>
      <c r="K303" s="853"/>
      <c r="L303" s="853"/>
      <c r="M303" s="853"/>
      <c r="N303" s="853"/>
      <c r="O303" s="853"/>
      <c r="P303" s="853"/>
      <c r="Q303" s="853"/>
      <c r="R303" s="853"/>
      <c r="S303" s="955"/>
      <c r="T303" s="643"/>
    </row>
    <row r="304" spans="1:20" ht="18.75">
      <c r="A304" s="1043"/>
      <c r="B304" s="855"/>
      <c r="C304" s="1055" t="s">
        <v>84</v>
      </c>
      <c r="D304" s="857" t="str">
        <f>IFERROR(AVERAGE(D272,D280,D288,D296),"")</f>
        <v/>
      </c>
      <c r="E304" s="857" t="str">
        <f t="shared" ref="E304:R304" si="43">IFERROR(AVERAGE(E272,E280,E288,E296),"")</f>
        <v/>
      </c>
      <c r="F304" s="857" t="str">
        <f t="shared" si="43"/>
        <v/>
      </c>
      <c r="G304" s="857" t="str">
        <f t="shared" si="43"/>
        <v/>
      </c>
      <c r="H304" s="857" t="str">
        <f t="shared" si="43"/>
        <v/>
      </c>
      <c r="I304" s="857" t="str">
        <f t="shared" si="43"/>
        <v/>
      </c>
      <c r="J304" s="857" t="str">
        <f t="shared" si="43"/>
        <v/>
      </c>
      <c r="K304" s="857" t="str">
        <f t="shared" si="43"/>
        <v/>
      </c>
      <c r="L304" s="857" t="str">
        <f t="shared" si="43"/>
        <v/>
      </c>
      <c r="M304" s="857" t="str">
        <f t="shared" si="43"/>
        <v/>
      </c>
      <c r="N304" s="857" t="str">
        <f t="shared" si="43"/>
        <v/>
      </c>
      <c r="O304" s="857" t="str">
        <f t="shared" si="43"/>
        <v/>
      </c>
      <c r="P304" s="857" t="str">
        <f t="shared" si="43"/>
        <v/>
      </c>
      <c r="Q304" s="857" t="str">
        <f t="shared" si="43"/>
        <v/>
      </c>
      <c r="R304" s="857" t="str">
        <f t="shared" si="43"/>
        <v/>
      </c>
      <c r="S304" s="1045"/>
      <c r="T304" s="870"/>
    </row>
    <row r="305" spans="1:26" ht="18.75">
      <c r="A305" s="787"/>
      <c r="B305" s="970"/>
      <c r="C305" s="971" t="s">
        <v>85</v>
      </c>
      <c r="D305" s="857" t="str">
        <f t="shared" ref="D305:R305" si="44">IFERROR(AVERAGE(D273,D281,D289,D297),"")</f>
        <v/>
      </c>
      <c r="E305" s="857" t="str">
        <f t="shared" si="44"/>
        <v/>
      </c>
      <c r="F305" s="857" t="str">
        <f t="shared" si="44"/>
        <v/>
      </c>
      <c r="G305" s="857" t="str">
        <f t="shared" si="44"/>
        <v/>
      </c>
      <c r="H305" s="857" t="str">
        <f t="shared" si="44"/>
        <v/>
      </c>
      <c r="I305" s="857" t="str">
        <f t="shared" si="44"/>
        <v/>
      </c>
      <c r="J305" s="857" t="str">
        <f t="shared" si="44"/>
        <v/>
      </c>
      <c r="K305" s="857" t="str">
        <f t="shared" si="44"/>
        <v/>
      </c>
      <c r="L305" s="857" t="str">
        <f t="shared" si="44"/>
        <v/>
      </c>
      <c r="M305" s="857" t="str">
        <f t="shared" si="44"/>
        <v/>
      </c>
      <c r="N305" s="857" t="str">
        <f t="shared" si="44"/>
        <v/>
      </c>
      <c r="O305" s="857" t="str">
        <f t="shared" si="44"/>
        <v/>
      </c>
      <c r="P305" s="857" t="str">
        <f t="shared" si="44"/>
        <v/>
      </c>
      <c r="Q305" s="857" t="str">
        <f t="shared" si="44"/>
        <v/>
      </c>
      <c r="R305" s="857" t="str">
        <f t="shared" si="44"/>
        <v/>
      </c>
      <c r="S305" s="1046"/>
      <c r="T305" s="870"/>
    </row>
    <row r="306" spans="1:26" ht="18.75">
      <c r="A306" s="974"/>
      <c r="B306" s="975"/>
      <c r="C306" s="999" t="s">
        <v>86</v>
      </c>
      <c r="D306" s="857" t="str">
        <f t="shared" ref="D306:R306" si="45">IFERROR(AVERAGE(D274,D282,D290,D298),"")</f>
        <v/>
      </c>
      <c r="E306" s="857" t="str">
        <f t="shared" si="45"/>
        <v/>
      </c>
      <c r="F306" s="857" t="str">
        <f t="shared" si="45"/>
        <v/>
      </c>
      <c r="G306" s="857" t="str">
        <f t="shared" si="45"/>
        <v/>
      </c>
      <c r="H306" s="857" t="str">
        <f t="shared" si="45"/>
        <v/>
      </c>
      <c r="I306" s="857" t="str">
        <f t="shared" si="45"/>
        <v/>
      </c>
      <c r="J306" s="857" t="str">
        <f t="shared" si="45"/>
        <v/>
      </c>
      <c r="K306" s="857" t="str">
        <f t="shared" si="45"/>
        <v/>
      </c>
      <c r="L306" s="857" t="str">
        <f t="shared" si="45"/>
        <v/>
      </c>
      <c r="M306" s="857" t="str">
        <f t="shared" si="45"/>
        <v/>
      </c>
      <c r="N306" s="857" t="str">
        <f t="shared" si="45"/>
        <v/>
      </c>
      <c r="O306" s="857" t="str">
        <f t="shared" si="45"/>
        <v/>
      </c>
      <c r="P306" s="857" t="str">
        <f t="shared" si="45"/>
        <v/>
      </c>
      <c r="Q306" s="857" t="str">
        <f t="shared" si="45"/>
        <v/>
      </c>
      <c r="R306" s="857" t="str">
        <f t="shared" si="45"/>
        <v/>
      </c>
      <c r="S306" s="1047"/>
      <c r="T306" s="1027"/>
    </row>
    <row r="307" spans="1:26" ht="18.75">
      <c r="A307" s="979"/>
      <c r="B307" s="980"/>
      <c r="C307" s="1000" t="s">
        <v>87</v>
      </c>
      <c r="D307" s="1001">
        <f>D277+D285+D293+D301</f>
        <v>0</v>
      </c>
      <c r="E307" s="1001">
        <f t="shared" ref="E307:R307" si="46">E277+E285+E293+E301</f>
        <v>0</v>
      </c>
      <c r="F307" s="1001">
        <f t="shared" si="46"/>
        <v>0</v>
      </c>
      <c r="G307" s="1001">
        <f t="shared" si="46"/>
        <v>0</v>
      </c>
      <c r="H307" s="1001">
        <f t="shared" si="46"/>
        <v>0</v>
      </c>
      <c r="I307" s="1001">
        <f t="shared" si="46"/>
        <v>0</v>
      </c>
      <c r="J307" s="1001">
        <f t="shared" si="46"/>
        <v>0</v>
      </c>
      <c r="K307" s="1001">
        <f t="shared" si="46"/>
        <v>0</v>
      </c>
      <c r="L307" s="1001">
        <f t="shared" si="46"/>
        <v>0</v>
      </c>
      <c r="M307" s="1001">
        <f t="shared" si="46"/>
        <v>0</v>
      </c>
      <c r="N307" s="1001">
        <f t="shared" si="46"/>
        <v>0</v>
      </c>
      <c r="O307" s="1001">
        <f t="shared" si="46"/>
        <v>0</v>
      </c>
      <c r="P307" s="1001">
        <f t="shared" si="46"/>
        <v>0</v>
      </c>
      <c r="Q307" s="1001">
        <f t="shared" si="46"/>
        <v>0</v>
      </c>
      <c r="R307" s="1001">
        <f t="shared" si="46"/>
        <v>0</v>
      </c>
      <c r="S307" s="1048"/>
      <c r="T307" s="1027"/>
    </row>
    <row r="308" spans="1:26" ht="18.75">
      <c r="A308" s="983"/>
      <c r="B308" s="984"/>
      <c r="C308" s="1002" t="s">
        <v>88</v>
      </c>
      <c r="D308" s="987">
        <f>D276+D284+D292+D300</f>
        <v>0</v>
      </c>
      <c r="E308" s="987">
        <f t="shared" ref="E308:R309" si="47">E276+E284+E292+E300</f>
        <v>0</v>
      </c>
      <c r="F308" s="987">
        <f t="shared" si="47"/>
        <v>0</v>
      </c>
      <c r="G308" s="987">
        <f t="shared" si="47"/>
        <v>0</v>
      </c>
      <c r="H308" s="987">
        <f t="shared" si="47"/>
        <v>0</v>
      </c>
      <c r="I308" s="987">
        <f t="shared" si="47"/>
        <v>0</v>
      </c>
      <c r="J308" s="987">
        <f t="shared" si="47"/>
        <v>0</v>
      </c>
      <c r="K308" s="987">
        <f t="shared" si="47"/>
        <v>0</v>
      </c>
      <c r="L308" s="987">
        <f t="shared" si="47"/>
        <v>0</v>
      </c>
      <c r="M308" s="987">
        <f t="shared" si="47"/>
        <v>0</v>
      </c>
      <c r="N308" s="987">
        <f t="shared" si="47"/>
        <v>0</v>
      </c>
      <c r="O308" s="987">
        <f t="shared" si="47"/>
        <v>0</v>
      </c>
      <c r="P308" s="987">
        <f t="shared" si="47"/>
        <v>0</v>
      </c>
      <c r="Q308" s="987">
        <f t="shared" si="47"/>
        <v>0</v>
      </c>
      <c r="R308" s="987">
        <f t="shared" si="47"/>
        <v>0</v>
      </c>
      <c r="S308" s="1049"/>
      <c r="T308" s="1031"/>
    </row>
    <row r="309" spans="1:26" ht="18.75">
      <c r="A309" s="983"/>
      <c r="B309" s="984"/>
      <c r="C309" s="1003" t="s">
        <v>89</v>
      </c>
      <c r="D309" s="990">
        <f>D277+D285+D293+D301</f>
        <v>0</v>
      </c>
      <c r="E309" s="990">
        <f t="shared" si="47"/>
        <v>0</v>
      </c>
      <c r="F309" s="990">
        <f t="shared" si="47"/>
        <v>0</v>
      </c>
      <c r="G309" s="990">
        <f t="shared" si="47"/>
        <v>0</v>
      </c>
      <c r="H309" s="990">
        <f t="shared" si="47"/>
        <v>0</v>
      </c>
      <c r="I309" s="990">
        <f t="shared" si="47"/>
        <v>0</v>
      </c>
      <c r="J309" s="990">
        <f t="shared" si="47"/>
        <v>0</v>
      </c>
      <c r="K309" s="990">
        <f t="shared" si="47"/>
        <v>0</v>
      </c>
      <c r="L309" s="990">
        <f t="shared" si="47"/>
        <v>0</v>
      </c>
      <c r="M309" s="990">
        <f t="shared" si="47"/>
        <v>0</v>
      </c>
      <c r="N309" s="990">
        <f t="shared" si="47"/>
        <v>0</v>
      </c>
      <c r="O309" s="990">
        <f t="shared" si="47"/>
        <v>0</v>
      </c>
      <c r="P309" s="990">
        <f t="shared" si="47"/>
        <v>0</v>
      </c>
      <c r="Q309" s="990">
        <f t="shared" si="47"/>
        <v>0</v>
      </c>
      <c r="R309" s="990">
        <f t="shared" si="47"/>
        <v>0</v>
      </c>
      <c r="S309" s="1050"/>
      <c r="T309" s="1031"/>
    </row>
    <row r="310" spans="1:26" ht="18.75">
      <c r="A310" s="983"/>
      <c r="B310" s="984"/>
      <c r="C310" s="1057"/>
      <c r="D310" s="1058"/>
      <c r="E310" s="1058"/>
      <c r="F310" s="1058"/>
      <c r="G310" s="1058"/>
      <c r="H310" s="1058"/>
      <c r="I310" s="1058"/>
      <c r="J310" s="1058"/>
      <c r="K310" s="1058"/>
      <c r="L310" s="1058"/>
      <c r="M310" s="1058"/>
      <c r="N310" s="1058"/>
      <c r="O310" s="1058"/>
      <c r="P310" s="1058"/>
      <c r="Q310" s="1058"/>
      <c r="R310" s="1058"/>
      <c r="S310" s="1073"/>
      <c r="T310" s="1031"/>
    </row>
    <row r="311" spans="1:26" s="658" customFormat="1" ht="18.75">
      <c r="A311" s="1059"/>
      <c r="B311" s="1059"/>
      <c r="C311" s="1060" t="s">
        <v>92</v>
      </c>
      <c r="D311" s="1061"/>
      <c r="E311" s="936"/>
      <c r="F311" s="1062"/>
      <c r="G311" s="936"/>
      <c r="H311" s="936"/>
      <c r="I311" s="1061"/>
      <c r="J311" s="936"/>
      <c r="K311" s="936"/>
      <c r="L311" s="1070"/>
      <c r="M311" s="936"/>
      <c r="N311" s="936"/>
      <c r="O311" s="1070"/>
      <c r="P311" s="936"/>
      <c r="Q311" s="1070"/>
      <c r="R311" s="936"/>
      <c r="S311" s="1074"/>
      <c r="T311" s="1075"/>
      <c r="W311" s="700"/>
      <c r="X311" s="700"/>
      <c r="Y311" s="700"/>
      <c r="Z311" s="700"/>
    </row>
    <row r="312" spans="1:26" ht="15.75">
      <c r="A312" s="815">
        <v>1</v>
      </c>
      <c r="B312" s="1063">
        <v>44103</v>
      </c>
      <c r="C312" s="1053">
        <f>+F401</f>
        <v>44164</v>
      </c>
      <c r="D312" s="819"/>
      <c r="E312" s="819"/>
      <c r="F312" s="819"/>
      <c r="G312" s="819"/>
      <c r="H312" s="819"/>
      <c r="I312" s="819"/>
      <c r="J312" s="819"/>
      <c r="K312" s="819"/>
      <c r="L312" s="819"/>
      <c r="M312" s="819"/>
      <c r="N312" s="819"/>
      <c r="O312" s="819"/>
      <c r="P312" s="819"/>
      <c r="Q312" s="819"/>
      <c r="R312" s="819"/>
      <c r="S312" s="945"/>
      <c r="T312" s="643"/>
    </row>
    <row r="313" spans="1:26">
      <c r="A313" s="820">
        <v>2</v>
      </c>
      <c r="B313" s="1064">
        <v>44041</v>
      </c>
      <c r="C313" s="998" t="s">
        <v>77</v>
      </c>
      <c r="D313" s="823"/>
      <c r="E313" s="823"/>
      <c r="F313" s="823"/>
      <c r="G313" s="823"/>
      <c r="H313" s="823"/>
      <c r="I313" s="823"/>
      <c r="J313" s="823"/>
      <c r="K313" s="823"/>
      <c r="L313" s="823"/>
      <c r="M313" s="823"/>
      <c r="N313" s="823"/>
      <c r="O313" s="823"/>
      <c r="P313" s="823"/>
      <c r="Q313" s="823"/>
      <c r="R313" s="823"/>
      <c r="S313" s="946"/>
      <c r="T313" s="643"/>
    </row>
    <row r="314" spans="1:26">
      <c r="A314" s="820">
        <v>3</v>
      </c>
      <c r="B314" s="1065"/>
      <c r="C314" s="824" t="s">
        <v>78</v>
      </c>
      <c r="D314" s="823"/>
      <c r="E314" s="823"/>
      <c r="F314" s="823"/>
      <c r="G314" s="823"/>
      <c r="H314" s="823"/>
      <c r="I314" s="823"/>
      <c r="J314" s="823"/>
      <c r="K314" s="823"/>
      <c r="L314" s="823"/>
      <c r="M314" s="823"/>
      <c r="N314" s="823"/>
      <c r="O314" s="823"/>
      <c r="P314" s="823"/>
      <c r="Q314" s="823"/>
      <c r="R314" s="823"/>
      <c r="S314" s="947"/>
      <c r="T314" s="643"/>
    </row>
    <row r="315" spans="1:26">
      <c r="A315" s="820">
        <v>4</v>
      </c>
      <c r="B315" s="1065"/>
      <c r="C315" s="825" t="s">
        <v>79</v>
      </c>
      <c r="D315" s="1015"/>
      <c r="E315" s="1015"/>
      <c r="F315" s="1015"/>
      <c r="G315" s="1015"/>
      <c r="H315" s="1015"/>
      <c r="I315" s="1015"/>
      <c r="J315" s="1015"/>
      <c r="K315" s="1015"/>
      <c r="L315" s="1015"/>
      <c r="M315" s="1015"/>
      <c r="N315" s="1015"/>
      <c r="O315" s="1015"/>
      <c r="P315" s="1015"/>
      <c r="Q315" s="1015"/>
      <c r="R315" s="1015"/>
      <c r="S315" s="946"/>
      <c r="T315" s="643"/>
    </row>
    <row r="316" spans="1:26">
      <c r="A316" s="820">
        <v>6</v>
      </c>
      <c r="B316" s="1065"/>
      <c r="C316" s="828" t="s">
        <v>80</v>
      </c>
      <c r="D316" s="1015"/>
      <c r="E316" s="1015"/>
      <c r="F316" s="1015"/>
      <c r="G316" s="1015"/>
      <c r="H316" s="1015"/>
      <c r="I316" s="1015"/>
      <c r="J316" s="1015"/>
      <c r="K316" s="1015"/>
      <c r="L316" s="1015"/>
      <c r="M316" s="1015"/>
      <c r="N316" s="1015"/>
      <c r="O316" s="1015"/>
      <c r="P316" s="1015"/>
      <c r="Q316" s="1015"/>
      <c r="R316" s="1015"/>
      <c r="S316" s="953"/>
      <c r="T316" s="643"/>
    </row>
    <row r="317" spans="1:26">
      <c r="A317" s="820">
        <v>5</v>
      </c>
      <c r="B317" s="1065"/>
      <c r="C317" s="828" t="s">
        <v>81</v>
      </c>
      <c r="D317" s="1015"/>
      <c r="E317" s="1015"/>
      <c r="F317" s="1015"/>
      <c r="G317" s="1015"/>
      <c r="H317" s="1015"/>
      <c r="I317" s="1015"/>
      <c r="J317" s="1015"/>
      <c r="K317" s="1015"/>
      <c r="L317" s="1015"/>
      <c r="M317" s="1015"/>
      <c r="N317" s="1015"/>
      <c r="O317" s="1015"/>
      <c r="P317" s="1015"/>
      <c r="Q317" s="1015"/>
      <c r="R317" s="1015"/>
      <c r="S317" s="954"/>
      <c r="T317" s="643"/>
    </row>
    <row r="318" spans="1:26">
      <c r="A318" s="829"/>
      <c r="B318" s="1066"/>
      <c r="C318" s="830" t="s">
        <v>82</v>
      </c>
      <c r="D318" s="1016"/>
      <c r="E318" s="1016"/>
      <c r="F318" s="1016"/>
      <c r="G318" s="1016"/>
      <c r="H318" s="1016"/>
      <c r="I318" s="1016"/>
      <c r="J318" s="1016"/>
      <c r="K318" s="1016"/>
      <c r="L318" s="1016"/>
      <c r="M318" s="1016"/>
      <c r="N318" s="1016"/>
      <c r="O318" s="1016"/>
      <c r="P318" s="1016"/>
      <c r="Q318" s="1016"/>
      <c r="R318" s="1016"/>
      <c r="S318" s="950"/>
      <c r="T318" s="643"/>
    </row>
    <row r="319" spans="1:26">
      <c r="A319" s="833">
        <v>7</v>
      </c>
      <c r="B319" s="1067"/>
      <c r="C319" s="834" t="s">
        <v>83</v>
      </c>
      <c r="D319" s="1017"/>
      <c r="E319" s="1017"/>
      <c r="F319" s="1017"/>
      <c r="G319" s="1017"/>
      <c r="H319" s="1017"/>
      <c r="I319" s="1017"/>
      <c r="J319" s="1017"/>
      <c r="K319" s="1017"/>
      <c r="L319" s="1017"/>
      <c r="M319" s="1017"/>
      <c r="N319" s="1017"/>
      <c r="O319" s="1017"/>
      <c r="P319" s="1017"/>
      <c r="Q319" s="1017"/>
      <c r="R319" s="1017"/>
      <c r="S319" s="955"/>
      <c r="T319" s="643"/>
    </row>
    <row r="320" spans="1:26" ht="15.75">
      <c r="A320" s="792">
        <v>1</v>
      </c>
      <c r="B320" s="1068">
        <v>44104</v>
      </c>
      <c r="C320" s="1018">
        <f>+F402</f>
        <v>44165</v>
      </c>
      <c r="D320" s="796"/>
      <c r="E320" s="796"/>
      <c r="F320" s="796"/>
      <c r="G320" s="796"/>
      <c r="H320" s="796"/>
      <c r="I320" s="796"/>
      <c r="J320" s="796"/>
      <c r="K320" s="796"/>
      <c r="L320" s="796"/>
      <c r="M320" s="796"/>
      <c r="N320" s="796"/>
      <c r="O320" s="796"/>
      <c r="P320" s="796"/>
      <c r="Q320" s="796"/>
      <c r="R320" s="796"/>
      <c r="S320" s="952"/>
      <c r="T320" s="643"/>
    </row>
    <row r="321" spans="1:20">
      <c r="A321" s="797">
        <v>2</v>
      </c>
      <c r="B321" s="1076">
        <v>43920</v>
      </c>
      <c r="C321" s="799" t="s">
        <v>77</v>
      </c>
      <c r="D321" s="801"/>
      <c r="E321" s="801"/>
      <c r="F321" s="801"/>
      <c r="G321" s="801"/>
      <c r="H321" s="801"/>
      <c r="I321" s="801"/>
      <c r="J321" s="801"/>
      <c r="K321" s="801"/>
      <c r="L321" s="801"/>
      <c r="M321" s="801"/>
      <c r="N321" s="801"/>
      <c r="O321" s="801"/>
      <c r="P321" s="801"/>
      <c r="Q321" s="801"/>
      <c r="R321" s="801"/>
      <c r="S321" s="939"/>
      <c r="T321" s="643"/>
    </row>
    <row r="322" spans="1:20">
      <c r="A322" s="797">
        <v>3</v>
      </c>
      <c r="B322" s="1076">
        <v>44042</v>
      </c>
      <c r="C322" s="803" t="s">
        <v>78</v>
      </c>
      <c r="D322" s="801"/>
      <c r="E322" s="801"/>
      <c r="F322" s="801"/>
      <c r="G322" s="801"/>
      <c r="H322" s="801"/>
      <c r="I322" s="801"/>
      <c r="J322" s="801"/>
      <c r="K322" s="801"/>
      <c r="L322" s="801"/>
      <c r="M322" s="801"/>
      <c r="N322" s="801"/>
      <c r="O322" s="801"/>
      <c r="P322" s="801"/>
      <c r="Q322" s="801"/>
      <c r="R322" s="801"/>
      <c r="S322" s="940"/>
      <c r="T322" s="643"/>
    </row>
    <row r="323" spans="1:20">
      <c r="A323" s="797">
        <v>4</v>
      </c>
      <c r="B323" s="797"/>
      <c r="C323" s="805" t="s">
        <v>79</v>
      </c>
      <c r="D323" s="841"/>
      <c r="E323" s="841"/>
      <c r="F323" s="841"/>
      <c r="G323" s="841"/>
      <c r="H323" s="841"/>
      <c r="I323" s="841"/>
      <c r="J323" s="841"/>
      <c r="K323" s="841"/>
      <c r="L323" s="841"/>
      <c r="M323" s="841"/>
      <c r="N323" s="841"/>
      <c r="O323" s="841"/>
      <c r="P323" s="841"/>
      <c r="Q323" s="841"/>
      <c r="R323" s="841"/>
      <c r="S323" s="939"/>
      <c r="T323" s="643"/>
    </row>
    <row r="324" spans="1:20">
      <c r="A324" s="797">
        <v>6</v>
      </c>
      <c r="B324" s="797"/>
      <c r="C324" s="806" t="s">
        <v>80</v>
      </c>
      <c r="D324" s="841"/>
      <c r="E324" s="841"/>
      <c r="F324" s="841"/>
      <c r="G324" s="841"/>
      <c r="H324" s="841"/>
      <c r="I324" s="841"/>
      <c r="J324" s="841"/>
      <c r="K324" s="841"/>
      <c r="L324" s="841"/>
      <c r="M324" s="841"/>
      <c r="N324" s="841"/>
      <c r="O324" s="841"/>
      <c r="P324" s="841"/>
      <c r="Q324" s="841"/>
      <c r="R324" s="841"/>
      <c r="S324" s="941"/>
      <c r="T324" s="643"/>
    </row>
    <row r="325" spans="1:20">
      <c r="A325" s="797">
        <v>5</v>
      </c>
      <c r="B325" s="797"/>
      <c r="C325" s="806" t="s">
        <v>81</v>
      </c>
      <c r="D325" s="841"/>
      <c r="E325" s="841"/>
      <c r="F325" s="841"/>
      <c r="G325" s="841"/>
      <c r="H325" s="841"/>
      <c r="I325" s="841"/>
      <c r="J325" s="841"/>
      <c r="K325" s="841"/>
      <c r="L325" s="841"/>
      <c r="M325" s="841"/>
      <c r="N325" s="841"/>
      <c r="O325" s="841"/>
      <c r="P325" s="841"/>
      <c r="Q325" s="841"/>
      <c r="R325" s="841"/>
      <c r="S325" s="942"/>
      <c r="T325" s="643"/>
    </row>
    <row r="326" spans="1:20">
      <c r="A326" s="807"/>
      <c r="B326" s="807"/>
      <c r="C326" s="809" t="s">
        <v>82</v>
      </c>
      <c r="D326" s="846"/>
      <c r="E326" s="846"/>
      <c r="F326" s="846"/>
      <c r="G326" s="846"/>
      <c r="H326" s="846"/>
      <c r="I326" s="846"/>
      <c r="J326" s="846"/>
      <c r="K326" s="846"/>
      <c r="L326" s="846"/>
      <c r="M326" s="846"/>
      <c r="N326" s="846"/>
      <c r="O326" s="846"/>
      <c r="P326" s="846"/>
      <c r="Q326" s="846"/>
      <c r="R326" s="846"/>
      <c r="S326" s="943"/>
      <c r="T326" s="643"/>
    </row>
    <row r="327" spans="1:20">
      <c r="A327" s="812">
        <v>7</v>
      </c>
      <c r="B327" s="807"/>
      <c r="C327" s="814" t="s">
        <v>83</v>
      </c>
      <c r="D327" s="846"/>
      <c r="E327" s="846"/>
      <c r="F327" s="846"/>
      <c r="G327" s="846"/>
      <c r="H327" s="846"/>
      <c r="I327" s="846"/>
      <c r="J327" s="846"/>
      <c r="K327" s="846"/>
      <c r="L327" s="846"/>
      <c r="M327" s="846"/>
      <c r="N327" s="846"/>
      <c r="O327" s="846"/>
      <c r="P327" s="846"/>
      <c r="Q327" s="846"/>
      <c r="R327" s="846"/>
      <c r="S327" s="944"/>
      <c r="T327" s="643"/>
    </row>
    <row r="328" spans="1:20" ht="15.75">
      <c r="A328" s="1077">
        <v>1</v>
      </c>
      <c r="B328" s="1063">
        <v>44105</v>
      </c>
      <c r="C328" s="1053">
        <f>+F403</f>
        <v>44166</v>
      </c>
      <c r="D328" s="819"/>
      <c r="E328" s="819"/>
      <c r="F328" s="819"/>
      <c r="G328" s="819"/>
      <c r="H328" s="819"/>
      <c r="I328" s="819"/>
      <c r="J328" s="819"/>
      <c r="K328" s="819"/>
      <c r="L328" s="819"/>
      <c r="M328" s="819"/>
      <c r="N328" s="819"/>
      <c r="O328" s="819"/>
      <c r="P328" s="819"/>
      <c r="Q328" s="819"/>
      <c r="R328" s="819"/>
      <c r="S328" s="945"/>
      <c r="T328" s="643"/>
    </row>
    <row r="329" spans="1:20">
      <c r="A329" s="849">
        <v>2</v>
      </c>
      <c r="B329" s="1065"/>
      <c r="C329" s="998" t="s">
        <v>77</v>
      </c>
      <c r="D329" s="823"/>
      <c r="E329" s="823"/>
      <c r="F329" s="823"/>
      <c r="G329" s="823"/>
      <c r="H329" s="823"/>
      <c r="I329" s="823"/>
      <c r="J329" s="823"/>
      <c r="K329" s="823"/>
      <c r="L329" s="823"/>
      <c r="M329" s="823"/>
      <c r="N329" s="823"/>
      <c r="O329" s="823"/>
      <c r="P329" s="823"/>
      <c r="Q329" s="823"/>
      <c r="R329" s="823"/>
      <c r="S329" s="946"/>
      <c r="T329" s="643"/>
    </row>
    <row r="330" spans="1:20">
      <c r="A330" s="849">
        <v>3</v>
      </c>
      <c r="B330" s="1064">
        <v>43921</v>
      </c>
      <c r="C330" s="824" t="s">
        <v>78</v>
      </c>
      <c r="D330" s="823"/>
      <c r="E330" s="823"/>
      <c r="F330" s="823"/>
      <c r="G330" s="823"/>
      <c r="H330" s="823"/>
      <c r="I330" s="823"/>
      <c r="J330" s="823"/>
      <c r="K330" s="823"/>
      <c r="L330" s="823"/>
      <c r="M330" s="823"/>
      <c r="N330" s="823"/>
      <c r="O330" s="823"/>
      <c r="P330" s="823"/>
      <c r="Q330" s="823"/>
      <c r="R330" s="823"/>
      <c r="S330" s="947"/>
      <c r="T330" s="643"/>
    </row>
    <row r="331" spans="1:20">
      <c r="A331" s="849">
        <v>4</v>
      </c>
      <c r="B331" s="1065"/>
      <c r="C331" s="825" t="s">
        <v>79</v>
      </c>
      <c r="D331" s="1015"/>
      <c r="E331" s="1015"/>
      <c r="F331" s="1015"/>
      <c r="G331" s="1015"/>
      <c r="H331" s="1015"/>
      <c r="I331" s="1015"/>
      <c r="J331" s="1015"/>
      <c r="K331" s="1015"/>
      <c r="L331" s="1015"/>
      <c r="M331" s="1015"/>
      <c r="N331" s="1015"/>
      <c r="O331" s="1015"/>
      <c r="P331" s="1015"/>
      <c r="Q331" s="1015"/>
      <c r="R331" s="1015"/>
      <c r="S331" s="946"/>
      <c r="T331" s="643"/>
    </row>
    <row r="332" spans="1:20">
      <c r="A332" s="849">
        <v>6</v>
      </c>
      <c r="B332" s="1065"/>
      <c r="C332" s="828" t="s">
        <v>80</v>
      </c>
      <c r="D332" s="1015"/>
      <c r="E332" s="1015"/>
      <c r="F332" s="1015"/>
      <c r="G332" s="1015"/>
      <c r="H332" s="1015"/>
      <c r="I332" s="1015"/>
      <c r="J332" s="1015"/>
      <c r="K332" s="1015"/>
      <c r="L332" s="1015"/>
      <c r="M332" s="1015"/>
      <c r="N332" s="1015"/>
      <c r="O332" s="1015"/>
      <c r="P332" s="1015"/>
      <c r="Q332" s="1015"/>
      <c r="R332" s="1015"/>
      <c r="S332" s="953"/>
      <c r="T332" s="643"/>
    </row>
    <row r="333" spans="1:20">
      <c r="A333" s="849">
        <v>5</v>
      </c>
      <c r="B333" s="1065"/>
      <c r="C333" s="828" t="s">
        <v>81</v>
      </c>
      <c r="D333" s="1015"/>
      <c r="E333" s="1015"/>
      <c r="F333" s="1015"/>
      <c r="G333" s="1015"/>
      <c r="H333" s="1015"/>
      <c r="I333" s="1015"/>
      <c r="J333" s="1015"/>
      <c r="K333" s="1015"/>
      <c r="L333" s="1015"/>
      <c r="M333" s="1015"/>
      <c r="N333" s="1015"/>
      <c r="O333" s="1015"/>
      <c r="P333" s="1015"/>
      <c r="Q333" s="1015"/>
      <c r="R333" s="1015"/>
      <c r="S333" s="954"/>
      <c r="T333" s="643"/>
    </row>
    <row r="334" spans="1:20">
      <c r="A334" s="1054"/>
      <c r="B334" s="1066"/>
      <c r="C334" s="830" t="s">
        <v>82</v>
      </c>
      <c r="D334" s="1016"/>
      <c r="E334" s="1016"/>
      <c r="F334" s="1016"/>
      <c r="G334" s="1016"/>
      <c r="H334" s="1016"/>
      <c r="I334" s="1016"/>
      <c r="J334" s="1016"/>
      <c r="K334" s="1016"/>
      <c r="L334" s="1016"/>
      <c r="M334" s="1016"/>
      <c r="N334" s="1016"/>
      <c r="O334" s="1016"/>
      <c r="P334" s="1016"/>
      <c r="Q334" s="1016"/>
      <c r="R334" s="1016"/>
      <c r="S334" s="950"/>
      <c r="T334" s="643"/>
    </row>
    <row r="335" spans="1:20">
      <c r="A335" s="851">
        <v>7</v>
      </c>
      <c r="B335" s="1067"/>
      <c r="C335" s="834" t="s">
        <v>83</v>
      </c>
      <c r="D335" s="1017"/>
      <c r="E335" s="1017"/>
      <c r="F335" s="1017"/>
      <c r="G335" s="1017"/>
      <c r="H335" s="1017"/>
      <c r="I335" s="1017"/>
      <c r="J335" s="1017"/>
      <c r="K335" s="1017"/>
      <c r="L335" s="1017"/>
      <c r="M335" s="1017"/>
      <c r="N335" s="1017"/>
      <c r="O335" s="1017"/>
      <c r="P335" s="1017"/>
      <c r="Q335" s="1017"/>
      <c r="R335" s="1017"/>
      <c r="S335" s="955"/>
      <c r="T335" s="643"/>
    </row>
    <row r="336" spans="1:20" ht="18.75">
      <c r="A336" s="1078"/>
      <c r="B336" s="1078"/>
      <c r="C336" s="1079" t="s">
        <v>84</v>
      </c>
      <c r="D336" s="858">
        <f>AVERAGE(D312+D320+D328)</f>
        <v>0</v>
      </c>
      <c r="E336" s="858">
        <f t="shared" ref="E336:R336" si="48">AVERAGE(E312+E320+E328)</f>
        <v>0</v>
      </c>
      <c r="F336" s="858">
        <f t="shared" si="48"/>
        <v>0</v>
      </c>
      <c r="G336" s="858">
        <f t="shared" si="48"/>
        <v>0</v>
      </c>
      <c r="H336" s="858">
        <f t="shared" si="48"/>
        <v>0</v>
      </c>
      <c r="I336" s="858">
        <f t="shared" si="48"/>
        <v>0</v>
      </c>
      <c r="J336" s="858">
        <f t="shared" si="48"/>
        <v>0</v>
      </c>
      <c r="K336" s="858">
        <f t="shared" si="48"/>
        <v>0</v>
      </c>
      <c r="L336" s="858">
        <f t="shared" si="48"/>
        <v>0</v>
      </c>
      <c r="M336" s="858">
        <f t="shared" si="48"/>
        <v>0</v>
      </c>
      <c r="N336" s="858">
        <f t="shared" si="48"/>
        <v>0</v>
      </c>
      <c r="O336" s="858">
        <f t="shared" si="48"/>
        <v>0</v>
      </c>
      <c r="P336" s="858">
        <f t="shared" si="48"/>
        <v>0</v>
      </c>
      <c r="Q336" s="858">
        <f t="shared" si="48"/>
        <v>0</v>
      </c>
      <c r="R336" s="858">
        <f t="shared" si="48"/>
        <v>0</v>
      </c>
      <c r="S336" s="1045"/>
      <c r="T336" s="870"/>
    </row>
    <row r="337" spans="1:21" ht="18.75">
      <c r="A337" s="1080"/>
      <c r="B337" s="1080"/>
      <c r="C337" s="1081" t="s">
        <v>85</v>
      </c>
      <c r="D337" s="973">
        <f>D313+D321+D329</f>
        <v>0</v>
      </c>
      <c r="E337" s="973">
        <f t="shared" ref="E337:R337" si="49">E313+E321+E329</f>
        <v>0</v>
      </c>
      <c r="F337" s="973">
        <f t="shared" si="49"/>
        <v>0</v>
      </c>
      <c r="G337" s="973">
        <f t="shared" si="49"/>
        <v>0</v>
      </c>
      <c r="H337" s="973">
        <f t="shared" si="49"/>
        <v>0</v>
      </c>
      <c r="I337" s="973">
        <f t="shared" si="49"/>
        <v>0</v>
      </c>
      <c r="J337" s="973">
        <f t="shared" si="49"/>
        <v>0</v>
      </c>
      <c r="K337" s="973">
        <f t="shared" si="49"/>
        <v>0</v>
      </c>
      <c r="L337" s="973">
        <f t="shared" si="49"/>
        <v>0</v>
      </c>
      <c r="M337" s="973">
        <f t="shared" si="49"/>
        <v>0</v>
      </c>
      <c r="N337" s="973">
        <f t="shared" si="49"/>
        <v>0</v>
      </c>
      <c r="O337" s="973">
        <f t="shared" si="49"/>
        <v>0</v>
      </c>
      <c r="P337" s="973">
        <f t="shared" si="49"/>
        <v>0</v>
      </c>
      <c r="Q337" s="973">
        <f t="shared" si="49"/>
        <v>0</v>
      </c>
      <c r="R337" s="973">
        <f t="shared" si="49"/>
        <v>0</v>
      </c>
      <c r="S337" s="1046"/>
      <c r="T337" s="870"/>
      <c r="U337" s="277"/>
    </row>
    <row r="338" spans="1:21" ht="18.75">
      <c r="A338" s="1082"/>
      <c r="B338" s="1082"/>
      <c r="C338" s="1083" t="s">
        <v>86</v>
      </c>
      <c r="D338" s="978">
        <f>D314+D322+D330</f>
        <v>0</v>
      </c>
      <c r="E338" s="978">
        <f t="shared" ref="E338:R338" si="50">E314+E322+E330</f>
        <v>0</v>
      </c>
      <c r="F338" s="978">
        <f t="shared" si="50"/>
        <v>0</v>
      </c>
      <c r="G338" s="978">
        <f t="shared" si="50"/>
        <v>0</v>
      </c>
      <c r="H338" s="978">
        <f t="shared" si="50"/>
        <v>0</v>
      </c>
      <c r="I338" s="978">
        <f t="shared" si="50"/>
        <v>0</v>
      </c>
      <c r="J338" s="978">
        <f t="shared" si="50"/>
        <v>0</v>
      </c>
      <c r="K338" s="978">
        <f t="shared" si="50"/>
        <v>0</v>
      </c>
      <c r="L338" s="978">
        <f t="shared" si="50"/>
        <v>0</v>
      </c>
      <c r="M338" s="978">
        <f t="shared" si="50"/>
        <v>0</v>
      </c>
      <c r="N338" s="978">
        <f t="shared" si="50"/>
        <v>0</v>
      </c>
      <c r="O338" s="978">
        <f t="shared" si="50"/>
        <v>0</v>
      </c>
      <c r="P338" s="978">
        <f t="shared" si="50"/>
        <v>0</v>
      </c>
      <c r="Q338" s="978">
        <f t="shared" si="50"/>
        <v>0</v>
      </c>
      <c r="R338" s="978">
        <f t="shared" si="50"/>
        <v>0</v>
      </c>
      <c r="S338" s="1047"/>
      <c r="T338" s="1027"/>
      <c r="U338" s="277"/>
    </row>
    <row r="339" spans="1:21" ht="18.75">
      <c r="A339" s="1084"/>
      <c r="B339" s="1084"/>
      <c r="C339" s="1085" t="s">
        <v>87</v>
      </c>
      <c r="D339" s="982">
        <f>D317+D325+D333</f>
        <v>0</v>
      </c>
      <c r="E339" s="982">
        <f t="shared" ref="E339:R339" si="51">E317+E325+E333</f>
        <v>0</v>
      </c>
      <c r="F339" s="982">
        <f t="shared" si="51"/>
        <v>0</v>
      </c>
      <c r="G339" s="982">
        <f t="shared" si="51"/>
        <v>0</v>
      </c>
      <c r="H339" s="982">
        <f t="shared" si="51"/>
        <v>0</v>
      </c>
      <c r="I339" s="982">
        <f t="shared" si="51"/>
        <v>0</v>
      </c>
      <c r="J339" s="982">
        <f t="shared" si="51"/>
        <v>0</v>
      </c>
      <c r="K339" s="982">
        <f t="shared" si="51"/>
        <v>0</v>
      </c>
      <c r="L339" s="982">
        <f t="shared" si="51"/>
        <v>0</v>
      </c>
      <c r="M339" s="982">
        <f t="shared" si="51"/>
        <v>0</v>
      </c>
      <c r="N339" s="982">
        <f t="shared" si="51"/>
        <v>0</v>
      </c>
      <c r="O339" s="982">
        <f t="shared" si="51"/>
        <v>0</v>
      </c>
      <c r="P339" s="982">
        <f t="shared" si="51"/>
        <v>0</v>
      </c>
      <c r="Q339" s="982">
        <f t="shared" si="51"/>
        <v>0</v>
      </c>
      <c r="R339" s="982">
        <f t="shared" si="51"/>
        <v>0</v>
      </c>
      <c r="S339" s="1048"/>
      <c r="T339" s="1027"/>
      <c r="U339" s="277"/>
    </row>
    <row r="340" spans="1:21" ht="18.75">
      <c r="A340" s="1086"/>
      <c r="B340" s="1086"/>
      <c r="C340" s="1087" t="s">
        <v>88</v>
      </c>
      <c r="D340" s="986">
        <f t="shared" ref="D340:R340" si="52">D316+D324+D332</f>
        <v>0</v>
      </c>
      <c r="E340" s="987">
        <f t="shared" si="52"/>
        <v>0</v>
      </c>
      <c r="F340" s="987">
        <f t="shared" si="52"/>
        <v>0</v>
      </c>
      <c r="G340" s="987">
        <f t="shared" si="52"/>
        <v>0</v>
      </c>
      <c r="H340" s="987">
        <f t="shared" si="52"/>
        <v>0</v>
      </c>
      <c r="I340" s="987">
        <f t="shared" si="52"/>
        <v>0</v>
      </c>
      <c r="J340" s="987">
        <f t="shared" si="52"/>
        <v>0</v>
      </c>
      <c r="K340" s="987">
        <f t="shared" si="52"/>
        <v>0</v>
      </c>
      <c r="L340" s="987">
        <f t="shared" si="52"/>
        <v>0</v>
      </c>
      <c r="M340" s="987">
        <f t="shared" si="52"/>
        <v>0</v>
      </c>
      <c r="N340" s="987">
        <f t="shared" si="52"/>
        <v>0</v>
      </c>
      <c r="O340" s="987">
        <f t="shared" si="52"/>
        <v>0</v>
      </c>
      <c r="P340" s="987">
        <f t="shared" si="52"/>
        <v>0</v>
      </c>
      <c r="Q340" s="987">
        <f t="shared" si="52"/>
        <v>0</v>
      </c>
      <c r="R340" s="987">
        <f t="shared" si="52"/>
        <v>0</v>
      </c>
      <c r="S340" s="1049"/>
      <c r="T340" s="1031"/>
      <c r="U340" s="277"/>
    </row>
    <row r="341" spans="1:21" ht="18.75">
      <c r="A341" s="1086"/>
      <c r="B341" s="1086"/>
      <c r="C341" s="1088" t="s">
        <v>89</v>
      </c>
      <c r="D341" s="989">
        <f t="shared" ref="D341:R341" si="53">D317+D325+D333</f>
        <v>0</v>
      </c>
      <c r="E341" s="990">
        <f t="shared" si="53"/>
        <v>0</v>
      </c>
      <c r="F341" s="990">
        <f t="shared" si="53"/>
        <v>0</v>
      </c>
      <c r="G341" s="990">
        <f t="shared" si="53"/>
        <v>0</v>
      </c>
      <c r="H341" s="990">
        <f t="shared" si="53"/>
        <v>0</v>
      </c>
      <c r="I341" s="990">
        <f t="shared" si="53"/>
        <v>0</v>
      </c>
      <c r="J341" s="990">
        <f t="shared" si="53"/>
        <v>0</v>
      </c>
      <c r="K341" s="990">
        <f t="shared" si="53"/>
        <v>0</v>
      </c>
      <c r="L341" s="990">
        <f t="shared" si="53"/>
        <v>0</v>
      </c>
      <c r="M341" s="990">
        <f t="shared" si="53"/>
        <v>0</v>
      </c>
      <c r="N341" s="990">
        <f t="shared" si="53"/>
        <v>0</v>
      </c>
      <c r="O341" s="990">
        <f t="shared" si="53"/>
        <v>0</v>
      </c>
      <c r="P341" s="990">
        <f t="shared" si="53"/>
        <v>0</v>
      </c>
      <c r="Q341" s="990">
        <f t="shared" si="53"/>
        <v>0</v>
      </c>
      <c r="R341" s="990">
        <f t="shared" si="53"/>
        <v>0</v>
      </c>
      <c r="S341" s="1050"/>
      <c r="T341" s="1031"/>
      <c r="U341" s="277"/>
    </row>
    <row r="342" spans="1:21" ht="30" customHeight="1">
      <c r="A342" s="1084"/>
      <c r="B342" s="1084"/>
      <c r="C342" s="1089"/>
      <c r="D342" s="992"/>
      <c r="E342" s="992"/>
      <c r="F342" s="992"/>
      <c r="G342" s="992"/>
      <c r="H342" s="992"/>
      <c r="I342" s="992"/>
      <c r="J342" s="992"/>
      <c r="K342" s="992"/>
      <c r="L342" s="992"/>
      <c r="M342" s="992"/>
      <c r="N342" s="992"/>
      <c r="O342" s="992"/>
      <c r="P342" s="992"/>
      <c r="Q342" s="992"/>
      <c r="R342" s="992"/>
      <c r="S342" s="1126"/>
      <c r="T342" s="1127"/>
      <c r="U342" s="277"/>
    </row>
    <row r="343" spans="1:21" ht="22.9" customHeight="1">
      <c r="A343" s="1084"/>
      <c r="B343" s="1084"/>
      <c r="C343" s="1090" t="s">
        <v>93</v>
      </c>
      <c r="D343" s="1091" t="s">
        <v>3</v>
      </c>
      <c r="E343" s="1092" t="s">
        <v>4</v>
      </c>
      <c r="F343" s="1092" t="s">
        <v>5</v>
      </c>
      <c r="G343" s="1092" t="s">
        <v>6</v>
      </c>
      <c r="H343" s="1092" t="s">
        <v>7</v>
      </c>
      <c r="I343" s="1092" t="s">
        <v>8</v>
      </c>
      <c r="J343" s="1092" t="s">
        <v>9</v>
      </c>
      <c r="K343" s="1092" t="s">
        <v>10</v>
      </c>
      <c r="L343" s="1092" t="s">
        <v>11</v>
      </c>
      <c r="M343" s="1092" t="s">
        <v>12</v>
      </c>
      <c r="N343" s="1092" t="s">
        <v>13</v>
      </c>
      <c r="O343" s="1092" t="s">
        <v>14</v>
      </c>
      <c r="P343" s="1092" t="s">
        <v>15</v>
      </c>
      <c r="Q343" s="1092" t="s">
        <v>16</v>
      </c>
      <c r="R343" s="1128" t="s">
        <v>17</v>
      </c>
      <c r="S343" s="1129"/>
      <c r="T343" s="277"/>
      <c r="U343" s="277"/>
    </row>
    <row r="344" spans="1:21" ht="18.75">
      <c r="A344" s="1093"/>
      <c r="B344" s="1094"/>
      <c r="C344" s="1095" t="s">
        <v>94</v>
      </c>
      <c r="D344" s="1096">
        <f t="shared" ref="D344:R344" si="54">D32+D40+D48+D56+D72+D80+D88+D96+D112+D120+D128+D136+D152+D160+D168+D176+D192+D200+D208+D216+D232+D240+D248+D256+D272+D280+D288+D296+D312+D320+D328</f>
        <v>0</v>
      </c>
      <c r="E344" s="1097">
        <f t="shared" si="54"/>
        <v>0</v>
      </c>
      <c r="F344" s="1097">
        <f t="shared" si="54"/>
        <v>0</v>
      </c>
      <c r="G344" s="1097">
        <f t="shared" si="54"/>
        <v>0</v>
      </c>
      <c r="H344" s="1097">
        <f t="shared" si="54"/>
        <v>0</v>
      </c>
      <c r="I344" s="1097">
        <f t="shared" si="54"/>
        <v>0</v>
      </c>
      <c r="J344" s="1097">
        <f t="shared" si="54"/>
        <v>0</v>
      </c>
      <c r="K344" s="1097">
        <f t="shared" si="54"/>
        <v>0</v>
      </c>
      <c r="L344" s="1097">
        <f t="shared" si="54"/>
        <v>0</v>
      </c>
      <c r="M344" s="1097">
        <f t="shared" si="54"/>
        <v>0</v>
      </c>
      <c r="N344" s="1097">
        <f t="shared" si="54"/>
        <v>0</v>
      </c>
      <c r="O344" s="1097">
        <f t="shared" si="54"/>
        <v>0</v>
      </c>
      <c r="P344" s="1097">
        <f t="shared" si="54"/>
        <v>0</v>
      </c>
      <c r="Q344" s="1097">
        <f t="shared" si="54"/>
        <v>0</v>
      </c>
      <c r="R344" s="1097">
        <f t="shared" si="54"/>
        <v>0</v>
      </c>
    </row>
    <row r="345" spans="1:21" ht="18.75">
      <c r="A345" s="970"/>
      <c r="B345" s="1080"/>
      <c r="C345" s="1098" t="s">
        <v>95</v>
      </c>
      <c r="D345" s="972">
        <f t="shared" ref="D345:R345" si="55">D33+D41+D49+D57+D73+D81+D89+D97+D113+D121+D129+D137+D153+D161+D169+D177+D193+D201+D209+D217+D233+D241+D249+D257+D273+D281+D289+D297+D313+D321+D329</f>
        <v>0</v>
      </c>
      <c r="E345" s="973">
        <f t="shared" si="55"/>
        <v>0</v>
      </c>
      <c r="F345" s="973">
        <f t="shared" si="55"/>
        <v>0</v>
      </c>
      <c r="G345" s="973">
        <f t="shared" si="55"/>
        <v>0</v>
      </c>
      <c r="H345" s="973">
        <f t="shared" si="55"/>
        <v>0</v>
      </c>
      <c r="I345" s="973">
        <f t="shared" si="55"/>
        <v>0</v>
      </c>
      <c r="J345" s="973">
        <f t="shared" si="55"/>
        <v>0</v>
      </c>
      <c r="K345" s="973">
        <f t="shared" si="55"/>
        <v>0</v>
      </c>
      <c r="L345" s="973">
        <f t="shared" si="55"/>
        <v>0</v>
      </c>
      <c r="M345" s="973">
        <f t="shared" si="55"/>
        <v>0</v>
      </c>
      <c r="N345" s="973">
        <f t="shared" si="55"/>
        <v>0</v>
      </c>
      <c r="O345" s="973">
        <f t="shared" si="55"/>
        <v>0</v>
      </c>
      <c r="P345" s="973">
        <f t="shared" si="55"/>
        <v>0</v>
      </c>
      <c r="Q345" s="973">
        <f t="shared" si="55"/>
        <v>0</v>
      </c>
      <c r="R345" s="973">
        <f t="shared" si="55"/>
        <v>0</v>
      </c>
    </row>
    <row r="346" spans="1:21" ht="18.75">
      <c r="A346" s="970"/>
      <c r="B346" s="1080"/>
      <c r="C346" s="1098" t="s">
        <v>59</v>
      </c>
      <c r="D346" s="972">
        <f t="shared" ref="D346:R346" si="56">D34+D42+D50+D58+D74+D82+D90+D98+D114+D122+D130+D138+D154+D162+D170+D178+D194+D202+D210+D218+D234+D242+D250+D258+D274+D282+D290+D298+D314+D322+D330</f>
        <v>0</v>
      </c>
      <c r="E346" s="973">
        <f t="shared" si="56"/>
        <v>0</v>
      </c>
      <c r="F346" s="973">
        <f t="shared" si="56"/>
        <v>0</v>
      </c>
      <c r="G346" s="973">
        <f t="shared" si="56"/>
        <v>0</v>
      </c>
      <c r="H346" s="973">
        <f t="shared" si="56"/>
        <v>0</v>
      </c>
      <c r="I346" s="973">
        <f t="shared" si="56"/>
        <v>0</v>
      </c>
      <c r="J346" s="973">
        <f t="shared" si="56"/>
        <v>0</v>
      </c>
      <c r="K346" s="973">
        <f t="shared" si="56"/>
        <v>0</v>
      </c>
      <c r="L346" s="973">
        <f t="shared" si="56"/>
        <v>0</v>
      </c>
      <c r="M346" s="973">
        <f t="shared" si="56"/>
        <v>0</v>
      </c>
      <c r="N346" s="973">
        <f t="shared" si="56"/>
        <v>0</v>
      </c>
      <c r="O346" s="973">
        <f t="shared" si="56"/>
        <v>0</v>
      </c>
      <c r="P346" s="973">
        <f t="shared" si="56"/>
        <v>0</v>
      </c>
      <c r="Q346" s="973">
        <f t="shared" si="56"/>
        <v>0</v>
      </c>
      <c r="R346" s="973">
        <f t="shared" si="56"/>
        <v>0</v>
      </c>
    </row>
    <row r="347" spans="1:21" ht="18.75">
      <c r="A347" s="970"/>
      <c r="B347" s="1080"/>
      <c r="C347" s="1098" t="s">
        <v>87</v>
      </c>
      <c r="D347" s="972">
        <f t="shared" ref="D347:R347" si="57">D67+D107+D147+D187+D227+D267+D307+D339</f>
        <v>0</v>
      </c>
      <c r="E347" s="972">
        <f t="shared" si="57"/>
        <v>0</v>
      </c>
      <c r="F347" s="972">
        <f t="shared" si="57"/>
        <v>0</v>
      </c>
      <c r="G347" s="972">
        <f t="shared" si="57"/>
        <v>0</v>
      </c>
      <c r="H347" s="972">
        <f t="shared" si="57"/>
        <v>0</v>
      </c>
      <c r="I347" s="972">
        <f t="shared" si="57"/>
        <v>0</v>
      </c>
      <c r="J347" s="972">
        <f t="shared" si="57"/>
        <v>0</v>
      </c>
      <c r="K347" s="972">
        <f t="shared" si="57"/>
        <v>0</v>
      </c>
      <c r="L347" s="972">
        <f t="shared" si="57"/>
        <v>0</v>
      </c>
      <c r="M347" s="972">
        <f t="shared" si="57"/>
        <v>0</v>
      </c>
      <c r="N347" s="972">
        <f t="shared" si="57"/>
        <v>0</v>
      </c>
      <c r="O347" s="972">
        <f t="shared" si="57"/>
        <v>0</v>
      </c>
      <c r="P347" s="972">
        <f t="shared" si="57"/>
        <v>0</v>
      </c>
      <c r="Q347" s="972">
        <f t="shared" si="57"/>
        <v>0</v>
      </c>
      <c r="R347" s="972">
        <f t="shared" si="57"/>
        <v>0</v>
      </c>
    </row>
    <row r="348" spans="1:21" ht="19.5" thickBot="1">
      <c r="A348" s="975"/>
      <c r="B348" s="1082"/>
      <c r="C348" s="1099" t="s">
        <v>96</v>
      </c>
      <c r="D348" s="1100">
        <f t="shared" ref="D348:R348" si="58">D36+D44+D52+D60+D76+D84+D92+D100+D116+D124+D132+D140+D156+D164+D172+D180+D196+D204+D212+D220+D236+D244+D252+D260+D276+D284+D292+D300+D316+D324+D332</f>
        <v>0</v>
      </c>
      <c r="E348" s="1101">
        <f t="shared" si="58"/>
        <v>0</v>
      </c>
      <c r="F348" s="1101">
        <f t="shared" si="58"/>
        <v>0</v>
      </c>
      <c r="G348" s="1101">
        <f t="shared" si="58"/>
        <v>0</v>
      </c>
      <c r="H348" s="1101">
        <f t="shared" si="58"/>
        <v>0</v>
      </c>
      <c r="I348" s="1101">
        <f t="shared" si="58"/>
        <v>0</v>
      </c>
      <c r="J348" s="1101">
        <f t="shared" si="58"/>
        <v>0</v>
      </c>
      <c r="K348" s="1101">
        <f t="shared" si="58"/>
        <v>0</v>
      </c>
      <c r="L348" s="1101">
        <f t="shared" si="58"/>
        <v>0</v>
      </c>
      <c r="M348" s="1101">
        <f t="shared" si="58"/>
        <v>0</v>
      </c>
      <c r="N348" s="1101">
        <f t="shared" si="58"/>
        <v>0</v>
      </c>
      <c r="O348" s="1101">
        <f t="shared" si="58"/>
        <v>0</v>
      </c>
      <c r="P348" s="1101">
        <f t="shared" si="58"/>
        <v>0</v>
      </c>
      <c r="Q348" s="1101">
        <f t="shared" si="58"/>
        <v>0</v>
      </c>
      <c r="R348" s="1101">
        <f t="shared" si="58"/>
        <v>0</v>
      </c>
    </row>
    <row r="349" spans="1:21" ht="0.6" customHeight="1">
      <c r="A349" s="1102"/>
      <c r="B349" s="1103"/>
      <c r="C349" s="1104" t="s">
        <v>97</v>
      </c>
      <c r="D349" s="1105">
        <f t="shared" ref="D349:R349" si="59">D37+D45+D53+D61+D77+D85+D93+D101+D117+D125+D133+D141+D157+D165+D173+D181+D197+D205+D213+D221+D237+D245+D253+D261+D277+D285+D293+D301+D317+D325+D333</f>
        <v>0</v>
      </c>
      <c r="E349" s="1105">
        <f t="shared" si="59"/>
        <v>0</v>
      </c>
      <c r="F349" s="1105">
        <f t="shared" si="59"/>
        <v>0</v>
      </c>
      <c r="G349" s="1105">
        <f t="shared" si="59"/>
        <v>0</v>
      </c>
      <c r="H349" s="1105">
        <f t="shared" si="59"/>
        <v>0</v>
      </c>
      <c r="I349" s="1105">
        <f t="shared" si="59"/>
        <v>0</v>
      </c>
      <c r="J349" s="1105">
        <f t="shared" si="59"/>
        <v>0</v>
      </c>
      <c r="K349" s="1105">
        <f t="shared" si="59"/>
        <v>0</v>
      </c>
      <c r="L349" s="1105">
        <f t="shared" si="59"/>
        <v>0</v>
      </c>
      <c r="M349" s="1105">
        <f t="shared" si="59"/>
        <v>0</v>
      </c>
      <c r="N349" s="1105">
        <f t="shared" si="59"/>
        <v>0</v>
      </c>
      <c r="O349" s="1105">
        <f t="shared" si="59"/>
        <v>0</v>
      </c>
      <c r="P349" s="1105">
        <f t="shared" si="59"/>
        <v>0</v>
      </c>
      <c r="Q349" s="1105">
        <f t="shared" si="59"/>
        <v>0</v>
      </c>
      <c r="R349" s="1105">
        <f t="shared" si="59"/>
        <v>0</v>
      </c>
    </row>
    <row r="350" spans="1:21">
      <c r="C350" s="1106"/>
      <c r="D350" s="1106"/>
      <c r="E350" s="1106"/>
      <c r="F350" s="1106"/>
      <c r="G350" s="1106"/>
      <c r="H350" s="1107"/>
      <c r="I350" s="1106"/>
      <c r="J350" s="1106"/>
      <c r="K350" s="1106"/>
      <c r="L350" s="1106"/>
      <c r="M350" s="1106"/>
      <c r="N350" s="1106"/>
    </row>
    <row r="351" spans="1:21">
      <c r="C351" s="1106">
        <v>43897</v>
      </c>
      <c r="D351" s="1106"/>
      <c r="E351" s="1106"/>
      <c r="F351" s="1106"/>
      <c r="G351" s="1106"/>
      <c r="H351" s="1107"/>
      <c r="I351" s="1106"/>
      <c r="J351" s="1106"/>
      <c r="K351" s="1106"/>
      <c r="L351" s="1106"/>
      <c r="M351" s="1106"/>
      <c r="N351" s="1106"/>
    </row>
    <row r="352" spans="1:21" ht="15.75">
      <c r="C352" s="1108">
        <v>43897</v>
      </c>
      <c r="D352" s="1108"/>
      <c r="E352" s="1106"/>
      <c r="F352" s="1109"/>
      <c r="G352" s="1109"/>
      <c r="H352" s="1110"/>
      <c r="I352" s="1109"/>
      <c r="J352" s="1109"/>
      <c r="K352" s="1109"/>
      <c r="L352" s="1109"/>
      <c r="M352" s="1109"/>
      <c r="N352" s="1109"/>
      <c r="O352" s="277"/>
      <c r="P352" s="277"/>
    </row>
    <row r="353" spans="3:16">
      <c r="C353" s="1106"/>
      <c r="D353" s="1107"/>
      <c r="E353" s="1106"/>
      <c r="F353" s="1111"/>
      <c r="G353" s="1111"/>
      <c r="H353" s="1111"/>
      <c r="I353" s="1111"/>
      <c r="J353" s="1111"/>
      <c r="K353" s="1111"/>
      <c r="L353" s="1111"/>
      <c r="M353" s="1109"/>
      <c r="N353" s="1109"/>
      <c r="O353" s="277"/>
      <c r="P353" s="277"/>
    </row>
    <row r="354" spans="3:16" ht="14.45" customHeight="1">
      <c r="C354" s="1112"/>
      <c r="D354" s="1107" t="s">
        <v>98</v>
      </c>
      <c r="E354" s="1106"/>
      <c r="F354" s="1113">
        <f>DATE(C$2,MATCH(C$3,Months,0),1)</f>
        <v>44136</v>
      </c>
      <c r="G354" s="1110">
        <f>WEEKDAY(F354)</f>
        <v>1</v>
      </c>
      <c r="H354" s="1110"/>
      <c r="I354" s="1110"/>
      <c r="J354" s="1110"/>
      <c r="K354" s="1110"/>
      <c r="L354" s="1110"/>
      <c r="M354" s="1109"/>
      <c r="N354" s="1109"/>
      <c r="O354" s="277"/>
      <c r="P354" s="277"/>
    </row>
    <row r="355" spans="3:16">
      <c r="C355" s="1106"/>
      <c r="D355" s="1106" t="s">
        <v>99</v>
      </c>
      <c r="E355" s="1114">
        <v>2018</v>
      </c>
      <c r="F355" s="1115" t="s">
        <v>100</v>
      </c>
      <c r="G355" s="1115" t="s">
        <v>101</v>
      </c>
      <c r="H355" s="1115" t="s">
        <v>102</v>
      </c>
      <c r="I355" s="1115" t="s">
        <v>103</v>
      </c>
      <c r="J355" s="1115" t="s">
        <v>104</v>
      </c>
      <c r="K355" s="1115" t="s">
        <v>105</v>
      </c>
      <c r="L355" s="1115" t="s">
        <v>106</v>
      </c>
      <c r="M355" s="1106"/>
      <c r="N355" s="1109"/>
      <c r="O355" s="1124"/>
      <c r="P355" s="277"/>
    </row>
    <row r="356" spans="3:16">
      <c r="C356" s="1112"/>
      <c r="D356" s="1106" t="s">
        <v>107</v>
      </c>
      <c r="E356" s="1114">
        <v>2019</v>
      </c>
      <c r="F356" s="1116">
        <f>F354-G354+1</f>
        <v>44136</v>
      </c>
      <c r="G356" s="1116">
        <f t="shared" ref="G356:G361" si="60">F356+1</f>
        <v>44137</v>
      </c>
      <c r="H356" s="1116">
        <f t="shared" ref="H356:L361" si="61">G356+1</f>
        <v>44138</v>
      </c>
      <c r="I356" s="1116">
        <f t="shared" si="61"/>
        <v>44139</v>
      </c>
      <c r="J356" s="1116">
        <f t="shared" si="61"/>
        <v>44140</v>
      </c>
      <c r="K356" s="1116">
        <f>J356+1</f>
        <v>44141</v>
      </c>
      <c r="L356" s="1116">
        <f>K356+1</f>
        <v>44142</v>
      </c>
      <c r="M356" s="1109"/>
      <c r="N356" s="1125"/>
      <c r="O356" s="1124"/>
      <c r="P356" s="277"/>
    </row>
    <row r="357" spans="3:16">
      <c r="C357" s="1106"/>
      <c r="D357" s="1106" t="s">
        <v>108</v>
      </c>
      <c r="E357" s="1114">
        <v>2020</v>
      </c>
      <c r="F357" s="1116">
        <f>L356+1</f>
        <v>44143</v>
      </c>
      <c r="G357" s="1116">
        <f t="shared" si="60"/>
        <v>44144</v>
      </c>
      <c r="H357" s="1116">
        <f t="shared" si="61"/>
        <v>44145</v>
      </c>
      <c r="I357" s="1116">
        <f t="shared" si="61"/>
        <v>44146</v>
      </c>
      <c r="J357" s="1116">
        <f t="shared" si="61"/>
        <v>44147</v>
      </c>
      <c r="K357" s="1116">
        <f t="shared" si="61"/>
        <v>44148</v>
      </c>
      <c r="L357" s="1116">
        <f t="shared" si="61"/>
        <v>44149</v>
      </c>
      <c r="M357" s="1106"/>
      <c r="N357" s="1109"/>
      <c r="O357" s="277"/>
      <c r="P357" s="277"/>
    </row>
    <row r="358" spans="3:16">
      <c r="C358" s="1106"/>
      <c r="D358" s="1106" t="s">
        <v>109</v>
      </c>
      <c r="E358" s="1114">
        <v>2021</v>
      </c>
      <c r="F358" s="1116">
        <f>L357+1</f>
        <v>44150</v>
      </c>
      <c r="G358" s="1116">
        <f t="shared" si="60"/>
        <v>44151</v>
      </c>
      <c r="H358" s="1116">
        <f t="shared" si="61"/>
        <v>44152</v>
      </c>
      <c r="I358" s="1116">
        <f t="shared" si="61"/>
        <v>44153</v>
      </c>
      <c r="J358" s="1116">
        <f t="shared" si="61"/>
        <v>44154</v>
      </c>
      <c r="K358" s="1116">
        <f t="shared" si="61"/>
        <v>44155</v>
      </c>
      <c r="L358" s="1116">
        <f t="shared" si="61"/>
        <v>44156</v>
      </c>
      <c r="M358" s="1106"/>
      <c r="N358" s="1109"/>
      <c r="O358" s="277"/>
      <c r="P358" s="277"/>
    </row>
    <row r="359" spans="3:16">
      <c r="C359" s="1106"/>
      <c r="D359" s="1106" t="s">
        <v>110</v>
      </c>
      <c r="E359" s="1114">
        <v>2022</v>
      </c>
      <c r="F359" s="1116">
        <f>L358+1</f>
        <v>44157</v>
      </c>
      <c r="G359" s="1116">
        <f t="shared" si="60"/>
        <v>44158</v>
      </c>
      <c r="H359" s="1116">
        <f t="shared" si="61"/>
        <v>44159</v>
      </c>
      <c r="I359" s="1116">
        <f t="shared" si="61"/>
        <v>44160</v>
      </c>
      <c r="J359" s="1116">
        <f t="shared" si="61"/>
        <v>44161</v>
      </c>
      <c r="K359" s="1116">
        <f t="shared" si="61"/>
        <v>44162</v>
      </c>
      <c r="L359" s="1116">
        <f t="shared" si="61"/>
        <v>44163</v>
      </c>
      <c r="M359" s="1106"/>
      <c r="N359" s="1109"/>
      <c r="O359" s="277"/>
      <c r="P359" s="277"/>
    </row>
    <row r="360" spans="3:16">
      <c r="C360" s="1106"/>
      <c r="D360" s="1106" t="s">
        <v>111</v>
      </c>
      <c r="E360" s="1114">
        <v>2023</v>
      </c>
      <c r="F360" s="1116">
        <f>L359+1</f>
        <v>44164</v>
      </c>
      <c r="G360" s="1116">
        <f t="shared" si="60"/>
        <v>44165</v>
      </c>
      <c r="H360" s="1116">
        <f t="shared" si="61"/>
        <v>44166</v>
      </c>
      <c r="I360" s="1116">
        <f t="shared" si="61"/>
        <v>44167</v>
      </c>
      <c r="J360" s="1116">
        <f t="shared" si="61"/>
        <v>44168</v>
      </c>
      <c r="K360" s="1116">
        <f t="shared" si="61"/>
        <v>44169</v>
      </c>
      <c r="L360" s="1116">
        <f t="shared" si="61"/>
        <v>44170</v>
      </c>
      <c r="M360" s="1106"/>
      <c r="N360" s="1109"/>
      <c r="O360" s="277"/>
      <c r="P360" s="277"/>
    </row>
    <row r="361" spans="3:16">
      <c r="C361" s="1106"/>
      <c r="D361" s="1106" t="s">
        <v>112</v>
      </c>
      <c r="E361" s="1114"/>
      <c r="F361" s="1116">
        <f>K360+1</f>
        <v>44170</v>
      </c>
      <c r="G361" s="1116">
        <f t="shared" si="60"/>
        <v>44171</v>
      </c>
      <c r="H361" s="1116">
        <f>G361+1</f>
        <v>44172</v>
      </c>
      <c r="I361" s="1116">
        <f>H361+1</f>
        <v>44173</v>
      </c>
      <c r="J361" s="1116">
        <f>I361+1</f>
        <v>44174</v>
      </c>
      <c r="K361" s="1116">
        <f t="shared" si="61"/>
        <v>44175</v>
      </c>
      <c r="L361" s="1109"/>
      <c r="M361" s="1106"/>
      <c r="N361" s="1109"/>
      <c r="O361" s="277"/>
      <c r="P361" s="277"/>
    </row>
    <row r="362" spans="3:16">
      <c r="C362" s="1106"/>
      <c r="D362" s="1106" t="s">
        <v>43</v>
      </c>
      <c r="E362" s="1106" t="s">
        <v>41</v>
      </c>
      <c r="F362" s="1117"/>
      <c r="G362" s="1117"/>
      <c r="H362" s="1117"/>
      <c r="I362" s="1117"/>
      <c r="J362" s="1117"/>
      <c r="K362" s="1117"/>
      <c r="L362" s="1117"/>
      <c r="M362" s="1106"/>
      <c r="N362" s="1106"/>
    </row>
    <row r="363" spans="3:16">
      <c r="C363" s="1106"/>
      <c r="D363" s="1106" t="s">
        <v>113</v>
      </c>
      <c r="E363" s="1106" t="s">
        <v>114</v>
      </c>
      <c r="F363" s="1118"/>
      <c r="G363" s="1118"/>
      <c r="H363" s="1118"/>
      <c r="I363" s="1118"/>
      <c r="J363" s="1118"/>
      <c r="K363" s="1118"/>
      <c r="L363" s="1118"/>
      <c r="M363" s="1106"/>
      <c r="N363" s="1106"/>
    </row>
    <row r="364" spans="3:16">
      <c r="C364" s="1106"/>
      <c r="D364" s="1106" t="s">
        <v>115</v>
      </c>
      <c r="E364" s="1106" t="s">
        <v>116</v>
      </c>
      <c r="F364" s="1119"/>
      <c r="G364" s="1119"/>
      <c r="H364" s="1119"/>
      <c r="I364" s="1119"/>
      <c r="J364" s="1119"/>
      <c r="K364" s="1119"/>
      <c r="L364" s="1119"/>
      <c r="M364" s="1106"/>
      <c r="N364" s="1106"/>
    </row>
    <row r="365" spans="3:16">
      <c r="C365" s="1106"/>
      <c r="D365" s="1106" t="s">
        <v>117</v>
      </c>
      <c r="E365" s="1106" t="s">
        <v>118</v>
      </c>
      <c r="F365" s="1119"/>
      <c r="G365" s="1119"/>
      <c r="H365" s="1119"/>
      <c r="I365" s="1119"/>
      <c r="J365" s="1119"/>
      <c r="K365" s="1119"/>
      <c r="L365" s="1119"/>
      <c r="M365" s="1106"/>
      <c r="N365" s="1106"/>
    </row>
    <row r="366" spans="3:16">
      <c r="C366" s="1106"/>
      <c r="D366" s="1106" t="s">
        <v>119</v>
      </c>
      <c r="E366" s="1106" t="s">
        <v>372</v>
      </c>
      <c r="F366" s="1119"/>
      <c r="G366" s="1119"/>
      <c r="H366" s="1119"/>
      <c r="I366" s="1119"/>
      <c r="J366" s="1119"/>
      <c r="K366" s="1119"/>
      <c r="L366" s="1119"/>
      <c r="M366" s="1106"/>
      <c r="N366" s="1106"/>
    </row>
    <row r="367" spans="3:16">
      <c r="C367" s="1106"/>
      <c r="D367" s="1106"/>
      <c r="E367" s="1106" t="s">
        <v>373</v>
      </c>
      <c r="F367" s="1119"/>
      <c r="G367" s="1119"/>
      <c r="H367" s="1119"/>
      <c r="I367" s="1119"/>
      <c r="J367" s="1119"/>
      <c r="K367" s="1119"/>
      <c r="L367" s="1119"/>
      <c r="M367" s="1106"/>
      <c r="N367" s="1106"/>
    </row>
    <row r="368" spans="3:16">
      <c r="C368" s="1106"/>
      <c r="D368" s="1106"/>
      <c r="E368" s="1106" t="s">
        <v>374</v>
      </c>
      <c r="F368" s="1119"/>
      <c r="G368" s="1119"/>
      <c r="H368" s="1119"/>
      <c r="I368" s="1119"/>
      <c r="J368" s="1119"/>
      <c r="K368" s="1119"/>
      <c r="L368" s="1119"/>
      <c r="M368" s="1106"/>
      <c r="N368" s="1106"/>
    </row>
    <row r="369" spans="3:14">
      <c r="C369" s="1106"/>
      <c r="D369" s="1106"/>
      <c r="E369" s="1106"/>
      <c r="F369" s="1119"/>
      <c r="G369" s="1120"/>
      <c r="H369" s="1121"/>
      <c r="I369" s="1120"/>
      <c r="J369" s="1120"/>
      <c r="K369" s="1120"/>
      <c r="L369" s="1120"/>
      <c r="M369" s="1106"/>
      <c r="N369" s="1106"/>
    </row>
    <row r="370" spans="3:14">
      <c r="C370" s="1106"/>
      <c r="D370" s="1106"/>
      <c r="E370" s="1106"/>
      <c r="F370" s="1118"/>
      <c r="G370" s="1118"/>
      <c r="H370" s="1122"/>
      <c r="I370" s="1118"/>
      <c r="J370" s="1118"/>
      <c r="K370" s="1118"/>
      <c r="L370" s="1118"/>
      <c r="M370" s="1106"/>
      <c r="N370" s="1106"/>
    </row>
    <row r="371" spans="3:14">
      <c r="C371" s="1106"/>
      <c r="D371" s="1106"/>
      <c r="E371" s="1106"/>
      <c r="F371" s="1106"/>
      <c r="G371" s="1106"/>
      <c r="H371" s="1107"/>
      <c r="I371" s="1106"/>
      <c r="J371" s="1106"/>
      <c r="K371" s="1106"/>
      <c r="L371" s="1106"/>
      <c r="M371" s="1106"/>
      <c r="N371" s="1106"/>
    </row>
    <row r="372" spans="3:14">
      <c r="C372" s="1106"/>
      <c r="D372" s="1106"/>
      <c r="E372" s="1106"/>
      <c r="F372" s="1106"/>
      <c r="G372" s="1106"/>
      <c r="H372" s="1107"/>
      <c r="I372" s="1106"/>
      <c r="J372" s="1106"/>
      <c r="K372" s="1106"/>
      <c r="L372" s="1106"/>
      <c r="M372" s="1106"/>
      <c r="N372" s="1106"/>
    </row>
    <row r="373" spans="3:14">
      <c r="C373" s="1106"/>
      <c r="D373" s="1106"/>
      <c r="E373" s="1112">
        <f>+C32</f>
        <v>44136</v>
      </c>
      <c r="F373" s="1123">
        <f>SMALL(E$373:E$400,ROWS(E$373:E373))</f>
        <v>44136</v>
      </c>
      <c r="G373" s="1106"/>
      <c r="H373" s="1107"/>
      <c r="I373" s="1106"/>
      <c r="J373" s="1106"/>
      <c r="K373" s="1106"/>
      <c r="L373" s="1106"/>
      <c r="M373" s="1106"/>
      <c r="N373" s="1106"/>
    </row>
    <row r="374" spans="3:14">
      <c r="C374" s="1106"/>
      <c r="D374" s="1106"/>
      <c r="E374" s="1112">
        <f>+E373+7</f>
        <v>44143</v>
      </c>
      <c r="F374" s="1123">
        <f>SMALL(E$373:E$400,ROWS(E$373:E374))</f>
        <v>44137</v>
      </c>
      <c r="G374" s="1106"/>
      <c r="H374" s="1107"/>
      <c r="I374" s="1106"/>
      <c r="J374" s="1106"/>
      <c r="K374" s="1106"/>
      <c r="L374" s="1106"/>
      <c r="M374" s="1106"/>
      <c r="N374" s="1106"/>
    </row>
    <row r="375" spans="3:14">
      <c r="C375" s="1106"/>
      <c r="D375" s="1106"/>
      <c r="E375" s="1112">
        <f>+E374+7</f>
        <v>44150</v>
      </c>
      <c r="F375" s="1123">
        <f>SMALL(E$373:E$400,ROWS(E$373:E375))</f>
        <v>44138</v>
      </c>
      <c r="G375" s="1106"/>
      <c r="H375" s="1107"/>
      <c r="I375" s="1106"/>
      <c r="J375" s="1106"/>
      <c r="K375" s="1106"/>
      <c r="L375" s="1106"/>
      <c r="M375" s="1106"/>
      <c r="N375" s="1106"/>
    </row>
    <row r="376" spans="3:14">
      <c r="C376" s="1106"/>
      <c r="D376" s="1106"/>
      <c r="E376" s="1112">
        <f>+E375+7</f>
        <v>44157</v>
      </c>
      <c r="F376" s="1123">
        <f>SMALL(E$373:E$400,ROWS(E$373:E376))</f>
        <v>44139</v>
      </c>
      <c r="G376" s="1106"/>
      <c r="H376" s="1107"/>
      <c r="I376" s="1106"/>
      <c r="J376" s="1106"/>
      <c r="K376" s="1106"/>
      <c r="L376" s="1106"/>
      <c r="M376" s="1106"/>
      <c r="N376" s="1106"/>
    </row>
    <row r="377" spans="3:14">
      <c r="C377" s="1106"/>
      <c r="D377" s="1106"/>
      <c r="E377" s="1112">
        <f>+C72</f>
        <v>44137</v>
      </c>
      <c r="F377" s="1123">
        <f>SMALL(E$373:E$400,ROWS(E$373:E377))</f>
        <v>44140</v>
      </c>
      <c r="G377" s="1106"/>
      <c r="H377" s="1107"/>
      <c r="I377" s="1106"/>
      <c r="J377" s="1106"/>
      <c r="K377" s="1106"/>
      <c r="L377" s="1106"/>
      <c r="M377" s="1106"/>
      <c r="N377" s="1106"/>
    </row>
    <row r="378" spans="3:14">
      <c r="C378" s="1106"/>
      <c r="D378" s="1106"/>
      <c r="E378" s="1112">
        <f>+E377+7</f>
        <v>44144</v>
      </c>
      <c r="F378" s="1123">
        <f>SMALL(E$373:E$400,ROWS(E$373:E378))</f>
        <v>44141</v>
      </c>
      <c r="G378" s="1106"/>
      <c r="H378" s="1107"/>
      <c r="I378" s="1106"/>
      <c r="J378" s="1106"/>
      <c r="K378" s="1106"/>
      <c r="L378" s="1106"/>
      <c r="M378" s="1106"/>
      <c r="N378" s="1106"/>
    </row>
    <row r="379" spans="3:14">
      <c r="C379" s="1106"/>
      <c r="D379" s="1106"/>
      <c r="E379" s="1112">
        <f>+E378+7</f>
        <v>44151</v>
      </c>
      <c r="F379" s="1123">
        <f>SMALL(E$373:E$400,ROWS(E$373:E379))</f>
        <v>44142</v>
      </c>
      <c r="G379" s="1106"/>
      <c r="H379" s="1107"/>
      <c r="I379" s="1106"/>
      <c r="J379" s="1106"/>
      <c r="K379" s="1106"/>
      <c r="L379" s="1106"/>
      <c r="M379" s="1106"/>
      <c r="N379" s="1106"/>
    </row>
    <row r="380" spans="3:14">
      <c r="C380" s="1106"/>
      <c r="D380" s="1106"/>
      <c r="E380" s="1112">
        <f>+E379+7</f>
        <v>44158</v>
      </c>
      <c r="F380" s="1123">
        <f>SMALL(E$373:E$400,ROWS(E$373:E380))</f>
        <v>44143</v>
      </c>
      <c r="G380" s="1106"/>
      <c r="H380" s="1107"/>
      <c r="I380" s="1106"/>
      <c r="J380" s="1106"/>
      <c r="K380" s="1106"/>
      <c r="L380" s="1106"/>
      <c r="M380" s="1106"/>
      <c r="N380" s="1106"/>
    </row>
    <row r="381" spans="3:14">
      <c r="C381" s="1106"/>
      <c r="D381" s="1106"/>
      <c r="E381" s="1112">
        <f>+C112</f>
        <v>44138</v>
      </c>
      <c r="F381" s="1123">
        <f>SMALL(E$373:E$400,ROWS(E$373:E381))</f>
        <v>44144</v>
      </c>
      <c r="G381" s="1106"/>
      <c r="H381" s="1107"/>
      <c r="I381" s="1106"/>
      <c r="J381" s="1106"/>
      <c r="K381" s="1106"/>
      <c r="L381" s="1106"/>
      <c r="M381" s="1106"/>
      <c r="N381" s="1106"/>
    </row>
    <row r="382" spans="3:14">
      <c r="C382" s="1106"/>
      <c r="D382" s="1106"/>
      <c r="E382" s="1112">
        <f>+E381+7</f>
        <v>44145</v>
      </c>
      <c r="F382" s="1123">
        <f>SMALL(E$373:E$400,ROWS(E$373:E382))</f>
        <v>44145</v>
      </c>
      <c r="G382" s="1106"/>
      <c r="H382" s="1107"/>
      <c r="I382" s="1106"/>
      <c r="J382" s="1106"/>
      <c r="K382" s="1106"/>
      <c r="L382" s="1106"/>
      <c r="M382" s="1106"/>
      <c r="N382" s="1106"/>
    </row>
    <row r="383" spans="3:14">
      <c r="C383" s="1106"/>
      <c r="D383" s="1106"/>
      <c r="E383" s="1112">
        <f>+E382+7</f>
        <v>44152</v>
      </c>
      <c r="F383" s="1123">
        <f>SMALL(E$373:E$400,ROWS(E$373:E383))</f>
        <v>44146</v>
      </c>
      <c r="G383" s="1106"/>
      <c r="H383" s="1107"/>
      <c r="I383" s="1106"/>
      <c r="J383" s="1106"/>
      <c r="K383" s="1106"/>
      <c r="L383" s="1106"/>
      <c r="M383" s="1106"/>
      <c r="N383" s="1106"/>
    </row>
    <row r="384" spans="3:14">
      <c r="C384" s="1106"/>
      <c r="D384" s="1106"/>
      <c r="E384" s="1112">
        <f>+E383+7</f>
        <v>44159</v>
      </c>
      <c r="F384" s="1123">
        <f>SMALL(E$373:E$400,ROWS(E$373:E384))</f>
        <v>44147</v>
      </c>
      <c r="G384" s="1106"/>
      <c r="H384" s="1107"/>
      <c r="I384" s="1106"/>
      <c r="J384" s="1106"/>
      <c r="K384" s="1106"/>
      <c r="L384" s="1106"/>
      <c r="M384" s="1106"/>
      <c r="N384" s="1106"/>
    </row>
    <row r="385" spans="3:14">
      <c r="C385" s="1106"/>
      <c r="D385" s="1106"/>
      <c r="E385" s="1112">
        <f>+C152</f>
        <v>44139</v>
      </c>
      <c r="F385" s="1123">
        <f>SMALL(E$373:E$400,ROWS(E$373:E385))</f>
        <v>44148</v>
      </c>
      <c r="G385" s="1106"/>
      <c r="H385" s="1107"/>
      <c r="I385" s="1106"/>
      <c r="J385" s="1106"/>
      <c r="K385" s="1106"/>
      <c r="L385" s="1106"/>
      <c r="M385" s="1106"/>
      <c r="N385" s="1106"/>
    </row>
    <row r="386" spans="3:14">
      <c r="C386" s="1106"/>
      <c r="D386" s="1106"/>
      <c r="E386" s="1112">
        <f>+E385+7</f>
        <v>44146</v>
      </c>
      <c r="F386" s="1123">
        <f>SMALL(E$373:E$400,ROWS(E$373:E386))</f>
        <v>44149</v>
      </c>
      <c r="G386" s="1106"/>
      <c r="H386" s="1107"/>
      <c r="I386" s="1106"/>
      <c r="J386" s="1106"/>
      <c r="K386" s="1106"/>
      <c r="L386" s="1106"/>
      <c r="M386" s="1106"/>
      <c r="N386" s="1106"/>
    </row>
    <row r="387" spans="3:14">
      <c r="C387" s="1106"/>
      <c r="D387" s="1106"/>
      <c r="E387" s="1112">
        <f>+E386+7</f>
        <v>44153</v>
      </c>
      <c r="F387" s="1123">
        <f>SMALL(E$373:E$400,ROWS(E$373:E387))</f>
        <v>44150</v>
      </c>
      <c r="G387" s="1106"/>
      <c r="H387" s="1107"/>
      <c r="I387" s="1106"/>
      <c r="J387" s="1106"/>
      <c r="K387" s="1106"/>
      <c r="L387" s="1106"/>
      <c r="M387" s="1106"/>
      <c r="N387" s="1106"/>
    </row>
    <row r="388" spans="3:14">
      <c r="C388" s="1106"/>
      <c r="D388" s="1106"/>
      <c r="E388" s="1112">
        <f>+E387+7</f>
        <v>44160</v>
      </c>
      <c r="F388" s="1123">
        <f>SMALL(E$373:E$400,ROWS(E$373:E388))</f>
        <v>44151</v>
      </c>
      <c r="G388" s="1106"/>
      <c r="H388" s="1107"/>
      <c r="I388" s="1106"/>
      <c r="J388" s="1106"/>
      <c r="K388" s="1106"/>
      <c r="L388" s="1106"/>
      <c r="M388" s="1106"/>
      <c r="N388" s="1106"/>
    </row>
    <row r="389" spans="3:14">
      <c r="C389" s="1106"/>
      <c r="D389" s="1106"/>
      <c r="E389" s="1112">
        <f>+C192</f>
        <v>44140</v>
      </c>
      <c r="F389" s="1123">
        <f>SMALL(E$373:E$400,ROWS(E$373:E389))</f>
        <v>44152</v>
      </c>
      <c r="G389" s="1106"/>
      <c r="H389" s="1107"/>
      <c r="I389" s="1106"/>
      <c r="J389" s="1106"/>
      <c r="K389" s="1106"/>
      <c r="L389" s="1106"/>
      <c r="M389" s="1106"/>
      <c r="N389" s="1106"/>
    </row>
    <row r="390" spans="3:14">
      <c r="C390" s="1106"/>
      <c r="D390" s="1106"/>
      <c r="E390" s="1112">
        <f>+E389+7</f>
        <v>44147</v>
      </c>
      <c r="F390" s="1123">
        <f>SMALL(E$373:E$400,ROWS(E$373:E390))</f>
        <v>44153</v>
      </c>
      <c r="G390" s="1106"/>
      <c r="H390" s="1107"/>
      <c r="I390" s="1106"/>
      <c r="J390" s="1106"/>
      <c r="K390" s="1106"/>
      <c r="L390" s="1106"/>
      <c r="M390" s="1106"/>
      <c r="N390" s="1106"/>
    </row>
    <row r="391" spans="3:14">
      <c r="C391" s="1106"/>
      <c r="D391" s="1106"/>
      <c r="E391" s="1112">
        <f>+E390+7</f>
        <v>44154</v>
      </c>
      <c r="F391" s="1123">
        <f>SMALL(E$373:E$400,ROWS(E$373:E391))</f>
        <v>44154</v>
      </c>
      <c r="G391" s="1106"/>
      <c r="H391" s="1107"/>
      <c r="I391" s="1106"/>
      <c r="J391" s="1106"/>
      <c r="K391" s="1106"/>
      <c r="L391" s="1106"/>
      <c r="M391" s="1106"/>
      <c r="N391" s="1106"/>
    </row>
    <row r="392" spans="3:14">
      <c r="C392" s="1106"/>
      <c r="D392" s="1106"/>
      <c r="E392" s="1112">
        <f>+E391+7</f>
        <v>44161</v>
      </c>
      <c r="F392" s="1123">
        <f>SMALL(E$373:E$400,ROWS(E$373:E392))</f>
        <v>44155</v>
      </c>
      <c r="G392" s="1106"/>
      <c r="H392" s="1107"/>
      <c r="I392" s="1106"/>
      <c r="J392" s="1106"/>
      <c r="K392" s="1106"/>
      <c r="L392" s="1106"/>
      <c r="M392" s="1106"/>
      <c r="N392" s="1106"/>
    </row>
    <row r="393" spans="3:14">
      <c r="C393" s="1106"/>
      <c r="D393" s="1106"/>
      <c r="E393" s="1112">
        <f>+C232</f>
        <v>44141</v>
      </c>
      <c r="F393" s="1123">
        <f>SMALL(E$373:E$400,ROWS(E$373:E393))</f>
        <v>44156</v>
      </c>
      <c r="G393" s="1106"/>
      <c r="H393" s="1107"/>
      <c r="I393" s="1106"/>
      <c r="J393" s="1106"/>
      <c r="K393" s="1106"/>
      <c r="L393" s="1106"/>
      <c r="M393" s="1106"/>
      <c r="N393" s="1106"/>
    </row>
    <row r="394" spans="3:14">
      <c r="C394" s="1106"/>
      <c r="D394" s="1106"/>
      <c r="E394" s="1112">
        <f>+E393+7</f>
        <v>44148</v>
      </c>
      <c r="F394" s="1123">
        <f>SMALL(E$373:E$400,ROWS(E$373:E394))</f>
        <v>44157</v>
      </c>
      <c r="G394" s="1106"/>
      <c r="H394" s="1107"/>
      <c r="I394" s="1106"/>
      <c r="J394" s="1106"/>
      <c r="K394" s="1106"/>
      <c r="L394" s="1106"/>
      <c r="M394" s="1106"/>
      <c r="N394" s="1106"/>
    </row>
    <row r="395" spans="3:14">
      <c r="C395" s="1106"/>
      <c r="D395" s="1106"/>
      <c r="E395" s="1112">
        <f>+E394+7</f>
        <v>44155</v>
      </c>
      <c r="F395" s="1123">
        <f>SMALL(E$373:E$400,ROWS(E$373:E395))</f>
        <v>44158</v>
      </c>
      <c r="G395" s="1106"/>
      <c r="H395" s="1107"/>
      <c r="I395" s="1106"/>
      <c r="J395" s="1106"/>
      <c r="K395" s="1106"/>
      <c r="L395" s="1106"/>
      <c r="M395" s="1106"/>
      <c r="N395" s="1106"/>
    </row>
    <row r="396" spans="3:14">
      <c r="C396" s="1106"/>
      <c r="D396" s="1106"/>
      <c r="E396" s="1112">
        <f>+E395+7</f>
        <v>44162</v>
      </c>
      <c r="F396" s="1123">
        <f>SMALL(E$373:E$400,ROWS(E$373:E396))</f>
        <v>44159</v>
      </c>
      <c r="G396" s="1106"/>
      <c r="H396" s="1107"/>
      <c r="I396" s="1106"/>
      <c r="J396" s="1106"/>
      <c r="K396" s="1106"/>
      <c r="L396" s="1106"/>
      <c r="M396" s="1106"/>
      <c r="N396" s="1106"/>
    </row>
    <row r="397" spans="3:14">
      <c r="C397" s="1106"/>
      <c r="D397" s="1106"/>
      <c r="E397" s="1112">
        <f>+C272</f>
        <v>44142</v>
      </c>
      <c r="F397" s="1123">
        <f>SMALL(E$373:E$400,ROWS(E$373:E397))</f>
        <v>44160</v>
      </c>
      <c r="G397" s="1106"/>
      <c r="H397" s="1107"/>
      <c r="I397" s="1106"/>
      <c r="J397" s="1106"/>
      <c r="K397" s="1106"/>
      <c r="L397" s="1106"/>
      <c r="M397" s="1106"/>
      <c r="N397" s="1106"/>
    </row>
    <row r="398" spans="3:14">
      <c r="C398" s="1106"/>
      <c r="D398" s="1106"/>
      <c r="E398" s="1112">
        <f>+E397+7</f>
        <v>44149</v>
      </c>
      <c r="F398" s="1123">
        <f>SMALL(E$373:E$400,ROWS(E$373:E398))</f>
        <v>44161</v>
      </c>
      <c r="G398" s="1106"/>
      <c r="H398" s="1107"/>
      <c r="I398" s="1106"/>
      <c r="J398" s="1106"/>
      <c r="K398" s="1106"/>
      <c r="L398" s="1106"/>
      <c r="M398" s="1106"/>
      <c r="N398" s="1106"/>
    </row>
    <row r="399" spans="3:14">
      <c r="C399" s="1106"/>
      <c r="D399" s="1106"/>
      <c r="E399" s="1112">
        <f>+E398+7</f>
        <v>44156</v>
      </c>
      <c r="F399" s="1123">
        <f>SMALL(E$373:E$400,ROWS(E$373:E399))</f>
        <v>44162</v>
      </c>
      <c r="G399" s="1106"/>
      <c r="H399" s="1107"/>
      <c r="I399" s="1106"/>
      <c r="J399" s="1106"/>
      <c r="K399" s="1106"/>
      <c r="L399" s="1106"/>
      <c r="M399" s="1106"/>
      <c r="N399" s="1106"/>
    </row>
    <row r="400" spans="3:14">
      <c r="C400" s="1106"/>
      <c r="D400" s="1106"/>
      <c r="E400" s="1112">
        <f>+E399+7</f>
        <v>44163</v>
      </c>
      <c r="F400" s="1123">
        <f>SMALL(E$373:E$400,ROWS(E$373:E400))</f>
        <v>44163</v>
      </c>
      <c r="G400" s="1106"/>
      <c r="H400" s="1107"/>
      <c r="I400" s="1106"/>
      <c r="J400" s="1106"/>
      <c r="K400" s="1106"/>
      <c r="L400" s="1106"/>
      <c r="M400" s="1106"/>
      <c r="N400" s="1106"/>
    </row>
    <row r="401" spans="3:14">
      <c r="C401" s="1106"/>
      <c r="D401" s="1106"/>
      <c r="E401" s="1112"/>
      <c r="F401" s="1130">
        <f>+F400+1</f>
        <v>44164</v>
      </c>
      <c r="G401" s="1106"/>
      <c r="H401" s="1107"/>
      <c r="I401" s="1106"/>
      <c r="J401" s="1106"/>
      <c r="K401" s="1106"/>
      <c r="L401" s="1106"/>
      <c r="M401" s="1106"/>
      <c r="N401" s="1106"/>
    </row>
    <row r="402" spans="3:14">
      <c r="C402" s="1106"/>
      <c r="D402" s="1106"/>
      <c r="E402" s="1106"/>
      <c r="F402" s="1130">
        <f>+F401+1</f>
        <v>44165</v>
      </c>
      <c r="G402" s="1106"/>
      <c r="H402" s="1107"/>
      <c r="I402" s="1106"/>
      <c r="J402" s="1106"/>
      <c r="K402" s="1106"/>
      <c r="L402" s="1106"/>
      <c r="M402" s="1106"/>
      <c r="N402" s="1106"/>
    </row>
    <row r="403" spans="3:14">
      <c r="C403" s="1106"/>
      <c r="D403" s="1106"/>
      <c r="E403" s="1106"/>
      <c r="F403" s="1130">
        <f>+F402+1</f>
        <v>44166</v>
      </c>
      <c r="G403" s="1106"/>
      <c r="H403" s="1107"/>
      <c r="I403" s="1106"/>
      <c r="J403" s="1106"/>
      <c r="K403" s="1106"/>
      <c r="L403" s="1106"/>
      <c r="M403" s="1106"/>
      <c r="N403" s="1106"/>
    </row>
  </sheetData>
  <sheetProtection algorithmName="SHA-512" hashValue="zG2Wz8YlEnR1mb4rk6NM3kxeMO6kJYsBiW44UK3Nhcp6ZK6X+vdEEgcN+MQQaT6eoFz9S7L1lFPvR2skRvegwQ==" saltValue="6y4of8/L5BIutdtUXVSCaQ==" spinCount="100000" sheet="1" objects="1" scenarios="1" selectLockedCells="1"/>
  <mergeCells count="3">
    <mergeCell ref="E2:F2"/>
    <mergeCell ref="V3:Z3"/>
    <mergeCell ref="V4:Z4"/>
  </mergeCells>
  <conditionalFormatting sqref="D15:R15">
    <cfRule type="cellIs" dxfId="192" priority="23" operator="lessThan">
      <formula>0</formula>
    </cfRule>
  </conditionalFormatting>
  <conditionalFormatting sqref="D21">
    <cfRule type="cellIs" dxfId="191" priority="21" operator="notEqual">
      <formula>$D$20</formula>
    </cfRule>
  </conditionalFormatting>
  <conditionalFormatting sqref="E21">
    <cfRule type="cellIs" dxfId="190" priority="20" operator="notEqual">
      <formula>$E$20</formula>
    </cfRule>
  </conditionalFormatting>
  <conditionalFormatting sqref="F21">
    <cfRule type="cellIs" dxfId="189" priority="19" operator="notEqual">
      <formula>$F$20</formula>
    </cfRule>
  </conditionalFormatting>
  <conditionalFormatting sqref="G21">
    <cfRule type="cellIs" dxfId="188" priority="18" operator="notEqual">
      <formula>$G$20</formula>
    </cfRule>
  </conditionalFormatting>
  <conditionalFormatting sqref="H21">
    <cfRule type="cellIs" dxfId="187" priority="17" operator="notEqual">
      <formula>$H$20</formula>
    </cfRule>
  </conditionalFormatting>
  <conditionalFormatting sqref="I21">
    <cfRule type="cellIs" dxfId="186" priority="16" operator="notEqual">
      <formula>$I$20</formula>
    </cfRule>
  </conditionalFormatting>
  <conditionalFormatting sqref="J21">
    <cfRule type="cellIs" dxfId="185" priority="15" operator="notEqual">
      <formula>$J$20</formula>
    </cfRule>
  </conditionalFormatting>
  <conditionalFormatting sqref="K21">
    <cfRule type="cellIs" dxfId="184" priority="14" operator="notEqual">
      <formula>$K$20</formula>
    </cfRule>
  </conditionalFormatting>
  <conditionalFormatting sqref="L21">
    <cfRule type="cellIs" dxfId="183" priority="13" operator="notEqual">
      <formula>$L$20</formula>
    </cfRule>
  </conditionalFormatting>
  <conditionalFormatting sqref="M21">
    <cfRule type="cellIs" dxfId="182" priority="12" operator="notEqual">
      <formula>$M$20</formula>
    </cfRule>
  </conditionalFormatting>
  <conditionalFormatting sqref="N21">
    <cfRule type="cellIs" dxfId="181" priority="7" operator="notEqual">
      <formula>$N$20</formula>
    </cfRule>
  </conditionalFormatting>
  <conditionalFormatting sqref="O21">
    <cfRule type="cellIs" dxfId="180" priority="11" operator="notEqual">
      <formula>$O$20</formula>
    </cfRule>
  </conditionalFormatting>
  <conditionalFormatting sqref="P21">
    <cfRule type="cellIs" dxfId="179" priority="10" operator="notEqual">
      <formula>$P$20</formula>
    </cfRule>
  </conditionalFormatting>
  <conditionalFormatting sqref="Q21">
    <cfRule type="cellIs" dxfId="178" priority="8" operator="notEqual">
      <formula>$Q$20</formula>
    </cfRule>
  </conditionalFormatting>
  <conditionalFormatting sqref="R21">
    <cfRule type="cellIs" dxfId="177" priority="9" operator="notEqual">
      <formula>$R$20</formula>
    </cfRule>
  </conditionalFormatting>
  <conditionalFormatting sqref="D18:R18 D67:R67 D107:R107 D147:R147 D187:R187 D227:R227 D267:R267 D307:R307 D339:R339">
    <cfRule type="cellIs" dxfId="176" priority="4" operator="lessThan">
      <formula>0</formula>
    </cfRule>
  </conditionalFormatting>
  <conditionalFormatting sqref="D46:R46 D54:R54 D62:R62 D142:R142 D78:R78 D86:R86 D94:R94 D102:R102 D118:R118 D126:R126 D262:R262 D134:R134 D238:R238 D246:R246 D254:R254 D334:R334 D318:R318 D326:R326">
    <cfRule type="cellIs" dxfId="175" priority="3" operator="lessThan">
      <formula>0</formula>
    </cfRule>
  </conditionalFormatting>
  <dataValidations count="9">
    <dataValidation type="list" allowBlank="1" showInputMessage="1" showErrorMessage="1" sqref="C2" xr:uid="{00000000-0002-0000-0200-000000000000}">
      <formula1>$E$356:$E$360</formula1>
    </dataValidation>
    <dataValidation type="list" allowBlank="1" showInputMessage="1" showErrorMessage="1" sqref="D2" xr:uid="{00000000-0002-0000-0200-000001000000}">
      <formula1>$E$362:$E$368</formula1>
    </dataValidation>
    <dataValidation type="textLength" errorStyle="information" operator="greaterThanOrEqual" allowBlank="1" showInputMessage="1" showErrorMessage="1" errorTitle="Daily Impact Notes " error="Please input valid notes that had an impact on today." sqref="S21 S24:S29 W23:Z23 V29:Z29 V2:Z2 X13:Z13 X8:AB8 X10:Z11 X19:Z19" xr:uid="{00000000-0002-0000-0200-000002000000}">
      <formula1>5</formula1>
    </dataValidation>
    <dataValidation type="textLength" showInputMessage="1" errorTitle="A.M. Manager" error="Must Complete A.M. Manger" promptTitle="A.M. Manager" prompt="A.M. Manager First Name" sqref="S7" xr:uid="{00000000-0002-0000-0200-000003000000}">
      <formula1>4</formula1>
      <formula2>10</formula2>
    </dataValidation>
    <dataValidation allowBlank="1" showInputMessage="1" showErrorMessage="1" errorTitle="Daily Impact Notes" error="Must Complete Daily Impact Notes" promptTitle="Daily Impact Notes" prompt="Input Useful Notes Required for Future Use." sqref="S4" xr:uid="{00000000-0002-0000-0200-000004000000}"/>
    <dataValidation type="list" allowBlank="1" showInputMessage="1" showErrorMessage="1" promptTitle="Date" prompt="Select Date From Drop Down Box. " sqref="E2:F2" xr:uid="{00000000-0002-0000-0200-000005000000}">
      <formula1>$F$373:$F$403</formula1>
    </dataValidation>
    <dataValidation type="list" allowBlank="1" showInputMessage="1" showErrorMessage="1" sqref="C3" xr:uid="{00000000-0002-0000-0200-000006000000}">
      <formula1>$D$354:$D$366</formula1>
    </dataValidation>
    <dataValidation allowBlank="1" showInputMessage="1" showErrorMessage="1" promptTitle="Date" prompt="dd-mm-yy" sqref="B33 C352:D352" xr:uid="{00000000-0002-0000-0200-000007000000}"/>
    <dataValidation type="textLength" showInputMessage="1" errorTitle="P.M. Manager" error="Must Complete P.M. Manager" promptTitle="P.M. Manager" prompt="P.M. Manager First Name" sqref="S9" xr:uid="{00000000-0002-0000-0200-000008000000}">
      <formula1>4</formula1>
      <formula2>10</formula2>
    </dataValidation>
  </dataValidations>
  <hyperlinks>
    <hyperlink ref="V24" r:id="rId1" xr:uid="{80937DBC-E2E2-4E19-ABCD-7EE28951F3A2}"/>
  </hyperlinks>
  <pageMargins left="0.25" right="0.56000000000000005" top="0.75" bottom="0.75" header="0.3" footer="0.3"/>
  <pageSetup scale="35" fitToHeight="0" orientation="landscape"/>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7" tint="0.59999389629810485"/>
  </sheetPr>
  <dimension ref="A1:N33"/>
  <sheetViews>
    <sheetView workbookViewId="0">
      <pane xSplit="1" ySplit="1" topLeftCell="B2" activePane="bottomRight" state="frozen"/>
      <selection pane="topRight"/>
      <selection pane="bottomLeft"/>
      <selection pane="bottomRight" activeCell="L9" sqref="L9"/>
    </sheetView>
  </sheetViews>
  <sheetFormatPr defaultColWidth="8.85546875" defaultRowHeight="15"/>
  <cols>
    <col min="1" max="1" width="28.140625" style="657" customWidth="1"/>
    <col min="2" max="2" width="15.42578125" style="392" customWidth="1"/>
    <col min="3" max="3" width="7.85546875" style="392" customWidth="1"/>
    <col min="4" max="4" width="9.85546875" style="392" customWidth="1"/>
    <col min="5" max="5" width="5.5703125" style="392" customWidth="1"/>
    <col min="6" max="6" width="10.42578125" style="392" customWidth="1"/>
    <col min="7" max="7" width="1.5703125" style="277" customWidth="1"/>
    <col min="8" max="8" width="22.28515625" style="658" customWidth="1"/>
    <col min="9" max="9" width="19.140625" style="658" customWidth="1"/>
    <col min="10" max="10" width="11.5703125" style="658" customWidth="1"/>
    <col min="11" max="11" width="10.140625" style="658" customWidth="1"/>
    <col min="12" max="12" width="8" style="658" customWidth="1"/>
    <col min="13" max="13" width="10.42578125" style="658" customWidth="1"/>
    <col min="14" max="14" width="2.85546875" style="392" customWidth="1"/>
    <col min="15" max="15" width="13.140625" style="392" customWidth="1"/>
    <col min="16" max="16" width="8.28515625" style="392" customWidth="1"/>
    <col min="17" max="17" width="11.140625" style="392" customWidth="1"/>
    <col min="18" max="18" width="10.28515625" style="392" customWidth="1"/>
    <col min="19" max="16384" width="8.85546875" style="392"/>
  </cols>
  <sheetData>
    <row r="1" spans="1:14" ht="15.75" thickBot="1">
      <c r="A1" s="659" t="s">
        <v>120</v>
      </c>
      <c r="B1" s="660" t="s">
        <v>121</v>
      </c>
      <c r="C1" s="660" t="s">
        <v>122</v>
      </c>
      <c r="D1" s="660" t="s">
        <v>123</v>
      </c>
      <c r="E1" s="660" t="s">
        <v>124</v>
      </c>
      <c r="F1" s="660" t="s">
        <v>125</v>
      </c>
      <c r="G1" s="661"/>
      <c r="H1" s="1228" t="s">
        <v>125</v>
      </c>
      <c r="I1" s="1229" t="s">
        <v>366</v>
      </c>
      <c r="J1" s="689"/>
      <c r="K1" s="690"/>
      <c r="L1" s="690"/>
      <c r="M1" s="690"/>
      <c r="N1" s="691"/>
    </row>
    <row r="2" spans="1:14" ht="17.649999999999999" customHeight="1" thickBot="1">
      <c r="A2" s="662"/>
      <c r="B2" s="663"/>
      <c r="C2" s="664"/>
      <c r="D2" s="665"/>
      <c r="E2" s="665"/>
      <c r="F2" s="665"/>
      <c r="G2" s="666"/>
      <c r="H2" s="667"/>
      <c r="I2" s="667"/>
      <c r="J2" s="684"/>
      <c r="K2" s="690"/>
      <c r="L2" s="690"/>
      <c r="M2" s="690"/>
      <c r="N2" s="691"/>
    </row>
    <row r="3" spans="1:14" ht="15.75" thickBot="1">
      <c r="A3" s="668"/>
      <c r="B3" s="669"/>
      <c r="C3" s="670"/>
      <c r="D3" s="671"/>
      <c r="E3" s="671"/>
      <c r="F3" s="671"/>
      <c r="G3" s="666"/>
      <c r="H3" s="1223" t="s">
        <v>126</v>
      </c>
      <c r="I3" s="1224" t="s">
        <v>127</v>
      </c>
      <c r="J3"/>
      <c r="K3"/>
      <c r="L3" s="683"/>
      <c r="M3" s="684"/>
    </row>
    <row r="4" spans="1:14" ht="15.75" thickBot="1">
      <c r="A4" s="673"/>
      <c r="B4" s="663"/>
      <c r="C4" s="664"/>
      <c r="D4" s="665"/>
      <c r="E4" s="665"/>
      <c r="F4" s="665"/>
      <c r="G4" s="666"/>
      <c r="H4" s="1225"/>
      <c r="I4" s="1226"/>
      <c r="J4"/>
      <c r="K4"/>
      <c r="L4" s="683"/>
      <c r="M4" s="684"/>
    </row>
    <row r="5" spans="1:14" ht="15.75" thickBot="1">
      <c r="A5" s="668"/>
      <c r="B5" s="669"/>
      <c r="C5" s="670"/>
      <c r="D5" s="671"/>
      <c r="E5" s="671"/>
      <c r="F5" s="671"/>
      <c r="G5" s="666"/>
      <c r="H5" s="1227" t="s">
        <v>128</v>
      </c>
      <c r="I5" s="1226"/>
      <c r="J5"/>
      <c r="K5"/>
      <c r="L5" s="683"/>
      <c r="M5" s="684"/>
    </row>
    <row r="6" spans="1:14" ht="15.4" customHeight="1" thickBot="1">
      <c r="A6" s="674"/>
      <c r="B6" s="663"/>
      <c r="C6" s="664"/>
      <c r="D6" s="665"/>
      <c r="E6" s="665"/>
      <c r="F6" s="665"/>
      <c r="G6" s="666"/>
      <c r="H6" s="675" t="s">
        <v>129</v>
      </c>
      <c r="I6" s="672"/>
      <c r="J6"/>
      <c r="K6"/>
      <c r="L6" s="683"/>
      <c r="M6" s="684"/>
    </row>
    <row r="7" spans="1:14" ht="19.149999999999999" customHeight="1" thickBot="1">
      <c r="A7" s="676"/>
      <c r="B7" s="669"/>
      <c r="C7" s="670"/>
      <c r="D7" s="671"/>
      <c r="E7" s="671"/>
      <c r="F7" s="671"/>
      <c r="G7" s="666"/>
      <c r="H7"/>
      <c r="I7"/>
      <c r="J7"/>
      <c r="K7"/>
      <c r="L7" s="683"/>
      <c r="M7" s="684"/>
    </row>
    <row r="8" spans="1:14" ht="19.149999999999999" customHeight="1">
      <c r="A8" s="662"/>
      <c r="B8" s="663"/>
      <c r="C8" s="664"/>
      <c r="D8" s="665"/>
      <c r="E8" s="665"/>
      <c r="F8" s="677"/>
      <c r="G8" s="666"/>
      <c r="H8"/>
      <c r="I8"/>
      <c r="J8"/>
      <c r="K8"/>
      <c r="L8" s="683"/>
      <c r="M8" s="684"/>
    </row>
    <row r="9" spans="1:14" ht="19.149999999999999" customHeight="1">
      <c r="A9" s="678"/>
      <c r="B9" s="669"/>
      <c r="C9" s="670"/>
      <c r="D9" s="671"/>
      <c r="E9" s="671"/>
      <c r="F9" s="679"/>
      <c r="G9" s="666"/>
      <c r="H9"/>
      <c r="I9"/>
      <c r="J9"/>
      <c r="K9"/>
      <c r="L9" s="683"/>
      <c r="M9" s="684"/>
    </row>
    <row r="10" spans="1:14" ht="19.149999999999999" customHeight="1">
      <c r="A10" s="674"/>
      <c r="B10" s="680"/>
      <c r="C10" s="681"/>
      <c r="D10" s="682"/>
      <c r="E10" s="682"/>
      <c r="F10" s="682"/>
      <c r="G10" s="666"/>
      <c r="H10"/>
      <c r="I10"/>
      <c r="J10"/>
      <c r="K10"/>
      <c r="L10" s="683"/>
      <c r="M10" s="684"/>
    </row>
    <row r="11" spans="1:14" ht="19.149999999999999" customHeight="1">
      <c r="A11" s="676"/>
      <c r="B11" s="669"/>
      <c r="C11" s="670"/>
      <c r="D11" s="671"/>
      <c r="E11" s="671"/>
      <c r="F11" s="671"/>
      <c r="G11" s="666"/>
      <c r="H11"/>
      <c r="I11"/>
      <c r="J11"/>
      <c r="K11"/>
      <c r="L11" s="683"/>
      <c r="M11" s="684"/>
    </row>
    <row r="12" spans="1:14" ht="19.149999999999999" customHeight="1">
      <c r="A12" s="662"/>
      <c r="B12" s="663"/>
      <c r="C12" s="664"/>
      <c r="D12" s="665"/>
      <c r="E12" s="665"/>
      <c r="F12" s="665"/>
      <c r="G12" s="666"/>
      <c r="H12" s="683"/>
      <c r="I12" s="683"/>
      <c r="J12" s="683"/>
      <c r="K12" s="683"/>
      <c r="L12" s="683"/>
      <c r="M12" s="684"/>
    </row>
    <row r="13" spans="1:14" ht="19.149999999999999" customHeight="1">
      <c r="A13" s="676"/>
      <c r="B13" s="669"/>
      <c r="C13" s="670"/>
      <c r="D13" s="671"/>
      <c r="E13" s="671"/>
      <c r="F13" s="671"/>
      <c r="G13" s="666"/>
      <c r="H13" s="683"/>
      <c r="I13" s="683"/>
      <c r="J13" s="683"/>
      <c r="K13" s="683"/>
      <c r="L13" s="683"/>
      <c r="M13" s="684"/>
    </row>
    <row r="14" spans="1:14" ht="19.149999999999999" customHeight="1">
      <c r="A14" s="662"/>
      <c r="B14" s="663"/>
      <c r="C14" s="664"/>
      <c r="D14" s="665"/>
      <c r="E14" s="665"/>
      <c r="F14" s="665"/>
      <c r="G14" s="666"/>
      <c r="H14" s="683"/>
      <c r="I14" s="683"/>
      <c r="J14" s="683"/>
      <c r="K14" s="683"/>
      <c r="L14" s="683"/>
      <c r="M14" s="684"/>
    </row>
    <row r="15" spans="1:14" ht="19.149999999999999" customHeight="1">
      <c r="A15" s="676"/>
      <c r="B15" s="669"/>
      <c r="C15" s="670"/>
      <c r="D15" s="671"/>
      <c r="E15" s="671"/>
      <c r="F15" s="671"/>
      <c r="G15" s="666"/>
      <c r="H15" s="683"/>
      <c r="I15" s="683"/>
      <c r="J15" s="683"/>
      <c r="K15" s="683"/>
      <c r="L15" s="683"/>
      <c r="M15" s="684"/>
    </row>
    <row r="16" spans="1:14">
      <c r="A16" s="662"/>
      <c r="B16" s="663"/>
      <c r="C16" s="664"/>
      <c r="D16" s="665"/>
      <c r="E16" s="665"/>
      <c r="F16" s="665"/>
      <c r="G16" s="666"/>
      <c r="H16" s="683"/>
      <c r="I16" s="683"/>
      <c r="J16" s="683"/>
      <c r="K16" s="683"/>
      <c r="L16" s="683"/>
      <c r="M16" s="684"/>
    </row>
    <row r="17" spans="1:13" ht="19.149999999999999" customHeight="1">
      <c r="A17" s="676"/>
      <c r="B17" s="669"/>
      <c r="C17" s="670"/>
      <c r="D17" s="671"/>
      <c r="E17" s="671"/>
      <c r="F17" s="671"/>
      <c r="G17" s="666"/>
      <c r="H17" s="683"/>
      <c r="I17" s="683"/>
      <c r="J17" s="683"/>
      <c r="K17" s="683"/>
      <c r="L17" s="683"/>
      <c r="M17" s="684"/>
    </row>
    <row r="18" spans="1:13" ht="19.149999999999999" customHeight="1">
      <c r="A18" s="662"/>
      <c r="B18" s="663"/>
      <c r="C18" s="664"/>
      <c r="D18" s="665"/>
      <c r="E18" s="665"/>
      <c r="F18" s="665"/>
      <c r="G18" s="666"/>
      <c r="H18" s="683"/>
      <c r="I18" s="683"/>
      <c r="J18" s="683"/>
      <c r="K18" s="683"/>
      <c r="L18" s="683"/>
      <c r="M18" s="684"/>
    </row>
    <row r="19" spans="1:13" ht="19.149999999999999" customHeight="1">
      <c r="A19" s="676"/>
      <c r="B19" s="669"/>
      <c r="C19" s="670"/>
      <c r="D19" s="671"/>
      <c r="E19" s="671"/>
      <c r="F19" s="671"/>
      <c r="G19" s="666"/>
      <c r="H19" s="683"/>
      <c r="I19" s="683"/>
      <c r="J19" s="683"/>
      <c r="K19" s="683"/>
      <c r="L19" s="683"/>
      <c r="M19" s="684"/>
    </row>
    <row r="20" spans="1:13" ht="19.149999999999999" customHeight="1">
      <c r="A20" s="662"/>
      <c r="B20" s="663"/>
      <c r="C20" s="664"/>
      <c r="D20" s="665"/>
      <c r="E20" s="665"/>
      <c r="F20" s="665"/>
      <c r="G20" s="666"/>
      <c r="H20" s="683"/>
      <c r="I20" s="683"/>
      <c r="J20" s="683"/>
      <c r="K20" s="683"/>
      <c r="L20" s="683"/>
      <c r="M20" s="684"/>
    </row>
    <row r="21" spans="1:13" ht="19.149999999999999" customHeight="1">
      <c r="A21" s="676"/>
      <c r="B21" s="669"/>
      <c r="C21" s="670"/>
      <c r="D21" s="671"/>
      <c r="E21" s="671"/>
      <c r="F21" s="671"/>
      <c r="G21" s="666"/>
      <c r="H21" s="684"/>
      <c r="I21" s="684"/>
      <c r="J21" s="684"/>
      <c r="K21" s="684"/>
      <c r="L21" s="684"/>
      <c r="M21" s="684"/>
    </row>
    <row r="22" spans="1:13" ht="19.149999999999999" customHeight="1">
      <c r="A22" s="662"/>
      <c r="B22" s="663"/>
      <c r="C22" s="664"/>
      <c r="D22" s="665"/>
      <c r="E22" s="665"/>
      <c r="F22" s="665"/>
      <c r="G22" s="666"/>
      <c r="H22" s="684"/>
      <c r="I22" s="684"/>
      <c r="J22" s="684"/>
      <c r="K22" s="684"/>
      <c r="L22" s="684"/>
      <c r="M22" s="684"/>
    </row>
    <row r="23" spans="1:13" ht="19.149999999999999" customHeight="1">
      <c r="A23" s="676"/>
      <c r="B23" s="669"/>
      <c r="C23" s="670"/>
      <c r="D23" s="671"/>
      <c r="E23" s="671"/>
      <c r="F23" s="671"/>
      <c r="G23" s="666"/>
      <c r="H23" s="684"/>
      <c r="I23" s="684"/>
      <c r="J23" s="684"/>
      <c r="K23" s="684"/>
      <c r="L23" s="684"/>
      <c r="M23" s="684"/>
    </row>
    <row r="24" spans="1:13" ht="19.149999999999999" customHeight="1">
      <c r="A24" s="662"/>
      <c r="B24" s="663"/>
      <c r="C24" s="664"/>
      <c r="D24" s="665"/>
      <c r="E24" s="665"/>
      <c r="F24" s="665"/>
      <c r="G24" s="666"/>
      <c r="H24" s="684"/>
      <c r="I24" s="684"/>
      <c r="J24" s="684"/>
      <c r="K24" s="684"/>
      <c r="L24" s="684"/>
      <c r="M24" s="684"/>
    </row>
    <row r="25" spans="1:13" ht="19.149999999999999" customHeight="1">
      <c r="A25" s="676"/>
      <c r="B25" s="669"/>
      <c r="C25" s="670"/>
      <c r="D25" s="671"/>
      <c r="E25" s="671"/>
      <c r="F25" s="671"/>
      <c r="G25" s="666"/>
      <c r="H25" s="684"/>
      <c r="I25" s="684"/>
      <c r="J25" s="684"/>
      <c r="K25" s="684"/>
      <c r="L25" s="684"/>
      <c r="M25" s="684"/>
    </row>
    <row r="26" spans="1:13" ht="19.149999999999999" customHeight="1">
      <c r="A26" s="662"/>
      <c r="B26" s="663"/>
      <c r="C26" s="664"/>
      <c r="D26" s="665"/>
      <c r="E26" s="665"/>
      <c r="F26" s="665"/>
      <c r="G26" s="666"/>
      <c r="H26" s="684"/>
      <c r="I26" s="684"/>
      <c r="J26" s="684"/>
      <c r="K26" s="684"/>
      <c r="L26" s="684"/>
      <c r="M26" s="684"/>
    </row>
    <row r="27" spans="1:13" ht="19.149999999999999" customHeight="1">
      <c r="A27" s="676"/>
      <c r="B27" s="669"/>
      <c r="C27" s="670"/>
      <c r="D27" s="671"/>
      <c r="E27" s="671"/>
      <c r="F27" s="671"/>
      <c r="G27" s="666"/>
      <c r="H27" s="684"/>
      <c r="I27" s="684"/>
      <c r="J27" s="684"/>
      <c r="K27" s="684"/>
      <c r="L27" s="684"/>
      <c r="M27" s="684"/>
    </row>
    <row r="28" spans="1:13" ht="19.149999999999999" customHeight="1">
      <c r="A28" s="662"/>
      <c r="B28" s="663"/>
      <c r="C28" s="664"/>
      <c r="D28" s="665"/>
      <c r="E28" s="665"/>
      <c r="F28" s="665"/>
      <c r="G28" s="666"/>
      <c r="H28" s="684"/>
      <c r="I28" s="684"/>
      <c r="J28" s="684"/>
      <c r="K28" s="684"/>
      <c r="L28" s="684"/>
      <c r="M28" s="684"/>
    </row>
    <row r="29" spans="1:13" ht="19.149999999999999" customHeight="1">
      <c r="A29" s="676"/>
      <c r="B29" s="669"/>
      <c r="C29" s="670"/>
      <c r="D29" s="671"/>
      <c r="E29" s="671"/>
      <c r="F29" s="671"/>
      <c r="G29" s="666"/>
      <c r="H29" s="684"/>
      <c r="I29" s="684"/>
      <c r="J29" s="684"/>
      <c r="K29" s="684"/>
      <c r="L29" s="684"/>
      <c r="M29" s="684"/>
    </row>
    <row r="30" spans="1:13" ht="19.149999999999999" customHeight="1">
      <c r="A30" s="662"/>
      <c r="B30" s="663"/>
      <c r="C30" s="664"/>
      <c r="D30" s="665"/>
      <c r="E30" s="665"/>
      <c r="F30" s="665"/>
      <c r="G30" s="666"/>
      <c r="H30" s="684"/>
      <c r="I30" s="684"/>
      <c r="J30" s="684"/>
      <c r="K30" s="684"/>
      <c r="L30" s="684"/>
      <c r="M30" s="684"/>
    </row>
    <row r="31" spans="1:13" ht="19.149999999999999" customHeight="1">
      <c r="A31" s="676"/>
      <c r="B31" s="669"/>
      <c r="C31" s="670"/>
      <c r="D31" s="671"/>
      <c r="E31" s="671"/>
      <c r="F31" s="671"/>
      <c r="G31" s="666"/>
      <c r="H31" s="684"/>
      <c r="I31" s="684"/>
      <c r="J31" s="684"/>
      <c r="K31" s="684"/>
      <c r="L31" s="684"/>
      <c r="M31" s="684"/>
    </row>
    <row r="32" spans="1:13" ht="19.149999999999999" customHeight="1">
      <c r="A32" s="685"/>
      <c r="B32" s="686"/>
      <c r="C32" s="687"/>
      <c r="D32" s="688"/>
      <c r="E32" s="688"/>
      <c r="F32" s="688"/>
      <c r="G32" s="666"/>
      <c r="H32" s="684"/>
      <c r="I32" s="684"/>
      <c r="J32" s="684"/>
      <c r="K32" s="684"/>
      <c r="L32" s="684"/>
      <c r="M32" s="684"/>
    </row>
    <row r="33" ht="19.149999999999999" customHeight="1"/>
  </sheetData>
  <sheetProtection selectLockedCells="1" pivotTables="0"/>
  <dataValidations count="5">
    <dataValidation type="list" allowBlank="1" showInputMessage="1" showErrorMessage="1" error="Choose Store From Drop List" sqref="F2 F4 F6 F8 F10 F12 F14 F16 F18 F20 F22 F24 F26 F28 F30 F32" xr:uid="{00000000-0002-0000-0300-000000000000}">
      <formula1>"Harahan, Metairie, Gretna"</formula1>
    </dataValidation>
    <dataValidation type="list" allowBlank="1" showInputMessage="1" showErrorMessage="1" error="Choose Location From Drop List" sqref="F3 F5 F7 F9 F11 F13 F15 F17 F19 F21 F23 F25 F27 F29 F31" xr:uid="{00000000-0002-0000-0300-000001000000}">
      <formula1>"Harahan, Metairie, Gretna"</formula1>
    </dataValidation>
    <dataValidation type="list" allowBlank="1" showInputMessage="1" showErrorMessage="1" sqref="E2:E32" xr:uid="{00000000-0002-0000-0300-000002000000}">
      <formula1>"To, From"</formula1>
    </dataValidation>
    <dataValidation type="list" allowBlank="1" showInputMessage="1" showErrorMessage="1" sqref="D2:D32" xr:uid="{00000000-0002-0000-0300-000003000000}">
      <formula1>"Loaned, Borrowed, Returned"</formula1>
    </dataValidation>
    <dataValidation type="list" allowBlank="1" showInputMessage="1" showErrorMessage="1" sqref="G2:G32" xr:uid="{00000000-0002-0000-0300-000004000000}">
      <formula1>"YES, NO, PARTIAL"</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3" r:id="rId5" name="Button 3">
              <controlPr defaultSize="0" autoPict="0" macro="[0]!RefreshData">
                <anchor moveWithCells="1">
                  <from>
                    <xdr:col>7</xdr:col>
                    <xdr:colOff>923925</xdr:colOff>
                    <xdr:row>1</xdr:row>
                    <xdr:rowOff>19050</xdr:rowOff>
                  </from>
                  <to>
                    <xdr:col>8</xdr:col>
                    <xdr:colOff>609600</xdr:colOff>
                    <xdr:row>1</xdr:row>
                    <xdr:rowOff>200025</xdr:rowOff>
                  </to>
                </anchor>
              </controlPr>
            </control>
          </mc:Choice>
        </mc:AlternateContent>
        <mc:AlternateContent xmlns:mc="http://schemas.openxmlformats.org/markup-compatibility/2006">
          <mc:Choice Requires="x14">
            <control shapeId="10244" r:id="rId6" name="Button 4">
              <controlPr defaultSize="0" print="0" autoFill="0" autoPict="0" macro="[0]!jump_quicksheet">
                <anchor moveWithCells="1" sizeWithCells="1">
                  <from>
                    <xdr:col>10</xdr:col>
                    <xdr:colOff>19050</xdr:colOff>
                    <xdr:row>0</xdr:row>
                    <xdr:rowOff>0</xdr:rowOff>
                  </from>
                  <to>
                    <xdr:col>11</xdr:col>
                    <xdr:colOff>371475</xdr:colOff>
                    <xdr:row>1</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70C0"/>
    <pageSetUpPr fitToPage="1"/>
  </sheetPr>
  <dimension ref="A1:AW79"/>
  <sheetViews>
    <sheetView workbookViewId="0">
      <pane xSplit="2" topLeftCell="C1" activePane="topRight" state="frozen"/>
      <selection activeCell="A2" sqref="A2:L24"/>
      <selection pane="topRight" activeCell="F7" sqref="F7"/>
    </sheetView>
  </sheetViews>
  <sheetFormatPr defaultColWidth="9.140625" defaultRowHeight="15"/>
  <cols>
    <col min="1" max="1" width="3.140625" customWidth="1"/>
    <col min="2" max="2" width="31.28515625" style="568" customWidth="1"/>
    <col min="3" max="3" width="5.7109375" style="392" customWidth="1"/>
    <col min="4" max="4" width="5.85546875" style="392" customWidth="1"/>
    <col min="5" max="5" width="2" style="2" customWidth="1"/>
    <col min="6" max="6" width="5.28515625" style="392" customWidth="1"/>
    <col min="7" max="7" width="5.42578125" style="392" customWidth="1"/>
    <col min="8" max="8" width="2" style="2" customWidth="1"/>
    <col min="9" max="10" width="5.140625" style="392" customWidth="1"/>
    <col min="11" max="11" width="2" style="2" customWidth="1"/>
    <col min="12" max="12" width="5.140625" style="392" customWidth="1"/>
    <col min="13" max="13" width="6" style="392" customWidth="1"/>
    <col min="14" max="14" width="2" style="2" customWidth="1"/>
    <col min="15" max="16" width="5.85546875" style="392" customWidth="1"/>
    <col min="17" max="17" width="2" style="2" customWidth="1"/>
    <col min="18" max="19" width="5.140625" style="392" customWidth="1"/>
    <col min="20" max="20" width="2" style="2" customWidth="1"/>
    <col min="21" max="22" width="5.140625" style="392" customWidth="1"/>
    <col min="23" max="23" width="2" style="2" customWidth="1"/>
    <col min="24" max="25" width="5.140625" style="392" customWidth="1"/>
    <col min="26" max="26" width="2" style="2" customWidth="1"/>
    <col min="27" max="28" width="5.140625" style="392" customWidth="1"/>
    <col min="29" max="29" width="2" style="392" customWidth="1"/>
    <col min="30" max="31" width="5.140625" style="392" customWidth="1"/>
    <col min="32" max="32" width="2" style="2" customWidth="1"/>
    <col min="33" max="34" width="5.140625" style="392" customWidth="1"/>
    <col min="35" max="35" width="2" style="2" customWidth="1"/>
    <col min="36" max="37" width="5.140625" style="392" customWidth="1"/>
    <col min="38" max="38" width="2" style="2" customWidth="1"/>
    <col min="39" max="40" width="5.140625" style="392" customWidth="1"/>
    <col min="41" max="41" width="2" style="2" customWidth="1"/>
    <col min="42" max="43" width="5.140625" style="2" customWidth="1"/>
    <col min="44" max="44" width="2" style="2" customWidth="1"/>
    <col min="45" max="45" width="5.85546875" style="392" customWidth="1"/>
    <col min="46" max="46" width="5.42578125" style="392" customWidth="1"/>
    <col min="47" max="47" width="9.140625" style="2" customWidth="1"/>
    <col min="48" max="16384" width="9.140625" style="392"/>
  </cols>
  <sheetData>
    <row r="1" spans="1:49" ht="24.95" customHeight="1">
      <c r="A1" s="569"/>
      <c r="B1" s="570" t="str">
        <f>'DAILY MEAT PREP &amp; PAR SHEET'!D2</f>
        <v>DICKEY'S</v>
      </c>
      <c r="C1" s="571"/>
      <c r="D1" s="571"/>
      <c r="E1" s="571"/>
      <c r="F1" s="571"/>
      <c r="G1" s="571"/>
      <c r="H1" s="571"/>
      <c r="I1" s="571"/>
      <c r="J1" s="571"/>
      <c r="K1" s="571"/>
      <c r="L1" s="605"/>
      <c r="M1" s="605"/>
      <c r="N1" s="571"/>
      <c r="O1" s="571"/>
      <c r="P1" s="571"/>
      <c r="Q1" s="571"/>
      <c r="R1" s="571"/>
      <c r="S1" s="571"/>
      <c r="T1" s="571"/>
      <c r="U1" s="571"/>
      <c r="V1" s="571"/>
      <c r="W1" s="571"/>
      <c r="X1" s="571"/>
      <c r="Y1" s="571"/>
      <c r="Z1" s="571"/>
      <c r="AA1" s="571"/>
      <c r="AB1" s="571"/>
      <c r="AC1" s="571"/>
      <c r="AD1" s="571"/>
      <c r="AE1" s="571"/>
      <c r="AF1" s="571"/>
      <c r="AG1" s="571"/>
      <c r="AH1" s="571"/>
      <c r="AI1" s="571"/>
      <c r="AJ1" s="571"/>
      <c r="AK1" s="571"/>
      <c r="AL1" s="571"/>
      <c r="AM1" s="571"/>
      <c r="AN1" s="571"/>
      <c r="AO1" s="571"/>
      <c r="AP1" s="571"/>
      <c r="AQ1" s="571"/>
      <c r="AR1" s="571"/>
      <c r="AS1" s="571"/>
      <c r="AT1" s="571"/>
      <c r="AU1" s="634"/>
    </row>
    <row r="2" spans="1:49" ht="15" customHeight="1">
      <c r="A2" s="1667" t="s">
        <v>130</v>
      </c>
      <c r="B2" s="1670" t="s">
        <v>131</v>
      </c>
      <c r="C2" s="1661" t="s">
        <v>3</v>
      </c>
      <c r="D2" s="1662"/>
      <c r="E2" s="572"/>
      <c r="F2" s="1661" t="s">
        <v>132</v>
      </c>
      <c r="G2" s="1662"/>
      <c r="H2" s="572"/>
      <c r="I2" s="1661" t="s">
        <v>5</v>
      </c>
      <c r="J2" s="1662"/>
      <c r="K2" s="572"/>
      <c r="L2" s="1665" t="s">
        <v>6</v>
      </c>
      <c r="M2" s="1666"/>
      <c r="N2" s="572"/>
      <c r="O2" s="1661" t="s">
        <v>7</v>
      </c>
      <c r="P2" s="1662"/>
      <c r="Q2" s="572"/>
      <c r="R2" s="1661" t="s">
        <v>133</v>
      </c>
      <c r="S2" s="1662"/>
      <c r="T2" s="572"/>
      <c r="U2" s="1661" t="s">
        <v>134</v>
      </c>
      <c r="V2" s="1662"/>
      <c r="W2" s="572"/>
      <c r="X2" s="1661" t="s">
        <v>135</v>
      </c>
      <c r="Y2" s="1662"/>
      <c r="Z2" s="572"/>
      <c r="AA2" s="1661" t="s">
        <v>136</v>
      </c>
      <c r="AB2" s="1662"/>
      <c r="AC2" s="572"/>
      <c r="AD2" s="1663" t="s">
        <v>137</v>
      </c>
      <c r="AE2" s="1662"/>
      <c r="AF2" s="572"/>
      <c r="AG2" s="1661" t="s">
        <v>138</v>
      </c>
      <c r="AH2" s="1662"/>
      <c r="AI2" s="572"/>
      <c r="AJ2" s="1661" t="s">
        <v>139</v>
      </c>
      <c r="AK2" s="1662"/>
      <c r="AL2" s="572"/>
      <c r="AM2" s="1661" t="s">
        <v>15</v>
      </c>
      <c r="AN2" s="1662"/>
      <c r="AO2" s="572"/>
      <c r="AP2" s="1661" t="s">
        <v>16</v>
      </c>
      <c r="AQ2" s="1662"/>
      <c r="AR2" s="635"/>
      <c r="AS2" s="1661" t="s">
        <v>17</v>
      </c>
      <c r="AT2" s="1662"/>
      <c r="AU2" s="636"/>
    </row>
    <row r="3" spans="1:49" ht="15.75" customHeight="1">
      <c r="A3" s="1668"/>
      <c r="B3" s="1671"/>
      <c r="C3" s="573" t="s">
        <v>140</v>
      </c>
      <c r="D3" s="574" t="s">
        <v>141</v>
      </c>
      <c r="E3" s="575"/>
      <c r="F3" s="573" t="s">
        <v>140</v>
      </c>
      <c r="G3" s="574" t="s">
        <v>141</v>
      </c>
      <c r="H3" s="575"/>
      <c r="I3" s="573" t="s">
        <v>140</v>
      </c>
      <c r="J3" s="574" t="s">
        <v>141</v>
      </c>
      <c r="K3" s="575"/>
      <c r="L3" s="606" t="s">
        <v>140</v>
      </c>
      <c r="M3" s="607" t="s">
        <v>141</v>
      </c>
      <c r="N3" s="575"/>
      <c r="O3" s="573" t="s">
        <v>140</v>
      </c>
      <c r="P3" s="574" t="s">
        <v>141</v>
      </c>
      <c r="Q3" s="575"/>
      <c r="R3" s="573" t="s">
        <v>140</v>
      </c>
      <c r="S3" s="574" t="s">
        <v>141</v>
      </c>
      <c r="T3" s="575"/>
      <c r="U3" s="573" t="s">
        <v>140</v>
      </c>
      <c r="V3" s="574" t="s">
        <v>141</v>
      </c>
      <c r="W3" s="575"/>
      <c r="X3" s="573" t="s">
        <v>140</v>
      </c>
      <c r="Y3" s="574" t="s">
        <v>141</v>
      </c>
      <c r="Z3" s="575"/>
      <c r="AA3" s="573" t="s">
        <v>140</v>
      </c>
      <c r="AB3" s="574" t="s">
        <v>141</v>
      </c>
      <c r="AC3" s="627"/>
      <c r="AD3" s="628" t="s">
        <v>140</v>
      </c>
      <c r="AE3" s="628" t="s">
        <v>141</v>
      </c>
      <c r="AF3" s="627"/>
      <c r="AG3" s="573" t="s">
        <v>140</v>
      </c>
      <c r="AH3" s="574" t="s">
        <v>141</v>
      </c>
      <c r="AI3" s="575"/>
      <c r="AJ3" s="573" t="s">
        <v>140</v>
      </c>
      <c r="AK3" s="574" t="s">
        <v>141</v>
      </c>
      <c r="AL3" s="575"/>
      <c r="AM3" s="573" t="s">
        <v>140</v>
      </c>
      <c r="AN3" s="574" t="s">
        <v>141</v>
      </c>
      <c r="AO3" s="575"/>
      <c r="AP3" s="573" t="s">
        <v>142</v>
      </c>
      <c r="AQ3" s="574" t="s">
        <v>143</v>
      </c>
      <c r="AR3" s="575"/>
      <c r="AS3" s="573" t="s">
        <v>140</v>
      </c>
      <c r="AT3" s="574" t="s">
        <v>141</v>
      </c>
      <c r="AU3" s="637"/>
    </row>
    <row r="4" spans="1:49">
      <c r="A4" s="1668"/>
      <c r="B4" s="1672">
        <f>'DAILY MEAT PREP &amp; PAR SHEET'!C32</f>
        <v>44136</v>
      </c>
      <c r="C4" s="576">
        <f>'DAILY MEAT PREP &amp; PAR SHEET'!D35+'DAILY MEAT PREP &amp; PAR SHEET'!D37-'DAILY MEAT PREP &amp; PAR SHEET'!D36</f>
        <v>0</v>
      </c>
      <c r="D4" s="577">
        <f>'DAILY MEAT PREP &amp; PAR SHEET'!D39</f>
        <v>0</v>
      </c>
      <c r="E4" s="578"/>
      <c r="F4" s="579">
        <f>'DAILY MEAT PREP &amp; PAR SHEET'!E35+'DAILY MEAT PREP &amp; PAR SHEET'!E37-'DAILY MEAT PREP &amp; PAR SHEET'!E36</f>
        <v>0</v>
      </c>
      <c r="G4" s="580">
        <f>'DAILY MEAT PREP &amp; PAR SHEET'!E39</f>
        <v>0</v>
      </c>
      <c r="H4" s="581"/>
      <c r="I4" s="576">
        <f>'DAILY MEAT PREP &amp; PAR SHEET'!F35+'DAILY MEAT PREP &amp; PAR SHEET'!F37-'DAILY MEAT PREP &amp; PAR SHEET'!F36</f>
        <v>0</v>
      </c>
      <c r="J4" s="577">
        <f>'DAILY MEAT PREP &amp; PAR SHEET'!F39</f>
        <v>0</v>
      </c>
      <c r="K4" s="578"/>
      <c r="L4" s="576">
        <f>'DAILY MEAT PREP &amp; PAR SHEET'!G35+'DAILY MEAT PREP &amp; PAR SHEET'!G37+'DAILY MEAT PREP &amp; PAR SHEET'!G36</f>
        <v>0</v>
      </c>
      <c r="M4" s="577">
        <f>'DAILY MEAT PREP &amp; PAR SHEET'!G39</f>
        <v>0</v>
      </c>
      <c r="N4" s="578"/>
      <c r="O4" s="608">
        <f>'DAILY MEAT PREP &amp; PAR SHEET'!H35+'DAILY MEAT PREP &amp; PAR SHEET'!H37-'DAILY MEAT PREP &amp; PAR SHEET'!H36</f>
        <v>0</v>
      </c>
      <c r="P4" s="609">
        <f>'DAILY MEAT PREP &amp; PAR SHEET'!H39</f>
        <v>0</v>
      </c>
      <c r="Q4" s="578"/>
      <c r="R4" s="576">
        <f>'DAILY MEAT PREP &amp; PAR SHEET'!I35+'DAILY MEAT PREP &amp; PAR SHEET'!I37-'DAILY MEAT PREP &amp; PAR SHEET'!I36</f>
        <v>0</v>
      </c>
      <c r="S4" s="577">
        <f>'DAILY MEAT PREP &amp; PAR SHEET'!I39</f>
        <v>0</v>
      </c>
      <c r="T4" s="578"/>
      <c r="U4" s="576">
        <f>'DAILY MEAT PREP &amp; PAR SHEET'!J35+'DAILY MEAT PREP &amp; PAR SHEET'!J37-'DAILY MEAT PREP &amp; PAR SHEET'!J36</f>
        <v>0</v>
      </c>
      <c r="V4" s="577">
        <f>'DAILY MEAT PREP &amp; PAR SHEET'!J39</f>
        <v>0</v>
      </c>
      <c r="W4" s="578"/>
      <c r="X4" s="576">
        <f>'DAILY MEAT PREP &amp; PAR SHEET'!K35+'DAILY MEAT PREP &amp; PAR SHEET'!K37-'DAILY MEAT PREP &amp; PAR SHEET'!K36</f>
        <v>0</v>
      </c>
      <c r="Y4" s="577">
        <f>'DAILY MEAT PREP &amp; PAR SHEET'!K39</f>
        <v>0</v>
      </c>
      <c r="Z4" s="578"/>
      <c r="AA4" s="576">
        <f>'DAILY MEAT PREP &amp; PAR SHEET'!L35+'DAILY MEAT PREP &amp; PAR SHEET'!L37-'DAILY MEAT PREP &amp; PAR SHEET'!L36</f>
        <v>0</v>
      </c>
      <c r="AB4" s="580">
        <f>'DAILY MEAT PREP &amp; PAR SHEET'!L39</f>
        <v>0</v>
      </c>
      <c r="AC4" s="627"/>
      <c r="AD4" s="579">
        <f>'DAILY MEAT PREP &amp; PAR SHEET'!M35+'DAILY MEAT PREP &amp; PAR SHEET'!M37-'DAILY MEAT PREP &amp; PAR SHEET'!M36</f>
        <v>0</v>
      </c>
      <c r="AE4" s="580">
        <f>'DAILY MEAT PREP &amp; PAR SHEET'!M39</f>
        <v>0</v>
      </c>
      <c r="AF4" s="627"/>
      <c r="AG4" s="579">
        <f>'DAILY MEAT PREP &amp; PAR SHEET'!N35+'DAILY MEAT PREP &amp; PAR SHEET'!N37-'DAILY MEAT PREP &amp; PAR SHEET'!N36</f>
        <v>0</v>
      </c>
      <c r="AH4" s="577">
        <f>'DAILY MEAT PREP &amp; PAR SHEET'!N39</f>
        <v>0</v>
      </c>
      <c r="AI4" s="578"/>
      <c r="AJ4" s="576">
        <f>'DAILY MEAT PREP &amp; PAR SHEET'!O35+'DAILY MEAT PREP &amp; PAR SHEET'!O37-'DAILY MEAT PREP &amp; PAR SHEET'!O36</f>
        <v>0</v>
      </c>
      <c r="AK4" s="577">
        <f>'DAILY MEAT PREP &amp; PAR SHEET'!O39</f>
        <v>0</v>
      </c>
      <c r="AL4" s="578"/>
      <c r="AM4" s="576">
        <f>'DAILY MEAT PREP &amp; PAR SHEET'!P35+'DAILY MEAT PREP &amp; PAR SHEET'!P37-'DAILY MEAT PREP &amp; PAR SHEET'!P36</f>
        <v>0</v>
      </c>
      <c r="AN4" s="577">
        <f>'DAILY MEAT PREP &amp; PAR SHEET'!P39</f>
        <v>0</v>
      </c>
      <c r="AO4" s="578"/>
      <c r="AP4" s="576">
        <f>'DAILY MEAT PREP &amp; PAR SHEET'!Q35+'DAILY MEAT PREP &amp; PAR SHEET'!Q37-'DAILY MEAT PREP &amp; PAR SHEET'!Q36</f>
        <v>0</v>
      </c>
      <c r="AQ4" s="577">
        <f>'DAILY MEAT PREP &amp; PAR SHEET'!Q39</f>
        <v>0</v>
      </c>
      <c r="AR4" s="578"/>
      <c r="AS4" s="576">
        <f>'DAILY MEAT PREP &amp; PAR SHEET'!R35+'DAILY MEAT PREP &amp; PAR SHEET'!R37-'DAILY MEAT PREP &amp; PAR SHEET'!R36</f>
        <v>0</v>
      </c>
      <c r="AT4" s="577">
        <f>'DAILY MEAT PREP &amp; PAR SHEET'!R39</f>
        <v>0</v>
      </c>
      <c r="AU4" s="637"/>
    </row>
    <row r="5" spans="1:49">
      <c r="A5" s="1668"/>
      <c r="B5" s="1673"/>
      <c r="C5" s="582">
        <f>'DAILY MEAT PREP &amp; PAR SHEET'!D33</f>
        <v>0</v>
      </c>
      <c r="D5" s="583">
        <f>C4-D4</f>
        <v>0</v>
      </c>
      <c r="E5" s="578"/>
      <c r="F5" s="582">
        <f>'DAILY MEAT PREP &amp; PAR SHEET'!E33</f>
        <v>0</v>
      </c>
      <c r="G5" s="583">
        <f>F4-G4</f>
        <v>0</v>
      </c>
      <c r="H5" s="578"/>
      <c r="I5" s="582">
        <f>'DAILY MEAT PREP &amp; PAR SHEET'!F33</f>
        <v>0</v>
      </c>
      <c r="J5" s="583">
        <f>I4-J4</f>
        <v>0</v>
      </c>
      <c r="K5" s="578"/>
      <c r="L5" s="582">
        <f>'DAILY MEAT PREP &amp; PAR SHEET'!G33</f>
        <v>0</v>
      </c>
      <c r="M5" s="583">
        <f>L4-M4</f>
        <v>0</v>
      </c>
      <c r="N5" s="578"/>
      <c r="O5" s="610">
        <f>'DAILY MEAT PREP &amp; PAR SHEET'!H33</f>
        <v>0</v>
      </c>
      <c r="P5" s="611">
        <f>O4-P4</f>
        <v>0</v>
      </c>
      <c r="Q5" s="578"/>
      <c r="R5" s="582">
        <f>'DAILY MEAT PREP &amp; PAR SHEET'!I33</f>
        <v>0</v>
      </c>
      <c r="S5" s="583">
        <f>R4-S4</f>
        <v>0</v>
      </c>
      <c r="T5" s="578"/>
      <c r="U5" s="582">
        <f>'DAILY MEAT PREP &amp; PAR SHEET'!J33</f>
        <v>0</v>
      </c>
      <c r="V5" s="583">
        <f>U4-V4</f>
        <v>0</v>
      </c>
      <c r="W5" s="578"/>
      <c r="X5" s="582">
        <f>'DAILY MEAT PREP &amp; PAR SHEET'!K33</f>
        <v>0</v>
      </c>
      <c r="Y5" s="583">
        <f>X4-Y4</f>
        <v>0</v>
      </c>
      <c r="Z5" s="578"/>
      <c r="AA5" s="582">
        <f>'DAILY MEAT PREP &amp; PAR SHEET'!L33</f>
        <v>0</v>
      </c>
      <c r="AB5" s="593">
        <f>AA4-AB4</f>
        <v>0</v>
      </c>
      <c r="AC5" s="627"/>
      <c r="AD5" s="629">
        <f>'DAILY MEAT PREP &amp; PAR SHEET'!M33</f>
        <v>0</v>
      </c>
      <c r="AE5" s="593">
        <f>AD4-AE4</f>
        <v>0</v>
      </c>
      <c r="AF5" s="627"/>
      <c r="AG5" s="629">
        <f>'DAILY MEAT PREP &amp; PAR SHEET'!N33</f>
        <v>0</v>
      </c>
      <c r="AH5" s="583">
        <f>AG4-AH4</f>
        <v>0</v>
      </c>
      <c r="AI5" s="578"/>
      <c r="AJ5" s="582">
        <f>'DAILY MEAT PREP &amp; PAR SHEET'!O33</f>
        <v>0</v>
      </c>
      <c r="AK5" s="583">
        <f>AJ4-AK4</f>
        <v>0</v>
      </c>
      <c r="AL5" s="578"/>
      <c r="AM5" s="582">
        <f>'DAILY MEAT PREP &amp; PAR SHEET'!P33</f>
        <v>0</v>
      </c>
      <c r="AN5" s="583">
        <f>AM4-AN4</f>
        <v>0</v>
      </c>
      <c r="AO5" s="578"/>
      <c r="AP5" s="582">
        <f>'DAILY MEAT PREP &amp; PAR SHEET'!Q33</f>
        <v>0</v>
      </c>
      <c r="AQ5" s="583">
        <f>AP4-AQ4</f>
        <v>0</v>
      </c>
      <c r="AR5" s="578"/>
      <c r="AS5" s="582">
        <f>'DAILY MEAT PREP &amp; PAR SHEET'!R33</f>
        <v>0</v>
      </c>
      <c r="AT5" s="583">
        <f>AS4-AT4</f>
        <v>0</v>
      </c>
      <c r="AU5" s="637"/>
    </row>
    <row r="6" spans="1:49">
      <c r="A6" s="1668"/>
      <c r="B6" s="1672">
        <f>'DAILY MEAT PREP &amp; PAR SHEET'!C72</f>
        <v>44137</v>
      </c>
      <c r="C6" s="576">
        <f>'DAILY MEAT PREP &amp; PAR SHEET'!D75+'DAILY MEAT PREP &amp; PAR SHEET'!D77-'DAILY MEAT PREP &amp; PAR SHEET'!D76</f>
        <v>0</v>
      </c>
      <c r="D6" s="577">
        <f>'DAILY MEAT PREP &amp; PAR SHEET'!D79</f>
        <v>0</v>
      </c>
      <c r="E6" s="584"/>
      <c r="F6" s="585">
        <f>'DAILY MEAT PREP &amp; PAR SHEET'!E75+'DAILY MEAT PREP &amp; PAR SHEET'!E77-'DAILY MEAT PREP &amp; PAR SHEET'!E76</f>
        <v>0</v>
      </c>
      <c r="G6" s="586">
        <f>'DAILY MEAT PREP &amp; PAR SHEET'!E79</f>
        <v>0</v>
      </c>
      <c r="H6" s="578"/>
      <c r="I6" s="579">
        <f>'DAILY MEAT PREP &amp; PAR SHEET'!F75+'DAILY MEAT PREP &amp; PAR SHEET'!F77-'DAILY MEAT PREP &amp; PAR SHEET'!F76</f>
        <v>0</v>
      </c>
      <c r="J6" s="580">
        <f>'DAILY MEAT PREP &amp; PAR SHEET'!F79</f>
        <v>0</v>
      </c>
      <c r="K6" s="589"/>
      <c r="L6" s="579">
        <f>'DAILY MEAT PREP &amp; PAR SHEET'!G75+'DAILY MEAT PREP &amp; PAR SHEET'!G77-'DAILY MEAT PREP &amp; PAR SHEET'!G76</f>
        <v>0</v>
      </c>
      <c r="M6" s="580">
        <f>'DAILY MEAT PREP &amp; PAR SHEET'!G79</f>
        <v>0</v>
      </c>
      <c r="N6" s="589"/>
      <c r="O6" s="612">
        <f>'DAILY MEAT PREP &amp; PAR SHEET'!H75+'DAILY MEAT PREP &amp; PAR SHEET'!H77-'DAILY MEAT PREP &amp; PAR SHEET'!H76</f>
        <v>0</v>
      </c>
      <c r="P6" s="613">
        <f>'DAILY MEAT PREP &amp; PAR SHEET'!H79</f>
        <v>0</v>
      </c>
      <c r="Q6" s="589"/>
      <c r="R6" s="579">
        <f>'DAILY MEAT PREP &amp; PAR SHEET'!I75+'DAILY MEAT PREP &amp; PAR SHEET'!I77-'DAILY MEAT PREP &amp; PAR SHEET'!I76</f>
        <v>0</v>
      </c>
      <c r="S6" s="580">
        <f>'DAILY MEAT PREP &amp; PAR SHEET'!I79</f>
        <v>0</v>
      </c>
      <c r="T6" s="589"/>
      <c r="U6" s="579">
        <f>'DAILY MEAT PREP &amp; PAR SHEET'!J75+'DAILY MEAT PREP &amp; PAR SHEET'!J77-'DAILY MEAT PREP &amp; PAR SHEET'!J76</f>
        <v>0</v>
      </c>
      <c r="V6" s="580">
        <f>'DAILY MEAT PREP &amp; PAR SHEET'!J79</f>
        <v>0</v>
      </c>
      <c r="W6" s="589"/>
      <c r="X6" s="579">
        <f>'DAILY MEAT PREP &amp; PAR SHEET'!K75+'DAILY MEAT PREP &amp; PAR SHEET'!K77-'DAILY MEAT PREP &amp; PAR SHEET'!K76</f>
        <v>0</v>
      </c>
      <c r="Y6" s="580">
        <f>'DAILY MEAT PREP &amp; PAR SHEET'!K79</f>
        <v>0</v>
      </c>
      <c r="Z6" s="589"/>
      <c r="AA6" s="579">
        <f>'DAILY MEAT PREP &amp; PAR SHEET'!L75+'DAILY MEAT PREP &amp; PAR SHEET'!L77-'DAILY MEAT PREP &amp; PAR SHEET'!L76</f>
        <v>0</v>
      </c>
      <c r="AB6" s="580">
        <f>'DAILY MEAT PREP &amp; PAR SHEET'!L79</f>
        <v>0</v>
      </c>
      <c r="AC6" s="627"/>
      <c r="AD6" s="579">
        <f>'DAILY MEAT PREP &amp; PAR SHEET'!M75+'DAILY MEAT PREP &amp; PAR SHEET'!M77-'DAILY MEAT PREP &amp; PAR SHEET'!M76</f>
        <v>0</v>
      </c>
      <c r="AE6" s="580">
        <f>'DAILY MEAT PREP &amp; PAR SHEET'!M79</f>
        <v>0</v>
      </c>
      <c r="AF6" s="627"/>
      <c r="AG6" s="579">
        <f>'DAILY MEAT PREP &amp; PAR SHEET'!N75+'DAILY MEAT PREP &amp; PAR SHEET'!N77-'DAILY MEAT PREP &amp; PAR SHEET'!N76</f>
        <v>0</v>
      </c>
      <c r="AH6" s="580">
        <f>'DAILY MEAT PREP &amp; PAR SHEET'!N79</f>
        <v>0</v>
      </c>
      <c r="AI6" s="589"/>
      <c r="AJ6" s="579">
        <f>'DAILY MEAT PREP &amp; PAR SHEET'!O75+'DAILY MEAT PREP &amp; PAR SHEET'!O77-'DAILY MEAT PREP &amp; PAR SHEET'!O76</f>
        <v>0</v>
      </c>
      <c r="AK6" s="580">
        <f>'DAILY MEAT PREP &amp; PAR SHEET'!O79</f>
        <v>0</v>
      </c>
      <c r="AL6" s="589"/>
      <c r="AM6" s="579">
        <f>'DAILY MEAT PREP &amp; PAR SHEET'!P75+'DAILY MEAT PREP &amp; PAR SHEET'!P77-'DAILY MEAT PREP &amp; PAR SHEET'!P76</f>
        <v>0</v>
      </c>
      <c r="AN6" s="580">
        <f>'DAILY MEAT PREP &amp; PAR SHEET'!P79</f>
        <v>0</v>
      </c>
      <c r="AO6" s="589"/>
      <c r="AP6" s="579">
        <f>'DAILY MEAT PREP &amp; PAR SHEET'!Q75+'DAILY MEAT PREP &amp; PAR SHEET'!Q77-'DAILY MEAT PREP &amp; PAR SHEET'!Q76</f>
        <v>0</v>
      </c>
      <c r="AQ6" s="580">
        <f>'DAILY MEAT PREP &amp; PAR SHEET'!Q79</f>
        <v>0</v>
      </c>
      <c r="AR6" s="589"/>
      <c r="AS6" s="579">
        <f>'DAILY MEAT PREP &amp; PAR SHEET'!R75+'DAILY MEAT PREP &amp; PAR SHEET'!R77-'DAILY MEAT PREP &amp; PAR SHEET'!R76</f>
        <v>0</v>
      </c>
      <c r="AT6" s="577">
        <f>'DAILY MEAT PREP &amp; PAR SHEET'!R79</f>
        <v>0</v>
      </c>
      <c r="AU6" s="637"/>
      <c r="AW6" s="646"/>
    </row>
    <row r="7" spans="1:49">
      <c r="A7" s="1668"/>
      <c r="B7" s="1673"/>
      <c r="C7" s="587">
        <f>'DAILY MEAT PREP &amp; PAR SHEET'!D73</f>
        <v>0</v>
      </c>
      <c r="D7" s="588">
        <f>C6-D6</f>
        <v>0</v>
      </c>
      <c r="E7" s="584"/>
      <c r="F7" s="587">
        <f>'DAILY MEAT PREP &amp; PAR SHEET'!E73</f>
        <v>0</v>
      </c>
      <c r="G7" s="588">
        <f>F6-G6</f>
        <v>0</v>
      </c>
      <c r="H7" s="584"/>
      <c r="I7" s="587">
        <f>'DAILY MEAT PREP &amp; PAR SHEET'!F73</f>
        <v>0</v>
      </c>
      <c r="J7" s="588">
        <f>I6-J6</f>
        <v>0</v>
      </c>
      <c r="K7" s="584"/>
      <c r="L7" s="587">
        <f>'DAILY MEAT PREP &amp; PAR SHEET'!G73</f>
        <v>0</v>
      </c>
      <c r="M7" s="588">
        <f>L6-M6</f>
        <v>0</v>
      </c>
      <c r="N7" s="584"/>
      <c r="O7" s="614">
        <f>'DAILY MEAT PREP &amp; PAR SHEET'!H73</f>
        <v>0</v>
      </c>
      <c r="P7" s="615">
        <f>O6-P6</f>
        <v>0</v>
      </c>
      <c r="Q7" s="584"/>
      <c r="R7" s="587">
        <f>'DAILY MEAT PREP &amp; PAR SHEET'!I73</f>
        <v>0</v>
      </c>
      <c r="S7" s="588">
        <f>R6-S6</f>
        <v>0</v>
      </c>
      <c r="T7" s="584"/>
      <c r="U7" s="587">
        <f>'DAILY MEAT PREP &amp; PAR SHEET'!J73</f>
        <v>0</v>
      </c>
      <c r="V7" s="588">
        <f>U6-V6</f>
        <v>0</v>
      </c>
      <c r="W7" s="584"/>
      <c r="X7" s="587">
        <f>'DAILY MEAT PREP &amp; PAR SHEET'!K73</f>
        <v>0</v>
      </c>
      <c r="Y7" s="588">
        <f>X6-Y6</f>
        <v>0</v>
      </c>
      <c r="Z7" s="584"/>
      <c r="AA7" s="587">
        <f>'DAILY MEAT PREP &amp; PAR SHEET'!L73</f>
        <v>0</v>
      </c>
      <c r="AB7" s="590">
        <f>AA6-AB6</f>
        <v>0</v>
      </c>
      <c r="AC7" s="627"/>
      <c r="AD7" s="604">
        <f>'DAILY MEAT PREP &amp; PAR SHEET'!M73</f>
        <v>0</v>
      </c>
      <c r="AE7" s="590">
        <f>AD6-AE6</f>
        <v>0</v>
      </c>
      <c r="AF7" s="627"/>
      <c r="AG7" s="604">
        <f>'DAILY MEAT PREP &amp; PAR SHEET'!N73</f>
        <v>0</v>
      </c>
      <c r="AH7" s="588">
        <f>AG6-AH6</f>
        <v>0</v>
      </c>
      <c r="AI7" s="584"/>
      <c r="AJ7" s="587">
        <f>'DAILY MEAT PREP &amp; PAR SHEET'!O73</f>
        <v>0</v>
      </c>
      <c r="AK7" s="588">
        <f>AJ6-AK6</f>
        <v>0</v>
      </c>
      <c r="AL7" s="584"/>
      <c r="AM7" s="587">
        <f>'DAILY MEAT PREP &amp; PAR SHEET'!P73</f>
        <v>0</v>
      </c>
      <c r="AN7" s="588">
        <f>AM6-AN6</f>
        <v>0</v>
      </c>
      <c r="AO7" s="584"/>
      <c r="AP7" s="587">
        <f>'DAILY MEAT PREP &amp; PAR SHEET'!Q73</f>
        <v>0</v>
      </c>
      <c r="AQ7" s="588">
        <f>AP6-AQ6</f>
        <v>0</v>
      </c>
      <c r="AR7" s="584"/>
      <c r="AS7" s="587">
        <f>'DAILY MEAT PREP &amp; PAR SHEET'!R73</f>
        <v>0</v>
      </c>
      <c r="AT7" s="588">
        <f>AS6-AT6</f>
        <v>0</v>
      </c>
      <c r="AU7" s="637"/>
    </row>
    <row r="8" spans="1:49">
      <c r="A8" s="1668"/>
      <c r="B8" s="1674">
        <f>'DAILY MEAT PREP &amp; PAR SHEET'!C112</f>
        <v>44138</v>
      </c>
      <c r="C8" s="585">
        <f>'DAILY MEAT PREP &amp; PAR SHEET'!D115+'DAILY MEAT PREP &amp; PAR SHEET'!D117-'DAILY MEAT PREP &amp; PAR SHEET'!D116</f>
        <v>0</v>
      </c>
      <c r="D8" s="586">
        <f>'DAILY MEAT PREP &amp; PAR SHEET'!D119</f>
        <v>0</v>
      </c>
      <c r="E8" s="584"/>
      <c r="F8" s="585">
        <f>'DAILY MEAT PREP &amp; PAR SHEET'!E115+'DAILY MEAT PREP &amp; PAR SHEET'!E117-'DAILY MEAT PREP &amp; PAR SHEET'!E116</f>
        <v>0</v>
      </c>
      <c r="G8" s="586">
        <f>'DAILY MEAT PREP &amp; PAR SHEET'!E119</f>
        <v>0</v>
      </c>
      <c r="H8" s="584"/>
      <c r="I8" s="585">
        <f>'DAILY MEAT PREP &amp; PAR SHEET'!F115+'DAILY MEAT PREP &amp; PAR SHEET'!F117-'DAILY MEAT PREP &amp; PAR SHEET'!F116</f>
        <v>0</v>
      </c>
      <c r="J8" s="586">
        <f>'DAILY MEAT PREP &amp; PAR SHEET'!F119</f>
        <v>0</v>
      </c>
      <c r="K8" s="584"/>
      <c r="L8" s="585">
        <f>'DAILY MEAT PREP &amp; PAR SHEET'!G115+'DAILY MEAT PREP &amp; PAR SHEET'!G117-'DAILY MEAT PREP &amp; PAR SHEET'!G116</f>
        <v>0</v>
      </c>
      <c r="M8" s="586">
        <f>'DAILY MEAT PREP &amp; PAR SHEET'!G119</f>
        <v>0</v>
      </c>
      <c r="N8" s="584"/>
      <c r="O8" s="616">
        <f>'DAILY MEAT PREP &amp; PAR SHEET'!H115+'DAILY MEAT PREP &amp; PAR SHEET'!H117-'DAILY MEAT PREP &amp; PAR SHEET'!H116</f>
        <v>0</v>
      </c>
      <c r="P8" s="617">
        <f>'DAILY MEAT PREP &amp; PAR SHEET'!H119</f>
        <v>0</v>
      </c>
      <c r="Q8" s="584"/>
      <c r="R8" s="585">
        <f>'DAILY MEAT PREP &amp; PAR SHEET'!I115+'DAILY MEAT PREP &amp; PAR SHEET'!I117-'DAILY MEAT PREP &amp; PAR SHEET'!I116</f>
        <v>0</v>
      </c>
      <c r="S8" s="586">
        <f>'DAILY MEAT PREP &amp; PAR SHEET'!I119</f>
        <v>0</v>
      </c>
      <c r="T8" s="584"/>
      <c r="U8" s="585">
        <f>'DAILY MEAT PREP &amp; PAR SHEET'!J115+'DAILY MEAT PREP &amp; PAR SHEET'!J117-'DAILY MEAT PREP &amp; PAR SHEET'!J116</f>
        <v>0</v>
      </c>
      <c r="V8" s="586">
        <f>'DAILY MEAT PREP &amp; PAR SHEET'!J119</f>
        <v>0</v>
      </c>
      <c r="W8" s="584"/>
      <c r="X8" s="585">
        <f>'DAILY MEAT PREP &amp; PAR SHEET'!K115+'DAILY MEAT PREP &amp; PAR SHEET'!K117-'DAILY MEAT PREP &amp; PAR SHEET'!K116</f>
        <v>0</v>
      </c>
      <c r="Y8" s="586">
        <f>'DAILY MEAT PREP &amp; PAR SHEET'!K119</f>
        <v>0</v>
      </c>
      <c r="Z8" s="584"/>
      <c r="AA8" s="585">
        <f>'DAILY MEAT PREP &amp; PAR SHEET'!L115+'DAILY MEAT PREP &amp; PAR SHEET'!L117-'DAILY MEAT PREP &amp; PAR SHEET'!L116</f>
        <v>0</v>
      </c>
      <c r="AB8" s="591">
        <f>'DAILY MEAT PREP &amp; PAR SHEET'!L119</f>
        <v>0</v>
      </c>
      <c r="AC8" s="627"/>
      <c r="AD8" s="592">
        <f>'DAILY MEAT PREP &amp; PAR SHEET'!M115+'DAILY MEAT PREP &amp; PAR SHEET'!M117-'DAILY MEAT PREP &amp; PAR SHEET'!M116</f>
        <v>0</v>
      </c>
      <c r="AE8" s="591">
        <f>'DAILY MEAT PREP &amp; PAR SHEET'!M119</f>
        <v>0</v>
      </c>
      <c r="AF8" s="627"/>
      <c r="AG8" s="592">
        <f>'DAILY MEAT PREP &amp; PAR SHEET'!N115+'DAILY MEAT PREP &amp; PAR SHEET'!N117-'DAILY MEAT PREP &amp; PAR SHEET'!N116</f>
        <v>0</v>
      </c>
      <c r="AH8" s="586">
        <f>'DAILY MEAT PREP &amp; PAR SHEET'!N119</f>
        <v>0</v>
      </c>
      <c r="AI8" s="584"/>
      <c r="AJ8" s="585">
        <f>'DAILY MEAT PREP &amp; PAR SHEET'!O115+'DAILY MEAT PREP &amp; PAR SHEET'!O117-'DAILY MEAT PREP &amp; PAR SHEET'!O116</f>
        <v>0</v>
      </c>
      <c r="AK8" s="586">
        <f>'DAILY MEAT PREP &amp; PAR SHEET'!O119</f>
        <v>0</v>
      </c>
      <c r="AL8" s="584"/>
      <c r="AM8" s="585">
        <f>'DAILY MEAT PREP &amp; PAR SHEET'!P115+'DAILY MEAT PREP &amp; PAR SHEET'!P117-'DAILY MEAT PREP &amp; PAR SHEET'!P116</f>
        <v>0</v>
      </c>
      <c r="AN8" s="586">
        <f>'DAILY MEAT PREP &amp; PAR SHEET'!P119</f>
        <v>0</v>
      </c>
      <c r="AO8" s="584"/>
      <c r="AP8" s="585">
        <f>'DAILY MEAT PREP &amp; PAR SHEET'!Q115+'DAILY MEAT PREP &amp; PAR SHEET'!Q117-'DAILY MEAT PREP &amp; PAR SHEET'!Q116</f>
        <v>0</v>
      </c>
      <c r="AQ8" s="586">
        <f>'DAILY MEAT PREP &amp; PAR SHEET'!Q119</f>
        <v>0</v>
      </c>
      <c r="AR8" s="584"/>
      <c r="AS8" s="585">
        <f>'DAILY MEAT PREP &amp; PAR SHEET'!R115+'DAILY MEAT PREP &amp; PAR SHEET'!R117-'DAILY MEAT PREP &amp; PAR SHEET'!R116</f>
        <v>0</v>
      </c>
      <c r="AT8" s="586">
        <f>'DAILY MEAT PREP &amp; PAR SHEET'!R119</f>
        <v>0</v>
      </c>
      <c r="AU8" s="638"/>
    </row>
    <row r="9" spans="1:49">
      <c r="A9" s="1668"/>
      <c r="B9" s="1675"/>
      <c r="C9" s="582">
        <f>'DAILY MEAT PREP &amp; PAR SHEET'!D113</f>
        <v>0</v>
      </c>
      <c r="D9" s="583">
        <f>C8-D8</f>
        <v>0</v>
      </c>
      <c r="E9" s="584"/>
      <c r="F9" s="582">
        <f>'DAILY MEAT PREP &amp; PAR SHEET'!E113</f>
        <v>0</v>
      </c>
      <c r="G9" s="583">
        <f>F8-G8</f>
        <v>0</v>
      </c>
      <c r="H9" s="584"/>
      <c r="I9" s="594">
        <f>'DAILY MEAT PREP &amp; PAR SHEET'!F113</f>
        <v>0</v>
      </c>
      <c r="J9" s="595">
        <f>I8-J8</f>
        <v>0</v>
      </c>
      <c r="K9" s="584"/>
      <c r="L9" s="594">
        <f>'DAILY MEAT PREP &amp; PAR SHEET'!G113</f>
        <v>0</v>
      </c>
      <c r="M9" s="595">
        <f>L8-M8</f>
        <v>0</v>
      </c>
      <c r="N9" s="584"/>
      <c r="O9" s="618">
        <f>'DAILY MEAT PREP &amp; PAR SHEET'!H113</f>
        <v>0</v>
      </c>
      <c r="P9" s="619">
        <f>O8-P8</f>
        <v>0</v>
      </c>
      <c r="Q9" s="584"/>
      <c r="R9" s="594">
        <f>'DAILY MEAT PREP &amp; PAR SHEET'!I113</f>
        <v>0</v>
      </c>
      <c r="S9" s="595">
        <f>R8-S8</f>
        <v>0</v>
      </c>
      <c r="T9" s="584"/>
      <c r="U9" s="594">
        <f>'DAILY MEAT PREP &amp; PAR SHEET'!J113</f>
        <v>0</v>
      </c>
      <c r="V9" s="595">
        <f>U8-V8</f>
        <v>0</v>
      </c>
      <c r="W9" s="584"/>
      <c r="X9" s="594">
        <f>'DAILY MEAT PREP &amp; PAR SHEET'!K113</f>
        <v>0</v>
      </c>
      <c r="Y9" s="595">
        <f>X8-Y8</f>
        <v>0</v>
      </c>
      <c r="Z9" s="584"/>
      <c r="AA9" s="594">
        <f>'DAILY MEAT PREP &amp; PAR SHEET'!L113</f>
        <v>0</v>
      </c>
      <c r="AB9" s="630">
        <f>AA8-AB8</f>
        <v>0</v>
      </c>
      <c r="AC9" s="627"/>
      <c r="AD9" s="631">
        <f>'DAILY MEAT PREP &amp; PAR SHEET'!M113</f>
        <v>0</v>
      </c>
      <c r="AE9" s="630">
        <f>AD8-AE8</f>
        <v>0</v>
      </c>
      <c r="AF9" s="627"/>
      <c r="AG9" s="631">
        <f>'DAILY MEAT PREP &amp; PAR SHEET'!N113</f>
        <v>0</v>
      </c>
      <c r="AH9" s="595">
        <f>AG8-AH8</f>
        <v>0</v>
      </c>
      <c r="AI9" s="584"/>
      <c r="AJ9" s="594">
        <f>'DAILY MEAT PREP &amp; PAR SHEET'!O113</f>
        <v>0</v>
      </c>
      <c r="AK9" s="595">
        <f>AJ8-AK8</f>
        <v>0</v>
      </c>
      <c r="AL9" s="584"/>
      <c r="AM9" s="594">
        <f>'DAILY MEAT PREP &amp; PAR SHEET'!P113</f>
        <v>0</v>
      </c>
      <c r="AN9" s="595">
        <f>AM8-AN8</f>
        <v>0</v>
      </c>
      <c r="AO9" s="584"/>
      <c r="AP9" s="594">
        <f>'DAILY MEAT PREP &amp; PAR SHEET'!Q113</f>
        <v>0</v>
      </c>
      <c r="AQ9" s="595">
        <f>AP8-AQ8</f>
        <v>0</v>
      </c>
      <c r="AR9" s="584"/>
      <c r="AS9" s="594">
        <f>'DAILY MEAT PREP &amp; PAR SHEET'!R113</f>
        <v>0</v>
      </c>
      <c r="AT9" s="595">
        <f>AS8-AT8</f>
        <v>0</v>
      </c>
      <c r="AU9" s="638"/>
    </row>
    <row r="10" spans="1:49">
      <c r="A10" s="1668"/>
      <c r="B10" s="1676">
        <f>'DAILY MEAT PREP &amp; PAR SHEET'!C152</f>
        <v>44139</v>
      </c>
      <c r="C10" s="576">
        <f>'DAILY MEAT PREP &amp; PAR SHEET'!D155+'DAILY MEAT PREP &amp; PAR SHEET'!D157-'DAILY MEAT PREP &amp; PAR SHEET'!D156</f>
        <v>0</v>
      </c>
      <c r="D10" s="580">
        <f>'DAILY MEAT PREP &amp; PAR SHEET'!D159</f>
        <v>0</v>
      </c>
      <c r="E10" s="589"/>
      <c r="F10" s="576">
        <f>'DAILY MEAT PREP &amp; PAR SHEET'!E155+'DAILY MEAT PREP &amp; PAR SHEET'!E157-'DAILY MEAT PREP &amp; PAR SHEET'!E156</f>
        <v>0</v>
      </c>
      <c r="G10" s="580">
        <f>'DAILY MEAT PREP &amp; PAR SHEET'!E159</f>
        <v>0</v>
      </c>
      <c r="H10" s="589"/>
      <c r="I10" s="576">
        <f>'DAILY MEAT PREP &amp; PAR SHEET'!F155+'DAILY MEAT PREP &amp; PAR SHEET'!F157-'DAILY MEAT PREP &amp; PAR SHEET'!F156</f>
        <v>0</v>
      </c>
      <c r="J10" s="580">
        <f>'DAILY MEAT PREP &amp; PAR SHEET'!F159</f>
        <v>0</v>
      </c>
      <c r="K10" s="589"/>
      <c r="L10" s="576">
        <f>'DAILY MEAT PREP &amp; PAR SHEET'!G155+'DAILY MEAT PREP &amp; PAR SHEET'!G157-'DAILY MEAT PREP &amp; PAR SHEET'!G156</f>
        <v>0</v>
      </c>
      <c r="M10" s="580">
        <f>'DAILY MEAT PREP &amp; PAR SHEET'!G159</f>
        <v>0</v>
      </c>
      <c r="N10" s="589"/>
      <c r="O10" s="608">
        <f>'DAILY MEAT PREP &amp; PAR SHEET'!H155+'DAILY MEAT PREP &amp; PAR SHEET'!H157-'DAILY MEAT PREP &amp; PAR SHEET'!H156</f>
        <v>0</v>
      </c>
      <c r="P10" s="613">
        <f>'DAILY MEAT PREP &amp; PAR SHEET'!H159</f>
        <v>0</v>
      </c>
      <c r="Q10" s="589"/>
      <c r="R10" s="576">
        <f>'DAILY MEAT PREP &amp; PAR SHEET'!I155+'DAILY MEAT PREP &amp; PAR SHEET'!I157-'DAILY MEAT PREP &amp; PAR SHEET'!I156</f>
        <v>0</v>
      </c>
      <c r="S10" s="580">
        <f>'DAILY MEAT PREP &amp; PAR SHEET'!I159</f>
        <v>0</v>
      </c>
      <c r="T10" s="589"/>
      <c r="U10" s="576">
        <f>'DAILY MEAT PREP &amp; PAR SHEET'!J155+'DAILY MEAT PREP &amp; PAR SHEET'!J157-'DAILY MEAT PREP &amp; PAR SHEET'!J156</f>
        <v>0</v>
      </c>
      <c r="V10" s="580">
        <f>'DAILY MEAT PREP &amp; PAR SHEET'!J159</f>
        <v>0</v>
      </c>
      <c r="W10" s="589"/>
      <c r="X10" s="576">
        <f>'DAILY MEAT PREP &amp; PAR SHEET'!K155+'DAILY MEAT PREP &amp; PAR SHEET'!K157-'DAILY MEAT PREP &amp; PAR SHEET'!K156</f>
        <v>0</v>
      </c>
      <c r="Y10" s="580">
        <f>'DAILY MEAT PREP &amp; PAR SHEET'!K159</f>
        <v>0</v>
      </c>
      <c r="Z10" s="589"/>
      <c r="AA10" s="576">
        <f>'DAILY MEAT PREP &amp; PAR SHEET'!L155+'DAILY MEAT PREP &amp; PAR SHEET'!L157-'DAILY MEAT PREP &amp; PAR SHEET'!L156</f>
        <v>0</v>
      </c>
      <c r="AB10" s="580">
        <f>'DAILY MEAT PREP &amp; PAR SHEET'!L159</f>
        <v>0</v>
      </c>
      <c r="AC10" s="627"/>
      <c r="AD10" s="579">
        <f>'DAILY MEAT PREP &amp; PAR SHEET'!M155+'DAILY MEAT PREP &amp; PAR SHEET'!M157-'DAILY MEAT PREP &amp; PAR SHEET'!M156</f>
        <v>0</v>
      </c>
      <c r="AE10" s="580">
        <f>'DAILY MEAT PREP &amp; PAR SHEET'!M159</f>
        <v>0</v>
      </c>
      <c r="AF10" s="627"/>
      <c r="AG10" s="579">
        <f>'DAILY MEAT PREP &amp; PAR SHEET'!N155+'DAILY MEAT PREP &amp; PAR SHEET'!N157-'DAILY MEAT PREP &amp; PAR SHEET'!N156</f>
        <v>0</v>
      </c>
      <c r="AH10" s="580">
        <f>'DAILY MEAT PREP &amp; PAR SHEET'!N159</f>
        <v>0</v>
      </c>
      <c r="AI10" s="589"/>
      <c r="AJ10" s="576">
        <f>'DAILY MEAT PREP &amp; PAR SHEET'!O155+'DAILY MEAT PREP &amp; PAR SHEET'!O157-'DAILY MEAT PREP &amp; PAR SHEET'!O156</f>
        <v>0</v>
      </c>
      <c r="AK10" s="580">
        <f>'DAILY MEAT PREP &amp; PAR SHEET'!O159</f>
        <v>0</v>
      </c>
      <c r="AL10" s="589"/>
      <c r="AM10" s="576">
        <f>'DAILY MEAT PREP &amp; PAR SHEET'!P155+'DAILY MEAT PREP &amp; PAR SHEET'!P157-'DAILY MEAT PREP &amp; PAR SHEET'!P156</f>
        <v>0</v>
      </c>
      <c r="AN10" s="580">
        <f>'DAILY MEAT PREP &amp; PAR SHEET'!P159</f>
        <v>0</v>
      </c>
      <c r="AO10" s="589"/>
      <c r="AP10" s="576">
        <f>'DAILY MEAT PREP &amp; PAR SHEET'!Q155+'DAILY MEAT PREP &amp; PAR SHEET'!Q157-'DAILY MEAT PREP &amp; PAR SHEET'!Q156</f>
        <v>0</v>
      </c>
      <c r="AQ10" s="580">
        <f>'DAILY MEAT PREP &amp; PAR SHEET'!Q159</f>
        <v>0</v>
      </c>
      <c r="AR10" s="589"/>
      <c r="AS10" s="585">
        <f>'DAILY MEAT PREP &amp; PAR SHEET'!R155+'DAILY MEAT PREP &amp; PAR SHEET'!R157-'DAILY MEAT PREP &amp; PAR SHEET'!R156</f>
        <v>0</v>
      </c>
      <c r="AT10" s="586">
        <f>'DAILY MEAT PREP &amp; PAR SHEET'!R159</f>
        <v>0</v>
      </c>
      <c r="AU10" s="637"/>
    </row>
    <row r="11" spans="1:49">
      <c r="A11" s="1668"/>
      <c r="B11" s="1677"/>
      <c r="C11" s="587">
        <f>'DAILY MEAT PREP &amp; PAR SHEET'!D153</f>
        <v>0</v>
      </c>
      <c r="D11" s="590">
        <f>C10-D10</f>
        <v>0</v>
      </c>
      <c r="E11" s="589"/>
      <c r="F11" s="587">
        <f>'DAILY MEAT PREP &amp; PAR SHEET'!E153</f>
        <v>0</v>
      </c>
      <c r="G11" s="590">
        <f>F10-G10</f>
        <v>0</v>
      </c>
      <c r="H11" s="589"/>
      <c r="I11" s="587">
        <f>'DAILY MEAT PREP &amp; PAR SHEET'!F153</f>
        <v>0</v>
      </c>
      <c r="J11" s="590">
        <f>I10-J10</f>
        <v>0</v>
      </c>
      <c r="K11" s="589"/>
      <c r="L11" s="587">
        <f>'DAILY MEAT PREP &amp; PAR SHEET'!G153</f>
        <v>0</v>
      </c>
      <c r="M11" s="590">
        <f>L10-M10</f>
        <v>0</v>
      </c>
      <c r="N11" s="589"/>
      <c r="O11" s="614">
        <f>'DAILY MEAT PREP &amp; PAR SHEET'!H153</f>
        <v>0</v>
      </c>
      <c r="P11" s="620">
        <f>O10-P10</f>
        <v>0</v>
      </c>
      <c r="Q11" s="589"/>
      <c r="R11" s="587">
        <f>'DAILY MEAT PREP &amp; PAR SHEET'!I153</f>
        <v>0</v>
      </c>
      <c r="S11" s="590">
        <f>R10-S10</f>
        <v>0</v>
      </c>
      <c r="T11" s="589"/>
      <c r="U11" s="587">
        <f>'DAILY MEAT PREP &amp; PAR SHEET'!J153</f>
        <v>0</v>
      </c>
      <c r="V11" s="590">
        <f>U10-V10</f>
        <v>0</v>
      </c>
      <c r="W11" s="589"/>
      <c r="X11" s="587">
        <f>'DAILY MEAT PREP &amp; PAR SHEET'!K153</f>
        <v>0</v>
      </c>
      <c r="Y11" s="590">
        <f>X10-Y10</f>
        <v>0</v>
      </c>
      <c r="Z11" s="589"/>
      <c r="AA11" s="587">
        <f>'DAILY MEAT PREP &amp; PAR SHEET'!L153</f>
        <v>0</v>
      </c>
      <c r="AB11" s="590">
        <f>AA10-AB10</f>
        <v>0</v>
      </c>
      <c r="AC11" s="627"/>
      <c r="AD11" s="604">
        <f>'DAILY MEAT PREP &amp; PAR SHEET'!M153</f>
        <v>0</v>
      </c>
      <c r="AE11" s="590">
        <f>AD10-AE10</f>
        <v>0</v>
      </c>
      <c r="AF11" s="627"/>
      <c r="AG11" s="604">
        <f>'DAILY MEAT PREP &amp; PAR SHEET'!N153</f>
        <v>0</v>
      </c>
      <c r="AH11" s="590">
        <f>AG10-AH10</f>
        <v>0</v>
      </c>
      <c r="AI11" s="589"/>
      <c r="AJ11" s="587">
        <f>'DAILY MEAT PREP &amp; PAR SHEET'!O153</f>
        <v>0</v>
      </c>
      <c r="AK11" s="590">
        <f>AJ10-AK10</f>
        <v>0</v>
      </c>
      <c r="AL11" s="589"/>
      <c r="AM11" s="587">
        <f>'DAILY MEAT PREP &amp; PAR SHEET'!P153</f>
        <v>0</v>
      </c>
      <c r="AN11" s="590">
        <f>AM10-AN10</f>
        <v>0</v>
      </c>
      <c r="AO11" s="589"/>
      <c r="AP11" s="587">
        <f>'DAILY MEAT PREP &amp; PAR SHEET'!Q153</f>
        <v>0</v>
      </c>
      <c r="AQ11" s="590">
        <f>AP10-AQ10</f>
        <v>0</v>
      </c>
      <c r="AR11" s="589"/>
      <c r="AS11" s="582">
        <f>'DAILY MEAT PREP &amp; PAR SHEET'!R153</f>
        <v>0</v>
      </c>
      <c r="AT11" s="583">
        <f>AS10-AT10</f>
        <v>0</v>
      </c>
      <c r="AU11" s="637"/>
    </row>
    <row r="12" spans="1:49">
      <c r="A12" s="1668"/>
      <c r="B12" s="1676">
        <f>'DAILY MEAT PREP &amp; PAR SHEET'!C192</f>
        <v>44140</v>
      </c>
      <c r="C12" s="585">
        <f>'DAILY MEAT PREP &amp; PAR SHEET'!D195+'DAILY MEAT PREP &amp; PAR SHEET'!D197-'DAILY MEAT PREP &amp; PAR SHEET'!D196</f>
        <v>0</v>
      </c>
      <c r="D12" s="591">
        <f>'DAILY MEAT PREP &amp; PAR SHEET'!D199</f>
        <v>0</v>
      </c>
      <c r="E12" s="589"/>
      <c r="F12" s="592">
        <f>'DAILY MEAT PREP &amp; PAR SHEET'!E195+'DAILY MEAT PREP &amp; PAR SHEET'!E197-'DAILY MEAT PREP &amp; PAR SHEET'!E196</f>
        <v>0</v>
      </c>
      <c r="G12" s="591">
        <f>'DAILY MEAT PREP &amp; PAR SHEET'!E199</f>
        <v>0</v>
      </c>
      <c r="H12" s="589"/>
      <c r="I12" s="592">
        <f>'DAILY MEAT PREP &amp; PAR SHEET'!F195+'DAILY MEAT PREP &amp; PAR SHEET'!F197-'DAILY MEAT PREP &amp; PAR SHEET'!F196</f>
        <v>0</v>
      </c>
      <c r="J12" s="591">
        <f>'DAILY MEAT PREP &amp; PAR SHEET'!F199</f>
        <v>0</v>
      </c>
      <c r="K12" s="589"/>
      <c r="L12" s="592">
        <f>'DAILY MEAT PREP &amp; PAR SHEET'!G195+'DAILY MEAT PREP &amp; PAR SHEET'!G197-'DAILY MEAT PREP &amp; PAR SHEET'!G196</f>
        <v>0</v>
      </c>
      <c r="M12" s="591">
        <f>'DAILY MEAT PREP &amp; PAR SHEET'!G199</f>
        <v>0</v>
      </c>
      <c r="N12" s="589"/>
      <c r="O12" s="621">
        <f>'DAILY MEAT PREP &amp; PAR SHEET'!H195+'DAILY MEAT PREP &amp; PAR SHEET'!H197-'DAILY MEAT PREP &amp; PAR SHEET'!H196</f>
        <v>0</v>
      </c>
      <c r="P12" s="622">
        <f>'DAILY MEAT PREP &amp; PAR SHEET'!H199</f>
        <v>0</v>
      </c>
      <c r="Q12" s="589"/>
      <c r="R12" s="592">
        <f>'DAILY MEAT PREP &amp; PAR SHEET'!I195+'DAILY MEAT PREP &amp; PAR SHEET'!I197-'DAILY MEAT PREP &amp; PAR SHEET'!I196</f>
        <v>0</v>
      </c>
      <c r="S12" s="591">
        <f>'DAILY MEAT PREP &amp; PAR SHEET'!I199</f>
        <v>0</v>
      </c>
      <c r="T12" s="589"/>
      <c r="U12" s="592">
        <f>'DAILY MEAT PREP &amp; PAR SHEET'!J195+'DAILY MEAT PREP &amp; PAR SHEET'!J197-'DAILY MEAT PREP &amp; PAR SHEET'!J196</f>
        <v>0</v>
      </c>
      <c r="V12" s="591">
        <f>'DAILY MEAT PREP &amp; PAR SHEET'!J199</f>
        <v>0</v>
      </c>
      <c r="W12" s="589"/>
      <c r="X12" s="592">
        <f>'DAILY MEAT PREP &amp; PAR SHEET'!K195+'DAILY MEAT PREP &amp; PAR SHEET'!K197-'DAILY MEAT PREP &amp; PAR SHEET'!K196</f>
        <v>0</v>
      </c>
      <c r="Y12" s="591">
        <f>'DAILY MEAT PREP &amp; PAR SHEET'!K199</f>
        <v>0</v>
      </c>
      <c r="Z12" s="589"/>
      <c r="AA12" s="592">
        <f>'DAILY MEAT PREP &amp; PAR SHEET'!L195+'DAILY MEAT PREP &amp; PAR SHEET'!L197-'DAILY MEAT PREP &amp; PAR SHEET'!L196</f>
        <v>0</v>
      </c>
      <c r="AB12" s="591">
        <f>'DAILY MEAT PREP &amp; PAR SHEET'!L199</f>
        <v>0</v>
      </c>
      <c r="AC12" s="627"/>
      <c r="AD12" s="592">
        <f>'DAILY MEAT PREP &amp; PAR SHEET'!M195+'DAILY MEAT PREP &amp; PAR SHEET'!M197-'DAILY MEAT PREP &amp; PAR SHEET'!M196</f>
        <v>0</v>
      </c>
      <c r="AE12" s="591">
        <f>'DAILY MEAT PREP &amp; PAR SHEET'!M199</f>
        <v>0</v>
      </c>
      <c r="AF12" s="627"/>
      <c r="AG12" s="592">
        <f>'DAILY MEAT PREP &amp; PAR SHEET'!N195+'DAILY MEAT PREP &amp; PAR SHEET'!N197-'DAILY MEAT PREP &amp; PAR SHEET'!N196</f>
        <v>0</v>
      </c>
      <c r="AH12" s="591">
        <f>'DAILY MEAT PREP &amp; PAR SHEET'!N199</f>
        <v>0</v>
      </c>
      <c r="AI12" s="589"/>
      <c r="AJ12" s="592">
        <f>'DAILY MEAT PREP &amp; PAR SHEET'!O195+'DAILY MEAT PREP &amp; PAR SHEET'!O197-'DAILY MEAT PREP &amp; PAR SHEET'!O196</f>
        <v>0</v>
      </c>
      <c r="AK12" s="591">
        <f>'DAILY MEAT PREP &amp; PAR SHEET'!O199</f>
        <v>0</v>
      </c>
      <c r="AL12" s="589"/>
      <c r="AM12" s="592">
        <f>'DAILY MEAT PREP &amp; PAR SHEET'!P195+'DAILY MEAT PREP &amp; PAR SHEET'!P197-'DAILY MEAT PREP &amp; PAR SHEET'!P196</f>
        <v>0</v>
      </c>
      <c r="AN12" s="591">
        <f>'DAILY MEAT PREP &amp; PAR SHEET'!P199</f>
        <v>0</v>
      </c>
      <c r="AO12" s="589"/>
      <c r="AP12" s="592">
        <f>'DAILY MEAT PREP &amp; PAR SHEET'!Q195+'DAILY MEAT PREP &amp; PAR SHEET'!Q197-'DAILY MEAT PREP &amp; PAR SHEET'!Q196</f>
        <v>0</v>
      </c>
      <c r="AQ12" s="591">
        <f>'DAILY MEAT PREP &amp; PAR SHEET'!Q199</f>
        <v>0</v>
      </c>
      <c r="AR12" s="589"/>
      <c r="AS12" s="585">
        <f>'DAILY MEAT PREP &amp; PAR SHEET'!R195+'DAILY MEAT PREP &amp; PAR SHEET'!R197-'DAILY MEAT PREP &amp; PAR SHEET'!R196</f>
        <v>0</v>
      </c>
      <c r="AT12" s="586">
        <f>'DAILY MEAT PREP &amp; PAR SHEET'!R199</f>
        <v>0</v>
      </c>
      <c r="AU12" s="639"/>
    </row>
    <row r="13" spans="1:49">
      <c r="A13" s="1668"/>
      <c r="B13" s="1677"/>
      <c r="C13" s="582">
        <f>'DAILY MEAT PREP &amp; PAR SHEET'!D193</f>
        <v>0</v>
      </c>
      <c r="D13" s="593">
        <f>C12-D12</f>
        <v>0</v>
      </c>
      <c r="E13" s="589"/>
      <c r="F13" s="582">
        <f>'DAILY MEAT PREP &amp; PAR SHEET'!E193</f>
        <v>0</v>
      </c>
      <c r="G13" s="593">
        <f>F12-G12</f>
        <v>0</v>
      </c>
      <c r="H13" s="589"/>
      <c r="I13" s="582">
        <f>'DAILY MEAT PREP &amp; PAR SHEET'!F193</f>
        <v>0</v>
      </c>
      <c r="J13" s="593">
        <f>I12-J12</f>
        <v>0</v>
      </c>
      <c r="K13" s="589"/>
      <c r="L13" s="582">
        <f>'DAILY MEAT PREP &amp; PAR SHEET'!G193</f>
        <v>0</v>
      </c>
      <c r="M13" s="593">
        <f>L12-M12</f>
        <v>0</v>
      </c>
      <c r="N13" s="589"/>
      <c r="O13" s="610">
        <f>'DAILY MEAT PREP &amp; PAR SHEET'!H193</f>
        <v>0</v>
      </c>
      <c r="P13" s="623">
        <f>O12-P12</f>
        <v>0</v>
      </c>
      <c r="Q13" s="589"/>
      <c r="R13" s="582">
        <f>'DAILY MEAT PREP &amp; PAR SHEET'!I193</f>
        <v>0</v>
      </c>
      <c r="S13" s="593">
        <f>R12-S12</f>
        <v>0</v>
      </c>
      <c r="T13" s="589"/>
      <c r="U13" s="582">
        <f>'DAILY MEAT PREP &amp; PAR SHEET'!J193</f>
        <v>0</v>
      </c>
      <c r="V13" s="593">
        <f>U12-V12</f>
        <v>0</v>
      </c>
      <c r="W13" s="589"/>
      <c r="X13" s="582">
        <f>'DAILY MEAT PREP &amp; PAR SHEET'!K193</f>
        <v>0</v>
      </c>
      <c r="Y13" s="593">
        <f>X12-Y12</f>
        <v>0</v>
      </c>
      <c r="Z13" s="589"/>
      <c r="AA13" s="582">
        <f>'DAILY MEAT PREP &amp; PAR SHEET'!L193</f>
        <v>0</v>
      </c>
      <c r="AB13" s="593">
        <f>AA12-AB12</f>
        <v>0</v>
      </c>
      <c r="AC13" s="627"/>
      <c r="AD13" s="629">
        <f>'DAILY MEAT PREP &amp; PAR SHEET'!M193</f>
        <v>0</v>
      </c>
      <c r="AE13" s="593">
        <f>AD12-AE12</f>
        <v>0</v>
      </c>
      <c r="AF13" s="627"/>
      <c r="AG13" s="629">
        <f>'DAILY MEAT PREP &amp; PAR SHEET'!N193</f>
        <v>0</v>
      </c>
      <c r="AH13" s="593">
        <f>AG12-AH12</f>
        <v>0</v>
      </c>
      <c r="AI13" s="589"/>
      <c r="AJ13" s="582">
        <f>'DAILY MEAT PREP &amp; PAR SHEET'!O193</f>
        <v>0</v>
      </c>
      <c r="AK13" s="593">
        <f>AJ12-AK12</f>
        <v>0</v>
      </c>
      <c r="AL13" s="589"/>
      <c r="AM13" s="582">
        <f>'DAILY MEAT PREP &amp; PAR SHEET'!P193</f>
        <v>0</v>
      </c>
      <c r="AN13" s="593">
        <f>AM12-AN12</f>
        <v>0</v>
      </c>
      <c r="AO13" s="589"/>
      <c r="AP13" s="582">
        <f>'DAILY MEAT PREP &amp; PAR SHEET'!Q193</f>
        <v>0</v>
      </c>
      <c r="AQ13" s="593">
        <f>AP12-AQ12</f>
        <v>0</v>
      </c>
      <c r="AR13" s="589"/>
      <c r="AS13" s="582">
        <f>'DAILY MEAT PREP &amp; PAR SHEET'!R193</f>
        <v>0</v>
      </c>
      <c r="AT13" s="583">
        <f>AS12-AT12</f>
        <v>0</v>
      </c>
      <c r="AU13" s="639"/>
    </row>
    <row r="14" spans="1:49">
      <c r="A14" s="1668"/>
      <c r="B14" s="1678">
        <f>'DAILY MEAT PREP &amp; PAR SHEET'!C232</f>
        <v>44141</v>
      </c>
      <c r="C14" s="585">
        <f>'DAILY MEAT PREP &amp; PAR SHEET'!D235+'DAILY MEAT PREP &amp; PAR SHEET'!D237-'DAILY MEAT PREP &amp; PAR SHEET'!D236</f>
        <v>0</v>
      </c>
      <c r="D14" s="586">
        <f>'DAILY MEAT PREP &amp; PAR SHEET'!D239</f>
        <v>0</v>
      </c>
      <c r="E14" s="584"/>
      <c r="F14" s="585">
        <f>'DAILY MEAT PREP &amp; PAR SHEET'!E235+'DAILY MEAT PREP &amp; PAR SHEET'!E237-'DAILY MEAT PREP &amp; PAR SHEET'!E236</f>
        <v>0</v>
      </c>
      <c r="G14" s="586">
        <f>'DAILY MEAT PREP &amp; PAR SHEET'!E239</f>
        <v>0</v>
      </c>
      <c r="H14" s="584"/>
      <c r="I14" s="585">
        <f>'DAILY MEAT PREP &amp; PAR SHEET'!F235+'DAILY MEAT PREP &amp; PAR SHEET'!F237-'DAILY MEAT PREP &amp; PAR SHEET'!F236</f>
        <v>0</v>
      </c>
      <c r="J14" s="586">
        <f>'DAILY MEAT PREP &amp; PAR SHEET'!F239</f>
        <v>0</v>
      </c>
      <c r="K14" s="584"/>
      <c r="L14" s="585">
        <f>'DAILY MEAT PREP &amp; PAR SHEET'!G235+'DAILY MEAT PREP &amp; PAR SHEET'!G237-'DAILY MEAT PREP &amp; PAR SHEET'!G236</f>
        <v>0</v>
      </c>
      <c r="M14" s="586">
        <f>'DAILY MEAT PREP &amp; PAR SHEET'!G239</f>
        <v>0</v>
      </c>
      <c r="N14" s="584"/>
      <c r="O14" s="616">
        <f>'DAILY MEAT PREP &amp; PAR SHEET'!H235+'DAILY MEAT PREP &amp; PAR SHEET'!H237-'DAILY MEAT PREP &amp; PAR SHEET'!H236</f>
        <v>0</v>
      </c>
      <c r="P14" s="617">
        <f>'DAILY MEAT PREP &amp; PAR SHEET'!H239</f>
        <v>0</v>
      </c>
      <c r="Q14" s="584"/>
      <c r="R14" s="585">
        <f>'DAILY MEAT PREP &amp; PAR SHEET'!I235+'DAILY MEAT PREP &amp; PAR SHEET'!I237-'DAILY MEAT PREP &amp; PAR SHEET'!I236</f>
        <v>0</v>
      </c>
      <c r="S14" s="586">
        <f>'DAILY MEAT PREP &amp; PAR SHEET'!I239</f>
        <v>0</v>
      </c>
      <c r="T14" s="584"/>
      <c r="U14" s="585">
        <f>'DAILY MEAT PREP &amp; PAR SHEET'!J235+'DAILY MEAT PREP &amp; PAR SHEET'!J237-'DAILY MEAT PREP &amp; PAR SHEET'!J236</f>
        <v>0</v>
      </c>
      <c r="V14" s="586">
        <f>'DAILY MEAT PREP &amp; PAR SHEET'!J239</f>
        <v>0</v>
      </c>
      <c r="W14" s="584"/>
      <c r="X14" s="585">
        <f>'DAILY MEAT PREP &amp; PAR SHEET'!K235+'DAILY MEAT PREP &amp; PAR SHEET'!K237-'DAILY MEAT PREP &amp; PAR SHEET'!K236</f>
        <v>0</v>
      </c>
      <c r="Y14" s="586">
        <f>'DAILY MEAT PREP &amp; PAR SHEET'!K239</f>
        <v>0</v>
      </c>
      <c r="Z14" s="584"/>
      <c r="AA14" s="585">
        <f>'DAILY MEAT PREP &amp; PAR SHEET'!L235+'DAILY MEAT PREP &amp; PAR SHEET'!L237-'DAILY MEAT PREP &amp; PAR SHEET'!L236</f>
        <v>0</v>
      </c>
      <c r="AB14" s="591">
        <f>'DAILY MEAT PREP &amp; PAR SHEET'!L239</f>
        <v>0</v>
      </c>
      <c r="AC14" s="627"/>
      <c r="AD14" s="592">
        <f>'DAILY MEAT PREP &amp; PAR SHEET'!M235+'DAILY MEAT PREP &amp; PAR SHEET'!M237-'DAILY MEAT PREP &amp; PAR SHEET'!M236</f>
        <v>0</v>
      </c>
      <c r="AE14" s="591">
        <f>'DAILY MEAT PREP &amp; PAR SHEET'!M239</f>
        <v>0</v>
      </c>
      <c r="AF14" s="627"/>
      <c r="AG14" s="592">
        <f>'DAILY MEAT PREP &amp; PAR SHEET'!N235+'DAILY MEAT PREP &amp; PAR SHEET'!N237-'DAILY MEAT PREP &amp; PAR SHEET'!N236</f>
        <v>0</v>
      </c>
      <c r="AH14" s="586">
        <f>'DAILY MEAT PREP &amp; PAR SHEET'!N239</f>
        <v>0</v>
      </c>
      <c r="AI14" s="584"/>
      <c r="AJ14" s="585">
        <f>'DAILY MEAT PREP &amp; PAR SHEET'!O235+'DAILY MEAT PREP &amp; PAR SHEET'!O237-'DAILY MEAT PREP &amp; PAR SHEET'!O236</f>
        <v>0</v>
      </c>
      <c r="AK14" s="586">
        <f>'DAILY MEAT PREP &amp; PAR SHEET'!O239</f>
        <v>0</v>
      </c>
      <c r="AL14" s="584"/>
      <c r="AM14" s="585">
        <f>'DAILY MEAT PREP &amp; PAR SHEET'!P235+'DAILY MEAT PREP &amp; PAR SHEET'!P237-'DAILY MEAT PREP &amp; PAR SHEET'!P236</f>
        <v>0</v>
      </c>
      <c r="AN14" s="586">
        <f>'DAILY MEAT PREP &amp; PAR SHEET'!P239</f>
        <v>0</v>
      </c>
      <c r="AO14" s="584"/>
      <c r="AP14" s="585">
        <f>'DAILY MEAT PREP &amp; PAR SHEET'!Q235+'DAILY MEAT PREP &amp; PAR SHEET'!Q237-'DAILY MEAT PREP &amp; PAR SHEET'!Q236</f>
        <v>0</v>
      </c>
      <c r="AQ14" s="586">
        <f>'DAILY MEAT PREP &amp; PAR SHEET'!Q239</f>
        <v>0</v>
      </c>
      <c r="AR14" s="584"/>
      <c r="AS14" s="585">
        <f>'DAILY MEAT PREP &amp; PAR SHEET'!R235+'DAILY MEAT PREP &amp; PAR SHEET'!R237-'DAILY MEAT PREP &amp; PAR SHEET'!R236</f>
        <v>0</v>
      </c>
      <c r="AT14" s="586">
        <f>'DAILY MEAT PREP &amp; PAR SHEET'!R239</f>
        <v>0</v>
      </c>
      <c r="AU14" s="637"/>
    </row>
    <row r="15" spans="1:49">
      <c r="A15" s="1668"/>
      <c r="B15" s="1679"/>
      <c r="C15" s="594">
        <f>'DAILY MEAT PREP &amp; PAR SHEET'!D233</f>
        <v>0</v>
      </c>
      <c r="D15" s="595">
        <f>C14-D14</f>
        <v>0</v>
      </c>
      <c r="E15" s="584"/>
      <c r="F15" s="594">
        <f>'DAILY MEAT PREP &amp; PAR SHEET'!E233</f>
        <v>0</v>
      </c>
      <c r="G15" s="595">
        <f>F14-G14</f>
        <v>0</v>
      </c>
      <c r="H15" s="584"/>
      <c r="I15" s="594">
        <f>'DAILY MEAT PREP &amp; PAR SHEET'!F233</f>
        <v>0</v>
      </c>
      <c r="J15" s="595">
        <f>I14-J14</f>
        <v>0</v>
      </c>
      <c r="K15" s="584"/>
      <c r="L15" s="594">
        <f>'DAILY MEAT PREP &amp; PAR SHEET'!G233</f>
        <v>0</v>
      </c>
      <c r="M15" s="595">
        <f>L14-M14</f>
        <v>0</v>
      </c>
      <c r="N15" s="584"/>
      <c r="O15" s="618">
        <f>'DAILY MEAT PREP &amp; PAR SHEET'!H233</f>
        <v>0</v>
      </c>
      <c r="P15" s="619">
        <f>O14-P14</f>
        <v>0</v>
      </c>
      <c r="Q15" s="584"/>
      <c r="R15" s="594">
        <f>'DAILY MEAT PREP &amp; PAR SHEET'!I233</f>
        <v>0</v>
      </c>
      <c r="S15" s="595">
        <f>R14-S14</f>
        <v>0</v>
      </c>
      <c r="T15" s="584"/>
      <c r="U15" s="594">
        <f>'DAILY MEAT PREP &amp; PAR SHEET'!J233</f>
        <v>0</v>
      </c>
      <c r="V15" s="595">
        <f>U14-V14</f>
        <v>0</v>
      </c>
      <c r="W15" s="584"/>
      <c r="X15" s="594">
        <f>'DAILY MEAT PREP &amp; PAR SHEET'!K233</f>
        <v>0</v>
      </c>
      <c r="Y15" s="595">
        <f>X14-Y14</f>
        <v>0</v>
      </c>
      <c r="Z15" s="584"/>
      <c r="AA15" s="594">
        <f>'DAILY MEAT PREP &amp; PAR SHEET'!L233</f>
        <v>0</v>
      </c>
      <c r="AB15" s="630">
        <f>AA14-AB14</f>
        <v>0</v>
      </c>
      <c r="AC15" s="627"/>
      <c r="AD15" s="631">
        <f>'DAILY MEAT PREP &amp; PAR SHEET'!M233</f>
        <v>0</v>
      </c>
      <c r="AE15" s="630">
        <f>AD14-AE14</f>
        <v>0</v>
      </c>
      <c r="AF15" s="627"/>
      <c r="AG15" s="631">
        <f>'DAILY MEAT PREP &amp; PAR SHEET'!N233</f>
        <v>0</v>
      </c>
      <c r="AH15" s="595">
        <f>AG14-AH14</f>
        <v>0</v>
      </c>
      <c r="AI15" s="584"/>
      <c r="AJ15" s="594">
        <f>'DAILY MEAT PREP &amp; PAR SHEET'!O233</f>
        <v>0</v>
      </c>
      <c r="AK15" s="595">
        <f>AJ14-AK14</f>
        <v>0</v>
      </c>
      <c r="AL15" s="584"/>
      <c r="AM15" s="594">
        <f>'DAILY MEAT PREP &amp; PAR SHEET'!P233</f>
        <v>0</v>
      </c>
      <c r="AN15" s="595">
        <f>AM14-AN14</f>
        <v>0</v>
      </c>
      <c r="AO15" s="584"/>
      <c r="AP15" s="594">
        <f>'DAILY MEAT PREP &amp; PAR SHEET'!Q233</f>
        <v>0</v>
      </c>
      <c r="AQ15" s="595">
        <f>AP14-AQ14</f>
        <v>0</v>
      </c>
      <c r="AR15" s="584"/>
      <c r="AS15" s="594">
        <f>'DAILY MEAT PREP &amp; PAR SHEET'!R233</f>
        <v>0</v>
      </c>
      <c r="AT15" s="595">
        <f>AS14-AT14</f>
        <v>0</v>
      </c>
      <c r="AU15" s="637"/>
    </row>
    <row r="16" spans="1:49">
      <c r="A16" s="1668"/>
      <c r="B16" s="1680">
        <f>'DAILY MEAT PREP &amp; PAR SHEET'!C272</f>
        <v>44142</v>
      </c>
      <c r="C16" s="576">
        <f>'DAILY MEAT PREP &amp; PAR SHEET'!D275+'DAILY MEAT PREP &amp; PAR SHEET'!D277-'DAILY MEAT PREP &amp; PAR SHEET'!D276</f>
        <v>0</v>
      </c>
      <c r="D16" s="580">
        <f>'DAILY MEAT PREP &amp; PAR SHEET'!D279</f>
        <v>0</v>
      </c>
      <c r="E16" s="589"/>
      <c r="F16" s="579">
        <f>'DAILY MEAT PREP &amp; PAR SHEET'!E275+'DAILY MEAT PREP &amp; PAR SHEET'!E277-'DAILY MEAT PREP &amp; PAR SHEET'!E276</f>
        <v>0</v>
      </c>
      <c r="G16" s="580">
        <f>'DAILY MEAT PREP &amp; PAR SHEET'!E279</f>
        <v>0</v>
      </c>
      <c r="H16" s="589"/>
      <c r="I16" s="579">
        <f>'DAILY MEAT PREP &amp; PAR SHEET'!F275+'DAILY MEAT PREP &amp; PAR SHEET'!F277-'DAILY MEAT PREP &amp; PAR SHEET'!F276</f>
        <v>0</v>
      </c>
      <c r="J16" s="580">
        <f>'DAILY MEAT PREP &amp; PAR SHEET'!F279</f>
        <v>0</v>
      </c>
      <c r="K16" s="589"/>
      <c r="L16" s="579">
        <f>'DAILY MEAT PREP &amp; PAR SHEET'!G275+'DAILY MEAT PREP &amp; PAR SHEET'!G277-'DAILY MEAT PREP &amp; PAR SHEET'!G276</f>
        <v>0</v>
      </c>
      <c r="M16" s="580">
        <f>'DAILY MEAT PREP &amp; PAR SHEET'!G279</f>
        <v>0</v>
      </c>
      <c r="N16" s="589"/>
      <c r="O16" s="612">
        <f>'DAILY MEAT PREP &amp; PAR SHEET'!H275+'DAILY MEAT PREP &amp; PAR SHEET'!H277-'DAILY MEAT PREP &amp; PAR SHEET'!H276</f>
        <v>0</v>
      </c>
      <c r="P16" s="613">
        <f>'DAILY MEAT PREP &amp; PAR SHEET'!H279</f>
        <v>0</v>
      </c>
      <c r="Q16" s="589"/>
      <c r="R16" s="579">
        <f>'DAILY MEAT PREP &amp; PAR SHEET'!I275+'DAILY MEAT PREP &amp; PAR SHEET'!I277-'DAILY MEAT PREP &amp; PAR SHEET'!I276</f>
        <v>0</v>
      </c>
      <c r="S16" s="580">
        <f>'DAILY MEAT PREP &amp; PAR SHEET'!I279</f>
        <v>0</v>
      </c>
      <c r="T16" s="589"/>
      <c r="U16" s="579">
        <f>'DAILY MEAT PREP &amp; PAR SHEET'!J275+'DAILY MEAT PREP &amp; PAR SHEET'!J277-'DAILY MEAT PREP &amp; PAR SHEET'!J276</f>
        <v>0</v>
      </c>
      <c r="V16" s="580">
        <f>'DAILY MEAT PREP &amp; PAR SHEET'!J279</f>
        <v>0</v>
      </c>
      <c r="W16" s="589"/>
      <c r="X16" s="579">
        <f>'DAILY MEAT PREP &amp; PAR SHEET'!K275+'DAILY MEAT PREP &amp; PAR SHEET'!K277-'DAILY MEAT PREP &amp; PAR SHEET'!K276</f>
        <v>0</v>
      </c>
      <c r="Y16" s="580">
        <f>'DAILY MEAT PREP &amp; PAR SHEET'!K279</f>
        <v>0</v>
      </c>
      <c r="Z16" s="589"/>
      <c r="AA16" s="579">
        <f>'DAILY MEAT PREP &amp; PAR SHEET'!L275+'DAILY MEAT PREP &amp; PAR SHEET'!L277-'DAILY MEAT PREP &amp; PAR SHEET'!L276</f>
        <v>0</v>
      </c>
      <c r="AB16" s="580">
        <f>'DAILY MEAT PREP &amp; PAR SHEET'!L279</f>
        <v>0</v>
      </c>
      <c r="AC16" s="627"/>
      <c r="AD16" s="579">
        <f>'DAILY MEAT PREP &amp; PAR SHEET'!M275+'DAILY MEAT PREP &amp; PAR SHEET'!M277-'DAILY MEAT PREP &amp; PAR SHEET'!M276</f>
        <v>0</v>
      </c>
      <c r="AE16" s="580">
        <f>'DAILY MEAT PREP &amp; PAR SHEET'!M279</f>
        <v>0</v>
      </c>
      <c r="AF16" s="627"/>
      <c r="AG16" s="579">
        <f>'DAILY MEAT PREP &amp; PAR SHEET'!N275+'DAILY MEAT PREP &amp; PAR SHEET'!N277-'DAILY MEAT PREP &amp; PAR SHEET'!N276</f>
        <v>0</v>
      </c>
      <c r="AH16" s="580">
        <f>'DAILY MEAT PREP &amp; PAR SHEET'!N279</f>
        <v>0</v>
      </c>
      <c r="AI16" s="589"/>
      <c r="AJ16" s="579">
        <f>'DAILY MEAT PREP &amp; PAR SHEET'!O275+'DAILY MEAT PREP &amp; PAR SHEET'!O277-'DAILY MEAT PREP &amp; PAR SHEET'!O276</f>
        <v>0</v>
      </c>
      <c r="AK16" s="580">
        <f>'DAILY MEAT PREP &amp; PAR SHEET'!O279</f>
        <v>0</v>
      </c>
      <c r="AL16" s="589"/>
      <c r="AM16" s="579">
        <f>'DAILY MEAT PREP &amp; PAR SHEET'!P275+'DAILY MEAT PREP &amp; PAR SHEET'!P277-'DAILY MEAT PREP &amp; PAR SHEET'!P276</f>
        <v>0</v>
      </c>
      <c r="AN16" s="580">
        <f>'DAILY MEAT PREP &amp; PAR SHEET'!P279</f>
        <v>0</v>
      </c>
      <c r="AO16" s="589"/>
      <c r="AP16" s="579">
        <f>'DAILY MEAT PREP &amp; PAR SHEET'!Q275+'DAILY MEAT PREP &amp; PAR SHEET'!Q277-'DAILY MEAT PREP &amp; PAR SHEET'!Q276</f>
        <v>0</v>
      </c>
      <c r="AQ16" s="580">
        <f>'DAILY MEAT PREP &amp; PAR SHEET'!Q279</f>
        <v>0</v>
      </c>
      <c r="AR16" s="581"/>
      <c r="AS16" s="585">
        <f>'DAILY MEAT PREP &amp; PAR SHEET'!R275+'DAILY MEAT PREP &amp; PAR SHEET'!R277-'DAILY MEAT PREP &amp; PAR SHEET'!R276</f>
        <v>0</v>
      </c>
      <c r="AT16" s="586">
        <f>'DAILY MEAT PREP &amp; PAR SHEET'!R279</f>
        <v>0</v>
      </c>
      <c r="AU16" s="637"/>
    </row>
    <row r="17" spans="1:47">
      <c r="A17" s="1669"/>
      <c r="B17" s="1681"/>
      <c r="C17" s="582">
        <f>'DAILY MEAT PREP &amp; PAR SHEET'!D273</f>
        <v>0</v>
      </c>
      <c r="D17" s="593">
        <f>C16-D16</f>
        <v>0</v>
      </c>
      <c r="E17" s="596"/>
      <c r="F17" s="582">
        <f>'DAILY MEAT PREP &amp; PAR SHEET'!E273</f>
        <v>0</v>
      </c>
      <c r="G17" s="593">
        <f>F16-G16</f>
        <v>0</v>
      </c>
      <c r="H17" s="596"/>
      <c r="I17" s="582">
        <f>'DAILY MEAT PREP &amp; PAR SHEET'!F273</f>
        <v>0</v>
      </c>
      <c r="J17" s="593">
        <f>I16-J16</f>
        <v>0</v>
      </c>
      <c r="K17" s="596"/>
      <c r="L17" s="582">
        <f>'DAILY MEAT PREP &amp; PAR SHEET'!G273</f>
        <v>0</v>
      </c>
      <c r="M17" s="593">
        <f>L16-M16</f>
        <v>0</v>
      </c>
      <c r="N17" s="596"/>
      <c r="O17" s="610">
        <f>'DAILY MEAT PREP &amp; PAR SHEET'!H273</f>
        <v>0</v>
      </c>
      <c r="P17" s="623">
        <f>O16-P16</f>
        <v>0</v>
      </c>
      <c r="Q17" s="596"/>
      <c r="R17" s="582">
        <f>'DAILY MEAT PREP &amp; PAR SHEET'!I273</f>
        <v>0</v>
      </c>
      <c r="S17" s="593">
        <f>R16-S16</f>
        <v>0</v>
      </c>
      <c r="T17" s="596"/>
      <c r="U17" s="582">
        <f>'DAILY MEAT PREP &amp; PAR SHEET'!J273</f>
        <v>0</v>
      </c>
      <c r="V17" s="593">
        <f>U16-V16</f>
        <v>0</v>
      </c>
      <c r="W17" s="596"/>
      <c r="X17" s="582">
        <f>'DAILY MEAT PREP &amp; PAR SHEET'!K273</f>
        <v>0</v>
      </c>
      <c r="Y17" s="593">
        <f>X16-Y16</f>
        <v>0</v>
      </c>
      <c r="Z17" s="596"/>
      <c r="AA17" s="582">
        <f>'DAILY MEAT PREP &amp; PAR SHEET'!L273</f>
        <v>0</v>
      </c>
      <c r="AB17" s="593">
        <f>AA16-AB16</f>
        <v>0</v>
      </c>
      <c r="AC17" s="632"/>
      <c r="AD17" s="629">
        <f>'DAILY MEAT PREP &amp; PAR SHEET'!M273</f>
        <v>0</v>
      </c>
      <c r="AE17" s="593">
        <f>AD16-AE16</f>
        <v>0</v>
      </c>
      <c r="AF17" s="632"/>
      <c r="AG17" s="629">
        <f>'DAILY MEAT PREP &amp; PAR SHEET'!N273</f>
        <v>0</v>
      </c>
      <c r="AH17" s="593">
        <f>AG16-AH16</f>
        <v>0</v>
      </c>
      <c r="AI17" s="596"/>
      <c r="AJ17" s="582">
        <f>'DAILY MEAT PREP &amp; PAR SHEET'!O273</f>
        <v>0</v>
      </c>
      <c r="AK17" s="593">
        <f>AJ16-AK16</f>
        <v>0</v>
      </c>
      <c r="AL17" s="596"/>
      <c r="AM17" s="582">
        <f>'DAILY MEAT PREP &amp; PAR SHEET'!P273</f>
        <v>0</v>
      </c>
      <c r="AN17" s="593">
        <f>AM16-AN16</f>
        <v>0</v>
      </c>
      <c r="AO17" s="596"/>
      <c r="AP17" s="582">
        <f>'DAILY MEAT PREP &amp; PAR SHEET'!Q273</f>
        <v>0</v>
      </c>
      <c r="AQ17" s="593">
        <f>AP16-AQ16</f>
        <v>0</v>
      </c>
      <c r="AR17" s="640"/>
      <c r="AS17" s="582">
        <f>'DAILY MEAT PREP &amp; PAR SHEET'!R273</f>
        <v>0</v>
      </c>
      <c r="AT17" s="583">
        <f>AS16-AT16</f>
        <v>0</v>
      </c>
      <c r="AU17" s="641"/>
    </row>
    <row r="18" spans="1:47" ht="14.65" customHeight="1">
      <c r="A18" s="597"/>
      <c r="B18" s="598"/>
      <c r="C18" s="599"/>
      <c r="D18" s="599"/>
      <c r="E18" s="599"/>
      <c r="F18" s="599"/>
      <c r="G18" s="599"/>
      <c r="H18" s="599"/>
      <c r="I18" s="599"/>
      <c r="J18" s="599"/>
      <c r="K18" s="599"/>
      <c r="L18" s="624"/>
      <c r="M18" s="624"/>
      <c r="N18" s="599"/>
      <c r="O18" s="599"/>
      <c r="P18" s="599"/>
      <c r="Q18" s="599"/>
      <c r="R18" s="599"/>
      <c r="S18" s="599"/>
      <c r="T18" s="599"/>
      <c r="U18" s="599"/>
      <c r="V18" s="599"/>
      <c r="W18" s="599"/>
      <c r="X18" s="599"/>
      <c r="Y18" s="599"/>
      <c r="Z18" s="599"/>
      <c r="AA18" s="599"/>
      <c r="AB18" s="599"/>
      <c r="AC18" s="599"/>
      <c r="AD18" s="599"/>
      <c r="AE18" s="599"/>
      <c r="AF18" s="599"/>
      <c r="AG18" s="599"/>
      <c r="AH18" s="599"/>
      <c r="AI18" s="599"/>
      <c r="AJ18" s="599"/>
      <c r="AK18" s="599"/>
      <c r="AL18" s="599"/>
      <c r="AM18" s="599"/>
      <c r="AN18" s="599"/>
      <c r="AO18" s="599"/>
      <c r="AP18" s="599"/>
      <c r="AQ18" s="599"/>
      <c r="AR18" s="599"/>
      <c r="AS18" s="599"/>
      <c r="AT18" s="599"/>
      <c r="AU18" s="642"/>
    </row>
    <row r="19" spans="1:47" ht="15" customHeight="1">
      <c r="A19" s="1667" t="s">
        <v>144</v>
      </c>
      <c r="B19" s="1670" t="s">
        <v>131</v>
      </c>
      <c r="C19" s="1661" t="s">
        <v>3</v>
      </c>
      <c r="D19" s="1663"/>
      <c r="E19" s="572"/>
      <c r="F19" s="1663" t="s">
        <v>132</v>
      </c>
      <c r="G19" s="1663"/>
      <c r="H19" s="572"/>
      <c r="I19" s="1663" t="s">
        <v>5</v>
      </c>
      <c r="J19" s="1663"/>
      <c r="K19" s="572"/>
      <c r="L19" s="1664" t="s">
        <v>6</v>
      </c>
      <c r="M19" s="1664"/>
      <c r="N19" s="572"/>
      <c r="O19" s="1663" t="s">
        <v>7</v>
      </c>
      <c r="P19" s="1663"/>
      <c r="Q19" s="572"/>
      <c r="R19" s="1663" t="s">
        <v>133</v>
      </c>
      <c r="S19" s="1663"/>
      <c r="T19" s="572"/>
      <c r="U19" s="1663" t="s">
        <v>134</v>
      </c>
      <c r="V19" s="1663"/>
      <c r="W19" s="572"/>
      <c r="X19" s="1663" t="s">
        <v>135</v>
      </c>
      <c r="Y19" s="1663"/>
      <c r="Z19" s="572"/>
      <c r="AA19" s="1663" t="s">
        <v>136</v>
      </c>
      <c r="AB19" s="1663"/>
      <c r="AC19" s="572"/>
      <c r="AD19" s="1663" t="s">
        <v>137</v>
      </c>
      <c r="AE19" s="1662"/>
      <c r="AF19" s="572"/>
      <c r="AG19" s="1663" t="s">
        <v>138</v>
      </c>
      <c r="AH19" s="1663"/>
      <c r="AI19" s="572"/>
      <c r="AJ19" s="1663" t="s">
        <v>139</v>
      </c>
      <c r="AK19" s="1663"/>
      <c r="AL19" s="572"/>
      <c r="AM19" s="1663" t="s">
        <v>15</v>
      </c>
      <c r="AN19" s="1663"/>
      <c r="AO19" s="572"/>
      <c r="AP19" s="1663" t="s">
        <v>16</v>
      </c>
      <c r="AQ19" s="1663"/>
      <c r="AR19" s="635"/>
      <c r="AS19" s="1663" t="s">
        <v>17</v>
      </c>
      <c r="AT19" s="1662"/>
      <c r="AU19" s="636"/>
    </row>
    <row r="20" spans="1:47" ht="14.65" customHeight="1">
      <c r="A20" s="1668"/>
      <c r="B20" s="1671"/>
      <c r="C20" s="600" t="s">
        <v>140</v>
      </c>
      <c r="D20" s="601" t="s">
        <v>141</v>
      </c>
      <c r="E20" s="575"/>
      <c r="F20" s="601" t="s">
        <v>140</v>
      </c>
      <c r="G20" s="601" t="s">
        <v>141</v>
      </c>
      <c r="H20" s="575"/>
      <c r="I20" s="601" t="s">
        <v>140</v>
      </c>
      <c r="J20" s="601" t="s">
        <v>141</v>
      </c>
      <c r="K20" s="575"/>
      <c r="L20" s="625" t="s">
        <v>140</v>
      </c>
      <c r="M20" s="625" t="s">
        <v>141</v>
      </c>
      <c r="N20" s="575"/>
      <c r="O20" s="601" t="s">
        <v>140</v>
      </c>
      <c r="P20" s="601" t="s">
        <v>141</v>
      </c>
      <c r="Q20" s="575"/>
      <c r="R20" s="601" t="s">
        <v>140</v>
      </c>
      <c r="S20" s="601" t="s">
        <v>141</v>
      </c>
      <c r="T20" s="575"/>
      <c r="U20" s="601" t="s">
        <v>140</v>
      </c>
      <c r="V20" s="601" t="s">
        <v>141</v>
      </c>
      <c r="W20" s="575"/>
      <c r="X20" s="601" t="s">
        <v>140</v>
      </c>
      <c r="Y20" s="601" t="s">
        <v>141</v>
      </c>
      <c r="Z20" s="575"/>
      <c r="AA20" s="601" t="s">
        <v>140</v>
      </c>
      <c r="AB20" s="601" t="s">
        <v>141</v>
      </c>
      <c r="AC20" s="627"/>
      <c r="AD20" s="628" t="s">
        <v>140</v>
      </c>
      <c r="AE20" s="628" t="s">
        <v>141</v>
      </c>
      <c r="AF20" s="627"/>
      <c r="AG20" s="601" t="s">
        <v>140</v>
      </c>
      <c r="AH20" s="601" t="s">
        <v>141</v>
      </c>
      <c r="AI20" s="575"/>
      <c r="AJ20" s="601" t="s">
        <v>140</v>
      </c>
      <c r="AK20" s="601" t="s">
        <v>141</v>
      </c>
      <c r="AL20" s="575"/>
      <c r="AM20" s="601" t="s">
        <v>140</v>
      </c>
      <c r="AN20" s="601" t="s">
        <v>141</v>
      </c>
      <c r="AO20" s="575"/>
      <c r="AP20" s="601" t="s">
        <v>142</v>
      </c>
      <c r="AQ20" s="601" t="s">
        <v>143</v>
      </c>
      <c r="AR20" s="575"/>
      <c r="AS20" s="601" t="s">
        <v>140</v>
      </c>
      <c r="AT20" s="639" t="s">
        <v>141</v>
      </c>
      <c r="AU20" s="637"/>
    </row>
    <row r="21" spans="1:47">
      <c r="A21" s="1668"/>
      <c r="B21" s="1672">
        <f>'DAILY MEAT PREP &amp; PAR SHEET'!C40</f>
        <v>44143</v>
      </c>
      <c r="C21" s="585">
        <f>'DAILY MEAT PREP &amp; PAR SHEET'!D43+'DAILY MEAT PREP &amp; PAR SHEET'!D45-'DAILY MEAT PREP &amp; PAR SHEET'!D44</f>
        <v>0</v>
      </c>
      <c r="D21" s="586">
        <f>'DAILY MEAT PREP &amp; PAR SHEET'!D47</f>
        <v>0</v>
      </c>
      <c r="E21" s="584"/>
      <c r="F21" s="585">
        <f>'DAILY MEAT PREP &amp; PAR SHEET'!E43+'DAILY MEAT PREP &amp; PAR SHEET'!E45-'DAILY MEAT PREP &amp; PAR SHEET'!E44</f>
        <v>0</v>
      </c>
      <c r="G21" s="586">
        <f>'DAILY MEAT PREP &amp; PAR SHEET'!E47</f>
        <v>0</v>
      </c>
      <c r="H21" s="584"/>
      <c r="I21" s="585">
        <f>'DAILY MEAT PREP &amp; PAR SHEET'!F43+'DAILY MEAT PREP &amp; PAR SHEET'!F45-'DAILY MEAT PREP &amp; PAR SHEET'!F44</f>
        <v>0</v>
      </c>
      <c r="J21" s="586">
        <f>'DAILY MEAT PREP &amp; PAR SHEET'!F47</f>
        <v>0</v>
      </c>
      <c r="K21" s="584"/>
      <c r="L21" s="585">
        <f>'DAILY MEAT PREP &amp; PAR SHEET'!G43+'DAILY MEAT PREP &amp; PAR SHEET'!G45-'DAILY MEAT PREP &amp; PAR SHEET'!G44</f>
        <v>0</v>
      </c>
      <c r="M21" s="586">
        <f>'DAILY MEAT PREP &amp; PAR SHEET'!G47</f>
        <v>0</v>
      </c>
      <c r="N21" s="584"/>
      <c r="O21" s="585">
        <f>'DAILY MEAT PREP &amp; PAR SHEET'!H43+'DAILY MEAT PREP &amp; PAR SHEET'!H45-'DAILY MEAT PREP &amp; PAR SHEET'!H44</f>
        <v>0</v>
      </c>
      <c r="P21" s="586">
        <f>'DAILY MEAT PREP &amp; PAR SHEET'!H47</f>
        <v>0</v>
      </c>
      <c r="Q21" s="584"/>
      <c r="R21" s="585">
        <f>'DAILY MEAT PREP &amp; PAR SHEET'!I43+'DAILY MEAT PREP &amp; PAR SHEET'!I45-'DAILY MEAT PREP &amp; PAR SHEET'!I44</f>
        <v>0</v>
      </c>
      <c r="S21" s="586">
        <f>'DAILY MEAT PREP &amp; PAR SHEET'!I47</f>
        <v>0</v>
      </c>
      <c r="T21" s="584"/>
      <c r="U21" s="585">
        <f>'DAILY MEAT PREP &amp; PAR SHEET'!J43+'DAILY MEAT PREP &amp; PAR SHEET'!J45-'DAILY MEAT PREP &amp; PAR SHEET'!J44</f>
        <v>0</v>
      </c>
      <c r="V21" s="586">
        <f>'DAILY MEAT PREP &amp; PAR SHEET'!J47</f>
        <v>0</v>
      </c>
      <c r="W21" s="584"/>
      <c r="X21" s="585">
        <f>'DAILY MEAT PREP &amp; PAR SHEET'!K43+'DAILY MEAT PREP &amp; PAR SHEET'!K45-'DAILY MEAT PREP &amp; PAR SHEET'!K44</f>
        <v>0</v>
      </c>
      <c r="Y21" s="586">
        <f>'DAILY MEAT PREP &amp; PAR SHEET'!K47</f>
        <v>0</v>
      </c>
      <c r="Z21" s="584"/>
      <c r="AA21" s="585">
        <f>'DAILY MEAT PREP &amp; PAR SHEET'!L43+'DAILY MEAT PREP &amp; PAR SHEET'!L45-'DAILY MEAT PREP &amp; PAR SHEET'!L44</f>
        <v>0</v>
      </c>
      <c r="AB21" s="586">
        <f>'DAILY MEAT PREP &amp; PAR SHEET'!L47</f>
        <v>0</v>
      </c>
      <c r="AC21" s="584"/>
      <c r="AD21" s="585">
        <f>'DAILY MEAT PREP &amp; PAR SHEET'!M43+'DAILY MEAT PREP &amp; PAR SHEET'!M45-'DAILY MEAT PREP &amp; PAR SHEET'!M44</f>
        <v>0</v>
      </c>
      <c r="AE21" s="586">
        <f>'DAILY MEAT PREP &amp; PAR SHEET'!M47</f>
        <v>0</v>
      </c>
      <c r="AF21" s="584"/>
      <c r="AG21" s="585">
        <f>'DAILY MEAT PREP &amp; PAR SHEET'!N43+'DAILY MEAT PREP &amp; PAR SHEET'!N45-'DAILY MEAT PREP &amp; PAR SHEET'!N44</f>
        <v>0</v>
      </c>
      <c r="AH21" s="586">
        <f>'DAILY MEAT PREP &amp; PAR SHEET'!N47</f>
        <v>0</v>
      </c>
      <c r="AI21" s="584"/>
      <c r="AJ21" s="585">
        <f>'DAILY MEAT PREP &amp; PAR SHEET'!O43+'DAILY MEAT PREP &amp; PAR SHEET'!O45-'DAILY MEAT PREP &amp; PAR SHEET'!O44</f>
        <v>0</v>
      </c>
      <c r="AK21" s="586">
        <f>'DAILY MEAT PREP &amp; PAR SHEET'!O47</f>
        <v>0</v>
      </c>
      <c r="AL21" s="584"/>
      <c r="AM21" s="585">
        <f>'DAILY MEAT PREP &amp; PAR SHEET'!P43+'DAILY MEAT PREP &amp; PAR SHEET'!P45-'DAILY MEAT PREP &amp; PAR SHEET'!P44</f>
        <v>0</v>
      </c>
      <c r="AN21" s="586">
        <f>'DAILY MEAT PREP &amp; PAR SHEET'!P47</f>
        <v>0</v>
      </c>
      <c r="AO21" s="584"/>
      <c r="AP21" s="585">
        <f>'DAILY MEAT PREP &amp; PAR SHEET'!Q43+'DAILY MEAT PREP &amp; PAR SHEET'!Q45-'DAILY MEAT PREP &amp; PAR SHEET'!Q44</f>
        <v>0</v>
      </c>
      <c r="AQ21" s="586">
        <f>'DAILY MEAT PREP &amp; PAR SHEET'!Q47</f>
        <v>0</v>
      </c>
      <c r="AR21" s="584"/>
      <c r="AS21" s="585">
        <f>'DAILY MEAT PREP &amp; PAR SHEET'!R43+'DAILY MEAT PREP &amp; PAR SHEET'!R45-'DAILY MEAT PREP &amp; PAR SHEET'!R44</f>
        <v>0</v>
      </c>
      <c r="AT21" s="586">
        <f>'DAILY MEAT PREP &amp; PAR SHEET'!R47</f>
        <v>0</v>
      </c>
      <c r="AU21" s="637"/>
    </row>
    <row r="22" spans="1:47">
      <c r="A22" s="1668"/>
      <c r="B22" s="1673"/>
      <c r="C22" s="582">
        <f>'DAILY MEAT PREP &amp; PAR SHEET'!D41</f>
        <v>0</v>
      </c>
      <c r="D22" s="583">
        <f>C21-D21</f>
        <v>0</v>
      </c>
      <c r="E22" s="584"/>
      <c r="F22" s="582">
        <f>'DAILY MEAT PREP &amp; PAR SHEET'!E41</f>
        <v>0</v>
      </c>
      <c r="G22" s="583">
        <f>F21-G21</f>
        <v>0</v>
      </c>
      <c r="H22" s="584"/>
      <c r="I22" s="582">
        <f>'DAILY MEAT PREP &amp; PAR SHEET'!F41</f>
        <v>0</v>
      </c>
      <c r="J22" s="583">
        <f>I21-J21</f>
        <v>0</v>
      </c>
      <c r="K22" s="584"/>
      <c r="L22" s="582">
        <f>'DAILY MEAT PREP &amp; PAR SHEET'!G41</f>
        <v>0</v>
      </c>
      <c r="M22" s="583">
        <f>L21-M21</f>
        <v>0</v>
      </c>
      <c r="N22" s="584"/>
      <c r="O22" s="610">
        <f>'DAILY MEAT PREP &amp; PAR SHEET'!H41</f>
        <v>0</v>
      </c>
      <c r="P22" s="611">
        <f>O21-P21</f>
        <v>0</v>
      </c>
      <c r="Q22" s="584"/>
      <c r="R22" s="582">
        <f>'DAILY MEAT PREP &amp; PAR SHEET'!I41</f>
        <v>0</v>
      </c>
      <c r="S22" s="583">
        <f>R21-S21</f>
        <v>0</v>
      </c>
      <c r="T22" s="584"/>
      <c r="U22" s="582">
        <f>'DAILY MEAT PREP &amp; PAR SHEET'!J41</f>
        <v>0</v>
      </c>
      <c r="V22" s="583">
        <f>U21-V21</f>
        <v>0</v>
      </c>
      <c r="W22" s="584"/>
      <c r="X22" s="582">
        <f>'DAILY MEAT PREP &amp; PAR SHEET'!K41</f>
        <v>0</v>
      </c>
      <c r="Y22" s="583">
        <f>X21-Y21</f>
        <v>0</v>
      </c>
      <c r="Z22" s="584"/>
      <c r="AA22" s="582">
        <f>'DAILY MEAT PREP &amp; PAR SHEET'!L41</f>
        <v>0</v>
      </c>
      <c r="AB22" s="583">
        <f>AA21-AB21</f>
        <v>0</v>
      </c>
      <c r="AC22" s="627"/>
      <c r="AD22" s="582">
        <f>'DAILY MEAT PREP &amp; PAR SHEET'!M41</f>
        <v>0</v>
      </c>
      <c r="AE22" s="583">
        <f>AD21-AE21</f>
        <v>0</v>
      </c>
      <c r="AF22" s="627"/>
      <c r="AG22" s="582">
        <f>'DAILY MEAT PREP &amp; PAR SHEET'!N41</f>
        <v>0</v>
      </c>
      <c r="AH22" s="583">
        <f>AG21-AH21</f>
        <v>0</v>
      </c>
      <c r="AI22" s="584"/>
      <c r="AJ22" s="582">
        <f>'DAILY MEAT PREP &amp; PAR SHEET'!O41</f>
        <v>0</v>
      </c>
      <c r="AK22" s="583">
        <f>AJ21-AK21</f>
        <v>0</v>
      </c>
      <c r="AL22" s="584"/>
      <c r="AM22" s="582">
        <f>'DAILY MEAT PREP &amp; PAR SHEET'!P41</f>
        <v>0</v>
      </c>
      <c r="AN22" s="583">
        <f>AM21-AN21</f>
        <v>0</v>
      </c>
      <c r="AO22" s="584"/>
      <c r="AP22" s="582">
        <f>'DAILY MEAT PREP &amp; PAR SHEET'!Q41</f>
        <v>0</v>
      </c>
      <c r="AQ22" s="583">
        <f>AP21-AQ21</f>
        <v>0</v>
      </c>
      <c r="AR22" s="584"/>
      <c r="AS22" s="582">
        <f>'DAILY MEAT PREP &amp; PAR SHEET'!R41</f>
        <v>0</v>
      </c>
      <c r="AT22" s="583">
        <f>AS21-AT21</f>
        <v>0</v>
      </c>
      <c r="AU22" s="637"/>
    </row>
    <row r="23" spans="1:47">
      <c r="A23" s="1668"/>
      <c r="B23" s="1672">
        <f>'DAILY MEAT PREP &amp; PAR SHEET'!C80</f>
        <v>44144</v>
      </c>
      <c r="C23" s="576">
        <f>'DAILY MEAT PREP &amp; PAR SHEET'!D83+'DAILY MEAT PREP &amp; PAR SHEET'!D85-'DAILY MEAT PREP &amp; PAR SHEET'!D84</f>
        <v>0</v>
      </c>
      <c r="D23" s="577">
        <f>'DAILY MEAT PREP &amp; PAR SHEET'!D87</f>
        <v>0</v>
      </c>
      <c r="E23" s="584"/>
      <c r="F23" s="576">
        <f>'DAILY MEAT PREP &amp; PAR SHEET'!E83+'DAILY MEAT PREP &amp; PAR SHEET'!E85-'DAILY MEAT PREP &amp; PAR SHEET'!E84</f>
        <v>0</v>
      </c>
      <c r="G23" s="577">
        <f>'DAILY MEAT PREP &amp; PAR SHEET'!E87</f>
        <v>0</v>
      </c>
      <c r="H23" s="584"/>
      <c r="I23" s="576">
        <f>'DAILY MEAT PREP &amp; PAR SHEET'!F83+'DAILY MEAT PREP &amp; PAR SHEET'!F85-'DAILY MEAT PREP &amp; PAR SHEET'!F84</f>
        <v>0</v>
      </c>
      <c r="J23" s="577">
        <f>'DAILY MEAT PREP &amp; PAR SHEET'!F87</f>
        <v>0</v>
      </c>
      <c r="K23" s="578"/>
      <c r="L23" s="576">
        <f>'DAILY MEAT PREP &amp; PAR SHEET'!G83+'DAILY MEAT PREP &amp; PAR SHEET'!G85-'DAILY MEAT PREP &amp; PAR SHEET'!G84</f>
        <v>0</v>
      </c>
      <c r="M23" s="580">
        <f>'DAILY MEAT PREP &amp; PAR SHEET'!G87</f>
        <v>0</v>
      </c>
      <c r="N23" s="589"/>
      <c r="O23" s="608">
        <f>'DAILY MEAT PREP &amp; PAR SHEET'!H83+'DAILY MEAT PREP &amp; PAR SHEET'!H85-'DAILY MEAT PREP &amp; PAR SHEET'!H84</f>
        <v>0</v>
      </c>
      <c r="P23" s="613">
        <f>'DAILY MEAT PREP &amp; PAR SHEET'!H87</f>
        <v>0</v>
      </c>
      <c r="Q23" s="589"/>
      <c r="R23" s="576">
        <f>'DAILY MEAT PREP &amp; PAR SHEET'!I83+'DAILY MEAT PREP &amp; PAR SHEET'!I85-'DAILY MEAT PREP &amp; PAR SHEET'!I84</f>
        <v>0</v>
      </c>
      <c r="S23" s="580">
        <f>'DAILY MEAT PREP &amp; PAR SHEET'!I87</f>
        <v>0</v>
      </c>
      <c r="T23" s="589"/>
      <c r="U23" s="576">
        <f>'DAILY MEAT PREP &amp; PAR SHEET'!J83+'DAILY MEAT PREP &amp; PAR SHEET'!J85-'DAILY MEAT PREP &amp; PAR SHEET'!J84</f>
        <v>0</v>
      </c>
      <c r="V23" s="580">
        <f>'DAILY MEAT PREP &amp; PAR SHEET'!J87</f>
        <v>0</v>
      </c>
      <c r="W23" s="589"/>
      <c r="X23" s="576">
        <f>'DAILY MEAT PREP &amp; PAR SHEET'!K83+'DAILY MEAT PREP &amp; PAR SHEET'!K85-'DAILY MEAT PREP &amp; PAR SHEET'!K84</f>
        <v>0</v>
      </c>
      <c r="Y23" s="580">
        <f>'DAILY MEAT PREP &amp; PAR SHEET'!K87</f>
        <v>0</v>
      </c>
      <c r="Z23" s="589"/>
      <c r="AA23" s="576">
        <f>'DAILY MEAT PREP &amp; PAR SHEET'!L83+'DAILY MEAT PREP &amp; PAR SHEET'!L85-'DAILY MEAT PREP &amp; PAR SHEET'!L84</f>
        <v>0</v>
      </c>
      <c r="AB23" s="580">
        <f>'DAILY MEAT PREP &amp; PAR SHEET'!L87</f>
        <v>0</v>
      </c>
      <c r="AC23" s="627"/>
      <c r="AD23" s="576">
        <f>'DAILY MEAT PREP &amp; PAR SHEET'!M83+'DAILY MEAT PREP &amp; PAR SHEET'!M85-'DAILY MEAT PREP &amp; PAR SHEET'!M84</f>
        <v>0</v>
      </c>
      <c r="AE23" s="580">
        <f>'DAILY MEAT PREP &amp; PAR SHEET'!M87</f>
        <v>0</v>
      </c>
      <c r="AF23" s="627"/>
      <c r="AG23" s="576">
        <f>'DAILY MEAT PREP &amp; PAR SHEET'!N83+'DAILY MEAT PREP &amp; PAR SHEET'!N85-'DAILY MEAT PREP &amp; PAR SHEET'!N84</f>
        <v>0</v>
      </c>
      <c r="AH23" s="580">
        <f>'DAILY MEAT PREP &amp; PAR SHEET'!N87</f>
        <v>0</v>
      </c>
      <c r="AI23" s="589"/>
      <c r="AJ23" s="576">
        <f>'DAILY MEAT PREP &amp; PAR SHEET'!O83+'DAILY MEAT PREP &amp; PAR SHEET'!O85-'DAILY MEAT PREP &amp; PAR SHEET'!O84</f>
        <v>0</v>
      </c>
      <c r="AK23" s="580">
        <f>'DAILY MEAT PREP &amp; PAR SHEET'!O87</f>
        <v>0</v>
      </c>
      <c r="AL23" s="589"/>
      <c r="AM23" s="576">
        <f>'DAILY MEAT PREP &amp; PAR SHEET'!P83+'DAILY MEAT PREP &amp; PAR SHEET'!P85-'DAILY MEAT PREP &amp; PAR SHEET'!P84</f>
        <v>0</v>
      </c>
      <c r="AN23" s="580">
        <f>'DAILY MEAT PREP &amp; PAR SHEET'!P87</f>
        <v>0</v>
      </c>
      <c r="AO23" s="589"/>
      <c r="AP23" s="576">
        <f>'DAILY MEAT PREP &amp; PAR SHEET'!Q83+'DAILY MEAT PREP &amp; PAR SHEET'!Q85-'DAILY MEAT PREP &amp; PAR SHEET'!Q84</f>
        <v>0</v>
      </c>
      <c r="AQ23" s="580">
        <f>'DAILY MEAT PREP &amp; PAR SHEET'!Q87</f>
        <v>0</v>
      </c>
      <c r="AR23" s="589"/>
      <c r="AS23" s="576">
        <f>'DAILY MEAT PREP &amp; PAR SHEET'!R83+'DAILY MEAT PREP &amp; PAR SHEET'!R85-'DAILY MEAT PREP &amp; PAR SHEET'!R84</f>
        <v>0</v>
      </c>
      <c r="AT23" s="577">
        <f>'DAILY MEAT PREP &amp; PAR SHEET'!R87</f>
        <v>0</v>
      </c>
      <c r="AU23" s="637"/>
    </row>
    <row r="24" spans="1:47">
      <c r="A24" s="1668"/>
      <c r="B24" s="1673"/>
      <c r="C24" s="582">
        <f>'DAILY MEAT PREP &amp; PAR SHEET'!D81</f>
        <v>0</v>
      </c>
      <c r="D24" s="583">
        <f>C23-D23</f>
        <v>0</v>
      </c>
      <c r="E24" s="584"/>
      <c r="F24" s="582">
        <f>'DAILY MEAT PREP &amp; PAR SHEET'!E81</f>
        <v>0</v>
      </c>
      <c r="G24" s="583">
        <f>F23-G23</f>
        <v>0</v>
      </c>
      <c r="H24" s="584"/>
      <c r="I24" s="582">
        <f>'DAILY MEAT PREP &amp; PAR SHEET'!F81</f>
        <v>0</v>
      </c>
      <c r="J24" s="583">
        <f>I23-J23</f>
        <v>0</v>
      </c>
      <c r="K24" s="584"/>
      <c r="L24" s="582">
        <f>'DAILY MEAT PREP &amp; PAR SHEET'!G81</f>
        <v>0</v>
      </c>
      <c r="M24" s="583">
        <f>L23-M23</f>
        <v>0</v>
      </c>
      <c r="N24" s="584"/>
      <c r="O24" s="610">
        <f>'DAILY MEAT PREP &amp; PAR SHEET'!H81</f>
        <v>0</v>
      </c>
      <c r="P24" s="611">
        <f>O23-P23</f>
        <v>0</v>
      </c>
      <c r="Q24" s="584"/>
      <c r="R24" s="582">
        <f>'DAILY MEAT PREP &amp; PAR SHEET'!I81</f>
        <v>0</v>
      </c>
      <c r="S24" s="583">
        <f>R23-S23</f>
        <v>0</v>
      </c>
      <c r="T24" s="584"/>
      <c r="U24" s="582">
        <f>'DAILY MEAT PREP &amp; PAR SHEET'!J81</f>
        <v>0</v>
      </c>
      <c r="V24" s="583">
        <f>U23-V23</f>
        <v>0</v>
      </c>
      <c r="W24" s="584"/>
      <c r="X24" s="582">
        <f>'DAILY MEAT PREP &amp; PAR SHEET'!K81</f>
        <v>0</v>
      </c>
      <c r="Y24" s="583">
        <f>X23-Y23</f>
        <v>0</v>
      </c>
      <c r="Z24" s="584"/>
      <c r="AA24" s="582">
        <f>'DAILY MEAT PREP &amp; PAR SHEET'!L81</f>
        <v>0</v>
      </c>
      <c r="AB24" s="583">
        <f>AA23-AB23</f>
        <v>0</v>
      </c>
      <c r="AC24" s="627"/>
      <c r="AD24" s="582">
        <f>'DAILY MEAT PREP &amp; PAR SHEET'!M81</f>
        <v>0</v>
      </c>
      <c r="AE24" s="583">
        <f>AD23-AE23</f>
        <v>0</v>
      </c>
      <c r="AF24" s="627"/>
      <c r="AG24" s="582">
        <f>'DAILY MEAT PREP &amp; PAR SHEET'!N81</f>
        <v>0</v>
      </c>
      <c r="AH24" s="583">
        <f>AG23-AH23</f>
        <v>0</v>
      </c>
      <c r="AI24" s="584"/>
      <c r="AJ24" s="582">
        <f>'DAILY MEAT PREP &amp; PAR SHEET'!O81</f>
        <v>0</v>
      </c>
      <c r="AK24" s="583">
        <f>AJ23-AK23</f>
        <v>0</v>
      </c>
      <c r="AL24" s="584"/>
      <c r="AM24" s="582">
        <f>'DAILY MEAT PREP &amp; PAR SHEET'!P81</f>
        <v>0</v>
      </c>
      <c r="AN24" s="583">
        <f>AM23-AN23</f>
        <v>0</v>
      </c>
      <c r="AO24" s="584"/>
      <c r="AP24" s="582">
        <f>'DAILY MEAT PREP &amp; PAR SHEET'!Q81</f>
        <v>0</v>
      </c>
      <c r="AQ24" s="583">
        <f>AP23-AQ23</f>
        <v>0</v>
      </c>
      <c r="AR24" s="584"/>
      <c r="AS24" s="582">
        <f>'DAILY MEAT PREP &amp; PAR SHEET'!R81</f>
        <v>0</v>
      </c>
      <c r="AT24" s="583">
        <f>AS23-AT23</f>
        <v>0</v>
      </c>
      <c r="AU24" s="637"/>
    </row>
    <row r="25" spans="1:47">
      <c r="A25" s="1668"/>
      <c r="B25" s="1682">
        <f>'DAILY MEAT PREP &amp; PAR SHEET'!C120</f>
        <v>44145</v>
      </c>
      <c r="C25" s="585">
        <f>'DAILY MEAT PREP &amp; PAR SHEET'!D123+'DAILY MEAT PREP &amp; PAR SHEET'!D125-'DAILY MEAT PREP &amp; PAR SHEET'!D124</f>
        <v>0</v>
      </c>
      <c r="D25" s="586">
        <f>'DAILY MEAT PREP &amp; PAR SHEET'!D127</f>
        <v>0</v>
      </c>
      <c r="E25" s="581"/>
      <c r="F25" s="585">
        <f>'DAILY MEAT PREP &amp; PAR SHEET'!E123+'DAILY MEAT PREP &amp; PAR SHEET'!E125-'DAILY MEAT PREP &amp; PAR SHEET'!E124</f>
        <v>0</v>
      </c>
      <c r="G25" s="586">
        <f>'DAILY MEAT PREP &amp; PAR SHEET'!E127</f>
        <v>0</v>
      </c>
      <c r="H25" s="584"/>
      <c r="I25" s="585">
        <f>'DAILY MEAT PREP &amp; PAR SHEET'!F123+'DAILY MEAT PREP &amp; PAR SHEET'!F125-'DAILY MEAT PREP &amp; PAR SHEET'!F124</f>
        <v>0</v>
      </c>
      <c r="J25" s="586">
        <f>'DAILY MEAT PREP &amp; PAR SHEET'!F127</f>
        <v>0</v>
      </c>
      <c r="K25" s="584"/>
      <c r="L25" s="585">
        <f>'DAILY MEAT PREP &amp; PAR SHEET'!G123+'DAILY MEAT PREP &amp; PAR SHEET'!G125-'DAILY MEAT PREP &amp; PAR SHEET'!G124</f>
        <v>0</v>
      </c>
      <c r="M25" s="586">
        <f>'DAILY MEAT PREP &amp; PAR SHEET'!G127</f>
        <v>0</v>
      </c>
      <c r="N25" s="584"/>
      <c r="O25" s="616">
        <f>'DAILY MEAT PREP &amp; PAR SHEET'!H123+'DAILY MEAT PREP &amp; PAR SHEET'!H125-'DAILY MEAT PREP &amp; PAR SHEET'!H124</f>
        <v>0</v>
      </c>
      <c r="P25" s="617">
        <f>'DAILY MEAT PREP &amp; PAR SHEET'!H127</f>
        <v>0</v>
      </c>
      <c r="Q25" s="581"/>
      <c r="R25" s="585">
        <f>'DAILY MEAT PREP &amp; PAR SHEET'!I123+'DAILY MEAT PREP &amp; PAR SHEET'!I125-'DAILY MEAT PREP &amp; PAR SHEET'!I124</f>
        <v>0</v>
      </c>
      <c r="S25" s="586">
        <f>'DAILY MEAT PREP &amp; PAR SHEET'!I127</f>
        <v>0</v>
      </c>
      <c r="T25" s="584"/>
      <c r="U25" s="585">
        <f>'DAILY MEAT PREP &amp; PAR SHEET'!J123+'DAILY MEAT PREP &amp; PAR SHEET'!J125-'DAILY MEAT PREP &amp; PAR SHEET'!J124</f>
        <v>0</v>
      </c>
      <c r="V25" s="586">
        <f>'DAILY MEAT PREP &amp; PAR SHEET'!J127</f>
        <v>0</v>
      </c>
      <c r="W25" s="584"/>
      <c r="X25" s="585">
        <f>'DAILY MEAT PREP &amp; PAR SHEET'!K123+'DAILY MEAT PREP &amp; PAR SHEET'!K125-'DAILY MEAT PREP &amp; PAR SHEET'!K124</f>
        <v>0</v>
      </c>
      <c r="Y25" s="586">
        <f>'DAILY MEAT PREP &amp; PAR SHEET'!K127</f>
        <v>0</v>
      </c>
      <c r="Z25" s="581"/>
      <c r="AA25" s="585">
        <f>'DAILY MEAT PREP &amp; PAR SHEET'!L123+'DAILY MEAT PREP &amp; PAR SHEET'!L125-'DAILY MEAT PREP &amp; PAR SHEET'!L124</f>
        <v>0</v>
      </c>
      <c r="AB25" s="586">
        <f>'DAILY MEAT PREP &amp; PAR SHEET'!L127</f>
        <v>0</v>
      </c>
      <c r="AC25" s="627"/>
      <c r="AD25" s="585">
        <f>'DAILY MEAT PREP &amp; PAR SHEET'!M123+'DAILY MEAT PREP &amp; PAR SHEET'!M125-'DAILY MEAT PREP &amp; PAR SHEET'!M124</f>
        <v>0</v>
      </c>
      <c r="AE25" s="586">
        <f>'DAILY MEAT PREP &amp; PAR SHEET'!M127</f>
        <v>0</v>
      </c>
      <c r="AF25" s="627"/>
      <c r="AG25" s="585">
        <f>'DAILY MEAT PREP &amp; PAR SHEET'!N123+'DAILY MEAT PREP &amp; PAR SHEET'!N125-'DAILY MEAT PREP &amp; PAR SHEET'!N124</f>
        <v>0</v>
      </c>
      <c r="AH25" s="586">
        <f>'DAILY MEAT PREP &amp; PAR SHEET'!N127</f>
        <v>0</v>
      </c>
      <c r="AI25" s="584"/>
      <c r="AJ25" s="585">
        <f>'DAILY MEAT PREP &amp; PAR SHEET'!O123+'DAILY MEAT PREP &amp; PAR SHEET'!O125-'DAILY MEAT PREP &amp; PAR SHEET'!O124</f>
        <v>0</v>
      </c>
      <c r="AK25" s="586">
        <f>'DAILY MEAT PREP &amp; PAR SHEET'!O127</f>
        <v>0</v>
      </c>
      <c r="AL25" s="584"/>
      <c r="AM25" s="585">
        <f>'DAILY MEAT PREP &amp; PAR SHEET'!P123+'DAILY MEAT PREP &amp; PAR SHEET'!P125-'DAILY MEAT PREP &amp; PAR SHEET'!P124</f>
        <v>0</v>
      </c>
      <c r="AN25" s="586">
        <f>'DAILY MEAT PREP &amp; PAR SHEET'!P127</f>
        <v>0</v>
      </c>
      <c r="AO25" s="584"/>
      <c r="AP25" s="585">
        <f>'DAILY MEAT PREP &amp; PAR SHEET'!Q123+'DAILY MEAT PREP &amp; PAR SHEET'!Q125-'DAILY MEAT PREP &amp; PAR SHEET'!Q124</f>
        <v>0</v>
      </c>
      <c r="AQ25" s="586">
        <f>'DAILY MEAT PREP &amp; PAR SHEET'!Q127</f>
        <v>0</v>
      </c>
      <c r="AR25" s="584"/>
      <c r="AS25" s="585">
        <f>'DAILY MEAT PREP &amp; PAR SHEET'!R123+'DAILY MEAT PREP &amp; PAR SHEET'!R125-'DAILY MEAT PREP &amp; PAR SHEET'!R124</f>
        <v>0</v>
      </c>
      <c r="AT25" s="586">
        <f>'DAILY MEAT PREP &amp; PAR SHEET'!R127</f>
        <v>0</v>
      </c>
      <c r="AU25" s="637"/>
    </row>
    <row r="26" spans="1:47">
      <c r="A26" s="1668"/>
      <c r="B26" s="1683"/>
      <c r="C26" s="582">
        <f>'DAILY MEAT PREP &amp; PAR SHEET'!D121</f>
        <v>0</v>
      </c>
      <c r="D26" s="583">
        <f>C25-D25</f>
        <v>0</v>
      </c>
      <c r="E26" s="581"/>
      <c r="F26" s="594">
        <f>'DAILY MEAT PREP &amp; PAR SHEET'!E121</f>
        <v>0</v>
      </c>
      <c r="G26" s="595">
        <f>F25-G25</f>
        <v>0</v>
      </c>
      <c r="H26" s="581"/>
      <c r="I26" s="594">
        <f>'DAILY MEAT PREP &amp; PAR SHEET'!F121</f>
        <v>0</v>
      </c>
      <c r="J26" s="595">
        <f>I25-J25</f>
        <v>0</v>
      </c>
      <c r="K26" s="584"/>
      <c r="L26" s="594">
        <f>'DAILY MEAT PREP &amp; PAR SHEET'!G121</f>
        <v>0</v>
      </c>
      <c r="M26" s="595">
        <f>L25-M25</f>
        <v>0</v>
      </c>
      <c r="N26" s="584"/>
      <c r="O26" s="618">
        <f>'DAILY MEAT PREP &amp; PAR SHEET'!H121</f>
        <v>0</v>
      </c>
      <c r="P26" s="619">
        <f>O25-P25</f>
        <v>0</v>
      </c>
      <c r="Q26" s="581"/>
      <c r="R26" s="594">
        <f>'DAILY MEAT PREP &amp; PAR SHEET'!I121</f>
        <v>0</v>
      </c>
      <c r="S26" s="595">
        <f>R25-S25</f>
        <v>0</v>
      </c>
      <c r="T26" s="584"/>
      <c r="U26" s="594">
        <f>'DAILY MEAT PREP &amp; PAR SHEET'!J121</f>
        <v>0</v>
      </c>
      <c r="V26" s="595">
        <f>U25-V25</f>
        <v>0</v>
      </c>
      <c r="W26" s="584"/>
      <c r="X26" s="594">
        <f>'DAILY MEAT PREP &amp; PAR SHEET'!K121</f>
        <v>0</v>
      </c>
      <c r="Y26" s="595">
        <f>X25-Y25</f>
        <v>0</v>
      </c>
      <c r="Z26" s="581"/>
      <c r="AA26" s="594">
        <f>'DAILY MEAT PREP &amp; PAR SHEET'!L121</f>
        <v>0</v>
      </c>
      <c r="AB26" s="595">
        <f>AA25-AB25</f>
        <v>0</v>
      </c>
      <c r="AC26" s="627"/>
      <c r="AD26" s="594">
        <f>'DAILY MEAT PREP &amp; PAR SHEET'!M121</f>
        <v>0</v>
      </c>
      <c r="AE26" s="595">
        <f>AD25-AE25</f>
        <v>0</v>
      </c>
      <c r="AF26" s="627"/>
      <c r="AG26" s="594">
        <f>'DAILY MEAT PREP &amp; PAR SHEET'!N121</f>
        <v>0</v>
      </c>
      <c r="AH26" s="595">
        <f>AG25-AH25</f>
        <v>0</v>
      </c>
      <c r="AI26" s="584"/>
      <c r="AJ26" s="594">
        <f>'DAILY MEAT PREP &amp; PAR SHEET'!O121</f>
        <v>0</v>
      </c>
      <c r="AK26" s="595">
        <f>AJ25-AK25</f>
        <v>0</v>
      </c>
      <c r="AL26" s="584"/>
      <c r="AM26" s="594">
        <f>'DAILY MEAT PREP &amp; PAR SHEET'!P121</f>
        <v>0</v>
      </c>
      <c r="AN26" s="595">
        <f>AM25-AN25</f>
        <v>0</v>
      </c>
      <c r="AO26" s="584"/>
      <c r="AP26" s="594">
        <f>'DAILY MEAT PREP &amp; PAR SHEET'!Q121</f>
        <v>0</v>
      </c>
      <c r="AQ26" s="595">
        <f>AP25-AQ25</f>
        <v>0</v>
      </c>
      <c r="AR26" s="584"/>
      <c r="AS26" s="594">
        <f>'DAILY MEAT PREP &amp; PAR SHEET'!R121</f>
        <v>0</v>
      </c>
      <c r="AT26" s="595">
        <f>AS25-AT25</f>
        <v>0</v>
      </c>
      <c r="AU26" s="637"/>
    </row>
    <row r="27" spans="1:47">
      <c r="A27" s="1668"/>
      <c r="B27" s="1676">
        <f>'DAILY MEAT PREP &amp; PAR SHEET'!C160</f>
        <v>44146</v>
      </c>
      <c r="C27" s="576">
        <f>'DAILY MEAT PREP &amp; PAR SHEET'!D163+'DAILY MEAT PREP &amp; PAR SHEET'!D165-'DAILY MEAT PREP &amp; PAR SHEET'!D164</f>
        <v>0</v>
      </c>
      <c r="D27" s="580">
        <f>'DAILY MEAT PREP &amp; PAR SHEET'!D167</f>
        <v>0</v>
      </c>
      <c r="E27" s="589"/>
      <c r="F27" s="576">
        <f>'DAILY MEAT PREP &amp; PAR SHEET'!E163+'DAILY MEAT PREP &amp; PAR SHEET'!E165-'DAILY MEAT PREP &amp; PAR SHEET'!E164</f>
        <v>0</v>
      </c>
      <c r="G27" s="580">
        <f>'DAILY MEAT PREP &amp; PAR SHEET'!E167</f>
        <v>0</v>
      </c>
      <c r="H27" s="589"/>
      <c r="I27" s="576">
        <f>'DAILY MEAT PREP &amp; PAR SHEET'!F163+'DAILY MEAT PREP &amp; PAR SHEET'!IF59-'DAILY MEAT PREP &amp; PAR SHEET'!F164</f>
        <v>0</v>
      </c>
      <c r="J27" s="580">
        <f>'DAILY MEAT PREP &amp; PAR SHEET'!F167</f>
        <v>0</v>
      </c>
      <c r="K27" s="589"/>
      <c r="L27" s="576">
        <f>'DAILY MEAT PREP &amp; PAR SHEET'!G163+'DAILY MEAT PREP &amp; PAR SHEET'!G165-'DAILY MEAT PREP &amp; PAR SHEET'!G164</f>
        <v>0</v>
      </c>
      <c r="M27" s="580">
        <f>'DAILY MEAT PREP &amp; PAR SHEET'!G167</f>
        <v>0</v>
      </c>
      <c r="N27" s="589"/>
      <c r="O27" s="576">
        <f>'DAILY MEAT PREP &amp; PAR SHEET'!H163+'DAILY MEAT PREP &amp; PAR SHEET'!H165-'DAILY MEAT PREP &amp; PAR SHEET'!H164</f>
        <v>0</v>
      </c>
      <c r="P27" s="580">
        <f>'DAILY MEAT PREP &amp; PAR SHEET'!H167</f>
        <v>0</v>
      </c>
      <c r="Q27" s="589"/>
      <c r="R27" s="576">
        <f>'DAILY MEAT PREP &amp; PAR SHEET'!I163+'DAILY MEAT PREP &amp; PAR SHEET'!I165-'DAILY MEAT PREP &amp; PAR SHEET'!I164</f>
        <v>0</v>
      </c>
      <c r="S27" s="580">
        <f>'DAILY MEAT PREP &amp; PAR SHEET'!I167</f>
        <v>0</v>
      </c>
      <c r="T27" s="589"/>
      <c r="U27" s="576">
        <f>'DAILY MEAT PREP &amp; PAR SHEET'!J163+'DAILY MEAT PREP &amp; PAR SHEET'!J165-'DAILY MEAT PREP &amp; PAR SHEET'!J164</f>
        <v>0</v>
      </c>
      <c r="V27" s="580">
        <f>'DAILY MEAT PREP &amp; PAR SHEET'!J167</f>
        <v>0</v>
      </c>
      <c r="W27" s="589"/>
      <c r="X27" s="576">
        <f>'DAILY MEAT PREP &amp; PAR SHEET'!K163+'DAILY MEAT PREP &amp; PAR SHEET'!K165-'DAILY MEAT PREP &amp; PAR SHEET'!K164</f>
        <v>0</v>
      </c>
      <c r="Y27" s="580">
        <f>'DAILY MEAT PREP &amp; PAR SHEET'!K167</f>
        <v>0</v>
      </c>
      <c r="Z27" s="589"/>
      <c r="AA27" s="576">
        <f>'DAILY MEAT PREP &amp; PAR SHEET'!L163+'DAILY MEAT PREP &amp; PAR SHEET'!L165-'DAILY MEAT PREP &amp; PAR SHEET'!L164</f>
        <v>0</v>
      </c>
      <c r="AB27" s="580">
        <f>'DAILY MEAT PREP &amp; PAR SHEET'!L167</f>
        <v>0</v>
      </c>
      <c r="AC27" s="589"/>
      <c r="AD27" s="576">
        <f>'DAILY MEAT PREP &amp; PAR SHEET'!M163+'DAILY MEAT PREP &amp; PAR SHEET'!M165-'DAILY MEAT PREP &amp; PAR SHEET'!M164</f>
        <v>0</v>
      </c>
      <c r="AE27" s="580">
        <f>'DAILY MEAT PREP &amp; PAR SHEET'!M167</f>
        <v>0</v>
      </c>
      <c r="AF27" s="589"/>
      <c r="AG27" s="576">
        <f>'DAILY MEAT PREP &amp; PAR SHEET'!N163+'DAILY MEAT PREP &amp; PAR SHEET'!N165-'DAILY MEAT PREP &amp; PAR SHEET'!N164</f>
        <v>0</v>
      </c>
      <c r="AH27" s="580">
        <f>'DAILY MEAT PREP &amp; PAR SHEET'!N167</f>
        <v>0</v>
      </c>
      <c r="AI27" s="589"/>
      <c r="AJ27" s="576">
        <f>'DAILY MEAT PREP &amp; PAR SHEET'!O163+'DAILY MEAT PREP &amp; PAR SHEET'!O165-'DAILY MEAT PREP &amp; PAR SHEET'!O164</f>
        <v>0</v>
      </c>
      <c r="AK27" s="580">
        <f>'DAILY MEAT PREP &amp; PAR SHEET'!O167</f>
        <v>0</v>
      </c>
      <c r="AL27" s="589"/>
      <c r="AM27" s="576">
        <f>'DAILY MEAT PREP &amp; PAR SHEET'!P163+'DAILY MEAT PREP &amp; PAR SHEET'!P165-'DAILY MEAT PREP &amp; PAR SHEET'!P164</f>
        <v>0</v>
      </c>
      <c r="AN27" s="580">
        <f>'DAILY MEAT PREP &amp; PAR SHEET'!P167</f>
        <v>0</v>
      </c>
      <c r="AO27" s="589"/>
      <c r="AP27" s="576">
        <f>'DAILY MEAT PREP &amp; PAR SHEET'!Q163+'DAILY MEAT PREP &amp; PAR SHEET'!Q165-'DAILY MEAT PREP &amp; PAR SHEET'!Q164</f>
        <v>0</v>
      </c>
      <c r="AQ27" s="580">
        <f>'DAILY MEAT PREP &amp; PAR SHEET'!Q167</f>
        <v>0</v>
      </c>
      <c r="AR27" s="589"/>
      <c r="AS27" s="585">
        <f>'DAILY MEAT PREP &amp; PAR SHEET'!R163+'DAILY MEAT PREP &amp; PAR SHEET'!R165-'DAILY MEAT PREP &amp; PAR SHEET'!R164</f>
        <v>0</v>
      </c>
      <c r="AT27" s="586">
        <f>'DAILY MEAT PREP &amp; PAR SHEET'!R167</f>
        <v>0</v>
      </c>
      <c r="AU27" s="637"/>
    </row>
    <row r="28" spans="1:47" ht="14.65" customHeight="1">
      <c r="A28" s="1668"/>
      <c r="B28" s="1677"/>
      <c r="C28" s="587">
        <f>'DAILY MEAT PREP &amp; PAR SHEET'!D161</f>
        <v>0</v>
      </c>
      <c r="D28" s="590">
        <f>C27-D27</f>
        <v>0</v>
      </c>
      <c r="E28" s="589"/>
      <c r="F28" s="587">
        <f>'DAILY MEAT PREP &amp; PAR SHEET'!E161</f>
        <v>0</v>
      </c>
      <c r="G28" s="590">
        <f>F27-G27</f>
        <v>0</v>
      </c>
      <c r="H28" s="589"/>
      <c r="I28" s="587">
        <f>'DAILY MEAT PREP &amp; PAR SHEET'!F161</f>
        <v>0</v>
      </c>
      <c r="J28" s="590">
        <f>I27-J27</f>
        <v>0</v>
      </c>
      <c r="K28" s="589"/>
      <c r="L28" s="587">
        <f>'DAILY MEAT PREP &amp; PAR SHEET'!G161</f>
        <v>0</v>
      </c>
      <c r="M28" s="590">
        <f>L27-M27</f>
        <v>0</v>
      </c>
      <c r="N28" s="589"/>
      <c r="O28" s="614">
        <f>'DAILY MEAT PREP &amp; PAR SHEET'!H161</f>
        <v>0</v>
      </c>
      <c r="P28" s="620">
        <f>O27-P27</f>
        <v>0</v>
      </c>
      <c r="Q28" s="589"/>
      <c r="R28" s="587">
        <f>'DAILY MEAT PREP &amp; PAR SHEET'!I161</f>
        <v>0</v>
      </c>
      <c r="S28" s="590">
        <f>R27-S27</f>
        <v>0</v>
      </c>
      <c r="T28" s="589"/>
      <c r="U28" s="587">
        <f>'DAILY MEAT PREP &amp; PAR SHEET'!J161</f>
        <v>0</v>
      </c>
      <c r="V28" s="590">
        <f>U27-V27</f>
        <v>0</v>
      </c>
      <c r="W28" s="589"/>
      <c r="X28" s="587">
        <f>'DAILY MEAT PREP &amp; PAR SHEET'!K161</f>
        <v>0</v>
      </c>
      <c r="Y28" s="590">
        <f>X27-Y27</f>
        <v>0</v>
      </c>
      <c r="Z28" s="589"/>
      <c r="AA28" s="587">
        <f>'DAILY MEAT PREP &amp; PAR SHEET'!L161</f>
        <v>0</v>
      </c>
      <c r="AB28" s="590">
        <f>AA27-AB27</f>
        <v>0</v>
      </c>
      <c r="AC28" s="627"/>
      <c r="AD28" s="587">
        <f>'DAILY MEAT PREP &amp; PAR SHEET'!M161</f>
        <v>0</v>
      </c>
      <c r="AE28" s="590">
        <f>AD27-AE27</f>
        <v>0</v>
      </c>
      <c r="AF28" s="627"/>
      <c r="AG28" s="587">
        <f>'DAILY MEAT PREP &amp; PAR SHEET'!N161</f>
        <v>0</v>
      </c>
      <c r="AH28" s="590">
        <f>AG27-AH27</f>
        <v>0</v>
      </c>
      <c r="AI28" s="589"/>
      <c r="AJ28" s="587">
        <f>'DAILY MEAT PREP &amp; PAR SHEET'!O161</f>
        <v>0</v>
      </c>
      <c r="AK28" s="590">
        <f>AJ27-AK27</f>
        <v>0</v>
      </c>
      <c r="AL28" s="589"/>
      <c r="AM28" s="587">
        <f>'DAILY MEAT PREP &amp; PAR SHEET'!P161</f>
        <v>0</v>
      </c>
      <c r="AN28" s="590">
        <f>AM27-AN27</f>
        <v>0</v>
      </c>
      <c r="AO28" s="589"/>
      <c r="AP28" s="587">
        <f>'DAILY MEAT PREP &amp; PAR SHEET'!Q161</f>
        <v>0</v>
      </c>
      <c r="AQ28" s="590">
        <f>AP27-AQ27</f>
        <v>0</v>
      </c>
      <c r="AR28" s="589"/>
      <c r="AS28" s="582">
        <f>'DAILY MEAT PREP &amp; PAR SHEET'!R161</f>
        <v>0</v>
      </c>
      <c r="AT28" s="583">
        <f>AS27-AT27</f>
        <v>0</v>
      </c>
      <c r="AU28" s="637"/>
    </row>
    <row r="29" spans="1:47">
      <c r="A29" s="1668"/>
      <c r="B29" s="1676">
        <f>'DAILY MEAT PREP &amp; PAR SHEET'!C200</f>
        <v>44147</v>
      </c>
      <c r="C29" s="585">
        <f>'DAILY MEAT PREP &amp; PAR SHEET'!D203+'DAILY MEAT PREP &amp; PAR SHEET'!D205-'DAILY MEAT PREP &amp; PAR SHEET'!D204</f>
        <v>0</v>
      </c>
      <c r="D29" s="591">
        <f>'DAILY MEAT PREP &amp; PAR SHEET'!D207</f>
        <v>0</v>
      </c>
      <c r="E29" s="589"/>
      <c r="F29" s="585">
        <f>'DAILY MEAT PREP &amp; PAR SHEET'!E203+'DAILY MEAT PREP &amp; PAR SHEET'!E205-'DAILY MEAT PREP &amp; PAR SHEET'!E204</f>
        <v>0</v>
      </c>
      <c r="G29" s="591">
        <f>'DAILY MEAT PREP &amp; PAR SHEET'!E207</f>
        <v>0</v>
      </c>
      <c r="H29" s="589"/>
      <c r="I29" s="585">
        <f>'DAILY MEAT PREP &amp; PAR SHEET'!F203+'DAILY MEAT PREP &amp; PAR SHEET'!F205-'DAILY MEAT PREP &amp; PAR SHEET'!F204</f>
        <v>0</v>
      </c>
      <c r="J29" s="591">
        <f>'DAILY MEAT PREP &amp; PAR SHEET'!F207</f>
        <v>0</v>
      </c>
      <c r="K29" s="589"/>
      <c r="L29" s="585">
        <f>'DAILY MEAT PREP &amp; PAR SHEET'!G203+'DAILY MEAT PREP &amp; PAR SHEET'!G205-'DAILY MEAT PREP &amp; PAR SHEET'!G204</f>
        <v>0</v>
      </c>
      <c r="M29" s="591">
        <f>'DAILY MEAT PREP &amp; PAR SHEET'!G207</f>
        <v>0</v>
      </c>
      <c r="N29" s="589"/>
      <c r="O29" s="616">
        <f>'DAILY MEAT PREP &amp; PAR SHEET'!H203+'DAILY MEAT PREP &amp; PAR SHEET'!H205-'DAILY MEAT PREP &amp; PAR SHEET'!H204</f>
        <v>0</v>
      </c>
      <c r="P29" s="622">
        <f>'DAILY MEAT PREP &amp; PAR SHEET'!H207</f>
        <v>0</v>
      </c>
      <c r="Q29" s="589"/>
      <c r="R29" s="585">
        <f>'DAILY MEAT PREP &amp; PAR SHEET'!I203+'DAILY MEAT PREP &amp; PAR SHEET'!I205-'DAILY MEAT PREP &amp; PAR SHEET'!I204</f>
        <v>0</v>
      </c>
      <c r="S29" s="591">
        <f>'DAILY MEAT PREP &amp; PAR SHEET'!I207</f>
        <v>0</v>
      </c>
      <c r="T29" s="589"/>
      <c r="U29" s="585">
        <f>'DAILY MEAT PREP &amp; PAR SHEET'!J203+'DAILY MEAT PREP &amp; PAR SHEET'!J205-'DAILY MEAT PREP &amp; PAR SHEET'!J204</f>
        <v>0</v>
      </c>
      <c r="V29" s="591">
        <f>'DAILY MEAT PREP &amp; PAR SHEET'!J207</f>
        <v>0</v>
      </c>
      <c r="W29" s="589"/>
      <c r="X29" s="585">
        <f>'DAILY MEAT PREP &amp; PAR SHEET'!K203+'DAILY MEAT PREP &amp; PAR SHEET'!K205-'DAILY MEAT PREP &amp; PAR SHEET'!K204</f>
        <v>0</v>
      </c>
      <c r="Y29" s="591">
        <f>'DAILY MEAT PREP &amp; PAR SHEET'!K207</f>
        <v>0</v>
      </c>
      <c r="Z29" s="589"/>
      <c r="AA29" s="585">
        <f>'DAILY MEAT PREP &amp; PAR SHEET'!L203+'DAILY MEAT PREP &amp; PAR SHEET'!L205-'DAILY MEAT PREP &amp; PAR SHEET'!L204</f>
        <v>0</v>
      </c>
      <c r="AB29" s="591">
        <f>'DAILY MEAT PREP &amp; PAR SHEET'!L207</f>
        <v>0</v>
      </c>
      <c r="AC29" s="627"/>
      <c r="AD29" s="585">
        <f>'DAILY MEAT PREP &amp; PAR SHEET'!M203+'DAILY MEAT PREP &amp; PAR SHEET'!M205-'DAILY MEAT PREP &amp; PAR SHEET'!M204</f>
        <v>0</v>
      </c>
      <c r="AE29" s="591">
        <f>'DAILY MEAT PREP &amp; PAR SHEET'!M207</f>
        <v>0</v>
      </c>
      <c r="AF29" s="627"/>
      <c r="AG29" s="585">
        <f>'DAILY MEAT PREP &amp; PAR SHEET'!N203+'DAILY MEAT PREP &amp; PAR SHEET'!N205-'DAILY MEAT PREP &amp; PAR SHEET'!N204</f>
        <v>0</v>
      </c>
      <c r="AH29" s="591">
        <f>'DAILY MEAT PREP &amp; PAR SHEET'!N207</f>
        <v>0</v>
      </c>
      <c r="AI29" s="589"/>
      <c r="AJ29" s="585">
        <f>'DAILY MEAT PREP &amp; PAR SHEET'!O203+'DAILY MEAT PREP &amp; PAR SHEET'!O205-'DAILY MEAT PREP &amp; PAR SHEET'!O204</f>
        <v>0</v>
      </c>
      <c r="AK29" s="591">
        <f>'DAILY MEAT PREP &amp; PAR SHEET'!O207</f>
        <v>0</v>
      </c>
      <c r="AL29" s="589"/>
      <c r="AM29" s="585">
        <f>'DAILY MEAT PREP &amp; PAR SHEET'!P203+'DAILY MEAT PREP &amp; PAR SHEET'!P205-'DAILY MEAT PREP &amp; PAR SHEET'!P204</f>
        <v>0</v>
      </c>
      <c r="AN29" s="591">
        <f>'DAILY MEAT PREP &amp; PAR SHEET'!P207</f>
        <v>0</v>
      </c>
      <c r="AO29" s="589"/>
      <c r="AP29" s="585">
        <f>'DAILY MEAT PREP &amp; PAR SHEET'!Q203+'DAILY MEAT PREP &amp; PAR SHEET'!Q205-'DAILY MEAT PREP &amp; PAR SHEET'!Q204</f>
        <v>0</v>
      </c>
      <c r="AQ29" s="591">
        <f>'DAILY MEAT PREP &amp; PAR SHEET'!Q207</f>
        <v>0</v>
      </c>
      <c r="AR29" s="589"/>
      <c r="AS29" s="585">
        <f>'DAILY MEAT PREP &amp; PAR SHEET'!R203+'DAILY MEAT PREP &amp; PAR SHEET'!R205-'DAILY MEAT PREP &amp; PAR SHEET'!R204</f>
        <v>0</v>
      </c>
      <c r="AT29" s="586">
        <f>'DAILY MEAT PREP &amp; PAR SHEET'!R207</f>
        <v>0</v>
      </c>
      <c r="AU29" s="639"/>
    </row>
    <row r="30" spans="1:47">
      <c r="A30" s="1668"/>
      <c r="B30" s="1677"/>
      <c r="C30" s="587">
        <f>'DAILY MEAT PREP &amp; PAR SHEET'!D201</f>
        <v>0</v>
      </c>
      <c r="D30" s="590">
        <f>C29-D29</f>
        <v>0</v>
      </c>
      <c r="E30" s="589"/>
      <c r="F30" s="587">
        <f>'DAILY MEAT PREP &amp; PAR SHEET'!E201</f>
        <v>0</v>
      </c>
      <c r="G30" s="590">
        <f>F29-G29</f>
        <v>0</v>
      </c>
      <c r="H30" s="589"/>
      <c r="I30" s="587">
        <f>'DAILY MEAT PREP &amp; PAR SHEET'!F201</f>
        <v>0</v>
      </c>
      <c r="J30" s="590">
        <f>I29-J29</f>
        <v>0</v>
      </c>
      <c r="K30" s="589"/>
      <c r="L30" s="587">
        <f>'DAILY MEAT PREP &amp; PAR SHEET'!G201</f>
        <v>0</v>
      </c>
      <c r="M30" s="590">
        <f>L29-M29</f>
        <v>0</v>
      </c>
      <c r="N30" s="589"/>
      <c r="O30" s="614">
        <f>'DAILY MEAT PREP &amp; PAR SHEET'!H201</f>
        <v>0</v>
      </c>
      <c r="P30" s="620">
        <f>O29-P29</f>
        <v>0</v>
      </c>
      <c r="Q30" s="589"/>
      <c r="R30" s="587">
        <f>'DAILY MEAT PREP &amp; PAR SHEET'!I201</f>
        <v>0</v>
      </c>
      <c r="S30" s="590">
        <f>R29-S29</f>
        <v>0</v>
      </c>
      <c r="T30" s="589"/>
      <c r="U30" s="587">
        <f>'DAILY MEAT PREP &amp; PAR SHEET'!J201</f>
        <v>0</v>
      </c>
      <c r="V30" s="590">
        <f>U29-V29</f>
        <v>0</v>
      </c>
      <c r="W30" s="589"/>
      <c r="X30" s="587">
        <f>'DAILY MEAT PREP &amp; PAR SHEET'!K201</f>
        <v>0</v>
      </c>
      <c r="Y30" s="590">
        <f>X29-Y29</f>
        <v>0</v>
      </c>
      <c r="Z30" s="589"/>
      <c r="AA30" s="587">
        <f>'DAILY MEAT PREP &amp; PAR SHEET'!L201</f>
        <v>0</v>
      </c>
      <c r="AB30" s="590">
        <f>AA29-AB29</f>
        <v>0</v>
      </c>
      <c r="AC30" s="627"/>
      <c r="AD30" s="587">
        <f>'DAILY MEAT PREP &amp; PAR SHEET'!M201</f>
        <v>0</v>
      </c>
      <c r="AE30" s="590">
        <f>AD29-AE29</f>
        <v>0</v>
      </c>
      <c r="AF30" s="627"/>
      <c r="AG30" s="587">
        <f>'DAILY MEAT PREP &amp; PAR SHEET'!N201</f>
        <v>0</v>
      </c>
      <c r="AH30" s="590">
        <f>AG29-AH29</f>
        <v>0</v>
      </c>
      <c r="AI30" s="589"/>
      <c r="AJ30" s="587">
        <f>'DAILY MEAT PREP &amp; PAR SHEET'!O201</f>
        <v>0</v>
      </c>
      <c r="AK30" s="590">
        <f>AJ29-AK29</f>
        <v>0</v>
      </c>
      <c r="AL30" s="589"/>
      <c r="AM30" s="587">
        <f>'DAILY MEAT PREP &amp; PAR SHEET'!P201</f>
        <v>0</v>
      </c>
      <c r="AN30" s="590">
        <f>AM29-AN29</f>
        <v>0</v>
      </c>
      <c r="AO30" s="589"/>
      <c r="AP30" s="587">
        <f>'DAILY MEAT PREP &amp; PAR SHEET'!Q201</f>
        <v>0</v>
      </c>
      <c r="AQ30" s="590">
        <f>AP29-AQ29</f>
        <v>0</v>
      </c>
      <c r="AR30" s="589"/>
      <c r="AS30" s="582">
        <f>'DAILY MEAT PREP &amp; PAR SHEET'!R201</f>
        <v>0</v>
      </c>
      <c r="AT30" s="583">
        <f>AS29-AT29</f>
        <v>0</v>
      </c>
      <c r="AU30" s="639"/>
    </row>
    <row r="31" spans="1:47">
      <c r="A31" s="1668"/>
      <c r="B31" s="1678">
        <f>'DAILY MEAT PREP &amp; PAR SHEET'!C240</f>
        <v>44148</v>
      </c>
      <c r="C31" s="585">
        <f>'DAILY MEAT PREP &amp; PAR SHEET'!D243+'DAILY MEAT PREP &amp; PAR SHEET'!D245-'DAILY MEAT PREP &amp; PAR SHEET'!D244</f>
        <v>0</v>
      </c>
      <c r="D31" s="586">
        <f>'DAILY MEAT PREP &amp; PAR SHEET'!D247</f>
        <v>0</v>
      </c>
      <c r="E31" s="584"/>
      <c r="F31" s="585">
        <f>'DAILY MEAT PREP &amp; PAR SHEET'!E243+'DAILY MEAT PREP &amp; PAR SHEET'!E245-'DAILY MEAT PREP &amp; PAR SHEET'!E244</f>
        <v>0</v>
      </c>
      <c r="G31" s="586">
        <f>'DAILY MEAT PREP &amp; PAR SHEET'!E247</f>
        <v>0</v>
      </c>
      <c r="H31" s="584"/>
      <c r="I31" s="585">
        <f>'DAILY MEAT PREP &amp; PAR SHEET'!F243+'DAILY MEAT PREP &amp; PAR SHEET'!F245-'DAILY MEAT PREP &amp; PAR SHEET'!F244</f>
        <v>0</v>
      </c>
      <c r="J31" s="586">
        <f>'DAILY MEAT PREP &amp; PAR SHEET'!F247</f>
        <v>0</v>
      </c>
      <c r="K31" s="584"/>
      <c r="L31" s="585">
        <f>'DAILY MEAT PREP &amp; PAR SHEET'!G243+'DAILY MEAT PREP &amp; PAR SHEET'!G245-'DAILY MEAT PREP &amp; PAR SHEET'!G244</f>
        <v>0</v>
      </c>
      <c r="M31" s="586">
        <f>'DAILY MEAT PREP &amp; PAR SHEET'!G247</f>
        <v>0</v>
      </c>
      <c r="N31" s="584"/>
      <c r="O31" s="616">
        <f>'DAILY MEAT PREP &amp; PAR SHEET'!H243+'DAILY MEAT PREP &amp; PAR SHEET'!H245-'DAILY MEAT PREP &amp; PAR SHEET'!H244</f>
        <v>0</v>
      </c>
      <c r="P31" s="617">
        <f>'DAILY MEAT PREP &amp; PAR SHEET'!H247</f>
        <v>0</v>
      </c>
      <c r="Q31" s="584"/>
      <c r="R31" s="585">
        <f>'DAILY MEAT PREP &amp; PAR SHEET'!I243+'DAILY MEAT PREP &amp; PAR SHEET'!I245-'DAILY MEAT PREP &amp; PAR SHEET'!I244</f>
        <v>0</v>
      </c>
      <c r="S31" s="586">
        <f>'DAILY MEAT PREP &amp; PAR SHEET'!I247</f>
        <v>0</v>
      </c>
      <c r="T31" s="584"/>
      <c r="U31" s="585">
        <f>'DAILY MEAT PREP &amp; PAR SHEET'!J243+'DAILY MEAT PREP &amp; PAR SHEET'!J245-'DAILY MEAT PREP &amp; PAR SHEET'!J244</f>
        <v>0</v>
      </c>
      <c r="V31" s="586">
        <f>'DAILY MEAT PREP &amp; PAR SHEET'!J247</f>
        <v>0</v>
      </c>
      <c r="W31" s="584"/>
      <c r="X31" s="585">
        <f>'DAILY MEAT PREP &amp; PAR SHEET'!K243+'DAILY MEAT PREP &amp; PAR SHEET'!K245-'DAILY MEAT PREP &amp; PAR SHEET'!K244</f>
        <v>0</v>
      </c>
      <c r="Y31" s="586">
        <f>'DAILY MEAT PREP &amp; PAR SHEET'!K247</f>
        <v>0</v>
      </c>
      <c r="Z31" s="584"/>
      <c r="AA31" s="585">
        <f>'DAILY MEAT PREP &amp; PAR SHEET'!L243+'DAILY MEAT PREP &amp; PAR SHEET'!L245-'DAILY MEAT PREP &amp; PAR SHEET'!L244</f>
        <v>0</v>
      </c>
      <c r="AB31" s="586">
        <f>'DAILY MEAT PREP &amp; PAR SHEET'!L247</f>
        <v>0</v>
      </c>
      <c r="AC31" s="627"/>
      <c r="AD31" s="585">
        <f>'DAILY MEAT PREP &amp; PAR SHEET'!M243+'DAILY MEAT PREP &amp; PAR SHEET'!M245-'DAILY MEAT PREP &amp; PAR SHEET'!M244</f>
        <v>0</v>
      </c>
      <c r="AE31" s="586">
        <f>'DAILY MEAT PREP &amp; PAR SHEET'!M247</f>
        <v>0</v>
      </c>
      <c r="AF31" s="627"/>
      <c r="AG31" s="585">
        <f>'DAILY MEAT PREP &amp; PAR SHEET'!N243+'DAILY MEAT PREP &amp; PAR SHEET'!N245-'DAILY MEAT PREP &amp; PAR SHEET'!N244</f>
        <v>0</v>
      </c>
      <c r="AH31" s="586">
        <f>'DAILY MEAT PREP &amp; PAR SHEET'!N247</f>
        <v>0</v>
      </c>
      <c r="AI31" s="584"/>
      <c r="AJ31" s="585">
        <f>'DAILY MEAT PREP &amp; PAR SHEET'!O243+'DAILY MEAT PREP &amp; PAR SHEET'!O245-'DAILY MEAT PREP &amp; PAR SHEET'!O244</f>
        <v>0</v>
      </c>
      <c r="AK31" s="586">
        <f>'DAILY MEAT PREP &amp; PAR SHEET'!O247</f>
        <v>0</v>
      </c>
      <c r="AL31" s="584"/>
      <c r="AM31" s="585">
        <f>'DAILY MEAT PREP &amp; PAR SHEET'!P243+'DAILY MEAT PREP &amp; PAR SHEET'!P245-'DAILY MEAT PREP &amp; PAR SHEET'!P244</f>
        <v>0</v>
      </c>
      <c r="AN31" s="586">
        <f>'DAILY MEAT PREP &amp; PAR SHEET'!P247</f>
        <v>0</v>
      </c>
      <c r="AO31" s="584"/>
      <c r="AP31" s="585">
        <f>'DAILY MEAT PREP &amp; PAR SHEET'!Q243+'DAILY MEAT PREP &amp; PAR SHEET'!Q245-'DAILY MEAT PREP &amp; PAR SHEET'!Q244</f>
        <v>0</v>
      </c>
      <c r="AQ31" s="586">
        <f>'DAILY MEAT PREP &amp; PAR SHEET'!Q247</f>
        <v>0</v>
      </c>
      <c r="AR31" s="584"/>
      <c r="AS31" s="585">
        <f>'DAILY MEAT PREP &amp; PAR SHEET'!R243+'DAILY MEAT PREP &amp; PAR SHEET'!R245-'DAILY MEAT PREP &amp; PAR SHEET'!R244</f>
        <v>0</v>
      </c>
      <c r="AT31" s="586">
        <f>'DAILY MEAT PREP &amp; PAR SHEET'!R247</f>
        <v>0</v>
      </c>
      <c r="AU31" s="637"/>
    </row>
    <row r="32" spans="1:47">
      <c r="A32" s="1668"/>
      <c r="B32" s="1679"/>
      <c r="C32" s="594">
        <f>'DAILY MEAT PREP &amp; PAR SHEET'!D241</f>
        <v>0</v>
      </c>
      <c r="D32" s="595">
        <f>C31-D31</f>
        <v>0</v>
      </c>
      <c r="E32" s="584"/>
      <c r="F32" s="594">
        <f>'DAILY MEAT PREP &amp; PAR SHEET'!E241</f>
        <v>0</v>
      </c>
      <c r="G32" s="595">
        <f>F31-G31</f>
        <v>0</v>
      </c>
      <c r="H32" s="584"/>
      <c r="I32" s="594">
        <f>'DAILY MEAT PREP &amp; PAR SHEET'!F241</f>
        <v>0</v>
      </c>
      <c r="J32" s="595">
        <f>I31-J31</f>
        <v>0</v>
      </c>
      <c r="K32" s="584"/>
      <c r="L32" s="594">
        <f>'DAILY MEAT PREP &amp; PAR SHEET'!G241</f>
        <v>0</v>
      </c>
      <c r="M32" s="595">
        <f>L31-M31</f>
        <v>0</v>
      </c>
      <c r="N32" s="584"/>
      <c r="O32" s="618">
        <f>'DAILY MEAT PREP &amp; PAR SHEET'!H241</f>
        <v>0</v>
      </c>
      <c r="P32" s="619">
        <f>O31-P31</f>
        <v>0</v>
      </c>
      <c r="Q32" s="584"/>
      <c r="R32" s="594">
        <f>'DAILY MEAT PREP &amp; PAR SHEET'!I241</f>
        <v>0</v>
      </c>
      <c r="S32" s="595">
        <f>R31-S31</f>
        <v>0</v>
      </c>
      <c r="T32" s="584"/>
      <c r="U32" s="594">
        <f>'DAILY MEAT PREP &amp; PAR SHEET'!J241</f>
        <v>0</v>
      </c>
      <c r="V32" s="595">
        <f>U31-V31</f>
        <v>0</v>
      </c>
      <c r="W32" s="584"/>
      <c r="X32" s="594">
        <f>'DAILY MEAT PREP &amp; PAR SHEET'!K241</f>
        <v>0</v>
      </c>
      <c r="Y32" s="595">
        <f>X31-Y31</f>
        <v>0</v>
      </c>
      <c r="Z32" s="584"/>
      <c r="AA32" s="594">
        <f>'DAILY MEAT PREP &amp; PAR SHEET'!L241</f>
        <v>0</v>
      </c>
      <c r="AB32" s="595">
        <f>AA31-AB31</f>
        <v>0</v>
      </c>
      <c r="AC32" s="627"/>
      <c r="AD32" s="594">
        <f>'DAILY MEAT PREP &amp; PAR SHEET'!M241</f>
        <v>0</v>
      </c>
      <c r="AE32" s="595">
        <f>AD31-AE31</f>
        <v>0</v>
      </c>
      <c r="AF32" s="627"/>
      <c r="AG32" s="594">
        <f>'DAILY MEAT PREP &amp; PAR SHEET'!N241</f>
        <v>0</v>
      </c>
      <c r="AH32" s="595">
        <f>AG31-AH31</f>
        <v>0</v>
      </c>
      <c r="AI32" s="584"/>
      <c r="AJ32" s="594">
        <f>'DAILY MEAT PREP &amp; PAR SHEET'!O241</f>
        <v>0</v>
      </c>
      <c r="AK32" s="595">
        <f>AJ31-AK31</f>
        <v>0</v>
      </c>
      <c r="AL32" s="584"/>
      <c r="AM32" s="594">
        <f>'DAILY MEAT PREP &amp; PAR SHEET'!P241</f>
        <v>0</v>
      </c>
      <c r="AN32" s="595">
        <f>AM31-AN31</f>
        <v>0</v>
      </c>
      <c r="AO32" s="584"/>
      <c r="AP32" s="594">
        <f>'DAILY MEAT PREP &amp; PAR SHEET'!Q241</f>
        <v>0</v>
      </c>
      <c r="AQ32" s="595">
        <f>AP31-AQ31</f>
        <v>0</v>
      </c>
      <c r="AR32" s="584"/>
      <c r="AS32" s="594">
        <f>'DAILY MEAT PREP &amp; PAR SHEET'!R241</f>
        <v>0</v>
      </c>
      <c r="AT32" s="595">
        <f>AS31-AT31</f>
        <v>0</v>
      </c>
      <c r="AU32" s="637"/>
    </row>
    <row r="33" spans="1:47" ht="15.75" customHeight="1">
      <c r="A33" s="1668"/>
      <c r="B33" s="1680">
        <f>'DAILY MEAT PREP &amp; PAR SHEET'!C280</f>
        <v>44149</v>
      </c>
      <c r="C33" s="576">
        <f>'DAILY MEAT PREP &amp; PAR SHEET'!D283+'DAILY MEAT PREP &amp; PAR SHEET'!D285-'DAILY MEAT PREP &amp; PAR SHEET'!D284</f>
        <v>0</v>
      </c>
      <c r="D33" s="580">
        <f>'DAILY MEAT PREP &amp; PAR SHEET'!D287</f>
        <v>0</v>
      </c>
      <c r="E33" s="589"/>
      <c r="F33" s="576">
        <f>'DAILY MEAT PREP &amp; PAR SHEET'!E283+'DAILY MEAT PREP &amp; PAR SHEET'!E285-'DAILY MEAT PREP &amp; PAR SHEET'!E284</f>
        <v>0</v>
      </c>
      <c r="G33" s="580">
        <f>'DAILY MEAT PREP &amp; PAR SHEET'!E287</f>
        <v>0</v>
      </c>
      <c r="H33" s="589"/>
      <c r="I33" s="576">
        <f>'DAILY MEAT PREP &amp; PAR SHEET'!F283+'DAILY MEAT PREP &amp; PAR SHEET'!F285-'DAILY MEAT PREP &amp; PAR SHEET'!F284</f>
        <v>0</v>
      </c>
      <c r="J33" s="580">
        <f>'DAILY MEAT PREP &amp; PAR SHEET'!F287</f>
        <v>0</v>
      </c>
      <c r="K33" s="589"/>
      <c r="L33" s="576">
        <f>'DAILY MEAT PREP &amp; PAR SHEET'!G283+'DAILY MEAT PREP &amp; PAR SHEET'!G285-'DAILY MEAT PREP &amp; PAR SHEET'!G284</f>
        <v>0</v>
      </c>
      <c r="M33" s="580">
        <f>'DAILY MEAT PREP &amp; PAR SHEET'!G287</f>
        <v>0</v>
      </c>
      <c r="N33" s="589"/>
      <c r="O33" s="608">
        <f>'DAILY MEAT PREP &amp; PAR SHEET'!H283+'DAILY MEAT PREP &amp; PAR SHEET'!H285-'DAILY MEAT PREP &amp; PAR SHEET'!H284</f>
        <v>0</v>
      </c>
      <c r="P33" s="613">
        <f>'DAILY MEAT PREP &amp; PAR SHEET'!H287</f>
        <v>0</v>
      </c>
      <c r="Q33" s="589"/>
      <c r="R33" s="576">
        <f>'DAILY MEAT PREP &amp; PAR SHEET'!I283+'DAILY MEAT PREP &amp; PAR SHEET'!I285-'DAILY MEAT PREP &amp; PAR SHEET'!I284</f>
        <v>0</v>
      </c>
      <c r="S33" s="580">
        <f>'DAILY MEAT PREP &amp; PAR SHEET'!I287</f>
        <v>0</v>
      </c>
      <c r="T33" s="589"/>
      <c r="U33" s="576">
        <f>'DAILY MEAT PREP &amp; PAR SHEET'!J283+'DAILY MEAT PREP &amp; PAR SHEET'!J285-'DAILY MEAT PREP &amp; PAR SHEET'!J284</f>
        <v>0</v>
      </c>
      <c r="V33" s="580">
        <f>'DAILY MEAT PREP &amp; PAR SHEET'!J287</f>
        <v>0</v>
      </c>
      <c r="W33" s="589"/>
      <c r="X33" s="576">
        <f>'DAILY MEAT PREP &amp; PAR SHEET'!K283+'DAILY MEAT PREP &amp; PAR SHEET'!K285-'DAILY MEAT PREP &amp; PAR SHEET'!K284</f>
        <v>0</v>
      </c>
      <c r="Y33" s="580">
        <f>'DAILY MEAT PREP &amp; PAR SHEET'!K287</f>
        <v>0</v>
      </c>
      <c r="Z33" s="589"/>
      <c r="AA33" s="576">
        <f>'DAILY MEAT PREP &amp; PAR SHEET'!L283+'DAILY MEAT PREP &amp; PAR SHEET'!L285-'DAILY MEAT PREP &amp; PAR SHEET'!L284</f>
        <v>0</v>
      </c>
      <c r="AB33" s="580">
        <f>'DAILY MEAT PREP &amp; PAR SHEET'!L287</f>
        <v>0</v>
      </c>
      <c r="AC33" s="627"/>
      <c r="AD33" s="576">
        <f>'DAILY MEAT PREP &amp; PAR SHEET'!M283+'DAILY MEAT PREP &amp; PAR SHEET'!M285-'DAILY MEAT PREP &amp; PAR SHEET'!M284</f>
        <v>0</v>
      </c>
      <c r="AE33" s="580">
        <f>'DAILY MEAT PREP &amp; PAR SHEET'!M287</f>
        <v>0</v>
      </c>
      <c r="AF33" s="627"/>
      <c r="AG33" s="576">
        <f>'DAILY MEAT PREP &amp; PAR SHEET'!N283+'DAILY MEAT PREP &amp; PAR SHEET'!N285-'DAILY MEAT PREP &amp; PAR SHEET'!N284</f>
        <v>0</v>
      </c>
      <c r="AH33" s="580">
        <f>'DAILY MEAT PREP &amp; PAR SHEET'!N287</f>
        <v>0</v>
      </c>
      <c r="AI33" s="589"/>
      <c r="AJ33" s="576">
        <f>'DAILY MEAT PREP &amp; PAR SHEET'!O283+'DAILY MEAT PREP &amp; PAR SHEET'!O285-'DAILY MEAT PREP &amp; PAR SHEET'!O284</f>
        <v>0</v>
      </c>
      <c r="AK33" s="580">
        <f>'DAILY MEAT PREP &amp; PAR SHEET'!O287</f>
        <v>0</v>
      </c>
      <c r="AL33" s="589"/>
      <c r="AM33" s="576">
        <f>'DAILY MEAT PREP &amp; PAR SHEET'!P283+'DAILY MEAT PREP &amp; PAR SHEET'!P285-'DAILY MEAT PREP &amp; PAR SHEET'!P284</f>
        <v>0</v>
      </c>
      <c r="AN33" s="580">
        <f>'DAILY MEAT PREP &amp; PAR SHEET'!P287</f>
        <v>0</v>
      </c>
      <c r="AO33" s="589"/>
      <c r="AP33" s="576">
        <f>'DAILY MEAT PREP &amp; PAR SHEET'!Q283+'DAILY MEAT PREP &amp; PAR SHEET'!Q285-'DAILY MEAT PREP &amp; PAR SHEET'!Q284</f>
        <v>0</v>
      </c>
      <c r="AQ33" s="580">
        <f>'DAILY MEAT PREP &amp; PAR SHEET'!Q287</f>
        <v>0</v>
      </c>
      <c r="AR33" s="589"/>
      <c r="AS33" s="585">
        <f>'DAILY MEAT PREP &amp; PAR SHEET'!R283+'DAILY MEAT PREP &amp; PAR SHEET'!R285-'DAILY MEAT PREP &amp; PAR SHEET'!R284</f>
        <v>0</v>
      </c>
      <c r="AT33" s="586">
        <f>'DAILY MEAT PREP &amp; PAR SHEET'!R287</f>
        <v>0</v>
      </c>
      <c r="AU33" s="637"/>
    </row>
    <row r="34" spans="1:47">
      <c r="A34" s="1669"/>
      <c r="B34" s="1681"/>
      <c r="C34" s="582">
        <f>'DAILY MEAT PREP &amp; PAR SHEET'!D281</f>
        <v>0</v>
      </c>
      <c r="D34" s="593">
        <f>C33-D33</f>
        <v>0</v>
      </c>
      <c r="E34" s="596"/>
      <c r="F34" s="582">
        <f>'DAILY MEAT PREP &amp; PAR SHEET'!E281</f>
        <v>0</v>
      </c>
      <c r="G34" s="593">
        <f>F33-G33</f>
        <v>0</v>
      </c>
      <c r="H34" s="596"/>
      <c r="I34" s="582">
        <f>'DAILY MEAT PREP &amp; PAR SHEET'!F281</f>
        <v>0</v>
      </c>
      <c r="J34" s="593">
        <f>I33-J33</f>
        <v>0</v>
      </c>
      <c r="K34" s="596"/>
      <c r="L34" s="582">
        <f>'DAILY MEAT PREP &amp; PAR SHEET'!G281</f>
        <v>0</v>
      </c>
      <c r="M34" s="593">
        <f>L33-M33</f>
        <v>0</v>
      </c>
      <c r="N34" s="596"/>
      <c r="O34" s="610">
        <f>'DAILY MEAT PREP &amp; PAR SHEET'!H281</f>
        <v>0</v>
      </c>
      <c r="P34" s="623">
        <f>O33-P33</f>
        <v>0</v>
      </c>
      <c r="Q34" s="596"/>
      <c r="R34" s="582">
        <f>'DAILY MEAT PREP &amp; PAR SHEET'!I281</f>
        <v>0</v>
      </c>
      <c r="S34" s="593">
        <f>R33-S33</f>
        <v>0</v>
      </c>
      <c r="T34" s="596"/>
      <c r="U34" s="582">
        <f>'DAILY MEAT PREP &amp; PAR SHEET'!J281</f>
        <v>0</v>
      </c>
      <c r="V34" s="593">
        <f>U33-V33</f>
        <v>0</v>
      </c>
      <c r="W34" s="596"/>
      <c r="X34" s="582">
        <f>'DAILY MEAT PREP &amp; PAR SHEET'!K281</f>
        <v>0</v>
      </c>
      <c r="Y34" s="593">
        <f>X33-Y33</f>
        <v>0</v>
      </c>
      <c r="Z34" s="596"/>
      <c r="AA34" s="582">
        <f>'DAILY MEAT PREP &amp; PAR SHEET'!L281</f>
        <v>0</v>
      </c>
      <c r="AB34" s="593">
        <f>AA33-AB33</f>
        <v>0</v>
      </c>
      <c r="AC34" s="632"/>
      <c r="AD34" s="582">
        <f>'DAILY MEAT PREP &amp; PAR SHEET'!M281</f>
        <v>0</v>
      </c>
      <c r="AE34" s="593">
        <f>AD33-AE33</f>
        <v>0</v>
      </c>
      <c r="AF34" s="632"/>
      <c r="AG34" s="582">
        <f>'DAILY MEAT PREP &amp; PAR SHEET'!N281</f>
        <v>0</v>
      </c>
      <c r="AH34" s="593">
        <f>AG33-AH33</f>
        <v>0</v>
      </c>
      <c r="AI34" s="596"/>
      <c r="AJ34" s="582">
        <f>'DAILY MEAT PREP &amp; PAR SHEET'!O281</f>
        <v>0</v>
      </c>
      <c r="AK34" s="593">
        <f>AJ33-AK33</f>
        <v>0</v>
      </c>
      <c r="AL34" s="596"/>
      <c r="AM34" s="582">
        <f>'DAILY MEAT PREP &amp; PAR SHEET'!P281</f>
        <v>0</v>
      </c>
      <c r="AN34" s="593">
        <f>AM33-AN33</f>
        <v>0</v>
      </c>
      <c r="AO34" s="596"/>
      <c r="AP34" s="582">
        <f>'DAILY MEAT PREP &amp; PAR SHEET'!Q281</f>
        <v>0</v>
      </c>
      <c r="AQ34" s="593">
        <f>AP33-AQ33</f>
        <v>0</v>
      </c>
      <c r="AR34" s="596"/>
      <c r="AS34" s="582">
        <f>'DAILY MEAT PREP &amp; PAR SHEET'!R281</f>
        <v>0</v>
      </c>
      <c r="AT34" s="583">
        <f>AS33-AT33</f>
        <v>0</v>
      </c>
      <c r="AU34" s="641"/>
    </row>
    <row r="35" spans="1:47" ht="14.65" customHeight="1">
      <c r="A35" s="597"/>
      <c r="B35" s="602"/>
      <c r="C35" s="603"/>
      <c r="D35" s="599"/>
      <c r="E35" s="599"/>
      <c r="F35" s="599"/>
      <c r="G35" s="599"/>
      <c r="H35" s="599"/>
      <c r="I35" s="599"/>
      <c r="J35" s="599"/>
      <c r="K35" s="599"/>
      <c r="L35" s="624"/>
      <c r="M35" s="624"/>
      <c r="N35" s="599"/>
      <c r="O35" s="599"/>
      <c r="P35" s="599"/>
      <c r="Q35" s="599"/>
      <c r="R35" s="599"/>
      <c r="S35" s="599"/>
      <c r="T35" s="599"/>
      <c r="U35" s="599"/>
      <c r="V35" s="599"/>
      <c r="W35" s="599"/>
      <c r="X35" s="599"/>
      <c r="Y35" s="599"/>
      <c r="Z35" s="599"/>
      <c r="AA35" s="599"/>
      <c r="AB35" s="599"/>
      <c r="AC35" s="599"/>
      <c r="AD35" s="599"/>
      <c r="AE35" s="599"/>
      <c r="AF35" s="599"/>
      <c r="AG35" s="599"/>
      <c r="AH35" s="599"/>
      <c r="AI35" s="599"/>
      <c r="AJ35" s="599"/>
      <c r="AK35" s="599"/>
      <c r="AL35" s="599"/>
      <c r="AM35" s="599"/>
      <c r="AN35" s="599"/>
      <c r="AO35" s="599"/>
      <c r="AP35" s="599"/>
      <c r="AQ35" s="599"/>
      <c r="AR35" s="599"/>
      <c r="AS35" s="599"/>
      <c r="AT35" s="599"/>
      <c r="AU35" s="642"/>
    </row>
    <row r="36" spans="1:47" ht="15" customHeight="1">
      <c r="A36" s="1667" t="s">
        <v>145</v>
      </c>
      <c r="B36" s="1670" t="s">
        <v>131</v>
      </c>
      <c r="C36" s="1661" t="s">
        <v>3</v>
      </c>
      <c r="D36" s="1663"/>
      <c r="E36" s="572"/>
      <c r="F36" s="1663" t="s">
        <v>132</v>
      </c>
      <c r="G36" s="1663"/>
      <c r="H36" s="572"/>
      <c r="I36" s="1663" t="s">
        <v>5</v>
      </c>
      <c r="J36" s="1663"/>
      <c r="K36" s="572"/>
      <c r="L36" s="1664" t="s">
        <v>6</v>
      </c>
      <c r="M36" s="1664"/>
      <c r="N36" s="572"/>
      <c r="O36" s="1663" t="s">
        <v>7</v>
      </c>
      <c r="P36" s="1663"/>
      <c r="Q36" s="572"/>
      <c r="R36" s="1663" t="s">
        <v>133</v>
      </c>
      <c r="S36" s="1663"/>
      <c r="T36" s="572"/>
      <c r="U36" s="1663" t="s">
        <v>134</v>
      </c>
      <c r="V36" s="1663"/>
      <c r="W36" s="572"/>
      <c r="X36" s="1663" t="s">
        <v>135</v>
      </c>
      <c r="Y36" s="1663"/>
      <c r="Z36" s="572"/>
      <c r="AA36" s="1663" t="s">
        <v>136</v>
      </c>
      <c r="AB36" s="1663"/>
      <c r="AC36" s="572"/>
      <c r="AD36" s="1663" t="s">
        <v>137</v>
      </c>
      <c r="AE36" s="1662"/>
      <c r="AF36" s="572"/>
      <c r="AG36" s="1663" t="s">
        <v>138</v>
      </c>
      <c r="AH36" s="1663"/>
      <c r="AI36" s="572"/>
      <c r="AJ36" s="1663" t="s">
        <v>139</v>
      </c>
      <c r="AK36" s="1663"/>
      <c r="AL36" s="572"/>
      <c r="AM36" s="1663" t="s">
        <v>15</v>
      </c>
      <c r="AN36" s="1663"/>
      <c r="AO36" s="572"/>
      <c r="AP36" s="1663" t="s">
        <v>16</v>
      </c>
      <c r="AQ36" s="1663"/>
      <c r="AR36" s="635"/>
      <c r="AS36" s="1661" t="s">
        <v>17</v>
      </c>
      <c r="AT36" s="1662"/>
      <c r="AU36" s="636"/>
    </row>
    <row r="37" spans="1:47" ht="15.75" customHeight="1">
      <c r="A37" s="1668"/>
      <c r="B37" s="1671"/>
      <c r="C37" s="600" t="s">
        <v>140</v>
      </c>
      <c r="D37" s="601" t="s">
        <v>141</v>
      </c>
      <c r="E37" s="575"/>
      <c r="F37" s="601" t="s">
        <v>140</v>
      </c>
      <c r="G37" s="601" t="s">
        <v>141</v>
      </c>
      <c r="H37" s="575"/>
      <c r="I37" s="601" t="s">
        <v>140</v>
      </c>
      <c r="J37" s="601" t="s">
        <v>141</v>
      </c>
      <c r="K37" s="575"/>
      <c r="L37" s="625" t="s">
        <v>140</v>
      </c>
      <c r="M37" s="625" t="s">
        <v>141</v>
      </c>
      <c r="N37" s="575"/>
      <c r="O37" s="601" t="s">
        <v>140</v>
      </c>
      <c r="P37" s="601" t="s">
        <v>141</v>
      </c>
      <c r="Q37" s="575"/>
      <c r="R37" s="601" t="s">
        <v>140</v>
      </c>
      <c r="S37" s="601" t="s">
        <v>141</v>
      </c>
      <c r="T37" s="575"/>
      <c r="U37" s="601" t="s">
        <v>140</v>
      </c>
      <c r="V37" s="601" t="s">
        <v>141</v>
      </c>
      <c r="W37" s="575"/>
      <c r="X37" s="601" t="s">
        <v>140</v>
      </c>
      <c r="Y37" s="601" t="s">
        <v>141</v>
      </c>
      <c r="Z37" s="575"/>
      <c r="AA37" s="601" t="s">
        <v>140</v>
      </c>
      <c r="AB37" s="601" t="s">
        <v>141</v>
      </c>
      <c r="AC37" s="627"/>
      <c r="AD37" s="628" t="s">
        <v>140</v>
      </c>
      <c r="AE37" s="628" t="s">
        <v>141</v>
      </c>
      <c r="AF37" s="627"/>
      <c r="AG37" s="601" t="s">
        <v>140</v>
      </c>
      <c r="AH37" s="601" t="s">
        <v>141</v>
      </c>
      <c r="AI37" s="575"/>
      <c r="AJ37" s="601" t="s">
        <v>140</v>
      </c>
      <c r="AK37" s="601" t="s">
        <v>141</v>
      </c>
      <c r="AL37" s="575"/>
      <c r="AM37" s="601" t="s">
        <v>140</v>
      </c>
      <c r="AN37" s="601" t="s">
        <v>141</v>
      </c>
      <c r="AO37" s="575"/>
      <c r="AP37" s="601" t="s">
        <v>142</v>
      </c>
      <c r="AQ37" s="601" t="s">
        <v>143</v>
      </c>
      <c r="AR37" s="575"/>
      <c r="AS37" s="600" t="s">
        <v>140</v>
      </c>
      <c r="AT37" s="639" t="s">
        <v>141</v>
      </c>
      <c r="AU37" s="643"/>
    </row>
    <row r="38" spans="1:47">
      <c r="A38" s="1668"/>
      <c r="B38" s="1672">
        <f>'DAILY MEAT PREP &amp; PAR SHEET'!C48</f>
        <v>44150</v>
      </c>
      <c r="C38" s="585">
        <f>'DAILY MEAT PREP &amp; PAR SHEET'!D51+'DAILY MEAT PREP &amp; PAR SHEET'!D53-'DAILY MEAT PREP &amp; PAR SHEET'!D52</f>
        <v>0</v>
      </c>
      <c r="D38" s="586">
        <f>'DAILY MEAT PREP &amp; PAR SHEET'!D55</f>
        <v>0</v>
      </c>
      <c r="E38" s="584"/>
      <c r="F38" s="585">
        <f>'DAILY MEAT PREP &amp; PAR SHEET'!E51+'DAILY MEAT PREP &amp; PAR SHEET'!E53-'DAILY MEAT PREP &amp; PAR SHEET'!E52</f>
        <v>0</v>
      </c>
      <c r="G38" s="586">
        <f>'DAILY MEAT PREP &amp; PAR SHEET'!E55</f>
        <v>0</v>
      </c>
      <c r="H38" s="584"/>
      <c r="I38" s="585">
        <f>'DAILY MEAT PREP &amp; PAR SHEET'!F51+'DAILY MEAT PREP &amp; PAR SHEET'!F53-'DAILY MEAT PREP &amp; PAR SHEET'!F52</f>
        <v>0</v>
      </c>
      <c r="J38" s="586">
        <f>'DAILY MEAT PREP &amp; PAR SHEET'!F55</f>
        <v>0</v>
      </c>
      <c r="K38" s="584"/>
      <c r="L38" s="585">
        <f>'DAILY MEAT PREP &amp; PAR SHEET'!G51+'DAILY MEAT PREP &amp; PAR SHEET'!G53-'DAILY MEAT PREP &amp; PAR SHEET'!LG2</f>
        <v>0</v>
      </c>
      <c r="M38" s="586">
        <f>'DAILY MEAT PREP &amp; PAR SHEET'!G55</f>
        <v>0</v>
      </c>
      <c r="N38" s="584"/>
      <c r="O38" s="616">
        <f>'DAILY MEAT PREP &amp; PAR SHEET'!H51+'DAILY MEAT PREP &amp; PAR SHEET'!H53-'DAILY MEAT PREP &amp; PAR SHEET'!H52</f>
        <v>0</v>
      </c>
      <c r="P38" s="617">
        <f>'DAILY MEAT PREP &amp; PAR SHEET'!H55</f>
        <v>0</v>
      </c>
      <c r="Q38" s="584"/>
      <c r="R38" s="585">
        <f>'DAILY MEAT PREP &amp; PAR SHEET'!I51+'DAILY MEAT PREP &amp; PAR SHEET'!I53-'DAILY MEAT PREP &amp; PAR SHEET'!I52</f>
        <v>0</v>
      </c>
      <c r="S38" s="586">
        <f>'DAILY MEAT PREP &amp; PAR SHEET'!I55</f>
        <v>0</v>
      </c>
      <c r="T38" s="584"/>
      <c r="U38" s="585">
        <f>'DAILY MEAT PREP &amp; PAR SHEET'!J51+'DAILY MEAT PREP &amp; PAR SHEET'!J53-'DAILY MEAT PREP &amp; PAR SHEET'!J52</f>
        <v>0</v>
      </c>
      <c r="V38" s="586">
        <f>'DAILY MEAT PREP &amp; PAR SHEET'!J55</f>
        <v>0</v>
      </c>
      <c r="W38" s="584"/>
      <c r="X38" s="585">
        <f>'DAILY MEAT PREP &amp; PAR SHEET'!K51+'DAILY MEAT PREP &amp; PAR SHEET'!K53-'DAILY MEAT PREP &amp; PAR SHEET'!K52</f>
        <v>0</v>
      </c>
      <c r="Y38" s="586">
        <f>'DAILY MEAT PREP &amp; PAR SHEET'!K55</f>
        <v>0</v>
      </c>
      <c r="Z38" s="584"/>
      <c r="AA38" s="585">
        <f>'DAILY MEAT PREP &amp; PAR SHEET'!L51+'DAILY MEAT PREP &amp; PAR SHEET'!L53-'DAILY MEAT PREP &amp; PAR SHEET'!L52</f>
        <v>0</v>
      </c>
      <c r="AB38" s="586">
        <f>'DAILY MEAT PREP &amp; PAR SHEET'!L55</f>
        <v>0</v>
      </c>
      <c r="AC38" s="627"/>
      <c r="AD38" s="585">
        <f>'DAILY MEAT PREP &amp; PAR SHEET'!M51+'DAILY MEAT PREP &amp; PAR SHEET'!M53-'DAILY MEAT PREP &amp; PAR SHEET'!M52</f>
        <v>0</v>
      </c>
      <c r="AE38" s="586">
        <f>'DAILY MEAT PREP &amp; PAR SHEET'!M55</f>
        <v>0</v>
      </c>
      <c r="AF38" s="627"/>
      <c r="AG38" s="585">
        <f>'DAILY MEAT PREP &amp; PAR SHEET'!N51+'DAILY MEAT PREP &amp; PAR SHEET'!N53-'DAILY MEAT PREP &amp; PAR SHEET'!N52</f>
        <v>0</v>
      </c>
      <c r="AH38" s="586">
        <f>'DAILY MEAT PREP &amp; PAR SHEET'!N55</f>
        <v>0</v>
      </c>
      <c r="AI38" s="584"/>
      <c r="AJ38" s="585">
        <f>'DAILY MEAT PREP &amp; PAR SHEET'!O51+'DAILY MEAT PREP &amp; PAR SHEET'!O53-'DAILY MEAT PREP &amp; PAR SHEET'!O52</f>
        <v>0</v>
      </c>
      <c r="AK38" s="586">
        <f>'DAILY MEAT PREP &amp; PAR SHEET'!O55</f>
        <v>0</v>
      </c>
      <c r="AL38" s="584"/>
      <c r="AM38" s="585">
        <f>'DAILY MEAT PREP &amp; PAR SHEET'!P51+'DAILY MEAT PREP &amp; PAR SHEET'!P53-'DAILY MEAT PREP &amp; PAR SHEET'!P52</f>
        <v>0</v>
      </c>
      <c r="AN38" s="586">
        <f>'DAILY MEAT PREP &amp; PAR SHEET'!P55</f>
        <v>0</v>
      </c>
      <c r="AO38" s="584"/>
      <c r="AP38" s="585">
        <f>'DAILY MEAT PREP &amp; PAR SHEET'!Q51+'DAILY MEAT PREP &amp; PAR SHEET'!Q53-'DAILY MEAT PREP &amp; PAR SHEET'!Q52</f>
        <v>0</v>
      </c>
      <c r="AQ38" s="586">
        <f>'DAILY MEAT PREP &amp; PAR SHEET'!Q55</f>
        <v>0</v>
      </c>
      <c r="AR38" s="584"/>
      <c r="AS38" s="585">
        <f>'DAILY MEAT PREP &amp; PAR SHEET'!R51+'DAILY MEAT PREP &amp; PAR SHEET'!R53-'DAILY MEAT PREP &amp; PAR SHEET'!R52</f>
        <v>0</v>
      </c>
      <c r="AT38" s="586">
        <f>'DAILY MEAT PREP &amp; PAR SHEET'!R55</f>
        <v>0</v>
      </c>
      <c r="AU38" s="643"/>
    </row>
    <row r="39" spans="1:47">
      <c r="A39" s="1668"/>
      <c r="B39" s="1673"/>
      <c r="C39" s="582">
        <f>'DAILY MEAT PREP &amp; PAR SHEET'!D49</f>
        <v>0</v>
      </c>
      <c r="D39" s="583">
        <f>C38-D38</f>
        <v>0</v>
      </c>
      <c r="E39" s="584"/>
      <c r="F39" s="582">
        <f>'DAILY MEAT PREP &amp; PAR SHEET'!E49</f>
        <v>0</v>
      </c>
      <c r="G39" s="583">
        <f>F38-G38</f>
        <v>0</v>
      </c>
      <c r="H39" s="584"/>
      <c r="I39" s="582">
        <f>'DAILY MEAT PREP &amp; PAR SHEET'!F49</f>
        <v>0</v>
      </c>
      <c r="J39" s="583">
        <f>I38-J38</f>
        <v>0</v>
      </c>
      <c r="K39" s="584"/>
      <c r="L39" s="582">
        <f>'DAILY MEAT PREP &amp; PAR SHEET'!G49</f>
        <v>0</v>
      </c>
      <c r="M39" s="583">
        <f>L38-M38</f>
        <v>0</v>
      </c>
      <c r="N39" s="584"/>
      <c r="O39" s="610">
        <f>'DAILY MEAT PREP &amp; PAR SHEET'!H49</f>
        <v>0</v>
      </c>
      <c r="P39" s="611">
        <f>O38-P38</f>
        <v>0</v>
      </c>
      <c r="Q39" s="584"/>
      <c r="R39" s="582">
        <f>'DAILY MEAT PREP &amp; PAR SHEET'!I49</f>
        <v>0</v>
      </c>
      <c r="S39" s="583">
        <f>R38-S38</f>
        <v>0</v>
      </c>
      <c r="T39" s="584"/>
      <c r="U39" s="582">
        <f>'DAILY MEAT PREP &amp; PAR SHEET'!J49</f>
        <v>0</v>
      </c>
      <c r="V39" s="583">
        <f>U38-V38</f>
        <v>0</v>
      </c>
      <c r="W39" s="584"/>
      <c r="X39" s="582">
        <f>'DAILY MEAT PREP &amp; PAR SHEET'!K49</f>
        <v>0</v>
      </c>
      <c r="Y39" s="583">
        <f>X38-Y38</f>
        <v>0</v>
      </c>
      <c r="Z39" s="584"/>
      <c r="AA39" s="582">
        <f>'DAILY MEAT PREP &amp; PAR SHEET'!L49</f>
        <v>0</v>
      </c>
      <c r="AB39" s="583">
        <f>AA38-AB38</f>
        <v>0</v>
      </c>
      <c r="AC39" s="627"/>
      <c r="AD39" s="582">
        <f>'DAILY MEAT PREP &amp; PAR SHEET'!M49</f>
        <v>0</v>
      </c>
      <c r="AE39" s="583">
        <f>AD38-AE38</f>
        <v>0</v>
      </c>
      <c r="AF39" s="627"/>
      <c r="AG39" s="582">
        <f>'DAILY MEAT PREP &amp; PAR SHEET'!N49</f>
        <v>0</v>
      </c>
      <c r="AH39" s="583">
        <f>AG38-AH38</f>
        <v>0</v>
      </c>
      <c r="AI39" s="584"/>
      <c r="AJ39" s="582">
        <f>'DAILY MEAT PREP &amp; PAR SHEET'!O49</f>
        <v>0</v>
      </c>
      <c r="AK39" s="583">
        <f>AJ38-AK38</f>
        <v>0</v>
      </c>
      <c r="AL39" s="584"/>
      <c r="AM39" s="582">
        <f>'DAILY MEAT PREP &amp; PAR SHEET'!P49</f>
        <v>0</v>
      </c>
      <c r="AN39" s="583">
        <f>AM38-AN38</f>
        <v>0</v>
      </c>
      <c r="AO39" s="584"/>
      <c r="AP39" s="582">
        <f>'DAILY MEAT PREP &amp; PAR SHEET'!Q49</f>
        <v>0</v>
      </c>
      <c r="AQ39" s="583">
        <f>AP38-AQ38</f>
        <v>0</v>
      </c>
      <c r="AR39" s="584"/>
      <c r="AS39" s="582">
        <f>'DAILY MEAT PREP &amp; PAR SHEET'!R49</f>
        <v>0</v>
      </c>
      <c r="AT39" s="583">
        <f>AS38-AT38</f>
        <v>0</v>
      </c>
      <c r="AU39" s="643"/>
    </row>
    <row r="40" spans="1:47">
      <c r="A40" s="1668"/>
      <c r="B40" s="1672">
        <f>'DAILY MEAT PREP &amp; PAR SHEET'!C88</f>
        <v>44151</v>
      </c>
      <c r="C40" s="576">
        <f>'DAILY MEAT PREP &amp; PAR SHEET'!D91+'DAILY MEAT PREP &amp; PAR SHEET'!D93-'DAILY MEAT PREP &amp; PAR SHEET'!D92</f>
        <v>0</v>
      </c>
      <c r="D40" s="580">
        <f>'DAILY MEAT PREP &amp; PAR SHEET'!D95</f>
        <v>0</v>
      </c>
      <c r="E40" s="589"/>
      <c r="F40" s="579">
        <f>'DAILY MEAT PREP &amp; PAR SHEET'!E91+'DAILY MEAT PREP &amp; PAR SHEET'!E93-'DAILY MEAT PREP &amp; PAR SHEET'!E92</f>
        <v>0</v>
      </c>
      <c r="G40" s="580">
        <f>'DAILY MEAT PREP &amp; PAR SHEET'!E95</f>
        <v>0</v>
      </c>
      <c r="H40" s="589"/>
      <c r="I40" s="579">
        <f>'DAILY MEAT PREP &amp; PAR SHEET'!F91+'DAILY MEAT PREP &amp; PAR SHEET'!F93-'DAILY MEAT PREP &amp; PAR SHEET'!F92</f>
        <v>0</v>
      </c>
      <c r="J40" s="580">
        <f>'DAILY MEAT PREP &amp; PAR SHEET'!F95</f>
        <v>0</v>
      </c>
      <c r="K40" s="589"/>
      <c r="L40" s="579">
        <f>'DAILY MEAT PREP &amp; PAR SHEET'!G91+'DAILY MEAT PREP &amp; PAR SHEET'!G93-'DAILY MEAT PREP &amp; PAR SHEET'!G92</f>
        <v>0</v>
      </c>
      <c r="M40" s="580">
        <f>'DAILY MEAT PREP &amp; PAR SHEET'!G95</f>
        <v>0</v>
      </c>
      <c r="N40" s="589"/>
      <c r="O40" s="612">
        <f>'DAILY MEAT PREP &amp; PAR SHEET'!H91+'DAILY MEAT PREP &amp; PAR SHEET'!H93-'DAILY MEAT PREP &amp; PAR SHEET'!H92</f>
        <v>0</v>
      </c>
      <c r="P40" s="613">
        <f>'DAILY MEAT PREP &amp; PAR SHEET'!H95</f>
        <v>0</v>
      </c>
      <c r="Q40" s="589"/>
      <c r="R40" s="579">
        <f>'DAILY MEAT PREP &amp; PAR SHEET'!I91+'DAILY MEAT PREP &amp; PAR SHEET'!I93-'DAILY MEAT PREP &amp; PAR SHEET'!I92</f>
        <v>0</v>
      </c>
      <c r="S40" s="580">
        <f>'DAILY MEAT PREP &amp; PAR SHEET'!I95</f>
        <v>0</v>
      </c>
      <c r="T40" s="589"/>
      <c r="U40" s="579">
        <f>'DAILY MEAT PREP &amp; PAR SHEET'!J91+'DAILY MEAT PREP &amp; PAR SHEET'!J93-'DAILY MEAT PREP &amp; PAR SHEET'!J92</f>
        <v>0</v>
      </c>
      <c r="V40" s="580">
        <f>'DAILY MEAT PREP &amp; PAR SHEET'!J95</f>
        <v>0</v>
      </c>
      <c r="W40" s="589"/>
      <c r="X40" s="579">
        <f>'DAILY MEAT PREP &amp; PAR SHEET'!K91+'DAILY MEAT PREP &amp; PAR SHEET'!K93-'DAILY MEAT PREP &amp; PAR SHEET'!K92</f>
        <v>0</v>
      </c>
      <c r="Y40" s="580">
        <f>'DAILY MEAT PREP &amp; PAR SHEET'!K95</f>
        <v>0</v>
      </c>
      <c r="Z40" s="589"/>
      <c r="AA40" s="579">
        <f>'DAILY MEAT PREP &amp; PAR SHEET'!L91+'DAILY MEAT PREP &amp; PAR SHEET'!L93-'DAILY MEAT PREP &amp; PAR SHEET'!L92</f>
        <v>0</v>
      </c>
      <c r="AB40" s="580">
        <f>'DAILY MEAT PREP &amp; PAR SHEET'!L95</f>
        <v>0</v>
      </c>
      <c r="AC40" s="627"/>
      <c r="AD40" s="579">
        <f>'DAILY MEAT PREP &amp; PAR SHEET'!M91+'DAILY MEAT PREP &amp; PAR SHEET'!M93-'DAILY MEAT PREP &amp; PAR SHEET'!M92</f>
        <v>0</v>
      </c>
      <c r="AE40" s="580">
        <f>'DAILY MEAT PREP &amp; PAR SHEET'!M95</f>
        <v>0</v>
      </c>
      <c r="AF40" s="627"/>
      <c r="AG40" s="579">
        <f>'DAILY MEAT PREP &amp; PAR SHEET'!N91+'DAILY MEAT PREP &amp; PAR SHEET'!N93-'DAILY MEAT PREP &amp; PAR SHEET'!N92</f>
        <v>0</v>
      </c>
      <c r="AH40" s="580">
        <f>'DAILY MEAT PREP &amp; PAR SHEET'!N95</f>
        <v>0</v>
      </c>
      <c r="AI40" s="589"/>
      <c r="AJ40" s="579">
        <f>'DAILY MEAT PREP &amp; PAR SHEET'!O91+'DAILY MEAT PREP &amp; PAR SHEET'!O93-'DAILY MEAT PREP &amp; PAR SHEET'!O92</f>
        <v>0</v>
      </c>
      <c r="AK40" s="580">
        <f>'DAILY MEAT PREP &amp; PAR SHEET'!O95</f>
        <v>0</v>
      </c>
      <c r="AL40" s="589"/>
      <c r="AM40" s="579">
        <f>'DAILY MEAT PREP &amp; PAR SHEET'!P91+'DAILY MEAT PREP &amp; PAR SHEET'!P93-'DAILY MEAT PREP &amp; PAR SHEET'!P92</f>
        <v>0</v>
      </c>
      <c r="AN40" s="580">
        <f>'DAILY MEAT PREP &amp; PAR SHEET'!P95</f>
        <v>0</v>
      </c>
      <c r="AO40" s="589"/>
      <c r="AP40" s="579">
        <f>'DAILY MEAT PREP &amp; PAR SHEET'!Q91+'DAILY MEAT PREP &amp; PAR SHEET'!Q93-'DAILY MEAT PREP &amp; PAR SHEET'!Q92</f>
        <v>0</v>
      </c>
      <c r="AQ40" s="580">
        <f>'DAILY MEAT PREP &amp; PAR SHEET'!Q95</f>
        <v>0</v>
      </c>
      <c r="AR40" s="581"/>
      <c r="AS40" s="585">
        <f>'DAILY MEAT PREP &amp; PAR SHEET'!R91+'DAILY MEAT PREP &amp; PAR SHEET'!R93-'DAILY MEAT PREP &amp; PAR SHEET'!R92</f>
        <v>0</v>
      </c>
      <c r="AT40" s="586">
        <f>'DAILY MEAT PREP &amp; PAR SHEET'!R95</f>
        <v>0</v>
      </c>
      <c r="AU40" s="643"/>
    </row>
    <row r="41" spans="1:47">
      <c r="A41" s="1668"/>
      <c r="B41" s="1673"/>
      <c r="C41" s="587">
        <f>'DAILY MEAT PREP &amp; PAR SHEET'!D89</f>
        <v>0</v>
      </c>
      <c r="D41" s="590">
        <f>C40-D40</f>
        <v>0</v>
      </c>
      <c r="E41" s="589"/>
      <c r="F41" s="587">
        <f>'DAILY MEAT PREP &amp; PAR SHEET'!E89</f>
        <v>0</v>
      </c>
      <c r="G41" s="590">
        <f>F40-G40</f>
        <v>0</v>
      </c>
      <c r="H41" s="589"/>
      <c r="I41" s="587">
        <f>'DAILY MEAT PREP &amp; PAR SHEET'!F89</f>
        <v>0</v>
      </c>
      <c r="J41" s="590">
        <f>I40-J40</f>
        <v>0</v>
      </c>
      <c r="K41" s="589"/>
      <c r="L41" s="587">
        <f>'DAILY MEAT PREP &amp; PAR SHEET'!G89</f>
        <v>0</v>
      </c>
      <c r="M41" s="590">
        <f>L40-M40</f>
        <v>0</v>
      </c>
      <c r="N41" s="589"/>
      <c r="O41" s="614">
        <f>'DAILY MEAT PREP &amp; PAR SHEET'!H89</f>
        <v>0</v>
      </c>
      <c r="P41" s="620">
        <f>O40-P40</f>
        <v>0</v>
      </c>
      <c r="Q41" s="589"/>
      <c r="R41" s="587">
        <f>'DAILY MEAT PREP &amp; PAR SHEET'!I89</f>
        <v>0</v>
      </c>
      <c r="S41" s="590">
        <f>R40-S40</f>
        <v>0</v>
      </c>
      <c r="T41" s="589"/>
      <c r="U41" s="587">
        <f>'DAILY MEAT PREP &amp; PAR SHEET'!J89</f>
        <v>0</v>
      </c>
      <c r="V41" s="590">
        <f>U40-V40</f>
        <v>0</v>
      </c>
      <c r="W41" s="589"/>
      <c r="X41" s="587">
        <f>'DAILY MEAT PREP &amp; PAR SHEET'!K89</f>
        <v>0</v>
      </c>
      <c r="Y41" s="590">
        <f>X40-Y40</f>
        <v>0</v>
      </c>
      <c r="Z41" s="589"/>
      <c r="AA41" s="587">
        <f>'DAILY MEAT PREP &amp; PAR SHEET'!L89</f>
        <v>0</v>
      </c>
      <c r="AB41" s="590">
        <f>AA40-AB40</f>
        <v>0</v>
      </c>
      <c r="AC41" s="627"/>
      <c r="AD41" s="587">
        <f>'DAILY MEAT PREP &amp; PAR SHEET'!M89</f>
        <v>0</v>
      </c>
      <c r="AE41" s="590">
        <f>AD40-AE40</f>
        <v>0</v>
      </c>
      <c r="AF41" s="627"/>
      <c r="AG41" s="587">
        <f>'DAILY MEAT PREP &amp; PAR SHEET'!N89</f>
        <v>0</v>
      </c>
      <c r="AH41" s="590">
        <f>AG40-AH40</f>
        <v>0</v>
      </c>
      <c r="AI41" s="589"/>
      <c r="AJ41" s="587">
        <f>'DAILY MEAT PREP &amp; PAR SHEET'!O89</f>
        <v>0</v>
      </c>
      <c r="AK41" s="590">
        <f>AJ40-AK40</f>
        <v>0</v>
      </c>
      <c r="AL41" s="589"/>
      <c r="AM41" s="587">
        <f>'DAILY MEAT PREP &amp; PAR SHEET'!P89</f>
        <v>0</v>
      </c>
      <c r="AN41" s="590">
        <f>AM40-AN40</f>
        <v>0</v>
      </c>
      <c r="AO41" s="589"/>
      <c r="AP41" s="587">
        <f>'DAILY MEAT PREP &amp; PAR SHEET'!Q89</f>
        <v>0</v>
      </c>
      <c r="AQ41" s="590">
        <f>AP40-AQ40</f>
        <v>0</v>
      </c>
      <c r="AR41" s="581"/>
      <c r="AS41" s="582">
        <f>'DAILY MEAT PREP &amp; PAR SHEET'!R89</f>
        <v>0</v>
      </c>
      <c r="AT41" s="583">
        <f>AS40-AT40</f>
        <v>0</v>
      </c>
      <c r="AU41" s="643"/>
    </row>
    <row r="42" spans="1:47">
      <c r="A42" s="1668"/>
      <c r="B42" s="1674">
        <f>'DAILY MEAT PREP &amp; PAR SHEET'!C128</f>
        <v>44152</v>
      </c>
      <c r="C42" s="585">
        <f>'DAILY MEAT PREP &amp; PAR SHEET'!D131+'DAILY MEAT PREP &amp; PAR SHEET'!D133-'DAILY MEAT PREP &amp; PAR SHEET'!D132</f>
        <v>0</v>
      </c>
      <c r="D42" s="586">
        <f>'DAILY MEAT PREP &amp; PAR SHEET'!D135</f>
        <v>0</v>
      </c>
      <c r="E42" s="584"/>
      <c r="F42" s="585">
        <f>'DAILY MEAT PREP &amp; PAR SHEET'!E131+'DAILY MEAT PREP &amp; PAR SHEET'!E133-'DAILY MEAT PREP &amp; PAR SHEET'!E132</f>
        <v>0</v>
      </c>
      <c r="G42" s="586">
        <f>'DAILY MEAT PREP &amp; PAR SHEET'!E135</f>
        <v>0</v>
      </c>
      <c r="H42" s="584"/>
      <c r="I42" s="585">
        <f>'DAILY MEAT PREP &amp; PAR SHEET'!F131+'DAILY MEAT PREP &amp; PAR SHEET'!F133-'DAILY MEAT PREP &amp; PAR SHEET'!F132</f>
        <v>0</v>
      </c>
      <c r="J42" s="586">
        <f>'DAILY MEAT PREP &amp; PAR SHEET'!F135</f>
        <v>0</v>
      </c>
      <c r="K42" s="584"/>
      <c r="L42" s="585">
        <f>'DAILY MEAT PREP &amp; PAR SHEET'!G131+'DAILY MEAT PREP &amp; PAR SHEET'!G133-'DAILY MEAT PREP &amp; PAR SHEET'!G132</f>
        <v>0</v>
      </c>
      <c r="M42" s="586">
        <f>'DAILY MEAT PREP &amp; PAR SHEET'!G135</f>
        <v>0</v>
      </c>
      <c r="N42" s="584"/>
      <c r="O42" s="616">
        <f>'DAILY MEAT PREP &amp; PAR SHEET'!H131+'DAILY MEAT PREP &amp; PAR SHEET'!H133-'DAILY MEAT PREP &amp; PAR SHEET'!H132</f>
        <v>0</v>
      </c>
      <c r="P42" s="617">
        <f>'DAILY MEAT PREP &amp; PAR SHEET'!H135</f>
        <v>0</v>
      </c>
      <c r="Q42" s="584"/>
      <c r="R42" s="585">
        <f>'DAILY MEAT PREP &amp; PAR SHEET'!I131+'DAILY MEAT PREP &amp; PAR SHEET'!I133-'DAILY MEAT PREP &amp; PAR SHEET'!I132</f>
        <v>0</v>
      </c>
      <c r="S42" s="586">
        <f>'DAILY MEAT PREP &amp; PAR SHEET'!I135</f>
        <v>0</v>
      </c>
      <c r="T42" s="584"/>
      <c r="U42" s="585">
        <f>'DAILY MEAT PREP &amp; PAR SHEET'!J131+'DAILY MEAT PREP &amp; PAR SHEET'!J133-'DAILY MEAT PREP &amp; PAR SHEET'!J132</f>
        <v>0</v>
      </c>
      <c r="V42" s="586">
        <f>'DAILY MEAT PREP &amp; PAR SHEET'!J135</f>
        <v>0</v>
      </c>
      <c r="W42" s="584"/>
      <c r="X42" s="585">
        <f>'DAILY MEAT PREP &amp; PAR SHEET'!K131+'DAILY MEAT PREP &amp; PAR SHEET'!K133-'DAILY MEAT PREP &amp; PAR SHEET'!K132</f>
        <v>0</v>
      </c>
      <c r="Y42" s="586">
        <f>'DAILY MEAT PREP &amp; PAR SHEET'!K135</f>
        <v>0</v>
      </c>
      <c r="Z42" s="584"/>
      <c r="AA42" s="585">
        <f>'DAILY MEAT PREP &amp; PAR SHEET'!L131+'DAILY MEAT PREP &amp; PAR SHEET'!L133-'DAILY MEAT PREP &amp; PAR SHEET'!L132</f>
        <v>0</v>
      </c>
      <c r="AB42" s="586">
        <f>'DAILY MEAT PREP &amp; PAR SHEET'!L135</f>
        <v>0</v>
      </c>
      <c r="AC42" s="627"/>
      <c r="AD42" s="585">
        <f>'DAILY MEAT PREP &amp; PAR SHEET'!M131+'DAILY MEAT PREP &amp; PAR SHEET'!M133-'DAILY MEAT PREP &amp; PAR SHEET'!M132</f>
        <v>0</v>
      </c>
      <c r="AE42" s="586">
        <f>'DAILY MEAT PREP &amp; PAR SHEET'!M135</f>
        <v>0</v>
      </c>
      <c r="AF42" s="627"/>
      <c r="AG42" s="585">
        <f>'DAILY MEAT PREP &amp; PAR SHEET'!N131+'DAILY MEAT PREP &amp; PAR SHEET'!N133-'DAILY MEAT PREP &amp; PAR SHEET'!N132</f>
        <v>0</v>
      </c>
      <c r="AH42" s="586">
        <f>'DAILY MEAT PREP &amp; PAR SHEET'!N135</f>
        <v>0</v>
      </c>
      <c r="AI42" s="584"/>
      <c r="AJ42" s="585">
        <f>'DAILY MEAT PREP &amp; PAR SHEET'!O131+'DAILY MEAT PREP &amp; PAR SHEET'!O133-'DAILY MEAT PREP &amp; PAR SHEET'!O132</f>
        <v>0</v>
      </c>
      <c r="AK42" s="586">
        <f>'DAILY MEAT PREP &amp; PAR SHEET'!O135</f>
        <v>0</v>
      </c>
      <c r="AL42" s="584"/>
      <c r="AM42" s="585">
        <f>'DAILY MEAT PREP &amp; PAR SHEET'!P131+'DAILY MEAT PREP &amp; PAR SHEET'!P133-'DAILY MEAT PREP &amp; PAR SHEET'!P132</f>
        <v>0</v>
      </c>
      <c r="AN42" s="586">
        <f>'DAILY MEAT PREP &amp; PAR SHEET'!P135</f>
        <v>0</v>
      </c>
      <c r="AO42" s="584"/>
      <c r="AP42" s="585">
        <f>'DAILY MEAT PREP &amp; PAR SHEET'!Q131+'DAILY MEAT PREP &amp; PAR SHEET'!Q133-'DAILY MEAT PREP &amp; PAR SHEET'!Q132</f>
        <v>0</v>
      </c>
      <c r="AQ42" s="586">
        <f>'DAILY MEAT PREP &amp; PAR SHEET'!Q135</f>
        <v>0</v>
      </c>
      <c r="AR42" s="584"/>
      <c r="AS42" s="585">
        <f>'DAILY MEAT PREP &amp; PAR SHEET'!R131+'DAILY MEAT PREP &amp; PAR SHEET'!R133-'DAILY MEAT PREP &amp; PAR SHEET'!R132</f>
        <v>0</v>
      </c>
      <c r="AT42" s="586">
        <f>'DAILY MEAT PREP &amp; PAR SHEET'!R135</f>
        <v>0</v>
      </c>
      <c r="AU42" s="643"/>
    </row>
    <row r="43" spans="1:47">
      <c r="A43" s="1668"/>
      <c r="B43" s="1675"/>
      <c r="C43" s="594">
        <f>'DAILY MEAT PREP &amp; PAR SHEET'!D129</f>
        <v>0</v>
      </c>
      <c r="D43" s="595">
        <f>C42-D42</f>
        <v>0</v>
      </c>
      <c r="E43" s="584"/>
      <c r="F43" s="594">
        <f>'DAILY MEAT PREP &amp; PAR SHEET'!E129</f>
        <v>0</v>
      </c>
      <c r="G43" s="595">
        <f>F42-G42</f>
        <v>0</v>
      </c>
      <c r="H43" s="584"/>
      <c r="I43" s="594">
        <f>'DAILY MEAT PREP &amp; PAR SHEET'!F129</f>
        <v>0</v>
      </c>
      <c r="J43" s="595">
        <f>I42-J42</f>
        <v>0</v>
      </c>
      <c r="K43" s="584"/>
      <c r="L43" s="594">
        <f>'DAILY MEAT PREP &amp; PAR SHEET'!G129</f>
        <v>0</v>
      </c>
      <c r="M43" s="595">
        <f>L42-M42</f>
        <v>0</v>
      </c>
      <c r="N43" s="584"/>
      <c r="O43" s="618">
        <f>'DAILY MEAT PREP &amp; PAR SHEET'!H129</f>
        <v>0</v>
      </c>
      <c r="P43" s="619">
        <f>O42-P42</f>
        <v>0</v>
      </c>
      <c r="Q43" s="584"/>
      <c r="R43" s="594">
        <f>'DAILY MEAT PREP &amp; PAR SHEET'!I129</f>
        <v>0</v>
      </c>
      <c r="S43" s="595">
        <f>R42-S42</f>
        <v>0</v>
      </c>
      <c r="T43" s="584"/>
      <c r="U43" s="594">
        <f>'DAILY MEAT PREP &amp; PAR SHEET'!J129</f>
        <v>0</v>
      </c>
      <c r="V43" s="595">
        <f>U42-V42</f>
        <v>0</v>
      </c>
      <c r="W43" s="584"/>
      <c r="X43" s="594">
        <f>'DAILY MEAT PREP &amp; PAR SHEET'!K129</f>
        <v>0</v>
      </c>
      <c r="Y43" s="595">
        <f>X42-Y42</f>
        <v>0</v>
      </c>
      <c r="Z43" s="584"/>
      <c r="AA43" s="594">
        <f>'DAILY MEAT PREP &amp; PAR SHEET'!L129</f>
        <v>0</v>
      </c>
      <c r="AB43" s="595">
        <f>AA42-AB42</f>
        <v>0</v>
      </c>
      <c r="AC43" s="627"/>
      <c r="AD43" s="594">
        <f>'DAILY MEAT PREP &amp; PAR SHEET'!M129</f>
        <v>0</v>
      </c>
      <c r="AE43" s="595">
        <f>AD42-AE42</f>
        <v>0</v>
      </c>
      <c r="AF43" s="627"/>
      <c r="AG43" s="594">
        <f>'DAILY MEAT PREP &amp; PAR SHEET'!N129</f>
        <v>0</v>
      </c>
      <c r="AH43" s="595">
        <f>AG42-AH42</f>
        <v>0</v>
      </c>
      <c r="AI43" s="584"/>
      <c r="AJ43" s="594">
        <f>'DAILY MEAT PREP &amp; PAR SHEET'!O129</f>
        <v>0</v>
      </c>
      <c r="AK43" s="595">
        <f>AJ42-AK42</f>
        <v>0</v>
      </c>
      <c r="AL43" s="584"/>
      <c r="AM43" s="594">
        <f>'DAILY MEAT PREP &amp; PAR SHEET'!P129</f>
        <v>0</v>
      </c>
      <c r="AN43" s="595">
        <f>AM42-AN42</f>
        <v>0</v>
      </c>
      <c r="AO43" s="584"/>
      <c r="AP43" s="594">
        <f>'DAILY MEAT PREP &amp; PAR SHEET'!Q129</f>
        <v>0</v>
      </c>
      <c r="AQ43" s="595">
        <f>AP42-AQ42</f>
        <v>0</v>
      </c>
      <c r="AR43" s="584"/>
      <c r="AS43" s="594">
        <f>'DAILY MEAT PREP &amp; PAR SHEET'!R129</f>
        <v>0</v>
      </c>
      <c r="AT43" s="595">
        <f>AS42-AT42</f>
        <v>0</v>
      </c>
      <c r="AU43" s="643"/>
    </row>
    <row r="44" spans="1:47">
      <c r="A44" s="1668"/>
      <c r="B44" s="1676">
        <f>'DAILY MEAT PREP &amp; PAR SHEET'!C168</f>
        <v>44153</v>
      </c>
      <c r="C44" s="576">
        <f>'DAILY MEAT PREP &amp; PAR SHEET'!D171+'DAILY MEAT PREP &amp; PAR SHEET'!D173-'DAILY MEAT PREP &amp; PAR SHEET'!D172</f>
        <v>0</v>
      </c>
      <c r="D44" s="580">
        <f>'DAILY MEAT PREP &amp; PAR SHEET'!D175</f>
        <v>0</v>
      </c>
      <c r="E44" s="589"/>
      <c r="F44" s="579">
        <f>'DAILY MEAT PREP &amp; PAR SHEET'!E171+'DAILY MEAT PREP &amp; PAR SHEET'!E173-'DAILY MEAT PREP &amp; PAR SHEET'!E172</f>
        <v>0</v>
      </c>
      <c r="G44" s="580">
        <f>'DAILY MEAT PREP &amp; PAR SHEET'!E175</f>
        <v>0</v>
      </c>
      <c r="H44" s="589"/>
      <c r="I44" s="579">
        <f>'DAILY MEAT PREP &amp; PAR SHEET'!F171+'DAILY MEAT PREP &amp; PAR SHEET'!F173-'DAILY MEAT PREP &amp; PAR SHEET'!F172</f>
        <v>0</v>
      </c>
      <c r="J44" s="580">
        <f>'DAILY MEAT PREP &amp; PAR SHEET'!F175</f>
        <v>0</v>
      </c>
      <c r="K44" s="589"/>
      <c r="L44" s="579">
        <f>'DAILY MEAT PREP &amp; PAR SHEET'!G171+'DAILY MEAT PREP &amp; PAR SHEET'!G173-'DAILY MEAT PREP &amp; PAR SHEET'!G172</f>
        <v>0</v>
      </c>
      <c r="M44" s="580">
        <f>'DAILY MEAT PREP &amp; PAR SHEET'!G175</f>
        <v>0</v>
      </c>
      <c r="N44" s="589"/>
      <c r="O44" s="612">
        <f>'DAILY MEAT PREP &amp; PAR SHEET'!H171+'DAILY MEAT PREP &amp; PAR SHEET'!H173-'DAILY MEAT PREP &amp; PAR SHEET'!H172</f>
        <v>0</v>
      </c>
      <c r="P44" s="613">
        <f>'DAILY MEAT PREP &amp; PAR SHEET'!H175</f>
        <v>0</v>
      </c>
      <c r="Q44" s="589"/>
      <c r="R44" s="579">
        <f>'DAILY MEAT PREP &amp; PAR SHEET'!I171+'DAILY MEAT PREP &amp; PAR SHEET'!I173-'DAILY MEAT PREP &amp; PAR SHEET'!I172</f>
        <v>0</v>
      </c>
      <c r="S44" s="580">
        <f>'DAILY MEAT PREP &amp; PAR SHEET'!I175</f>
        <v>0</v>
      </c>
      <c r="T44" s="589"/>
      <c r="U44" s="579">
        <f>'DAILY MEAT PREP &amp; PAR SHEET'!J171+'DAILY MEAT PREP &amp; PAR SHEET'!J173-'DAILY MEAT PREP &amp; PAR SHEET'!J172</f>
        <v>0</v>
      </c>
      <c r="V44" s="580">
        <f>'DAILY MEAT PREP &amp; PAR SHEET'!J175</f>
        <v>0</v>
      </c>
      <c r="W44" s="589"/>
      <c r="X44" s="579">
        <f>'DAILY MEAT PREP &amp; PAR SHEET'!K171+'DAILY MEAT PREP &amp; PAR SHEET'!K173-'DAILY MEAT PREP &amp; PAR SHEET'!K172</f>
        <v>0</v>
      </c>
      <c r="Y44" s="580">
        <f>'DAILY MEAT PREP &amp; PAR SHEET'!K175</f>
        <v>0</v>
      </c>
      <c r="Z44" s="589"/>
      <c r="AA44" s="579">
        <f>'DAILY MEAT PREP &amp; PAR SHEET'!L171+'DAILY MEAT PREP &amp; PAR SHEET'!L173-'DAILY MEAT PREP &amp; PAR SHEET'!L172</f>
        <v>0</v>
      </c>
      <c r="AB44" s="580">
        <f>'DAILY MEAT PREP &amp; PAR SHEET'!L175</f>
        <v>0</v>
      </c>
      <c r="AC44" s="627"/>
      <c r="AD44" s="579">
        <f>'DAILY MEAT PREP &amp; PAR SHEET'!M171+'DAILY MEAT PREP &amp; PAR SHEET'!M173-'DAILY MEAT PREP &amp; PAR SHEET'!M172</f>
        <v>0</v>
      </c>
      <c r="AE44" s="580">
        <f>'DAILY MEAT PREP &amp; PAR SHEET'!M175</f>
        <v>0</v>
      </c>
      <c r="AF44" s="627"/>
      <c r="AG44" s="579">
        <f>'DAILY MEAT PREP &amp; PAR SHEET'!N171+'DAILY MEAT PREP &amp; PAR SHEET'!N173-'DAILY MEAT PREP &amp; PAR SHEET'!N172</f>
        <v>0</v>
      </c>
      <c r="AH44" s="580">
        <f>'DAILY MEAT PREP &amp; PAR SHEET'!N175</f>
        <v>0</v>
      </c>
      <c r="AI44" s="589"/>
      <c r="AJ44" s="579">
        <f>'DAILY MEAT PREP &amp; PAR SHEET'!O171+'DAILY MEAT PREP &amp; PAR SHEET'!O173-'DAILY MEAT PREP &amp; PAR SHEET'!O172</f>
        <v>0</v>
      </c>
      <c r="AK44" s="580">
        <f>'DAILY MEAT PREP &amp; PAR SHEET'!O175</f>
        <v>0</v>
      </c>
      <c r="AL44" s="589"/>
      <c r="AM44" s="579">
        <f>'DAILY MEAT PREP &amp; PAR SHEET'!P171+'DAILY MEAT PREP &amp; PAR SHEET'!P173-'DAILY MEAT PREP &amp; PAR SHEET'!P172</f>
        <v>0</v>
      </c>
      <c r="AN44" s="580">
        <f>'DAILY MEAT PREP &amp; PAR SHEET'!P175</f>
        <v>0</v>
      </c>
      <c r="AO44" s="589"/>
      <c r="AP44" s="579">
        <f>'DAILY MEAT PREP &amp; PAR SHEET'!Q171+'DAILY MEAT PREP &amp; PAR SHEET'!Q173-'DAILY MEAT PREP &amp; PAR SHEET'!Q172</f>
        <v>0</v>
      </c>
      <c r="AQ44" s="580">
        <f>'DAILY MEAT PREP &amp; PAR SHEET'!Q175</f>
        <v>0</v>
      </c>
      <c r="AR44" s="589"/>
      <c r="AS44" s="585">
        <f>'DAILY MEAT PREP &amp; PAR SHEET'!R171+'DAILY MEAT PREP &amp; PAR SHEET'!R173-'DAILY MEAT PREP &amp; PAR SHEET'!R172</f>
        <v>0</v>
      </c>
      <c r="AT44" s="586">
        <f>'DAILY MEAT PREP &amp; PAR SHEET'!R175</f>
        <v>0</v>
      </c>
      <c r="AU44" s="643"/>
    </row>
    <row r="45" spans="1:47">
      <c r="A45" s="1668"/>
      <c r="B45" s="1677"/>
      <c r="C45" s="587">
        <f>'DAILY MEAT PREP &amp; PAR SHEET'!D169</f>
        <v>0</v>
      </c>
      <c r="D45" s="590">
        <f>C44-D44</f>
        <v>0</v>
      </c>
      <c r="E45" s="589"/>
      <c r="F45" s="587">
        <f>'DAILY MEAT PREP &amp; PAR SHEET'!E169</f>
        <v>0</v>
      </c>
      <c r="G45" s="590">
        <f>F44-G44</f>
        <v>0</v>
      </c>
      <c r="H45" s="589"/>
      <c r="I45" s="587">
        <f>'DAILY MEAT PREP &amp; PAR SHEET'!F169</f>
        <v>0</v>
      </c>
      <c r="J45" s="590">
        <f>I44-J44</f>
        <v>0</v>
      </c>
      <c r="K45" s="589"/>
      <c r="L45" s="587">
        <f>'DAILY MEAT PREP &amp; PAR SHEET'!G169</f>
        <v>0</v>
      </c>
      <c r="M45" s="590">
        <f>L44-M44</f>
        <v>0</v>
      </c>
      <c r="N45" s="589"/>
      <c r="O45" s="614">
        <f>'DAILY MEAT PREP &amp; PAR SHEET'!H169</f>
        <v>0</v>
      </c>
      <c r="P45" s="620">
        <f>O44-P44</f>
        <v>0</v>
      </c>
      <c r="Q45" s="589"/>
      <c r="R45" s="587">
        <f>'DAILY MEAT PREP &amp; PAR SHEET'!I169</f>
        <v>0</v>
      </c>
      <c r="S45" s="590">
        <f>R44-S44</f>
        <v>0</v>
      </c>
      <c r="T45" s="589"/>
      <c r="U45" s="587">
        <f>'DAILY MEAT PREP &amp; PAR SHEET'!J169</f>
        <v>0</v>
      </c>
      <c r="V45" s="590">
        <f>U44-V44</f>
        <v>0</v>
      </c>
      <c r="W45" s="589"/>
      <c r="X45" s="587">
        <f>'DAILY MEAT PREP &amp; PAR SHEET'!K169</f>
        <v>0</v>
      </c>
      <c r="Y45" s="590">
        <f>X44-Y44</f>
        <v>0</v>
      </c>
      <c r="Z45" s="589"/>
      <c r="AA45" s="587">
        <f>'DAILY MEAT PREP &amp; PAR SHEET'!L169</f>
        <v>0</v>
      </c>
      <c r="AB45" s="590">
        <f>AA44-AB44</f>
        <v>0</v>
      </c>
      <c r="AC45" s="627"/>
      <c r="AD45" s="587">
        <f>'DAILY MEAT PREP &amp; PAR SHEET'!M169</f>
        <v>0</v>
      </c>
      <c r="AE45" s="590">
        <f>AD44-AE44</f>
        <v>0</v>
      </c>
      <c r="AF45" s="627"/>
      <c r="AG45" s="587">
        <f>'DAILY MEAT PREP &amp; PAR SHEET'!N169</f>
        <v>0</v>
      </c>
      <c r="AH45" s="590">
        <f>AG44-AH44</f>
        <v>0</v>
      </c>
      <c r="AI45" s="589"/>
      <c r="AJ45" s="587">
        <f>'DAILY MEAT PREP &amp; PAR SHEET'!O169</f>
        <v>0</v>
      </c>
      <c r="AK45" s="590">
        <f>AJ44-AK44</f>
        <v>0</v>
      </c>
      <c r="AL45" s="589"/>
      <c r="AM45" s="587">
        <f>'DAILY MEAT PREP &amp; PAR SHEET'!P169</f>
        <v>0</v>
      </c>
      <c r="AN45" s="590">
        <f>AM44-AN44</f>
        <v>0</v>
      </c>
      <c r="AO45" s="589"/>
      <c r="AP45" s="587">
        <f>'DAILY MEAT PREP &amp; PAR SHEET'!Q169</f>
        <v>0</v>
      </c>
      <c r="AQ45" s="590">
        <f>AP44-AQ44</f>
        <v>0</v>
      </c>
      <c r="AR45" s="589"/>
      <c r="AS45" s="582">
        <f>'DAILY MEAT PREP &amp; PAR SHEET'!R169</f>
        <v>0</v>
      </c>
      <c r="AT45" s="583">
        <f>AS44-AT44</f>
        <v>0</v>
      </c>
      <c r="AU45" s="643"/>
    </row>
    <row r="46" spans="1:47">
      <c r="A46" s="1668"/>
      <c r="B46" s="1676">
        <f>'DAILY MEAT PREP &amp; PAR SHEET'!C208</f>
        <v>44154</v>
      </c>
      <c r="C46" s="585">
        <f>'DAILY MEAT PREP &amp; PAR SHEET'!D211+'DAILY MEAT PREP &amp; PAR SHEET'!D213-'DAILY MEAT PREP &amp; PAR SHEET'!D212</f>
        <v>0</v>
      </c>
      <c r="D46" s="591">
        <f>'DAILY MEAT PREP &amp; PAR SHEET'!D215</f>
        <v>0</v>
      </c>
      <c r="E46" s="589"/>
      <c r="F46" s="592">
        <f>'DAILY MEAT PREP &amp; PAR SHEET'!E211+'DAILY MEAT PREP &amp; PAR SHEET'!E213-'DAILY MEAT PREP &amp; PAR SHEET'!E212</f>
        <v>0</v>
      </c>
      <c r="G46" s="591">
        <f>'DAILY MEAT PREP &amp; PAR SHEET'!E215</f>
        <v>0</v>
      </c>
      <c r="H46" s="589"/>
      <c r="I46" s="592">
        <f>'DAILY MEAT PREP &amp; PAR SHEET'!F211+'DAILY MEAT PREP &amp; PAR SHEET'!F213-'DAILY MEAT PREP &amp; PAR SHEET'!F212</f>
        <v>0</v>
      </c>
      <c r="J46" s="591">
        <f>'DAILY MEAT PREP &amp; PAR SHEET'!F215</f>
        <v>0</v>
      </c>
      <c r="K46" s="589"/>
      <c r="L46" s="592">
        <f>'DAILY MEAT PREP &amp; PAR SHEET'!G211+'DAILY MEAT PREP &amp; PAR SHEET'!G213-'DAILY MEAT PREP &amp; PAR SHEET'!G212</f>
        <v>0</v>
      </c>
      <c r="M46" s="591">
        <f>'DAILY MEAT PREP &amp; PAR SHEET'!G215</f>
        <v>0</v>
      </c>
      <c r="N46" s="589"/>
      <c r="O46" s="621">
        <f>'DAILY MEAT PREP &amp; PAR SHEET'!H211+'DAILY MEAT PREP &amp; PAR SHEET'!H213-'DAILY MEAT PREP &amp; PAR SHEET'!H212</f>
        <v>0</v>
      </c>
      <c r="P46" s="622">
        <f>'DAILY MEAT PREP &amp; PAR SHEET'!H215</f>
        <v>0</v>
      </c>
      <c r="Q46" s="589"/>
      <c r="R46" s="592">
        <f>'DAILY MEAT PREP &amp; PAR SHEET'!I211+'DAILY MEAT PREP &amp; PAR SHEET'!I213-'DAILY MEAT PREP &amp; PAR SHEET'!I212</f>
        <v>0</v>
      </c>
      <c r="S46" s="591">
        <f>'DAILY MEAT PREP &amp; PAR SHEET'!I215</f>
        <v>0</v>
      </c>
      <c r="T46" s="589"/>
      <c r="U46" s="592">
        <f>'DAILY MEAT PREP &amp; PAR SHEET'!J211+'DAILY MEAT PREP &amp; PAR SHEET'!J213-'DAILY MEAT PREP &amp; PAR SHEET'!J212</f>
        <v>0</v>
      </c>
      <c r="V46" s="591">
        <f>'DAILY MEAT PREP &amp; PAR SHEET'!J215</f>
        <v>0</v>
      </c>
      <c r="W46" s="589"/>
      <c r="X46" s="592">
        <f>'DAILY MEAT PREP &amp; PAR SHEET'!K211+'DAILY MEAT PREP &amp; PAR SHEET'!K213-'DAILY MEAT PREP &amp; PAR SHEET'!K212</f>
        <v>0</v>
      </c>
      <c r="Y46" s="591">
        <f>'DAILY MEAT PREP &amp; PAR SHEET'!K215</f>
        <v>0</v>
      </c>
      <c r="Z46" s="589"/>
      <c r="AA46" s="592">
        <f>'DAILY MEAT PREP &amp; PAR SHEET'!L211+'DAILY MEAT PREP &amp; PAR SHEET'!L213-'DAILY MEAT PREP &amp; PAR SHEET'!L212</f>
        <v>0</v>
      </c>
      <c r="AB46" s="591">
        <f>'DAILY MEAT PREP &amp; PAR SHEET'!L215</f>
        <v>0</v>
      </c>
      <c r="AC46" s="627"/>
      <c r="AD46" s="592">
        <f>'DAILY MEAT PREP &amp; PAR SHEET'!M211+'DAILY MEAT PREP &amp; PAR SHEET'!M213-'DAILY MEAT PREP &amp; PAR SHEET'!M212</f>
        <v>0</v>
      </c>
      <c r="AE46" s="591">
        <f>'DAILY MEAT PREP &amp; PAR SHEET'!M215</f>
        <v>0</v>
      </c>
      <c r="AF46" s="627"/>
      <c r="AG46" s="592">
        <f>'DAILY MEAT PREP &amp; PAR SHEET'!N211+'DAILY MEAT PREP &amp; PAR SHEET'!N213-'DAILY MEAT PREP &amp; PAR SHEET'!N212</f>
        <v>0</v>
      </c>
      <c r="AH46" s="591">
        <f>'DAILY MEAT PREP &amp; PAR SHEET'!N215</f>
        <v>0</v>
      </c>
      <c r="AI46" s="589"/>
      <c r="AJ46" s="592">
        <f>'DAILY MEAT PREP &amp; PAR SHEET'!O211+'DAILY MEAT PREP &amp; PAR SHEET'!O213-'DAILY MEAT PREP &amp; PAR SHEET'!O212</f>
        <v>0</v>
      </c>
      <c r="AK46" s="591">
        <f>'DAILY MEAT PREP &amp; PAR SHEET'!O215</f>
        <v>0</v>
      </c>
      <c r="AL46" s="589"/>
      <c r="AM46" s="592">
        <f>'DAILY MEAT PREP &amp; PAR SHEET'!P211+'DAILY MEAT PREP &amp; PAR SHEET'!P213-'DAILY MEAT PREP &amp; PAR SHEET'!P212</f>
        <v>0</v>
      </c>
      <c r="AN46" s="591">
        <f>'DAILY MEAT PREP &amp; PAR SHEET'!P215</f>
        <v>0</v>
      </c>
      <c r="AO46" s="589"/>
      <c r="AP46" s="585">
        <f>'DAILY MEAT PREP &amp; PAR SHEET'!Q211+'DAILY MEAT PREP &amp; PAR SHEET'!Q213-'DAILY MEAT PREP &amp; PAR SHEET'!Q212</f>
        <v>0</v>
      </c>
      <c r="AQ46" s="586">
        <f>'DAILY MEAT PREP &amp; PAR SHEET'!Q215</f>
        <v>0</v>
      </c>
      <c r="AR46" s="589"/>
      <c r="AS46" s="585">
        <f>'DAILY MEAT PREP &amp; PAR SHEET'!R211+'DAILY MEAT PREP &amp; PAR SHEET'!R213-'DAILY MEAT PREP &amp; PAR SHEET'!R212</f>
        <v>0</v>
      </c>
      <c r="AT46" s="586">
        <f>'DAILY MEAT PREP &amp; PAR SHEET'!R215</f>
        <v>0</v>
      </c>
      <c r="AU46" s="644"/>
    </row>
    <row r="47" spans="1:47">
      <c r="A47" s="1668"/>
      <c r="B47" s="1677"/>
      <c r="C47" s="587">
        <f>'DAILY MEAT PREP &amp; PAR SHEET'!D209</f>
        <v>0</v>
      </c>
      <c r="D47" s="590">
        <f>C46-D46</f>
        <v>0</v>
      </c>
      <c r="E47" s="589"/>
      <c r="F47" s="587">
        <f>'DAILY MEAT PREP &amp; PAR SHEET'!E209</f>
        <v>0</v>
      </c>
      <c r="G47" s="590">
        <f>F46-G46</f>
        <v>0</v>
      </c>
      <c r="H47" s="589"/>
      <c r="I47" s="587">
        <f>'DAILY MEAT PREP &amp; PAR SHEET'!F209</f>
        <v>0</v>
      </c>
      <c r="J47" s="590">
        <f>I46-J46</f>
        <v>0</v>
      </c>
      <c r="K47" s="589"/>
      <c r="L47" s="587">
        <f>'DAILY MEAT PREP &amp; PAR SHEET'!G209</f>
        <v>0</v>
      </c>
      <c r="M47" s="590">
        <f>L46-M46</f>
        <v>0</v>
      </c>
      <c r="N47" s="589"/>
      <c r="O47" s="614">
        <f>'DAILY MEAT PREP &amp; PAR SHEET'!H209</f>
        <v>0</v>
      </c>
      <c r="P47" s="620">
        <f>O46-P46</f>
        <v>0</v>
      </c>
      <c r="Q47" s="589"/>
      <c r="R47" s="587">
        <f>'DAILY MEAT PREP &amp; PAR SHEET'!I209</f>
        <v>0</v>
      </c>
      <c r="S47" s="590">
        <f>R46-S46</f>
        <v>0</v>
      </c>
      <c r="T47" s="589"/>
      <c r="U47" s="587">
        <f>'DAILY MEAT PREP &amp; PAR SHEET'!J209</f>
        <v>0</v>
      </c>
      <c r="V47" s="590">
        <f>U46-V46</f>
        <v>0</v>
      </c>
      <c r="W47" s="589"/>
      <c r="X47" s="587">
        <f>'DAILY MEAT PREP &amp; PAR SHEET'!K209</f>
        <v>0</v>
      </c>
      <c r="Y47" s="590">
        <f>X46-Y46</f>
        <v>0</v>
      </c>
      <c r="Z47" s="589"/>
      <c r="AA47" s="587">
        <f>'DAILY MEAT PREP &amp; PAR SHEET'!L209</f>
        <v>0</v>
      </c>
      <c r="AB47" s="590">
        <f>AA46-AB46</f>
        <v>0</v>
      </c>
      <c r="AC47" s="627"/>
      <c r="AD47" s="587">
        <f>'DAILY MEAT PREP &amp; PAR SHEET'!M209</f>
        <v>0</v>
      </c>
      <c r="AE47" s="590">
        <f>AD46-AE46</f>
        <v>0</v>
      </c>
      <c r="AF47" s="627"/>
      <c r="AG47" s="587">
        <f>'DAILY MEAT PREP &amp; PAR SHEET'!N209</f>
        <v>0</v>
      </c>
      <c r="AH47" s="590">
        <f>AG46-AH46</f>
        <v>0</v>
      </c>
      <c r="AI47" s="589"/>
      <c r="AJ47" s="587">
        <f>'DAILY MEAT PREP &amp; PAR SHEET'!O209</f>
        <v>0</v>
      </c>
      <c r="AK47" s="590">
        <f>AJ46-AK46</f>
        <v>0</v>
      </c>
      <c r="AL47" s="589"/>
      <c r="AM47" s="587">
        <f>'DAILY MEAT PREP &amp; PAR SHEET'!P209</f>
        <v>0</v>
      </c>
      <c r="AN47" s="590">
        <f>AM46-AN46</f>
        <v>0</v>
      </c>
      <c r="AO47" s="589"/>
      <c r="AP47" s="587">
        <f>'DAILY MEAT PREP &amp; PAR SHEET'!Q209</f>
        <v>0</v>
      </c>
      <c r="AQ47" s="588">
        <f>AP46-AQ46</f>
        <v>0</v>
      </c>
      <c r="AR47" s="589"/>
      <c r="AS47" s="587">
        <f>'DAILY MEAT PREP &amp; PAR SHEET'!R209</f>
        <v>0</v>
      </c>
      <c r="AT47" s="588">
        <f>AS46-AT46</f>
        <v>0</v>
      </c>
      <c r="AU47" s="644"/>
    </row>
    <row r="48" spans="1:47">
      <c r="A48" s="1668"/>
      <c r="B48" s="1684">
        <f>'DAILY MEAT PREP &amp; PAR SHEET'!C248</f>
        <v>44155</v>
      </c>
      <c r="C48" s="585">
        <f>'DAILY MEAT PREP &amp; PAR SHEET'!D251+'DAILY MEAT PREP &amp; PAR SHEET'!D253-'DAILY MEAT PREP &amp; PAR SHEET'!D252</f>
        <v>0</v>
      </c>
      <c r="D48" s="586">
        <f>'DAILY MEAT PREP &amp; PAR SHEET'!D255</f>
        <v>0</v>
      </c>
      <c r="E48" s="584"/>
      <c r="F48" s="585">
        <f>'DAILY MEAT PREP &amp; PAR SHEET'!E251+'DAILY MEAT PREP &amp; PAR SHEET'!E253-'DAILY MEAT PREP &amp; PAR SHEET'!E252</f>
        <v>0</v>
      </c>
      <c r="G48" s="586">
        <f>'DAILY MEAT PREP &amp; PAR SHEET'!E255</f>
        <v>0</v>
      </c>
      <c r="H48" s="584"/>
      <c r="I48" s="585">
        <f>'DAILY MEAT PREP &amp; PAR SHEET'!F251+'DAILY MEAT PREP &amp; PAR SHEET'!F253-'DAILY MEAT PREP &amp; PAR SHEET'!F252</f>
        <v>0</v>
      </c>
      <c r="J48" s="586">
        <f>'DAILY MEAT PREP &amp; PAR SHEET'!F255</f>
        <v>0</v>
      </c>
      <c r="K48" s="584"/>
      <c r="L48" s="585">
        <f>'DAILY MEAT PREP &amp; PAR SHEET'!G251+'DAILY MEAT PREP &amp; PAR SHEET'!G253-'DAILY MEAT PREP &amp; PAR SHEET'!G252</f>
        <v>0</v>
      </c>
      <c r="M48" s="586">
        <f>'DAILY MEAT PREP &amp; PAR SHEET'!G255</f>
        <v>0</v>
      </c>
      <c r="N48" s="584"/>
      <c r="O48" s="616">
        <f>'DAILY MEAT PREP &amp; PAR SHEET'!H251+'DAILY MEAT PREP &amp; PAR SHEET'!H253-'DAILY MEAT PREP &amp; PAR SHEET'!H252</f>
        <v>0</v>
      </c>
      <c r="P48" s="617">
        <f>'DAILY MEAT PREP &amp; PAR SHEET'!H255</f>
        <v>0</v>
      </c>
      <c r="Q48" s="584"/>
      <c r="R48" s="585">
        <f>'DAILY MEAT PREP &amp; PAR SHEET'!I251+'DAILY MEAT PREP &amp; PAR SHEET'!I253-'DAILY MEAT PREP &amp; PAR SHEET'!I252</f>
        <v>0</v>
      </c>
      <c r="S48" s="586">
        <f>'DAILY MEAT PREP &amp; PAR SHEET'!I255</f>
        <v>0</v>
      </c>
      <c r="T48" s="584"/>
      <c r="U48" s="585">
        <f>'DAILY MEAT PREP &amp; PAR SHEET'!J251+'DAILY MEAT PREP &amp; PAR SHEET'!J253-'DAILY MEAT PREP &amp; PAR SHEET'!J252</f>
        <v>0</v>
      </c>
      <c r="V48" s="586">
        <f>'DAILY MEAT PREP &amp; PAR SHEET'!J255</f>
        <v>0</v>
      </c>
      <c r="W48" s="584"/>
      <c r="X48" s="585">
        <f>'DAILY MEAT PREP &amp; PAR SHEET'!K251+'DAILY MEAT PREP &amp; PAR SHEET'!K253-'DAILY MEAT PREP &amp; PAR SHEET'!K252</f>
        <v>0</v>
      </c>
      <c r="Y48" s="586">
        <f>'DAILY MEAT PREP &amp; PAR SHEET'!K255</f>
        <v>0</v>
      </c>
      <c r="Z48" s="584"/>
      <c r="AA48" s="585">
        <f>'DAILY MEAT PREP &amp; PAR SHEET'!L251+'DAILY MEAT PREP &amp; PAR SHEET'!L253-'DAILY MEAT PREP &amp; PAR SHEET'!L252</f>
        <v>0</v>
      </c>
      <c r="AB48" s="586">
        <f>'DAILY MEAT PREP &amp; PAR SHEET'!L255</f>
        <v>0</v>
      </c>
      <c r="AC48" s="627"/>
      <c r="AD48" s="585">
        <f>'DAILY MEAT PREP &amp; PAR SHEET'!M251+'DAILY MEAT PREP &amp; PAR SHEET'!M253-'DAILY MEAT PREP &amp; PAR SHEET'!M252</f>
        <v>0</v>
      </c>
      <c r="AE48" s="586">
        <f>'DAILY MEAT PREP &amp; PAR SHEET'!M255</f>
        <v>0</v>
      </c>
      <c r="AF48" s="627"/>
      <c r="AG48" s="585">
        <f>'DAILY MEAT PREP &amp; PAR SHEET'!N251+'DAILY MEAT PREP &amp; PAR SHEET'!N253-'DAILY MEAT PREP &amp; PAR SHEET'!N252</f>
        <v>0</v>
      </c>
      <c r="AH48" s="586">
        <f>'DAILY MEAT PREP &amp; PAR SHEET'!N255</f>
        <v>0</v>
      </c>
      <c r="AI48" s="584"/>
      <c r="AJ48" s="585">
        <f>'DAILY MEAT PREP &amp; PAR SHEET'!O251+'DAILY MEAT PREP &amp; PAR SHEET'!O253-'DAILY MEAT PREP &amp; PAR SHEET'!O252</f>
        <v>0</v>
      </c>
      <c r="AK48" s="586">
        <f>'DAILY MEAT PREP &amp; PAR SHEET'!O255</f>
        <v>0</v>
      </c>
      <c r="AL48" s="584"/>
      <c r="AM48" s="585">
        <f>'DAILY MEAT PREP &amp; PAR SHEET'!P251+'DAILY MEAT PREP &amp; PAR SHEET'!P253-'DAILY MEAT PREP &amp; PAR SHEET'!P252</f>
        <v>0</v>
      </c>
      <c r="AN48" s="586">
        <f>'DAILY MEAT PREP &amp; PAR SHEET'!P255</f>
        <v>0</v>
      </c>
      <c r="AO48" s="584"/>
      <c r="AP48" s="585">
        <f>'DAILY MEAT PREP &amp; PAR SHEET'!Q251+'DAILY MEAT PREP &amp; PAR SHEET'!Q253-'DAILY MEAT PREP &amp; PAR SHEET'!Q252</f>
        <v>0</v>
      </c>
      <c r="AQ48" s="586">
        <f>'DAILY MEAT PREP &amp; PAR SHEET'!Q255</f>
        <v>0</v>
      </c>
      <c r="AR48" s="584"/>
      <c r="AS48" s="585">
        <f>'DAILY MEAT PREP &amp; PAR SHEET'!R251+'DAILY MEAT PREP &amp; PAR SHEET'!R253-'DAILY MEAT PREP &amp; PAR SHEET'!R252</f>
        <v>0</v>
      </c>
      <c r="AT48" s="586">
        <f>'DAILY MEAT PREP &amp; PAR SHEET'!R255</f>
        <v>0</v>
      </c>
      <c r="AU48" s="643"/>
    </row>
    <row r="49" spans="1:47">
      <c r="A49" s="1668"/>
      <c r="B49" s="1685"/>
      <c r="C49" s="594">
        <f>'DAILY MEAT PREP &amp; PAR SHEET'!D249</f>
        <v>0</v>
      </c>
      <c r="D49" s="595">
        <f>C48-D48</f>
        <v>0</v>
      </c>
      <c r="E49" s="584"/>
      <c r="F49" s="594">
        <f>'DAILY MEAT PREP &amp; PAR SHEET'!E249</f>
        <v>0</v>
      </c>
      <c r="G49" s="595">
        <f>F48-G48</f>
        <v>0</v>
      </c>
      <c r="H49" s="584"/>
      <c r="I49" s="594">
        <f>'DAILY MEAT PREP &amp; PAR SHEET'!F249</f>
        <v>0</v>
      </c>
      <c r="J49" s="595">
        <f>I48-J48</f>
        <v>0</v>
      </c>
      <c r="K49" s="584"/>
      <c r="L49" s="594">
        <f>'DAILY MEAT PREP &amp; PAR SHEET'!G249</f>
        <v>0</v>
      </c>
      <c r="M49" s="595">
        <f>L48-M48</f>
        <v>0</v>
      </c>
      <c r="N49" s="584"/>
      <c r="O49" s="618">
        <f>'DAILY MEAT PREP &amp; PAR SHEET'!H249</f>
        <v>0</v>
      </c>
      <c r="P49" s="619">
        <f>O48-P48</f>
        <v>0</v>
      </c>
      <c r="Q49" s="584"/>
      <c r="R49" s="594">
        <f>'DAILY MEAT PREP &amp; PAR SHEET'!I249</f>
        <v>0</v>
      </c>
      <c r="S49" s="595">
        <f>R48-S48</f>
        <v>0</v>
      </c>
      <c r="T49" s="584"/>
      <c r="U49" s="594">
        <f>'DAILY MEAT PREP &amp; PAR SHEET'!J249</f>
        <v>0</v>
      </c>
      <c r="V49" s="595">
        <f>U48-V48</f>
        <v>0</v>
      </c>
      <c r="W49" s="584"/>
      <c r="X49" s="594">
        <f>'DAILY MEAT PREP &amp; PAR SHEET'!K249</f>
        <v>0</v>
      </c>
      <c r="Y49" s="595">
        <f>X48-Y48</f>
        <v>0</v>
      </c>
      <c r="Z49" s="584"/>
      <c r="AA49" s="594">
        <f>'DAILY MEAT PREP &amp; PAR SHEET'!L249</f>
        <v>0</v>
      </c>
      <c r="AB49" s="595">
        <f>AA48-AB48</f>
        <v>0</v>
      </c>
      <c r="AC49" s="627"/>
      <c r="AD49" s="594">
        <f>'DAILY MEAT PREP &amp; PAR SHEET'!M249</f>
        <v>0</v>
      </c>
      <c r="AE49" s="595">
        <f>AD48-AE48</f>
        <v>0</v>
      </c>
      <c r="AF49" s="627"/>
      <c r="AG49" s="594">
        <f>'DAILY MEAT PREP &amp; PAR SHEET'!N249</f>
        <v>0</v>
      </c>
      <c r="AH49" s="595">
        <f>AG48-AH48</f>
        <v>0</v>
      </c>
      <c r="AI49" s="584"/>
      <c r="AJ49" s="594">
        <f>'DAILY MEAT PREP &amp; PAR SHEET'!O249</f>
        <v>0</v>
      </c>
      <c r="AK49" s="595">
        <f>AJ48-AK48</f>
        <v>0</v>
      </c>
      <c r="AL49" s="584"/>
      <c r="AM49" s="594">
        <f>'DAILY MEAT PREP &amp; PAR SHEET'!P249</f>
        <v>0</v>
      </c>
      <c r="AN49" s="595">
        <f>AM48-AN48</f>
        <v>0</v>
      </c>
      <c r="AO49" s="584"/>
      <c r="AP49" s="594">
        <f>'DAILY MEAT PREP &amp; PAR SHEET'!Q249</f>
        <v>0</v>
      </c>
      <c r="AQ49" s="595">
        <f>AP48-AQ48</f>
        <v>0</v>
      </c>
      <c r="AR49" s="584"/>
      <c r="AS49" s="594">
        <f>'DAILY MEAT PREP &amp; PAR SHEET'!R249</f>
        <v>0</v>
      </c>
      <c r="AT49" s="595">
        <f>AS48-AT48</f>
        <v>0</v>
      </c>
      <c r="AU49" s="643"/>
    </row>
    <row r="50" spans="1:47">
      <c r="A50" s="1668"/>
      <c r="B50" s="1680">
        <f>'DAILY MEAT PREP &amp; PAR SHEET'!C288</f>
        <v>44156</v>
      </c>
      <c r="C50" s="576">
        <f>'DAILY MEAT PREP &amp; PAR SHEET'!D291+'DAILY MEAT PREP &amp; PAR SHEET'!D293-'DAILY MEAT PREP &amp; PAR SHEET'!D292</f>
        <v>0</v>
      </c>
      <c r="D50" s="580">
        <f>'DAILY MEAT PREP &amp; PAR SHEET'!D295</f>
        <v>0</v>
      </c>
      <c r="E50" s="589"/>
      <c r="F50" s="579">
        <f>'DAILY MEAT PREP &amp; PAR SHEET'!E291+'DAILY MEAT PREP &amp; PAR SHEET'!E293-'DAILY MEAT PREP &amp; PAR SHEET'!E292</f>
        <v>0</v>
      </c>
      <c r="G50" s="580">
        <f>'DAILY MEAT PREP &amp; PAR SHEET'!E295</f>
        <v>0</v>
      </c>
      <c r="H50" s="589"/>
      <c r="I50" s="579">
        <f>'DAILY MEAT PREP &amp; PAR SHEET'!F291+'DAILY MEAT PREP &amp; PAR SHEET'!F293-'DAILY MEAT PREP &amp; PAR SHEET'!F292</f>
        <v>0</v>
      </c>
      <c r="J50" s="580">
        <f>'DAILY MEAT PREP &amp; PAR SHEET'!F295</f>
        <v>0</v>
      </c>
      <c r="K50" s="589"/>
      <c r="L50" s="579">
        <f>'DAILY MEAT PREP &amp; PAR SHEET'!G291+'DAILY MEAT PREP &amp; PAR SHEET'!G293-'DAILY MEAT PREP &amp; PAR SHEET'!G292</f>
        <v>0</v>
      </c>
      <c r="M50" s="580">
        <f>'DAILY MEAT PREP &amp; PAR SHEET'!G295</f>
        <v>0</v>
      </c>
      <c r="N50" s="589"/>
      <c r="O50" s="612">
        <f>'DAILY MEAT PREP &amp; PAR SHEET'!H291+'DAILY MEAT PREP &amp; PAR SHEET'!H293-'DAILY MEAT PREP &amp; PAR SHEET'!H292</f>
        <v>0</v>
      </c>
      <c r="P50" s="613">
        <f>'DAILY MEAT PREP &amp; PAR SHEET'!H295</f>
        <v>0</v>
      </c>
      <c r="Q50" s="589"/>
      <c r="R50" s="579">
        <f>'DAILY MEAT PREP &amp; PAR SHEET'!I291+'DAILY MEAT PREP &amp; PAR SHEET'!I293-'DAILY MEAT PREP &amp; PAR SHEET'!I292</f>
        <v>0</v>
      </c>
      <c r="S50" s="580">
        <f>'DAILY MEAT PREP &amp; PAR SHEET'!I295</f>
        <v>0</v>
      </c>
      <c r="T50" s="589"/>
      <c r="U50" s="579">
        <f>'DAILY MEAT PREP &amp; PAR SHEET'!J291+'DAILY MEAT PREP &amp; PAR SHEET'!J293-'DAILY MEAT PREP &amp; PAR SHEET'!J292</f>
        <v>0</v>
      </c>
      <c r="V50" s="580">
        <f>'DAILY MEAT PREP &amp; PAR SHEET'!J295</f>
        <v>0</v>
      </c>
      <c r="W50" s="589"/>
      <c r="X50" s="579">
        <f>'DAILY MEAT PREP &amp; PAR SHEET'!K291+'DAILY MEAT PREP &amp; PAR SHEET'!K293-'DAILY MEAT PREP &amp; PAR SHEET'!K292</f>
        <v>0</v>
      </c>
      <c r="Y50" s="580">
        <f>'DAILY MEAT PREP &amp; PAR SHEET'!K295</f>
        <v>0</v>
      </c>
      <c r="Z50" s="589"/>
      <c r="AA50" s="579">
        <f>'DAILY MEAT PREP &amp; PAR SHEET'!L291+'DAILY MEAT PREP &amp; PAR SHEET'!L293-'DAILY MEAT PREP &amp; PAR SHEET'!L292</f>
        <v>0</v>
      </c>
      <c r="AB50" s="580">
        <f>'DAILY MEAT PREP &amp; PAR SHEET'!L295</f>
        <v>0</v>
      </c>
      <c r="AC50" s="627"/>
      <c r="AD50" s="579">
        <f>'DAILY MEAT PREP &amp; PAR SHEET'!M291+'DAILY MEAT PREP &amp; PAR SHEET'!M293-'DAILY MEAT PREP &amp; PAR SHEET'!M292</f>
        <v>0</v>
      </c>
      <c r="AE50" s="580">
        <f>'DAILY MEAT PREP &amp; PAR SHEET'!M295</f>
        <v>0</v>
      </c>
      <c r="AF50" s="627"/>
      <c r="AG50" s="579">
        <f>'DAILY MEAT PREP &amp; PAR SHEET'!N291+'DAILY MEAT PREP &amp; PAR SHEET'!N293-'DAILY MEAT PREP &amp; PAR SHEET'!N292</f>
        <v>0</v>
      </c>
      <c r="AH50" s="580">
        <f>'DAILY MEAT PREP &amp; PAR SHEET'!N295</f>
        <v>0</v>
      </c>
      <c r="AI50" s="589"/>
      <c r="AJ50" s="579">
        <f>'DAILY MEAT PREP &amp; PAR SHEET'!O291+'DAILY MEAT PREP &amp; PAR SHEET'!O293-'DAILY MEAT PREP &amp; PAR SHEET'!O292</f>
        <v>0</v>
      </c>
      <c r="AK50" s="580">
        <f>'DAILY MEAT PREP &amp; PAR SHEET'!O295</f>
        <v>0</v>
      </c>
      <c r="AL50" s="589"/>
      <c r="AM50" s="579">
        <f>'DAILY MEAT PREP &amp; PAR SHEET'!P291+'DAILY MEAT PREP &amp; PAR SHEET'!P293-'DAILY MEAT PREP &amp; PAR SHEET'!P292</f>
        <v>0</v>
      </c>
      <c r="AN50" s="580">
        <f>'DAILY MEAT PREP &amp; PAR SHEET'!P295</f>
        <v>0</v>
      </c>
      <c r="AO50" s="589"/>
      <c r="AP50" s="579">
        <f>'DAILY MEAT PREP &amp; PAR SHEET'!Q291+'DAILY MEAT PREP &amp; PAR SHEET'!Q293-'DAILY MEAT PREP &amp; PAR SHEET'!Q292</f>
        <v>0</v>
      </c>
      <c r="AQ50" s="580">
        <f>'DAILY MEAT PREP &amp; PAR SHEET'!Q295</f>
        <v>0</v>
      </c>
      <c r="AR50" s="581"/>
      <c r="AS50" s="585">
        <f>'DAILY MEAT PREP &amp; PAR SHEET'!R291+'DAILY MEAT PREP &amp; PAR SHEET'!R293-'DAILY MEAT PREP &amp; PAR SHEET'!R292</f>
        <v>0</v>
      </c>
      <c r="AT50" s="586">
        <f>'DAILY MEAT PREP &amp; PAR SHEET'!R295</f>
        <v>0</v>
      </c>
      <c r="AU50" s="643"/>
    </row>
    <row r="51" spans="1:47">
      <c r="A51" s="1669"/>
      <c r="B51" s="1681"/>
      <c r="C51" s="582">
        <f>'DAILY MEAT PREP &amp; PAR SHEET'!D289</f>
        <v>0</v>
      </c>
      <c r="D51" s="593">
        <f>C50-D50</f>
        <v>0</v>
      </c>
      <c r="E51" s="596"/>
      <c r="F51" s="582">
        <f>'DAILY MEAT PREP &amp; PAR SHEET'!E289</f>
        <v>0</v>
      </c>
      <c r="G51" s="593">
        <f>F50-G50</f>
        <v>0</v>
      </c>
      <c r="H51" s="596"/>
      <c r="I51" s="582">
        <f>'DAILY MEAT PREP &amp; PAR SHEET'!F289</f>
        <v>0</v>
      </c>
      <c r="J51" s="593">
        <f>I50-J50</f>
        <v>0</v>
      </c>
      <c r="K51" s="596"/>
      <c r="L51" s="582">
        <f>'DAILY MEAT PREP &amp; PAR SHEET'!G289</f>
        <v>0</v>
      </c>
      <c r="M51" s="593">
        <f>L50-M50</f>
        <v>0</v>
      </c>
      <c r="N51" s="596"/>
      <c r="O51" s="610">
        <f>'DAILY MEAT PREP &amp; PAR SHEET'!H289</f>
        <v>0</v>
      </c>
      <c r="P51" s="623">
        <f>O50-P50</f>
        <v>0</v>
      </c>
      <c r="Q51" s="596"/>
      <c r="R51" s="582">
        <f>'DAILY MEAT PREP &amp; PAR SHEET'!I289</f>
        <v>0</v>
      </c>
      <c r="S51" s="593">
        <f>R50-S50</f>
        <v>0</v>
      </c>
      <c r="T51" s="596"/>
      <c r="U51" s="582">
        <f>'DAILY MEAT PREP &amp; PAR SHEET'!J289</f>
        <v>0</v>
      </c>
      <c r="V51" s="593">
        <f>U50-V50</f>
        <v>0</v>
      </c>
      <c r="W51" s="596"/>
      <c r="X51" s="582">
        <f>'DAILY MEAT PREP &amp; PAR SHEET'!K289</f>
        <v>0</v>
      </c>
      <c r="Y51" s="593">
        <f>X50-Y50</f>
        <v>0</v>
      </c>
      <c r="Z51" s="596"/>
      <c r="AA51" s="582">
        <f>'DAILY MEAT PREP &amp; PAR SHEET'!L289</f>
        <v>0</v>
      </c>
      <c r="AB51" s="593">
        <f>AA50-AB50</f>
        <v>0</v>
      </c>
      <c r="AC51" s="632"/>
      <c r="AD51" s="629">
        <f>'DAILY MEAT PREP &amp; PAR SHEET'!M289</f>
        <v>0</v>
      </c>
      <c r="AE51" s="593">
        <f>AD50-AE50</f>
        <v>0</v>
      </c>
      <c r="AF51" s="632"/>
      <c r="AG51" s="582">
        <f>'DAILY MEAT PREP &amp; PAR SHEET'!N289</f>
        <v>0</v>
      </c>
      <c r="AH51" s="593">
        <f>AG50-AH50</f>
        <v>0</v>
      </c>
      <c r="AI51" s="596"/>
      <c r="AJ51" s="582">
        <f>'DAILY MEAT PREP &amp; PAR SHEET'!O289</f>
        <v>0</v>
      </c>
      <c r="AK51" s="593">
        <f>AJ50-AK50</f>
        <v>0</v>
      </c>
      <c r="AL51" s="596"/>
      <c r="AM51" s="582">
        <f>'DAILY MEAT PREP &amp; PAR SHEET'!P289</f>
        <v>0</v>
      </c>
      <c r="AN51" s="593">
        <f>AM50-AN50</f>
        <v>0</v>
      </c>
      <c r="AO51" s="596"/>
      <c r="AP51" s="582">
        <f>'DAILY MEAT PREP &amp; PAR SHEET'!Q289</f>
        <v>0</v>
      </c>
      <c r="AQ51" s="593">
        <f>AP50-AQ50</f>
        <v>0</v>
      </c>
      <c r="AR51" s="640"/>
      <c r="AS51" s="582">
        <f>'DAILY MEAT PREP &amp; PAR SHEET'!R289</f>
        <v>0</v>
      </c>
      <c r="AT51" s="583">
        <f>AS50-AT50</f>
        <v>0</v>
      </c>
      <c r="AU51" s="645"/>
    </row>
    <row r="52" spans="1:47" ht="14.65" customHeight="1">
      <c r="A52" s="597"/>
      <c r="B52" s="598"/>
      <c r="C52" s="599"/>
      <c r="D52" s="599"/>
      <c r="E52" s="599"/>
      <c r="F52" s="599"/>
      <c r="G52" s="599"/>
      <c r="H52" s="599"/>
      <c r="I52" s="599"/>
      <c r="J52" s="599"/>
      <c r="K52" s="599"/>
      <c r="L52" s="624"/>
      <c r="M52" s="624"/>
      <c r="N52" s="599"/>
      <c r="O52" s="599"/>
      <c r="P52" s="599"/>
      <c r="Q52" s="599"/>
      <c r="R52" s="599"/>
      <c r="S52" s="599"/>
      <c r="T52" s="599"/>
      <c r="U52" s="599"/>
      <c r="V52" s="599"/>
      <c r="W52" s="599"/>
      <c r="X52" s="599"/>
      <c r="Y52" s="599"/>
      <c r="Z52" s="599"/>
      <c r="AA52" s="599"/>
      <c r="AB52" s="599"/>
      <c r="AC52" s="599"/>
      <c r="AD52" s="599"/>
      <c r="AE52" s="599"/>
      <c r="AF52" s="599"/>
      <c r="AG52" s="599"/>
      <c r="AH52" s="599"/>
      <c r="AI52" s="599"/>
      <c r="AJ52" s="599"/>
      <c r="AK52" s="599"/>
      <c r="AL52" s="599"/>
      <c r="AM52" s="599"/>
      <c r="AN52" s="599"/>
      <c r="AO52" s="599"/>
      <c r="AP52" s="599"/>
      <c r="AQ52" s="599"/>
      <c r="AR52" s="599"/>
      <c r="AS52" s="599"/>
      <c r="AT52" s="599"/>
      <c r="AU52" s="642"/>
    </row>
    <row r="53" spans="1:47" ht="15" customHeight="1">
      <c r="A53" s="1667" t="s">
        <v>146</v>
      </c>
      <c r="B53" s="1670" t="s">
        <v>131</v>
      </c>
      <c r="C53" s="1661" t="s">
        <v>3</v>
      </c>
      <c r="D53" s="1663"/>
      <c r="E53" s="572"/>
      <c r="F53" s="1663" t="s">
        <v>132</v>
      </c>
      <c r="G53" s="1663"/>
      <c r="H53" s="572"/>
      <c r="I53" s="1663" t="s">
        <v>5</v>
      </c>
      <c r="J53" s="1663"/>
      <c r="K53" s="572"/>
      <c r="L53" s="1664" t="s">
        <v>6</v>
      </c>
      <c r="M53" s="1664"/>
      <c r="N53" s="572"/>
      <c r="O53" s="1663" t="s">
        <v>7</v>
      </c>
      <c r="P53" s="1663"/>
      <c r="Q53" s="572"/>
      <c r="R53" s="1663" t="s">
        <v>133</v>
      </c>
      <c r="S53" s="1663"/>
      <c r="T53" s="572"/>
      <c r="U53" s="1663" t="s">
        <v>134</v>
      </c>
      <c r="V53" s="1663"/>
      <c r="W53" s="572"/>
      <c r="X53" s="1663" t="s">
        <v>135</v>
      </c>
      <c r="Y53" s="1663"/>
      <c r="Z53" s="572"/>
      <c r="AA53" s="1663" t="s">
        <v>136</v>
      </c>
      <c r="AB53" s="1663"/>
      <c r="AC53" s="572"/>
      <c r="AD53" s="1663" t="s">
        <v>137</v>
      </c>
      <c r="AE53" s="1662"/>
      <c r="AF53" s="572"/>
      <c r="AG53" s="1663" t="s">
        <v>138</v>
      </c>
      <c r="AH53" s="1663"/>
      <c r="AI53" s="572"/>
      <c r="AJ53" s="1663" t="s">
        <v>139</v>
      </c>
      <c r="AK53" s="1663"/>
      <c r="AL53" s="572"/>
      <c r="AM53" s="1663" t="s">
        <v>15</v>
      </c>
      <c r="AN53" s="1663"/>
      <c r="AO53" s="572"/>
      <c r="AP53" s="1663" t="s">
        <v>16</v>
      </c>
      <c r="AQ53" s="1663"/>
      <c r="AR53" s="635"/>
      <c r="AS53" s="1663" t="s">
        <v>17</v>
      </c>
      <c r="AT53" s="1662"/>
      <c r="AU53" s="636"/>
    </row>
    <row r="54" spans="1:47" ht="15.75" customHeight="1">
      <c r="A54" s="1668"/>
      <c r="B54" s="1671"/>
      <c r="C54" s="600" t="s">
        <v>140</v>
      </c>
      <c r="D54" s="601" t="s">
        <v>141</v>
      </c>
      <c r="E54" s="575"/>
      <c r="F54" s="601" t="s">
        <v>140</v>
      </c>
      <c r="G54" s="601" t="s">
        <v>141</v>
      </c>
      <c r="H54" s="575"/>
      <c r="I54" s="601" t="s">
        <v>140</v>
      </c>
      <c r="J54" s="601" t="s">
        <v>141</v>
      </c>
      <c r="K54" s="575"/>
      <c r="L54" s="625" t="s">
        <v>140</v>
      </c>
      <c r="M54" s="625" t="s">
        <v>141</v>
      </c>
      <c r="N54" s="575"/>
      <c r="O54" s="601" t="s">
        <v>140</v>
      </c>
      <c r="P54" s="601" t="s">
        <v>141</v>
      </c>
      <c r="Q54" s="575"/>
      <c r="R54" s="601" t="s">
        <v>140</v>
      </c>
      <c r="S54" s="601" t="s">
        <v>141</v>
      </c>
      <c r="T54" s="575"/>
      <c r="U54" s="601" t="s">
        <v>140</v>
      </c>
      <c r="V54" s="601" t="s">
        <v>141</v>
      </c>
      <c r="W54" s="575"/>
      <c r="X54" s="601" t="s">
        <v>140</v>
      </c>
      <c r="Y54" s="601" t="s">
        <v>141</v>
      </c>
      <c r="Z54" s="575"/>
      <c r="AA54" s="601" t="s">
        <v>140</v>
      </c>
      <c r="AB54" s="601" t="s">
        <v>141</v>
      </c>
      <c r="AC54" s="627"/>
      <c r="AD54" s="628" t="s">
        <v>140</v>
      </c>
      <c r="AE54" s="628" t="s">
        <v>141</v>
      </c>
      <c r="AF54" s="627"/>
      <c r="AG54" s="601" t="s">
        <v>140</v>
      </c>
      <c r="AH54" s="601" t="s">
        <v>141</v>
      </c>
      <c r="AI54" s="575"/>
      <c r="AJ54" s="601" t="s">
        <v>140</v>
      </c>
      <c r="AK54" s="601" t="s">
        <v>141</v>
      </c>
      <c r="AL54" s="575"/>
      <c r="AM54" s="601" t="s">
        <v>140</v>
      </c>
      <c r="AN54" s="601" t="s">
        <v>141</v>
      </c>
      <c r="AO54" s="575"/>
      <c r="AP54" s="601" t="s">
        <v>142</v>
      </c>
      <c r="AQ54" s="601" t="s">
        <v>143</v>
      </c>
      <c r="AR54" s="575"/>
      <c r="AS54" s="601" t="s">
        <v>140</v>
      </c>
      <c r="AT54" s="639" t="s">
        <v>141</v>
      </c>
      <c r="AU54" s="637"/>
    </row>
    <row r="55" spans="1:47">
      <c r="A55" s="1668"/>
      <c r="B55" s="1672">
        <f>'DAILY MEAT PREP &amp; PAR SHEET'!C56</f>
        <v>44157</v>
      </c>
      <c r="C55" s="585">
        <f>'DAILY MEAT PREP &amp; PAR SHEET'!D59+'DAILY MEAT PREP &amp; PAR SHEET'!D61-'DAILY MEAT PREP &amp; PAR SHEET'!D60</f>
        <v>0</v>
      </c>
      <c r="D55" s="586">
        <f>'DAILY MEAT PREP &amp; PAR SHEET'!D63</f>
        <v>0</v>
      </c>
      <c r="E55" s="584"/>
      <c r="F55" s="585">
        <f>'DAILY MEAT PREP &amp; PAR SHEET'!E59+'DAILY MEAT PREP &amp; PAR SHEET'!E61-'DAILY MEAT PREP &amp; PAR SHEET'!E60</f>
        <v>0</v>
      </c>
      <c r="G55" s="586">
        <f>'DAILY MEAT PREP &amp; PAR SHEET'!E63</f>
        <v>0</v>
      </c>
      <c r="H55" s="584"/>
      <c r="I55" s="585">
        <f>'DAILY MEAT PREP &amp; PAR SHEET'!F59+'DAILY MEAT PREP &amp; PAR SHEET'!F61-'DAILY MEAT PREP &amp; PAR SHEET'!F60</f>
        <v>0</v>
      </c>
      <c r="J55" s="586">
        <f>'DAILY MEAT PREP &amp; PAR SHEET'!F63</f>
        <v>0</v>
      </c>
      <c r="K55" s="584"/>
      <c r="L55" s="585">
        <f>'DAILY MEAT PREP &amp; PAR SHEET'!G59+'DAILY MEAT PREP &amp; PAR SHEET'!G61-'DAILY MEAT PREP &amp; PAR SHEET'!G60</f>
        <v>0</v>
      </c>
      <c r="M55" s="586">
        <f>'DAILY MEAT PREP &amp; PAR SHEET'!G63</f>
        <v>0</v>
      </c>
      <c r="N55" s="584"/>
      <c r="O55" s="616">
        <f>'DAILY MEAT PREP &amp; PAR SHEET'!H59+'DAILY MEAT PREP &amp; PAR SHEET'!H61-'DAILY MEAT PREP &amp; PAR SHEET'!H60</f>
        <v>0</v>
      </c>
      <c r="P55" s="617">
        <f>'DAILY MEAT PREP &amp; PAR SHEET'!H63</f>
        <v>0</v>
      </c>
      <c r="Q55" s="584"/>
      <c r="R55" s="585">
        <f>'DAILY MEAT PREP &amp; PAR SHEET'!I59+'DAILY MEAT PREP &amp; PAR SHEET'!I61-'DAILY MEAT PREP &amp; PAR SHEET'!I60</f>
        <v>0</v>
      </c>
      <c r="S55" s="586">
        <f>'DAILY MEAT PREP &amp; PAR SHEET'!I63</f>
        <v>0</v>
      </c>
      <c r="T55" s="584"/>
      <c r="U55" s="585">
        <f>'DAILY MEAT PREP &amp; PAR SHEET'!J59+'DAILY MEAT PREP &amp; PAR SHEET'!J61-'DAILY MEAT PREP &amp; PAR SHEET'!J60</f>
        <v>0</v>
      </c>
      <c r="V55" s="586">
        <f>'DAILY MEAT PREP &amp; PAR SHEET'!J63</f>
        <v>0</v>
      </c>
      <c r="W55" s="584"/>
      <c r="X55" s="585">
        <f>'DAILY MEAT PREP &amp; PAR SHEET'!K59+'DAILY MEAT PREP &amp; PAR SHEET'!K61-'DAILY MEAT PREP &amp; PAR SHEET'!K60</f>
        <v>0</v>
      </c>
      <c r="Y55" s="586">
        <f>'DAILY MEAT PREP &amp; PAR SHEET'!K63</f>
        <v>0</v>
      </c>
      <c r="Z55" s="584"/>
      <c r="AA55" s="585">
        <f>'DAILY MEAT PREP &amp; PAR SHEET'!L59+'DAILY MEAT PREP &amp; PAR SHEET'!L61-'DAILY MEAT PREP &amp; PAR SHEET'!L60</f>
        <v>0</v>
      </c>
      <c r="AB55" s="586">
        <f>'DAILY MEAT PREP &amp; PAR SHEET'!L63</f>
        <v>0</v>
      </c>
      <c r="AC55" s="627"/>
      <c r="AD55" s="585">
        <f>'DAILY MEAT PREP &amp; PAR SHEET'!M59+'DAILY MEAT PREP &amp; PAR SHEET'!M61-'DAILY MEAT PREP &amp; PAR SHEET'!M60</f>
        <v>0</v>
      </c>
      <c r="AE55" s="586">
        <f>'DAILY MEAT PREP &amp; PAR SHEET'!M63</f>
        <v>0</v>
      </c>
      <c r="AF55" s="627"/>
      <c r="AG55" s="585">
        <f>'DAILY MEAT PREP &amp; PAR SHEET'!N59+'DAILY MEAT PREP &amp; PAR SHEET'!N61-'DAILY MEAT PREP &amp; PAR SHEET'!N60</f>
        <v>0</v>
      </c>
      <c r="AH55" s="586">
        <f>'DAILY MEAT PREP &amp; PAR SHEET'!N63</f>
        <v>0</v>
      </c>
      <c r="AI55" s="584"/>
      <c r="AJ55" s="585">
        <f>'DAILY MEAT PREP &amp; PAR SHEET'!O59+'DAILY MEAT PREP &amp; PAR SHEET'!O61-'DAILY MEAT PREP &amp; PAR SHEET'!O60</f>
        <v>0</v>
      </c>
      <c r="AK55" s="586">
        <f>'DAILY MEAT PREP &amp; PAR SHEET'!O63</f>
        <v>0</v>
      </c>
      <c r="AL55" s="584"/>
      <c r="AM55" s="585">
        <f>'DAILY MEAT PREP &amp; PAR SHEET'!P59+'DAILY MEAT PREP &amp; PAR SHEET'!P61-'DAILY MEAT PREP &amp; PAR SHEET'!P60</f>
        <v>0</v>
      </c>
      <c r="AN55" s="586">
        <f>'DAILY MEAT PREP &amp; PAR SHEET'!P63</f>
        <v>0</v>
      </c>
      <c r="AO55" s="584"/>
      <c r="AP55" s="585">
        <f>'DAILY MEAT PREP &amp; PAR SHEET'!Q59+'DAILY MEAT PREP &amp; PAR SHEET'!Q61-'DAILY MEAT PREP &amp; PAR SHEET'!Q60</f>
        <v>0</v>
      </c>
      <c r="AQ55" s="586">
        <f>'DAILY MEAT PREP &amp; PAR SHEET'!Q63</f>
        <v>0</v>
      </c>
      <c r="AR55" s="584"/>
      <c r="AS55" s="585">
        <f>'DAILY MEAT PREP &amp; PAR SHEET'!R59+'DAILY MEAT PREP &amp; PAR SHEET'!R61-'DAILY MEAT PREP &amp; PAR SHEET'!R60</f>
        <v>0</v>
      </c>
      <c r="AT55" s="586">
        <f>'DAILY MEAT PREP &amp; PAR SHEET'!R63</f>
        <v>0</v>
      </c>
      <c r="AU55" s="637"/>
    </row>
    <row r="56" spans="1:47">
      <c r="A56" s="1668"/>
      <c r="B56" s="1673"/>
      <c r="C56" s="582">
        <f>'DAILY MEAT PREP &amp; PAR SHEET'!D57</f>
        <v>0</v>
      </c>
      <c r="D56" s="583">
        <f>C55-D55</f>
        <v>0</v>
      </c>
      <c r="E56" s="584"/>
      <c r="F56" s="582">
        <f>'DAILY MEAT PREP &amp; PAR SHEET'!E57</f>
        <v>0</v>
      </c>
      <c r="G56" s="583">
        <f>F55-G55</f>
        <v>0</v>
      </c>
      <c r="H56" s="584"/>
      <c r="I56" s="582">
        <f>'DAILY MEAT PREP &amp; PAR SHEET'!F57</f>
        <v>0</v>
      </c>
      <c r="J56" s="583">
        <f>I55-J55</f>
        <v>0</v>
      </c>
      <c r="K56" s="584"/>
      <c r="L56" s="582">
        <f>'DAILY MEAT PREP &amp; PAR SHEET'!G57</f>
        <v>0</v>
      </c>
      <c r="M56" s="583">
        <f>L55-M55</f>
        <v>0</v>
      </c>
      <c r="N56" s="584"/>
      <c r="O56" s="610">
        <f>'DAILY MEAT PREP &amp; PAR SHEET'!H57</f>
        <v>0</v>
      </c>
      <c r="P56" s="611">
        <f>O55-P55</f>
        <v>0</v>
      </c>
      <c r="Q56" s="584"/>
      <c r="R56" s="582">
        <f>'DAILY MEAT PREP &amp; PAR SHEET'!I57</f>
        <v>0</v>
      </c>
      <c r="S56" s="583">
        <f>R55-S55</f>
        <v>0</v>
      </c>
      <c r="T56" s="584"/>
      <c r="U56" s="582">
        <f>'DAILY MEAT PREP &amp; PAR SHEET'!J57</f>
        <v>0</v>
      </c>
      <c r="V56" s="583">
        <f>U55-V55</f>
        <v>0</v>
      </c>
      <c r="W56" s="584"/>
      <c r="X56" s="582">
        <f>'DAILY MEAT PREP &amp; PAR SHEET'!K57</f>
        <v>0</v>
      </c>
      <c r="Y56" s="583">
        <f>X55-Y55</f>
        <v>0</v>
      </c>
      <c r="Z56" s="584"/>
      <c r="AA56" s="582">
        <f>'DAILY MEAT PREP &amp; PAR SHEET'!L57</f>
        <v>0</v>
      </c>
      <c r="AB56" s="583">
        <f>AA55-AB55</f>
        <v>0</v>
      </c>
      <c r="AC56" s="627"/>
      <c r="AD56" s="582">
        <f>'DAILY MEAT PREP &amp; PAR SHEET'!M57</f>
        <v>0</v>
      </c>
      <c r="AE56" s="583">
        <f>AD55-AE55</f>
        <v>0</v>
      </c>
      <c r="AF56" s="627"/>
      <c r="AG56" s="582">
        <f>'DAILY MEAT PREP &amp; PAR SHEET'!N57</f>
        <v>0</v>
      </c>
      <c r="AH56" s="583">
        <f>AG55-AH55</f>
        <v>0</v>
      </c>
      <c r="AI56" s="584"/>
      <c r="AJ56" s="582">
        <f>'DAILY MEAT PREP &amp; PAR SHEET'!O57</f>
        <v>0</v>
      </c>
      <c r="AK56" s="583">
        <f>AJ55-AK55</f>
        <v>0</v>
      </c>
      <c r="AL56" s="584"/>
      <c r="AM56" s="582">
        <f>'DAILY MEAT PREP &amp; PAR SHEET'!P57</f>
        <v>0</v>
      </c>
      <c r="AN56" s="583">
        <f>AM55-AN55</f>
        <v>0</v>
      </c>
      <c r="AO56" s="584"/>
      <c r="AP56" s="582">
        <f>'DAILY MEAT PREP &amp; PAR SHEET'!Q57</f>
        <v>0</v>
      </c>
      <c r="AQ56" s="583">
        <f>AP55-AQ55</f>
        <v>0</v>
      </c>
      <c r="AR56" s="584"/>
      <c r="AS56" s="582">
        <f>'DAILY MEAT PREP &amp; PAR SHEET'!R57</f>
        <v>0</v>
      </c>
      <c r="AT56" s="583">
        <f>AS55-AT55</f>
        <v>0</v>
      </c>
      <c r="AU56" s="637"/>
    </row>
    <row r="57" spans="1:47">
      <c r="A57" s="1668"/>
      <c r="B57" s="1672">
        <f>'DAILY MEAT PREP &amp; PAR SHEET'!C96</f>
        <v>44158</v>
      </c>
      <c r="C57" s="579">
        <f>'DAILY MEAT PREP &amp; PAR SHEET'!D99+'DAILY MEAT PREP &amp; PAR SHEET'!D101-'DAILY MEAT PREP &amp; PAR SHEET'!D100</f>
        <v>0</v>
      </c>
      <c r="D57" s="580">
        <f>'DAILY MEAT PREP &amp; PAR SHEET'!D103</f>
        <v>0</v>
      </c>
      <c r="E57" s="589"/>
      <c r="F57" s="579">
        <f>'DAILY MEAT PREP &amp; PAR SHEET'!E99+'DAILY MEAT PREP &amp; PAR SHEET'!E101-'DAILY MEAT PREP &amp; PAR SHEET'!E100</f>
        <v>0</v>
      </c>
      <c r="G57" s="580">
        <f>'DAILY MEAT PREP &amp; PAR SHEET'!E103</f>
        <v>0</v>
      </c>
      <c r="H57" s="589"/>
      <c r="I57" s="579">
        <f>'DAILY MEAT PREP &amp; PAR SHEET'!F99+'DAILY MEAT PREP &amp; PAR SHEET'!F101-'DAILY MEAT PREP &amp; PAR SHEET'!F100</f>
        <v>0</v>
      </c>
      <c r="J57" s="580">
        <f>'DAILY MEAT PREP &amp; PAR SHEET'!F103</f>
        <v>0</v>
      </c>
      <c r="K57" s="589"/>
      <c r="L57" s="579">
        <f>'DAILY MEAT PREP &amp; PAR SHEET'!G99+'DAILY MEAT PREP &amp; PAR SHEET'!G101-'DAILY MEAT PREP &amp; PAR SHEET'!G100</f>
        <v>0</v>
      </c>
      <c r="M57" s="580">
        <f>'DAILY MEAT PREP &amp; PAR SHEET'!G103</f>
        <v>0</v>
      </c>
      <c r="N57" s="589"/>
      <c r="O57" s="612">
        <f>'DAILY MEAT PREP &amp; PAR SHEET'!H99+'DAILY MEAT PREP &amp; PAR SHEET'!H101-'DAILY MEAT PREP &amp; PAR SHEET'!H100</f>
        <v>0</v>
      </c>
      <c r="P57" s="613">
        <f>'DAILY MEAT PREP &amp; PAR SHEET'!H103</f>
        <v>0</v>
      </c>
      <c r="Q57" s="589"/>
      <c r="R57" s="579">
        <f>'DAILY MEAT PREP &amp; PAR SHEET'!I99+'DAILY MEAT PREP &amp; PAR SHEET'!I101-'DAILY MEAT PREP &amp; PAR SHEET'!I100</f>
        <v>0</v>
      </c>
      <c r="S57" s="580">
        <f>'DAILY MEAT PREP &amp; PAR SHEET'!I103</f>
        <v>0</v>
      </c>
      <c r="T57" s="589"/>
      <c r="U57" s="579">
        <f>'DAILY MEAT PREP &amp; PAR SHEET'!J99+'DAILY MEAT PREP &amp; PAR SHEET'!J101-'DAILY MEAT PREP &amp; PAR SHEET'!J100</f>
        <v>0</v>
      </c>
      <c r="V57" s="580">
        <f>'DAILY MEAT PREP &amp; PAR SHEET'!J103</f>
        <v>0</v>
      </c>
      <c r="W57" s="589"/>
      <c r="X57" s="579">
        <f>'DAILY MEAT PREP &amp; PAR SHEET'!K99+'DAILY MEAT PREP &amp; PAR SHEET'!K101-'DAILY MEAT PREP &amp; PAR SHEET'!K100</f>
        <v>0</v>
      </c>
      <c r="Y57" s="580">
        <f>'DAILY MEAT PREP &amp; PAR SHEET'!K103</f>
        <v>0</v>
      </c>
      <c r="Z57" s="589"/>
      <c r="AA57" s="579">
        <f>'DAILY MEAT PREP &amp; PAR SHEET'!L99+'DAILY MEAT PREP &amp; PAR SHEET'!L101-'DAILY MEAT PREP &amp; PAR SHEET'!L100</f>
        <v>0</v>
      </c>
      <c r="AB57" s="580">
        <f>'DAILY MEAT PREP &amp; PAR SHEET'!L103</f>
        <v>0</v>
      </c>
      <c r="AC57" s="627"/>
      <c r="AD57" s="579">
        <f>'DAILY MEAT PREP &amp; PAR SHEET'!M99+'DAILY MEAT PREP &amp; PAR SHEET'!M101-'DAILY MEAT PREP &amp; PAR SHEET'!M100</f>
        <v>0</v>
      </c>
      <c r="AE57" s="580">
        <f>'DAILY MEAT PREP &amp; PAR SHEET'!M103</f>
        <v>0</v>
      </c>
      <c r="AF57" s="627"/>
      <c r="AG57" s="579">
        <f>'DAILY MEAT PREP &amp; PAR SHEET'!N99+'DAILY MEAT PREP &amp; PAR SHEET'!N101-'DAILY MEAT PREP &amp; PAR SHEET'!N100</f>
        <v>0</v>
      </c>
      <c r="AH57" s="580">
        <f>'DAILY MEAT PREP &amp; PAR SHEET'!N103</f>
        <v>0</v>
      </c>
      <c r="AI57" s="589"/>
      <c r="AJ57" s="579">
        <f>'DAILY MEAT PREP &amp; PAR SHEET'!O99+'DAILY MEAT PREP &amp; PAR SHEET'!O101-'DAILY MEAT PREP &amp; PAR SHEET'!O100</f>
        <v>0</v>
      </c>
      <c r="AK57" s="580">
        <f>'DAILY MEAT PREP &amp; PAR SHEET'!O103</f>
        <v>0</v>
      </c>
      <c r="AL57" s="589"/>
      <c r="AM57" s="579">
        <f>'DAILY MEAT PREP &amp; PAR SHEET'!P99+'DAILY MEAT PREP &amp; PAR SHEET'!P101-'DAILY MEAT PREP &amp; PAR SHEET'!P100</f>
        <v>0</v>
      </c>
      <c r="AN57" s="580">
        <f>'DAILY MEAT PREP &amp; PAR SHEET'!P103</f>
        <v>0</v>
      </c>
      <c r="AO57" s="589"/>
      <c r="AP57" s="579">
        <f>'DAILY MEAT PREP &amp; PAR SHEET'!Q99+'DAILY MEAT PREP &amp; PAR SHEET'!Q101-'DAILY MEAT PREP &amp; PAR SHEET'!Q100</f>
        <v>0</v>
      </c>
      <c r="AQ57" s="580">
        <f>'DAILY MEAT PREP &amp; PAR SHEET'!Q103</f>
        <v>0</v>
      </c>
      <c r="AR57" s="589"/>
      <c r="AS57" s="585">
        <f>'DAILY MEAT PREP &amp; PAR SHEET'!R99+'DAILY MEAT PREP &amp; PAR SHEET'!R101-'DAILY MEAT PREP &amp; PAR SHEET'!R100</f>
        <v>0</v>
      </c>
      <c r="AT57" s="586">
        <f>'DAILY MEAT PREP &amp; PAR SHEET'!R103</f>
        <v>0</v>
      </c>
      <c r="AU57" s="637"/>
    </row>
    <row r="58" spans="1:47">
      <c r="A58" s="1668"/>
      <c r="B58" s="1673"/>
      <c r="C58" s="604">
        <f>'DAILY MEAT PREP &amp; PAR SHEET'!D97</f>
        <v>0</v>
      </c>
      <c r="D58" s="590">
        <f>C57-D57</f>
        <v>0</v>
      </c>
      <c r="E58" s="589"/>
      <c r="F58" s="604">
        <f>'DAILY MEAT PREP &amp; PAR SHEET'!E97</f>
        <v>0</v>
      </c>
      <c r="G58" s="590">
        <f>F57-G57</f>
        <v>0</v>
      </c>
      <c r="H58" s="589"/>
      <c r="I58" s="604">
        <f>'DAILY MEAT PREP &amp; PAR SHEET'!F97</f>
        <v>0</v>
      </c>
      <c r="J58" s="590">
        <f>I57-J57</f>
        <v>0</v>
      </c>
      <c r="K58" s="589"/>
      <c r="L58" s="604">
        <f>'DAILY MEAT PREP &amp; PAR SHEET'!G97</f>
        <v>0</v>
      </c>
      <c r="M58" s="590">
        <f>L57-M57</f>
        <v>0</v>
      </c>
      <c r="N58" s="589"/>
      <c r="O58" s="626">
        <f>'DAILY MEAT PREP &amp; PAR SHEET'!H97</f>
        <v>0</v>
      </c>
      <c r="P58" s="620">
        <f>O57-P57</f>
        <v>0</v>
      </c>
      <c r="Q58" s="589"/>
      <c r="R58" s="604">
        <f>'DAILY MEAT PREP &amp; PAR SHEET'!I97</f>
        <v>0</v>
      </c>
      <c r="S58" s="590">
        <f>R57-S57</f>
        <v>0</v>
      </c>
      <c r="T58" s="589"/>
      <c r="U58" s="604">
        <f>'DAILY MEAT PREP &amp; PAR SHEET'!J97</f>
        <v>0</v>
      </c>
      <c r="V58" s="590">
        <f>U57-V57</f>
        <v>0</v>
      </c>
      <c r="W58" s="589"/>
      <c r="X58" s="604">
        <f>'DAILY MEAT PREP &amp; PAR SHEET'!K97</f>
        <v>0</v>
      </c>
      <c r="Y58" s="590">
        <f>X57-Y57</f>
        <v>0</v>
      </c>
      <c r="Z58" s="589"/>
      <c r="AA58" s="604">
        <f>'DAILY MEAT PREP &amp; PAR SHEET'!L97</f>
        <v>0</v>
      </c>
      <c r="AB58" s="590">
        <f>AA57-AB57</f>
        <v>0</v>
      </c>
      <c r="AC58" s="627"/>
      <c r="AD58" s="604">
        <f>'DAILY MEAT PREP &amp; PAR SHEET'!M97</f>
        <v>0</v>
      </c>
      <c r="AE58" s="590">
        <f>AD57-AE57</f>
        <v>0</v>
      </c>
      <c r="AF58" s="627"/>
      <c r="AG58" s="604">
        <f>'DAILY MEAT PREP &amp; PAR SHEET'!N97</f>
        <v>0</v>
      </c>
      <c r="AH58" s="590">
        <f>AG57-AH57</f>
        <v>0</v>
      </c>
      <c r="AI58" s="589"/>
      <c r="AJ58" s="604">
        <f>'DAILY MEAT PREP &amp; PAR SHEET'!O97</f>
        <v>0</v>
      </c>
      <c r="AK58" s="590">
        <f>AJ57-AK57</f>
        <v>0</v>
      </c>
      <c r="AL58" s="589"/>
      <c r="AM58" s="604">
        <f>'DAILY MEAT PREP &amp; PAR SHEET'!P97</f>
        <v>0</v>
      </c>
      <c r="AN58" s="590">
        <f>AM57-AN57</f>
        <v>0</v>
      </c>
      <c r="AO58" s="589"/>
      <c r="AP58" s="604">
        <f>'DAILY MEAT PREP &amp; PAR SHEET'!Q97</f>
        <v>0</v>
      </c>
      <c r="AQ58" s="590">
        <f>AP57-AQ57</f>
        <v>0</v>
      </c>
      <c r="AR58" s="589"/>
      <c r="AS58" s="582">
        <f>'DAILY MEAT PREP &amp; PAR SHEET'!R97</f>
        <v>0</v>
      </c>
      <c r="AT58" s="583">
        <f>AS57-AT57</f>
        <v>0</v>
      </c>
      <c r="AU58" s="637"/>
    </row>
    <row r="59" spans="1:47">
      <c r="A59" s="1668"/>
      <c r="B59" s="1674">
        <f>'DAILY MEAT PREP &amp; PAR SHEET'!C136</f>
        <v>44159</v>
      </c>
      <c r="C59" s="585">
        <f>'DAILY MEAT PREP &amp; PAR SHEET'!D139+'DAILY MEAT PREP &amp; PAR SHEET'!D141-'DAILY MEAT PREP &amp; PAR SHEET'!D140</f>
        <v>0</v>
      </c>
      <c r="D59" s="586">
        <f>'DAILY MEAT PREP &amp; PAR SHEET'!D143</f>
        <v>0</v>
      </c>
      <c r="E59" s="584"/>
      <c r="F59" s="585">
        <f>'DAILY MEAT PREP &amp; PAR SHEET'!E139+'DAILY MEAT PREP &amp; PAR SHEET'!E141-'DAILY MEAT PREP &amp; PAR SHEET'!E140</f>
        <v>0</v>
      </c>
      <c r="G59" s="586">
        <f>'DAILY MEAT PREP &amp; PAR SHEET'!E143</f>
        <v>0</v>
      </c>
      <c r="H59" s="584"/>
      <c r="I59" s="585">
        <f>'DAILY MEAT PREP &amp; PAR SHEET'!F139+'DAILY MEAT PREP &amp; PAR SHEET'!F141-'DAILY MEAT PREP &amp; PAR SHEET'!F140</f>
        <v>0</v>
      </c>
      <c r="J59" s="586">
        <f>'DAILY MEAT PREP &amp; PAR SHEET'!F143</f>
        <v>0</v>
      </c>
      <c r="K59" s="584"/>
      <c r="L59" s="585">
        <f>'DAILY MEAT PREP &amp; PAR SHEET'!G139+'DAILY MEAT PREP &amp; PAR SHEET'!G141-'DAILY MEAT PREP &amp; PAR SHEET'!G140</f>
        <v>0</v>
      </c>
      <c r="M59" s="586">
        <f>'DAILY MEAT PREP &amp; PAR SHEET'!G143</f>
        <v>0</v>
      </c>
      <c r="N59" s="584"/>
      <c r="O59" s="616">
        <f>'DAILY MEAT PREP &amp; PAR SHEET'!H139+'DAILY MEAT PREP &amp; PAR SHEET'!H141-'DAILY MEAT PREP &amp; PAR SHEET'!H140</f>
        <v>0</v>
      </c>
      <c r="P59" s="617">
        <f>'DAILY MEAT PREP &amp; PAR SHEET'!H143</f>
        <v>0</v>
      </c>
      <c r="Q59" s="584"/>
      <c r="R59" s="585">
        <f>'DAILY MEAT PREP &amp; PAR SHEET'!I139+'DAILY MEAT PREP &amp; PAR SHEET'!I141-'DAILY MEAT PREP &amp; PAR SHEET'!I140</f>
        <v>0</v>
      </c>
      <c r="S59" s="586">
        <f>'DAILY MEAT PREP &amp; PAR SHEET'!I143</f>
        <v>0</v>
      </c>
      <c r="T59" s="584"/>
      <c r="U59" s="585">
        <f>'DAILY MEAT PREP &amp; PAR SHEET'!J139+'DAILY MEAT PREP &amp; PAR SHEET'!J141-'DAILY MEAT PREP &amp; PAR SHEET'!J140</f>
        <v>0</v>
      </c>
      <c r="V59" s="586">
        <f>'DAILY MEAT PREP &amp; PAR SHEET'!J143</f>
        <v>0</v>
      </c>
      <c r="W59" s="584"/>
      <c r="X59" s="585">
        <f>'DAILY MEAT PREP &amp; PAR SHEET'!K139+'DAILY MEAT PREP &amp; PAR SHEET'!K141-'DAILY MEAT PREP &amp; PAR SHEET'!K140</f>
        <v>0</v>
      </c>
      <c r="Y59" s="586">
        <f>'DAILY MEAT PREP &amp; PAR SHEET'!K143</f>
        <v>0</v>
      </c>
      <c r="Z59" s="584"/>
      <c r="AA59" s="585">
        <f>'DAILY MEAT PREP &amp; PAR SHEET'!L139+'DAILY MEAT PREP &amp; PAR SHEET'!L141-'DAILY MEAT PREP &amp; PAR SHEET'!L140</f>
        <v>0</v>
      </c>
      <c r="AB59" s="586">
        <f>'DAILY MEAT PREP &amp; PAR SHEET'!L143</f>
        <v>0</v>
      </c>
      <c r="AC59" s="584"/>
      <c r="AD59" s="585">
        <f>'DAILY MEAT PREP &amp; PAR SHEET'!M139+'DAILY MEAT PREP &amp; PAR SHEET'!M141-'DAILY MEAT PREP &amp; PAR SHEET'!M140</f>
        <v>0</v>
      </c>
      <c r="AE59" s="586">
        <f>'DAILY MEAT PREP &amp; PAR SHEET'!M143</f>
        <v>0</v>
      </c>
      <c r="AF59" s="627"/>
      <c r="AG59" s="585">
        <f>'DAILY MEAT PREP &amp; PAR SHEET'!N139+'DAILY MEAT PREP &amp; PAR SHEET'!N141-'DAILY MEAT PREP &amp; PAR SHEET'!N140</f>
        <v>0</v>
      </c>
      <c r="AH59" s="586">
        <f>'DAILY MEAT PREP &amp; PAR SHEET'!N143</f>
        <v>0</v>
      </c>
      <c r="AI59" s="584"/>
      <c r="AJ59" s="585">
        <f>'DAILY MEAT PREP &amp; PAR SHEET'!O139+'DAILY MEAT PREP &amp; PAR SHEET'!O141-'DAILY MEAT PREP &amp; PAR SHEET'!O140</f>
        <v>0</v>
      </c>
      <c r="AK59" s="586">
        <f>'DAILY MEAT PREP &amp; PAR SHEET'!O143</f>
        <v>0</v>
      </c>
      <c r="AL59" s="584"/>
      <c r="AM59" s="585">
        <f>'DAILY MEAT PREP &amp; PAR SHEET'!P139+'DAILY MEAT PREP &amp; PAR SHEET'!P141-'DAILY MEAT PREP &amp; PAR SHEET'!P140</f>
        <v>0</v>
      </c>
      <c r="AN59" s="586">
        <f>'DAILY MEAT PREP &amp; PAR SHEET'!P143</f>
        <v>0</v>
      </c>
      <c r="AO59" s="584"/>
      <c r="AP59" s="585">
        <f>'DAILY MEAT PREP &amp; PAR SHEET'!Q139+'DAILY MEAT PREP &amp; PAR SHEET'!Q141-'DAILY MEAT PREP &amp; PAR SHEET'!Q140</f>
        <v>0</v>
      </c>
      <c r="AQ59" s="586">
        <f>'DAILY MEAT PREP &amp; PAR SHEET'!Q143</f>
        <v>0</v>
      </c>
      <c r="AR59" s="584"/>
      <c r="AS59" s="585">
        <f>'DAILY MEAT PREP &amp; PAR SHEET'!R139+'DAILY MEAT PREP &amp; PAR SHEET'!R141-'DAILY MEAT PREP &amp; PAR SHEET'!R140</f>
        <v>0</v>
      </c>
      <c r="AT59" s="586">
        <f>'DAILY MEAT PREP &amp; PAR SHEET'!R143</f>
        <v>0</v>
      </c>
      <c r="AU59" s="637"/>
    </row>
    <row r="60" spans="1:47">
      <c r="A60" s="1668"/>
      <c r="B60" s="1675"/>
      <c r="C60" s="594">
        <f>'DAILY MEAT PREP &amp; PAR SHEET'!D137</f>
        <v>0</v>
      </c>
      <c r="D60" s="595">
        <f>C59-D59</f>
        <v>0</v>
      </c>
      <c r="E60" s="584"/>
      <c r="F60" s="594">
        <f>'DAILY MEAT PREP &amp; PAR SHEET'!E137</f>
        <v>0</v>
      </c>
      <c r="G60" s="595">
        <f>F59-G59</f>
        <v>0</v>
      </c>
      <c r="H60" s="584"/>
      <c r="I60" s="594">
        <f>'DAILY MEAT PREP &amp; PAR SHEET'!F137</f>
        <v>0</v>
      </c>
      <c r="J60" s="595">
        <f>I59-J59</f>
        <v>0</v>
      </c>
      <c r="K60" s="584"/>
      <c r="L60" s="594">
        <f>'DAILY MEAT PREP &amp; PAR SHEET'!G137</f>
        <v>0</v>
      </c>
      <c r="M60" s="595">
        <f>L59-M59</f>
        <v>0</v>
      </c>
      <c r="N60" s="584"/>
      <c r="O60" s="618">
        <f>'DAILY MEAT PREP &amp; PAR SHEET'!H137</f>
        <v>0</v>
      </c>
      <c r="P60" s="619">
        <f>O59-P59</f>
        <v>0</v>
      </c>
      <c r="Q60" s="584"/>
      <c r="R60" s="594">
        <f>'DAILY MEAT PREP &amp; PAR SHEET'!I137</f>
        <v>0</v>
      </c>
      <c r="S60" s="595">
        <f>R59-S59</f>
        <v>0</v>
      </c>
      <c r="T60" s="584"/>
      <c r="U60" s="594">
        <f>'DAILY MEAT PREP &amp; PAR SHEET'!J137</f>
        <v>0</v>
      </c>
      <c r="V60" s="595">
        <f>U59-V59</f>
        <v>0</v>
      </c>
      <c r="W60" s="584"/>
      <c r="X60" s="594">
        <f>'DAILY MEAT PREP &amp; PAR SHEET'!K137</f>
        <v>0</v>
      </c>
      <c r="Y60" s="595">
        <f>X59-Y59</f>
        <v>0</v>
      </c>
      <c r="Z60" s="584"/>
      <c r="AA60" s="594">
        <f>'DAILY MEAT PREP &amp; PAR SHEET'!L137</f>
        <v>0</v>
      </c>
      <c r="AB60" s="595">
        <f>AA59-AB59</f>
        <v>0</v>
      </c>
      <c r="AC60" s="584"/>
      <c r="AD60" s="594">
        <f>'DAILY MEAT PREP &amp; PAR SHEET'!M137</f>
        <v>0</v>
      </c>
      <c r="AE60" s="595">
        <f>AD59-AE59</f>
        <v>0</v>
      </c>
      <c r="AF60" s="627"/>
      <c r="AG60" s="594">
        <f>'DAILY MEAT PREP &amp; PAR SHEET'!N137</f>
        <v>0</v>
      </c>
      <c r="AH60" s="595">
        <f>AG59-AH59</f>
        <v>0</v>
      </c>
      <c r="AI60" s="584"/>
      <c r="AJ60" s="594">
        <f>'DAILY MEAT PREP &amp; PAR SHEET'!O137</f>
        <v>0</v>
      </c>
      <c r="AK60" s="595">
        <f>AJ59-AK59</f>
        <v>0</v>
      </c>
      <c r="AL60" s="584"/>
      <c r="AM60" s="594">
        <f>'DAILY MEAT PREP &amp; PAR SHEET'!P137</f>
        <v>0</v>
      </c>
      <c r="AN60" s="595">
        <f>AM59-AN59</f>
        <v>0</v>
      </c>
      <c r="AO60" s="584"/>
      <c r="AP60" s="594">
        <f>'DAILY MEAT PREP &amp; PAR SHEET'!Q137</f>
        <v>0</v>
      </c>
      <c r="AQ60" s="595">
        <f>AP59-AQ59</f>
        <v>0</v>
      </c>
      <c r="AR60" s="584"/>
      <c r="AS60" s="594">
        <f>'DAILY MEAT PREP &amp; PAR SHEET'!R137</f>
        <v>0</v>
      </c>
      <c r="AT60" s="595">
        <f>AS59-AT59</f>
        <v>0</v>
      </c>
      <c r="AU60" s="637"/>
    </row>
    <row r="61" spans="1:47">
      <c r="A61" s="1668"/>
      <c r="B61" s="1676">
        <f>'DAILY MEAT PREP &amp; PAR SHEET'!C176</f>
        <v>44160</v>
      </c>
      <c r="C61" s="576">
        <f>'DAILY MEAT PREP &amp; PAR SHEET'!D179+'DAILY MEAT PREP &amp; PAR SHEET'!D181-'DAILY MEAT PREP &amp; PAR SHEET'!D180</f>
        <v>0</v>
      </c>
      <c r="D61" s="580">
        <f>'DAILY MEAT PREP &amp; PAR SHEET'!D183</f>
        <v>0</v>
      </c>
      <c r="E61" s="589"/>
      <c r="F61" s="579">
        <f>'DAILY MEAT PREP &amp; PAR SHEET'!E179+'DAILY MEAT PREP &amp; PAR SHEET'!E181-'DAILY MEAT PREP &amp; PAR SHEET'!E180</f>
        <v>0</v>
      </c>
      <c r="G61" s="580">
        <f>'DAILY MEAT PREP &amp; PAR SHEET'!E183</f>
        <v>0</v>
      </c>
      <c r="H61" s="589"/>
      <c r="I61" s="579">
        <f>'DAILY MEAT PREP &amp; PAR SHEET'!F179+'DAILY MEAT PREP &amp; PAR SHEET'!F181-'DAILY MEAT PREP &amp; PAR SHEET'!F180</f>
        <v>0</v>
      </c>
      <c r="J61" s="580">
        <f>'DAILY MEAT PREP &amp; PAR SHEET'!F183</f>
        <v>0</v>
      </c>
      <c r="K61" s="589"/>
      <c r="L61" s="579">
        <f>'DAILY MEAT PREP &amp; PAR SHEET'!G179+'DAILY MEAT PREP &amp; PAR SHEET'!G181-'DAILY MEAT PREP &amp; PAR SHEET'!G180</f>
        <v>0</v>
      </c>
      <c r="M61" s="580">
        <f>'DAILY MEAT PREP &amp; PAR SHEET'!G183</f>
        <v>0</v>
      </c>
      <c r="N61" s="589"/>
      <c r="O61" s="612">
        <f>'DAILY MEAT PREP &amp; PAR SHEET'!H179+'DAILY MEAT PREP &amp; PAR SHEET'!H181-'DAILY MEAT PREP &amp; PAR SHEET'!H180</f>
        <v>0</v>
      </c>
      <c r="P61" s="613">
        <f>'DAILY MEAT PREP &amp; PAR SHEET'!H183</f>
        <v>0</v>
      </c>
      <c r="Q61" s="589"/>
      <c r="R61" s="579">
        <f>'DAILY MEAT PREP &amp; PAR SHEET'!I179+'DAILY MEAT PREP &amp; PAR SHEET'!I181-'DAILY MEAT PREP &amp; PAR SHEET'!I180</f>
        <v>0</v>
      </c>
      <c r="S61" s="580">
        <f>'DAILY MEAT PREP &amp; PAR SHEET'!I183</f>
        <v>0</v>
      </c>
      <c r="T61" s="589"/>
      <c r="U61" s="579">
        <f>'DAILY MEAT PREP &amp; PAR SHEET'!J179+'DAILY MEAT PREP &amp; PAR SHEET'!J181-'DAILY MEAT PREP &amp; PAR SHEET'!J180</f>
        <v>0</v>
      </c>
      <c r="V61" s="580">
        <f>'DAILY MEAT PREP &amp; PAR SHEET'!J183</f>
        <v>0</v>
      </c>
      <c r="W61" s="589"/>
      <c r="X61" s="579">
        <f>'DAILY MEAT PREP &amp; PAR SHEET'!K179+'DAILY MEAT PREP &amp; PAR SHEET'!K181-'DAILY MEAT PREP &amp; PAR SHEET'!K180</f>
        <v>0</v>
      </c>
      <c r="Y61" s="580">
        <f>'DAILY MEAT PREP &amp; PAR SHEET'!K183</f>
        <v>0</v>
      </c>
      <c r="Z61" s="589"/>
      <c r="AA61" s="579">
        <f>'DAILY MEAT PREP &amp; PAR SHEET'!L179+'DAILY MEAT PREP &amp; PAR SHEET'!L181-'DAILY MEAT PREP &amp; PAR SHEET'!L180</f>
        <v>0</v>
      </c>
      <c r="AB61" s="580">
        <f>'DAILY MEAT PREP &amp; PAR SHEET'!L183</f>
        <v>0</v>
      </c>
      <c r="AC61" s="627"/>
      <c r="AD61" s="579">
        <f>'DAILY MEAT PREP &amp; PAR SHEET'!M179+'DAILY MEAT PREP &amp; PAR SHEET'!M181-'DAILY MEAT PREP &amp; PAR SHEET'!M180</f>
        <v>0</v>
      </c>
      <c r="AE61" s="580">
        <f>'DAILY MEAT PREP &amp; PAR SHEET'!M183</f>
        <v>0</v>
      </c>
      <c r="AF61" s="627"/>
      <c r="AG61" s="579">
        <f>'DAILY MEAT PREP &amp; PAR SHEET'!N179+'DAILY MEAT PREP &amp; PAR SHEET'!N181-'DAILY MEAT PREP &amp; PAR SHEET'!N180</f>
        <v>0</v>
      </c>
      <c r="AH61" s="580">
        <f>'DAILY MEAT PREP &amp; PAR SHEET'!N183</f>
        <v>0</v>
      </c>
      <c r="AI61" s="589"/>
      <c r="AJ61" s="579">
        <f>'DAILY MEAT PREP &amp; PAR SHEET'!O179+'DAILY MEAT PREP &amp; PAR SHEET'!O181-'DAILY MEAT PREP &amp; PAR SHEET'!O180</f>
        <v>0</v>
      </c>
      <c r="AK61" s="580">
        <f>'DAILY MEAT PREP &amp; PAR SHEET'!O183</f>
        <v>0</v>
      </c>
      <c r="AL61" s="589"/>
      <c r="AM61" s="579">
        <f>'DAILY MEAT PREP &amp; PAR SHEET'!P179+'DAILY MEAT PREP &amp; PAR SHEET'!P181-'DAILY MEAT PREP &amp; PAR SHEET'!P180</f>
        <v>0</v>
      </c>
      <c r="AN61" s="580">
        <f>'DAILY MEAT PREP &amp; PAR SHEET'!P183</f>
        <v>0</v>
      </c>
      <c r="AO61" s="589"/>
      <c r="AP61" s="579">
        <f>'DAILY MEAT PREP &amp; PAR SHEET'!Q179+'DAILY MEAT PREP &amp; PAR SHEET'!Q181-'DAILY MEAT PREP &amp; PAR SHEET'!Q180</f>
        <v>0</v>
      </c>
      <c r="AQ61" s="580">
        <f>'DAILY MEAT PREP &amp; PAR SHEET'!Q183</f>
        <v>0</v>
      </c>
      <c r="AR61" s="589"/>
      <c r="AS61" s="585">
        <f>'DAILY MEAT PREP &amp; PAR SHEET'!R179+'DAILY MEAT PREP &amp; PAR SHEET'!R181-'DAILY MEAT PREP &amp; PAR SHEET'!R180</f>
        <v>0</v>
      </c>
      <c r="AT61" s="586">
        <f>'DAILY MEAT PREP &amp; PAR SHEET'!R183</f>
        <v>0</v>
      </c>
      <c r="AU61" s="637"/>
    </row>
    <row r="62" spans="1:47">
      <c r="A62" s="1668"/>
      <c r="B62" s="1677"/>
      <c r="C62" s="587">
        <f>'DAILY MEAT PREP &amp; PAR SHEET'!D177</f>
        <v>0</v>
      </c>
      <c r="D62" s="590">
        <f>C61-D61</f>
        <v>0</v>
      </c>
      <c r="E62" s="589"/>
      <c r="F62" s="587">
        <f>'DAILY MEAT PREP &amp; PAR SHEET'!E177</f>
        <v>0</v>
      </c>
      <c r="G62" s="590">
        <f>F61-G61</f>
        <v>0</v>
      </c>
      <c r="H62" s="589"/>
      <c r="I62" s="587">
        <f>'DAILY MEAT PREP &amp; PAR SHEET'!F177</f>
        <v>0</v>
      </c>
      <c r="J62" s="590">
        <f>I61-J61</f>
        <v>0</v>
      </c>
      <c r="K62" s="589"/>
      <c r="L62" s="587">
        <f>'DAILY MEAT PREP &amp; PAR SHEET'!G177</f>
        <v>0</v>
      </c>
      <c r="M62" s="590">
        <f>L61-M61</f>
        <v>0</v>
      </c>
      <c r="N62" s="589"/>
      <c r="O62" s="614">
        <f>'DAILY MEAT PREP &amp; PAR SHEET'!H177</f>
        <v>0</v>
      </c>
      <c r="P62" s="620">
        <f>O61-P61</f>
        <v>0</v>
      </c>
      <c r="Q62" s="589"/>
      <c r="R62" s="587">
        <f>'DAILY MEAT PREP &amp; PAR SHEET'!I177</f>
        <v>0</v>
      </c>
      <c r="S62" s="590">
        <f>R61-S61</f>
        <v>0</v>
      </c>
      <c r="T62" s="589"/>
      <c r="U62" s="587">
        <f>'DAILY MEAT PREP &amp; PAR SHEET'!J177</f>
        <v>0</v>
      </c>
      <c r="V62" s="590">
        <f>U61-V61</f>
        <v>0</v>
      </c>
      <c r="W62" s="589"/>
      <c r="X62" s="587">
        <f>'DAILY MEAT PREP &amp; PAR SHEET'!K177</f>
        <v>0</v>
      </c>
      <c r="Y62" s="590">
        <f>X61-Y61</f>
        <v>0</v>
      </c>
      <c r="Z62" s="589"/>
      <c r="AA62" s="587">
        <f>'DAILY MEAT PREP &amp; PAR SHEET'!L177</f>
        <v>0</v>
      </c>
      <c r="AB62" s="590">
        <f>AA61-AB61</f>
        <v>0</v>
      </c>
      <c r="AC62" s="627"/>
      <c r="AD62" s="587">
        <f>'DAILY MEAT PREP &amp; PAR SHEET'!M177</f>
        <v>0</v>
      </c>
      <c r="AE62" s="590">
        <f>AD61-AE61</f>
        <v>0</v>
      </c>
      <c r="AF62" s="627"/>
      <c r="AG62" s="587">
        <f>'DAILY MEAT PREP &amp; PAR SHEET'!N177</f>
        <v>0</v>
      </c>
      <c r="AH62" s="590">
        <f>AG61-AH61</f>
        <v>0</v>
      </c>
      <c r="AI62" s="589"/>
      <c r="AJ62" s="587">
        <f>'DAILY MEAT PREP &amp; PAR SHEET'!O177</f>
        <v>0</v>
      </c>
      <c r="AK62" s="590">
        <f>AJ61-AK61</f>
        <v>0</v>
      </c>
      <c r="AL62" s="589"/>
      <c r="AM62" s="587">
        <f>'DAILY MEAT PREP &amp; PAR SHEET'!P177</f>
        <v>0</v>
      </c>
      <c r="AN62" s="590">
        <f>AM61-AN61</f>
        <v>0</v>
      </c>
      <c r="AO62" s="589"/>
      <c r="AP62" s="587">
        <f>'DAILY MEAT PREP &amp; PAR SHEET'!Q177</f>
        <v>0</v>
      </c>
      <c r="AQ62" s="590">
        <f>AP61-AQ61</f>
        <v>0</v>
      </c>
      <c r="AR62" s="589"/>
      <c r="AS62" s="582">
        <f>'DAILY MEAT PREP &amp; PAR SHEET'!R177</f>
        <v>0</v>
      </c>
      <c r="AT62" s="583">
        <f>AS61-AT61</f>
        <v>0</v>
      </c>
      <c r="AU62" s="637"/>
    </row>
    <row r="63" spans="1:47">
      <c r="A63" s="1668"/>
      <c r="B63" s="1676">
        <f>'DAILY MEAT PREP &amp; PAR SHEET'!C216</f>
        <v>44161</v>
      </c>
      <c r="C63" s="585">
        <f>'DAILY MEAT PREP &amp; PAR SHEET'!D219+'DAILY MEAT PREP &amp; PAR SHEET'!D221-'DAILY MEAT PREP &amp; PAR SHEET'!D220</f>
        <v>0</v>
      </c>
      <c r="D63" s="591">
        <f>'DAILY MEAT PREP &amp; PAR SHEET'!D223</f>
        <v>0</v>
      </c>
      <c r="E63" s="589"/>
      <c r="F63" s="592">
        <f>'DAILY MEAT PREP &amp; PAR SHEET'!E219+'DAILY MEAT PREP &amp; PAR SHEET'!E221-'DAILY MEAT PREP &amp; PAR SHEET'!E220</f>
        <v>0</v>
      </c>
      <c r="G63" s="591">
        <f>'DAILY MEAT PREP &amp; PAR SHEET'!E223</f>
        <v>0</v>
      </c>
      <c r="H63" s="589"/>
      <c r="I63" s="592">
        <f>'DAILY MEAT PREP &amp; PAR SHEET'!F219+'DAILY MEAT PREP &amp; PAR SHEET'!F221-'DAILY MEAT PREP &amp; PAR SHEET'!F220</f>
        <v>0</v>
      </c>
      <c r="J63" s="591">
        <f>'DAILY MEAT PREP &amp; PAR SHEET'!F223</f>
        <v>0</v>
      </c>
      <c r="K63" s="589"/>
      <c r="L63" s="592">
        <f>'DAILY MEAT PREP &amp; PAR SHEET'!G219+'DAILY MEAT PREP &amp; PAR SHEET'!G221-'DAILY MEAT PREP &amp; PAR SHEET'!G220</f>
        <v>0</v>
      </c>
      <c r="M63" s="591">
        <f>'DAILY MEAT PREP &amp; PAR SHEET'!G223</f>
        <v>0</v>
      </c>
      <c r="N63" s="589"/>
      <c r="O63" s="621">
        <f>'DAILY MEAT PREP &amp; PAR SHEET'!H219+'DAILY MEAT PREP &amp; PAR SHEET'!H221-'DAILY MEAT PREP &amp; PAR SHEET'!H220</f>
        <v>0</v>
      </c>
      <c r="P63" s="622">
        <f>'DAILY MEAT PREP &amp; PAR SHEET'!H223</f>
        <v>0</v>
      </c>
      <c r="Q63" s="589"/>
      <c r="R63" s="592">
        <f>'DAILY MEAT PREP &amp; PAR SHEET'!I219+'DAILY MEAT PREP &amp; PAR SHEET'!I221-'DAILY MEAT PREP &amp; PAR SHEET'!I220</f>
        <v>0</v>
      </c>
      <c r="S63" s="591">
        <f>'DAILY MEAT PREP &amp; PAR SHEET'!I223</f>
        <v>0</v>
      </c>
      <c r="T63" s="589"/>
      <c r="U63" s="592">
        <f>'DAILY MEAT PREP &amp; PAR SHEET'!J219+'DAILY MEAT PREP &amp; PAR SHEET'!J221-'DAILY MEAT PREP &amp; PAR SHEET'!J220</f>
        <v>0</v>
      </c>
      <c r="V63" s="591">
        <f>'DAILY MEAT PREP &amp; PAR SHEET'!J223</f>
        <v>0</v>
      </c>
      <c r="W63" s="581"/>
      <c r="X63" s="585">
        <f>'DAILY MEAT PREP &amp; PAR SHEET'!K219+'DAILY MEAT PREP &amp; PAR SHEET'!K221-'DAILY MEAT PREP &amp; PAR SHEET'!K220</f>
        <v>0</v>
      </c>
      <c r="Y63" s="586">
        <f>'DAILY MEAT PREP &amp; PAR SHEET'!K223</f>
        <v>0</v>
      </c>
      <c r="Z63" s="578"/>
      <c r="AA63" s="592">
        <f>'DAILY MEAT PREP &amp; PAR SHEET'!L219+'DAILY MEAT PREP &amp; PAR SHEET'!L221-'DAILY MEAT PREP &amp; PAR SHEET'!L220</f>
        <v>0</v>
      </c>
      <c r="AB63" s="591">
        <f>'DAILY MEAT PREP &amp; PAR SHEET'!L223</f>
        <v>0</v>
      </c>
      <c r="AC63" s="627"/>
      <c r="AD63" s="592">
        <f>'DAILY MEAT PREP &amp; PAR SHEET'!M219+'DAILY MEAT PREP &amp; PAR SHEET'!M221-'DAILY MEAT PREP &amp; PAR SHEET'!M220</f>
        <v>0</v>
      </c>
      <c r="AE63" s="591">
        <f>'DAILY MEAT PREP &amp; PAR SHEET'!M223</f>
        <v>0</v>
      </c>
      <c r="AF63" s="627"/>
      <c r="AG63" s="592">
        <f>'DAILY MEAT PREP &amp; PAR SHEET'!N219+'DAILY MEAT PREP &amp; PAR SHEET'!N221-'DAILY MEAT PREP &amp; PAR SHEET'!N220</f>
        <v>0</v>
      </c>
      <c r="AH63" s="591">
        <f>'DAILY MEAT PREP &amp; PAR SHEET'!N223</f>
        <v>0</v>
      </c>
      <c r="AI63" s="589"/>
      <c r="AJ63" s="592">
        <f>'DAILY MEAT PREP &amp; PAR SHEET'!O219+'DAILY MEAT PREP &amp; PAR SHEET'!O221-'DAILY MEAT PREP &amp; PAR SHEET'!O220</f>
        <v>0</v>
      </c>
      <c r="AK63" s="591">
        <f>'DAILY MEAT PREP &amp; PAR SHEET'!O223</f>
        <v>0</v>
      </c>
      <c r="AL63" s="589"/>
      <c r="AM63" s="592">
        <f>'DAILY MEAT PREP &amp; PAR SHEET'!P219+'DAILY MEAT PREP &amp; PAR SHEET'!P221-'DAILY MEAT PREP &amp; PAR SHEET'!P220</f>
        <v>0</v>
      </c>
      <c r="AN63" s="591">
        <f>'DAILY MEAT PREP &amp; PAR SHEET'!P223</f>
        <v>0</v>
      </c>
      <c r="AO63" s="589"/>
      <c r="AP63" s="592">
        <f>'DAILY MEAT PREP &amp; PAR SHEET'!Q219+'DAILY MEAT PREP &amp; PAR SHEET'!Q221-'DAILY MEAT PREP &amp; PAR SHEET'!Q220</f>
        <v>0</v>
      </c>
      <c r="AQ63" s="591">
        <f>'DAILY MEAT PREP &amp; PAR SHEET'!Q223</f>
        <v>0</v>
      </c>
      <c r="AR63" s="589"/>
      <c r="AS63" s="585">
        <f>'DAILY MEAT PREP &amp; PAR SHEET'!R219+'DAILY MEAT PREP &amp; PAR SHEET'!R221-'DAILY MEAT PREP &amp; PAR SHEET'!R220</f>
        <v>0</v>
      </c>
      <c r="AT63" s="586">
        <f>'DAILY MEAT PREP &amp; PAR SHEET'!R223</f>
        <v>0</v>
      </c>
      <c r="AU63" s="639"/>
    </row>
    <row r="64" spans="1:47">
      <c r="A64" s="1668"/>
      <c r="B64" s="1677"/>
      <c r="C64" s="587">
        <f>'DAILY MEAT PREP &amp; PAR SHEET'!D217</f>
        <v>0</v>
      </c>
      <c r="D64" s="590">
        <f>C63-D63</f>
        <v>0</v>
      </c>
      <c r="E64" s="589"/>
      <c r="F64" s="587">
        <f>'DAILY MEAT PREP &amp; PAR SHEET'!E217</f>
        <v>0</v>
      </c>
      <c r="G64" s="590">
        <f>F63-G63</f>
        <v>0</v>
      </c>
      <c r="H64" s="589"/>
      <c r="I64" s="587">
        <f>'DAILY MEAT PREP &amp; PAR SHEET'!F217</f>
        <v>0</v>
      </c>
      <c r="J64" s="590">
        <f>I63-J63</f>
        <v>0</v>
      </c>
      <c r="K64" s="589"/>
      <c r="L64" s="587">
        <f>'DAILY MEAT PREP &amp; PAR SHEET'!G217</f>
        <v>0</v>
      </c>
      <c r="M64" s="590">
        <f>L63-M63</f>
        <v>0</v>
      </c>
      <c r="N64" s="589"/>
      <c r="O64" s="614">
        <f>'DAILY MEAT PREP &amp; PAR SHEET'!H217</f>
        <v>0</v>
      </c>
      <c r="P64" s="620">
        <f>O63-P63</f>
        <v>0</v>
      </c>
      <c r="Q64" s="589"/>
      <c r="R64" s="587">
        <f>'DAILY MEAT PREP &amp; PAR SHEET'!I217</f>
        <v>0</v>
      </c>
      <c r="S64" s="590">
        <f>R63-S63</f>
        <v>0</v>
      </c>
      <c r="T64" s="589"/>
      <c r="U64" s="587">
        <f>'DAILY MEAT PREP &amp; PAR SHEET'!J217</f>
        <v>0</v>
      </c>
      <c r="V64" s="590">
        <f>U63-V63</f>
        <v>0</v>
      </c>
      <c r="W64" s="581"/>
      <c r="X64" s="587">
        <f>'DAILY MEAT PREP &amp; PAR SHEET'!K217</f>
        <v>0</v>
      </c>
      <c r="Y64" s="633">
        <f>X63-Y63</f>
        <v>0</v>
      </c>
      <c r="Z64" s="578"/>
      <c r="AA64" s="587">
        <f>'DAILY MEAT PREP &amp; PAR SHEET'!L217</f>
        <v>0</v>
      </c>
      <c r="AB64" s="590">
        <f>AA63-AB63</f>
        <v>0</v>
      </c>
      <c r="AC64" s="627"/>
      <c r="AD64" s="587">
        <f>'DAILY MEAT PREP &amp; PAR SHEET'!M217</f>
        <v>0</v>
      </c>
      <c r="AE64" s="590">
        <f>AD63-AE63</f>
        <v>0</v>
      </c>
      <c r="AF64" s="627"/>
      <c r="AG64" s="587">
        <f>'DAILY MEAT PREP &amp; PAR SHEET'!N217</f>
        <v>0</v>
      </c>
      <c r="AH64" s="590">
        <f>AG63-AH63</f>
        <v>0</v>
      </c>
      <c r="AI64" s="589"/>
      <c r="AJ64" s="587">
        <f>'DAILY MEAT PREP &amp; PAR SHEET'!O217</f>
        <v>0</v>
      </c>
      <c r="AK64" s="590">
        <f>AJ63-AK63</f>
        <v>0</v>
      </c>
      <c r="AL64" s="589"/>
      <c r="AM64" s="587">
        <f>'DAILY MEAT PREP &amp; PAR SHEET'!P217</f>
        <v>0</v>
      </c>
      <c r="AN64" s="590">
        <f>AM63-AN63</f>
        <v>0</v>
      </c>
      <c r="AO64" s="589"/>
      <c r="AP64" s="587">
        <f>'DAILY MEAT PREP &amp; PAR SHEET'!Q217</f>
        <v>0</v>
      </c>
      <c r="AQ64" s="590">
        <f>AP63-AQ63</f>
        <v>0</v>
      </c>
      <c r="AR64" s="589"/>
      <c r="AS64" s="582">
        <f>'DAILY MEAT PREP &amp; PAR SHEET'!R217</f>
        <v>0</v>
      </c>
      <c r="AT64" s="583">
        <f>AS63-AT63</f>
        <v>0</v>
      </c>
      <c r="AU64" s="639"/>
    </row>
    <row r="65" spans="1:47">
      <c r="A65" s="1668"/>
      <c r="B65" s="1678">
        <f>'DAILY MEAT PREP &amp; PAR SHEET'!C256</f>
        <v>44162</v>
      </c>
      <c r="C65" s="585">
        <f>'DAILY MEAT PREP &amp; PAR SHEET'!D259+'DAILY MEAT PREP &amp; PAR SHEET'!D261-'DAILY MEAT PREP &amp; PAR SHEET'!D260</f>
        <v>0</v>
      </c>
      <c r="D65" s="586">
        <f>'DAILY MEAT PREP &amp; PAR SHEET'!D263</f>
        <v>0</v>
      </c>
      <c r="E65" s="584"/>
      <c r="F65" s="585">
        <f>'DAILY MEAT PREP &amp; PAR SHEET'!E259+'DAILY MEAT PREP &amp; PAR SHEET'!E261-'DAILY MEAT PREP &amp; PAR SHEET'!E260</f>
        <v>0</v>
      </c>
      <c r="G65" s="586">
        <f>'DAILY MEAT PREP &amp; PAR SHEET'!E263</f>
        <v>0</v>
      </c>
      <c r="H65" s="584"/>
      <c r="I65" s="585">
        <f>'DAILY MEAT PREP &amp; PAR SHEET'!F259+'DAILY MEAT PREP &amp; PAR SHEET'!F261-'DAILY MEAT PREP &amp; PAR SHEET'!F260</f>
        <v>0</v>
      </c>
      <c r="J65" s="586">
        <f>'DAILY MEAT PREP &amp; PAR SHEET'!F263</f>
        <v>0</v>
      </c>
      <c r="K65" s="584"/>
      <c r="L65" s="585">
        <f>'DAILY MEAT PREP &amp; PAR SHEET'!G259+'DAILY MEAT PREP &amp; PAR SHEET'!G261-'DAILY MEAT PREP &amp; PAR SHEET'!G260</f>
        <v>0</v>
      </c>
      <c r="M65" s="586">
        <f>'DAILY MEAT PREP &amp; PAR SHEET'!G263</f>
        <v>0</v>
      </c>
      <c r="N65" s="584"/>
      <c r="O65" s="585">
        <f>'DAILY MEAT PREP &amp; PAR SHEET'!H259+'DAILY MEAT PREP &amp; PAR SHEET'!H261-'DAILY MEAT PREP &amp; PAR SHEET'!H260</f>
        <v>0</v>
      </c>
      <c r="P65" s="586">
        <f>'DAILY MEAT PREP &amp; PAR SHEET'!H263</f>
        <v>0</v>
      </c>
      <c r="Q65" s="584"/>
      <c r="R65" s="585">
        <f>'DAILY MEAT PREP &amp; PAR SHEET'!I259+'DAILY MEAT PREP &amp; PAR SHEET'!I261-'DAILY MEAT PREP &amp; PAR SHEET'!I260</f>
        <v>0</v>
      </c>
      <c r="S65" s="586">
        <f>'DAILY MEAT PREP &amp; PAR SHEET'!I263</f>
        <v>0</v>
      </c>
      <c r="T65" s="584"/>
      <c r="U65" s="585">
        <f>'DAILY MEAT PREP &amp; PAR SHEET'!J259+'DAILY MEAT PREP &amp; PAR SHEET'!J261-'DAILY MEAT PREP &amp; PAR SHEET'!J260</f>
        <v>0</v>
      </c>
      <c r="V65" s="586">
        <f>'DAILY MEAT PREP &amp; PAR SHEET'!J263</f>
        <v>0</v>
      </c>
      <c r="W65" s="584"/>
      <c r="X65" s="585">
        <f>'DAILY MEAT PREP &amp; PAR SHEET'!K259+'DAILY MEAT PREP &amp; PAR SHEET'!K261-'DAILY MEAT PREP &amp; PAR SHEET'!K260</f>
        <v>0</v>
      </c>
      <c r="Y65" s="586">
        <f>'DAILY MEAT PREP &amp; PAR SHEET'!K263</f>
        <v>0</v>
      </c>
      <c r="Z65" s="584"/>
      <c r="AA65" s="585">
        <f>'DAILY MEAT PREP &amp; PAR SHEET'!L259+'DAILY MEAT PREP &amp; PAR SHEET'!L261-'DAILY MEAT PREP &amp; PAR SHEET'!L260</f>
        <v>0</v>
      </c>
      <c r="AB65" s="586">
        <f>'DAILY MEAT PREP &amp; PAR SHEET'!L263</f>
        <v>0</v>
      </c>
      <c r="AC65" s="584"/>
      <c r="AD65" s="585">
        <f>'DAILY MEAT PREP &amp; PAR SHEET'!M259+'DAILY MEAT PREP &amp; PAR SHEET'!M261-'DAILY MEAT PREP &amp; PAR SHEET'!M260</f>
        <v>0</v>
      </c>
      <c r="AE65" s="586">
        <f>'DAILY MEAT PREP &amp; PAR SHEET'!M263</f>
        <v>0</v>
      </c>
      <c r="AF65" s="584"/>
      <c r="AG65" s="585">
        <f>'DAILY MEAT PREP &amp; PAR SHEET'!N259+'DAILY MEAT PREP &amp; PAR SHEET'!N261-'DAILY MEAT PREP &amp; PAR SHEET'!N260</f>
        <v>0</v>
      </c>
      <c r="AH65" s="586">
        <f>'DAILY MEAT PREP &amp; PAR SHEET'!N263</f>
        <v>0</v>
      </c>
      <c r="AI65" s="584"/>
      <c r="AJ65" s="585">
        <f>'DAILY MEAT PREP &amp; PAR SHEET'!O259+'DAILY MEAT PREP &amp; PAR SHEET'!O261-'DAILY MEAT PREP &amp; PAR SHEET'!O260</f>
        <v>0</v>
      </c>
      <c r="AK65" s="586">
        <f>'DAILY MEAT PREP &amp; PAR SHEET'!O263</f>
        <v>0</v>
      </c>
      <c r="AL65" s="584"/>
      <c r="AM65" s="585">
        <f>'DAILY MEAT PREP &amp; PAR SHEET'!P259+'DAILY MEAT PREP &amp; PAR SHEET'!P261-'DAILY MEAT PREP &amp; PAR SHEET'!P260</f>
        <v>0</v>
      </c>
      <c r="AN65" s="586">
        <f>'DAILY MEAT PREP &amp; PAR SHEET'!P263</f>
        <v>0</v>
      </c>
      <c r="AO65" s="584"/>
      <c r="AP65" s="585">
        <f>'DAILY MEAT PREP &amp; PAR SHEET'!Q259+'DAILY MEAT PREP &amp; PAR SHEET'!Q261-'DAILY MEAT PREP &amp; PAR SHEET'!Q260</f>
        <v>0</v>
      </c>
      <c r="AQ65" s="586">
        <f>'DAILY MEAT PREP &amp; PAR SHEET'!Q263</f>
        <v>0</v>
      </c>
      <c r="AR65" s="584"/>
      <c r="AS65" s="585">
        <f>'DAILY MEAT PREP &amp; PAR SHEET'!R259+'DAILY MEAT PREP &amp; PAR SHEET'!R261-'DAILY MEAT PREP &amp; PAR SHEET'!R260</f>
        <v>0</v>
      </c>
      <c r="AT65" s="586">
        <f>'DAILY MEAT PREP &amp; PAR SHEET'!R263</f>
        <v>0</v>
      </c>
      <c r="AU65" s="637"/>
    </row>
    <row r="66" spans="1:47">
      <c r="A66" s="1668"/>
      <c r="B66" s="1679"/>
      <c r="C66" s="594">
        <f>'DAILY MEAT PREP &amp; PAR SHEET'!D257</f>
        <v>0</v>
      </c>
      <c r="D66" s="595">
        <f>C65-D65</f>
        <v>0</v>
      </c>
      <c r="E66" s="584"/>
      <c r="F66" s="594">
        <f>'DAILY MEAT PREP &amp; PAR SHEET'!E257</f>
        <v>0</v>
      </c>
      <c r="G66" s="595">
        <f>F65-G65</f>
        <v>0</v>
      </c>
      <c r="H66" s="584"/>
      <c r="I66" s="594">
        <f>'DAILY MEAT PREP &amp; PAR SHEET'!F257</f>
        <v>0</v>
      </c>
      <c r="J66" s="595">
        <f>I65-J65</f>
        <v>0</v>
      </c>
      <c r="K66" s="584"/>
      <c r="L66" s="594">
        <f>'DAILY MEAT PREP &amp; PAR SHEET'!G257</f>
        <v>0</v>
      </c>
      <c r="M66" s="595">
        <f>L65-M65</f>
        <v>0</v>
      </c>
      <c r="N66" s="584"/>
      <c r="O66" s="618">
        <f>'DAILY MEAT PREP &amp; PAR SHEET'!H257</f>
        <v>0</v>
      </c>
      <c r="P66" s="619">
        <f>O65-P65</f>
        <v>0</v>
      </c>
      <c r="Q66" s="584"/>
      <c r="R66" s="594">
        <f>'DAILY MEAT PREP &amp; PAR SHEET'!I257</f>
        <v>0</v>
      </c>
      <c r="S66" s="595">
        <f>R65-S65</f>
        <v>0</v>
      </c>
      <c r="T66" s="584"/>
      <c r="U66" s="594">
        <f>'DAILY MEAT PREP &amp; PAR SHEET'!J257</f>
        <v>0</v>
      </c>
      <c r="V66" s="595">
        <f>U65-V65</f>
        <v>0</v>
      </c>
      <c r="W66" s="584"/>
      <c r="X66" s="594">
        <f>'DAILY MEAT PREP &amp; PAR SHEET'!K257</f>
        <v>0</v>
      </c>
      <c r="Y66" s="652">
        <f>X65-Y65</f>
        <v>0</v>
      </c>
      <c r="Z66" s="584"/>
      <c r="AA66" s="594">
        <f>'DAILY MEAT PREP &amp; PAR SHEET'!L257</f>
        <v>0</v>
      </c>
      <c r="AB66" s="595">
        <f>AA65-AB65</f>
        <v>0</v>
      </c>
      <c r="AC66" s="627"/>
      <c r="AD66" s="594">
        <f>'DAILY MEAT PREP &amp; PAR SHEET'!M257</f>
        <v>0</v>
      </c>
      <c r="AE66" s="595">
        <f>AD65-AE65</f>
        <v>0</v>
      </c>
      <c r="AF66" s="627"/>
      <c r="AG66" s="594">
        <f>'DAILY MEAT PREP &amp; PAR SHEET'!N257</f>
        <v>0</v>
      </c>
      <c r="AH66" s="595">
        <f>AG65-AH65</f>
        <v>0</v>
      </c>
      <c r="AI66" s="584"/>
      <c r="AJ66" s="594">
        <f>'DAILY MEAT PREP &amp; PAR SHEET'!O257</f>
        <v>0</v>
      </c>
      <c r="AK66" s="595">
        <f>AJ65-AK65</f>
        <v>0</v>
      </c>
      <c r="AL66" s="584"/>
      <c r="AM66" s="594">
        <f>'DAILY MEAT PREP &amp; PAR SHEET'!P257</f>
        <v>0</v>
      </c>
      <c r="AN66" s="595">
        <f>AM65-AN65</f>
        <v>0</v>
      </c>
      <c r="AO66" s="584"/>
      <c r="AP66" s="594">
        <f>'DAILY MEAT PREP &amp; PAR SHEET'!Q257</f>
        <v>0</v>
      </c>
      <c r="AQ66" s="595">
        <f>AP65-AQ65</f>
        <v>0</v>
      </c>
      <c r="AR66" s="584"/>
      <c r="AS66" s="594">
        <f>'DAILY MEAT PREP &amp; PAR SHEET'!R257</f>
        <v>0</v>
      </c>
      <c r="AT66" s="595">
        <f>AS65-AT65</f>
        <v>0</v>
      </c>
      <c r="AU66" s="637"/>
    </row>
    <row r="67" spans="1:47">
      <c r="A67" s="1668"/>
      <c r="B67" s="1680">
        <f>'DAILY MEAT PREP &amp; PAR SHEET'!C296</f>
        <v>44163</v>
      </c>
      <c r="C67" s="576">
        <f>'DAILY MEAT PREP &amp; PAR SHEET'!D299+'DAILY MEAT PREP &amp; PAR SHEET'!D301-'DAILY MEAT PREP &amp; PAR SHEET'!D300</f>
        <v>0</v>
      </c>
      <c r="D67" s="580">
        <f>'DAILY MEAT PREP &amp; PAR SHEET'!D303</f>
        <v>0</v>
      </c>
      <c r="E67" s="589"/>
      <c r="F67" s="576">
        <f>'DAILY MEAT PREP &amp; PAR SHEET'!E299+'DAILY MEAT PREP &amp; PAR SHEET'!E301-'DAILY MEAT PREP &amp; PAR SHEET'!E300</f>
        <v>0</v>
      </c>
      <c r="G67" s="580">
        <f>'DAILY MEAT PREP &amp; PAR SHEET'!E303</f>
        <v>0</v>
      </c>
      <c r="H67" s="589"/>
      <c r="I67" s="576">
        <f>'DAILY MEAT PREP &amp; PAR SHEET'!F299+'DAILY MEAT PREP &amp; PAR SHEET'!F301-'DAILY MEAT PREP &amp; PAR SHEET'!F300</f>
        <v>0</v>
      </c>
      <c r="J67" s="580">
        <f>'DAILY MEAT PREP &amp; PAR SHEET'!F303</f>
        <v>0</v>
      </c>
      <c r="K67" s="589"/>
      <c r="L67" s="576">
        <f>'DAILY MEAT PREP &amp; PAR SHEET'!G299+'DAILY MEAT PREP &amp; PAR SHEET'!G301-'DAILY MEAT PREP &amp; PAR SHEET'!G300</f>
        <v>0</v>
      </c>
      <c r="M67" s="580">
        <f>'DAILY MEAT PREP &amp; PAR SHEET'!G303</f>
        <v>0</v>
      </c>
      <c r="N67" s="589"/>
      <c r="O67" s="576">
        <f>'DAILY MEAT PREP &amp; PAR SHEET'!H299+'DAILY MEAT PREP &amp; PAR SHEET'!H301-'DAILY MEAT PREP &amp; PAR SHEET'!H300</f>
        <v>0</v>
      </c>
      <c r="P67" s="580">
        <f>'DAILY MEAT PREP &amp; PAR SHEET'!H303</f>
        <v>0</v>
      </c>
      <c r="Q67" s="589"/>
      <c r="R67" s="576">
        <f>'DAILY MEAT PREP &amp; PAR SHEET'!I299+'DAILY MEAT PREP &amp; PAR SHEET'!I301-'DAILY MEAT PREP &amp; PAR SHEET'!I300</f>
        <v>0</v>
      </c>
      <c r="S67" s="580">
        <f>'DAILY MEAT PREP &amp; PAR SHEET'!I303</f>
        <v>0</v>
      </c>
      <c r="T67" s="589"/>
      <c r="U67" s="576">
        <f>'DAILY MEAT PREP &amp; PAR SHEET'!J299+'DAILY MEAT PREP &amp; PAR SHEET'!J301-'DAILY MEAT PREP &amp; PAR SHEET'!J300</f>
        <v>0</v>
      </c>
      <c r="V67" s="580">
        <f>'DAILY MEAT PREP &amp; PAR SHEET'!J303</f>
        <v>0</v>
      </c>
      <c r="W67" s="589"/>
      <c r="X67" s="576">
        <f>'DAILY MEAT PREP &amp; PAR SHEET'!K299+'DAILY MEAT PREP &amp; PAR SHEET'!K301-'DAILY MEAT PREP &amp; PAR SHEET'!K300</f>
        <v>0</v>
      </c>
      <c r="Y67" s="580">
        <f>'DAILY MEAT PREP &amp; PAR SHEET'!K303</f>
        <v>0</v>
      </c>
      <c r="Z67" s="589"/>
      <c r="AA67" s="576">
        <f>'DAILY MEAT PREP &amp; PAR SHEET'!L299+'DAILY MEAT PREP &amp; PAR SHEET'!L301-'DAILY MEAT PREP &amp; PAR SHEET'!L300</f>
        <v>0</v>
      </c>
      <c r="AB67" s="580">
        <f>'DAILY MEAT PREP &amp; PAR SHEET'!L303</f>
        <v>0</v>
      </c>
      <c r="AC67" s="589"/>
      <c r="AD67" s="576">
        <f>'DAILY MEAT PREP &amp; PAR SHEET'!M299+'DAILY MEAT PREP &amp; PAR SHEET'!M301-'DAILY MEAT PREP &amp; PAR SHEET'!M300</f>
        <v>0</v>
      </c>
      <c r="AE67" s="580">
        <f>'DAILY MEAT PREP &amp; PAR SHEET'!M303</f>
        <v>0</v>
      </c>
      <c r="AF67" s="589"/>
      <c r="AG67" s="576">
        <f>'DAILY MEAT PREP &amp; PAR SHEET'!N299+'DAILY MEAT PREP &amp; PAR SHEET'!N301-'DAILY MEAT PREP &amp; PAR SHEET'!N300</f>
        <v>0</v>
      </c>
      <c r="AH67" s="580">
        <f>'DAILY MEAT PREP &amp; PAR SHEET'!N303</f>
        <v>0</v>
      </c>
      <c r="AI67" s="589"/>
      <c r="AJ67" s="576">
        <f>'DAILY MEAT PREP &amp; PAR SHEET'!O299+'DAILY MEAT PREP &amp; PAR SHEET'!O301-'DAILY MEAT PREP &amp; PAR SHEET'!O300</f>
        <v>0</v>
      </c>
      <c r="AK67" s="580">
        <f>'DAILY MEAT PREP &amp; PAR SHEET'!O303</f>
        <v>0</v>
      </c>
      <c r="AL67" s="589"/>
      <c r="AM67" s="576">
        <f>'DAILY MEAT PREP &amp; PAR SHEET'!P299+'DAILY MEAT PREP &amp; PAR SHEET'!P301-'DAILY MEAT PREP &amp; PAR SHEET'!P300</f>
        <v>0</v>
      </c>
      <c r="AN67" s="580">
        <f>'DAILY MEAT PREP &amp; PAR SHEET'!P303</f>
        <v>0</v>
      </c>
      <c r="AO67" s="589"/>
      <c r="AP67" s="576">
        <f>'DAILY MEAT PREP &amp; PAR SHEET'!Q299+'DAILY MEAT PREP &amp; PAR SHEET'!Q301-'DAILY MEAT PREP &amp; PAR SHEET'!Q300</f>
        <v>0</v>
      </c>
      <c r="AQ67" s="580">
        <f>'DAILY MEAT PREP &amp; PAR SHEET'!Q303</f>
        <v>0</v>
      </c>
      <c r="AR67" s="589"/>
      <c r="AS67" s="585">
        <f>'DAILY MEAT PREP &amp; PAR SHEET'!R299+'DAILY MEAT PREP &amp; PAR SHEET'!R301-'DAILY MEAT PREP &amp; PAR SHEET'!R300</f>
        <v>0</v>
      </c>
      <c r="AT67" s="586">
        <f>'DAILY MEAT PREP &amp; PAR SHEET'!R303</f>
        <v>0</v>
      </c>
      <c r="AU67" s="637"/>
    </row>
    <row r="68" spans="1:47">
      <c r="A68" s="1669"/>
      <c r="B68" s="1681"/>
      <c r="C68" s="582">
        <f>'DAILY MEAT PREP &amp; PAR SHEET'!D297</f>
        <v>0</v>
      </c>
      <c r="D68" s="593">
        <f>C67-D67</f>
        <v>0</v>
      </c>
      <c r="E68" s="596"/>
      <c r="F68" s="582">
        <f>'DAILY MEAT PREP &amp; PAR SHEET'!E297</f>
        <v>0</v>
      </c>
      <c r="G68" s="593">
        <f>F67-G67</f>
        <v>0</v>
      </c>
      <c r="H68" s="596"/>
      <c r="I68" s="582">
        <f>'DAILY MEAT PREP &amp; PAR SHEET'!F297</f>
        <v>0</v>
      </c>
      <c r="J68" s="593">
        <f>I67-J67</f>
        <v>0</v>
      </c>
      <c r="K68" s="596"/>
      <c r="L68" s="582">
        <f>'DAILY MEAT PREP &amp; PAR SHEET'!G297</f>
        <v>0</v>
      </c>
      <c r="M68" s="593">
        <f>L67-M67</f>
        <v>0</v>
      </c>
      <c r="N68" s="596"/>
      <c r="O68" s="610">
        <f>'DAILY MEAT PREP &amp; PAR SHEET'!H297</f>
        <v>0</v>
      </c>
      <c r="P68" s="623">
        <f>O67-P67</f>
        <v>0</v>
      </c>
      <c r="Q68" s="596"/>
      <c r="R68" s="582">
        <f>'DAILY MEAT PREP &amp; PAR SHEET'!I297</f>
        <v>0</v>
      </c>
      <c r="S68" s="593">
        <f>R67-S67</f>
        <v>0</v>
      </c>
      <c r="T68" s="596"/>
      <c r="U68" s="582">
        <f>'DAILY MEAT PREP &amp; PAR SHEET'!J297</f>
        <v>0</v>
      </c>
      <c r="V68" s="593">
        <f>U67-V67</f>
        <v>0</v>
      </c>
      <c r="W68" s="596"/>
      <c r="X68" s="582">
        <f>'DAILY MEAT PREP &amp; PAR SHEET'!K297</f>
        <v>0</v>
      </c>
      <c r="Y68" s="593">
        <f>X67-Y67</f>
        <v>0</v>
      </c>
      <c r="Z68" s="596"/>
      <c r="AA68" s="582">
        <f>'DAILY MEAT PREP &amp; PAR SHEET'!L297</f>
        <v>0</v>
      </c>
      <c r="AB68" s="593">
        <f>AA67-AB67</f>
        <v>0</v>
      </c>
      <c r="AC68" s="632"/>
      <c r="AD68" s="629">
        <f>'DAILY MEAT PREP &amp; PAR SHEET'!M297</f>
        <v>0</v>
      </c>
      <c r="AE68" s="593">
        <f>AD67-AE67</f>
        <v>0</v>
      </c>
      <c r="AF68" s="632"/>
      <c r="AG68" s="582">
        <f>'DAILY MEAT PREP &amp; PAR SHEET'!N297</f>
        <v>0</v>
      </c>
      <c r="AH68" s="593">
        <f>AG67-AH67</f>
        <v>0</v>
      </c>
      <c r="AI68" s="596"/>
      <c r="AJ68" s="582">
        <f>'DAILY MEAT PREP &amp; PAR SHEET'!O297</f>
        <v>0</v>
      </c>
      <c r="AK68" s="593">
        <f>AJ67-AK67</f>
        <v>0</v>
      </c>
      <c r="AL68" s="596"/>
      <c r="AM68" s="582">
        <f>'DAILY MEAT PREP &amp; PAR SHEET'!P297</f>
        <v>0</v>
      </c>
      <c r="AN68" s="593">
        <f>AM67-AN67</f>
        <v>0</v>
      </c>
      <c r="AO68" s="596"/>
      <c r="AP68" s="582">
        <f>'DAILY MEAT PREP &amp; PAR SHEET'!Q297</f>
        <v>0</v>
      </c>
      <c r="AQ68" s="593">
        <f>AP67-AQ67</f>
        <v>0</v>
      </c>
      <c r="AR68" s="596"/>
      <c r="AS68" s="582">
        <f>'DAILY MEAT PREP &amp; PAR SHEET'!R297</f>
        <v>0</v>
      </c>
      <c r="AT68" s="583">
        <f>AS67-AT67</f>
        <v>0</v>
      </c>
      <c r="AU68" s="641"/>
    </row>
    <row r="69" spans="1:47" ht="14.65" customHeight="1">
      <c r="A69" s="597"/>
      <c r="B69" s="598"/>
      <c r="C69" s="599"/>
      <c r="D69" s="599"/>
      <c r="E69" s="599"/>
      <c r="F69" s="599"/>
      <c r="G69" s="599"/>
      <c r="H69" s="599"/>
      <c r="I69" s="599"/>
      <c r="J69" s="599"/>
      <c r="K69" s="599"/>
      <c r="L69" s="624"/>
      <c r="M69" s="624"/>
      <c r="N69" s="599"/>
      <c r="O69" s="599"/>
      <c r="P69" s="599"/>
      <c r="Q69" s="599"/>
      <c r="R69" s="599"/>
      <c r="S69" s="599"/>
      <c r="T69" s="599"/>
      <c r="U69" s="599"/>
      <c r="V69" s="599"/>
      <c r="W69" s="599"/>
      <c r="X69" s="599"/>
      <c r="Y69" s="599"/>
      <c r="Z69" s="599"/>
      <c r="AA69" s="599"/>
      <c r="AB69" s="599"/>
      <c r="AC69" s="599"/>
      <c r="AD69" s="599"/>
      <c r="AE69" s="599"/>
      <c r="AF69" s="599"/>
      <c r="AG69" s="599"/>
      <c r="AH69" s="599"/>
      <c r="AI69" s="599"/>
      <c r="AJ69" s="599"/>
      <c r="AK69" s="599"/>
      <c r="AL69" s="599"/>
      <c r="AM69" s="599"/>
      <c r="AN69" s="599"/>
      <c r="AO69" s="599"/>
      <c r="AP69" s="599"/>
      <c r="AQ69" s="599"/>
      <c r="AR69" s="599"/>
      <c r="AS69" s="599"/>
      <c r="AT69" s="599"/>
      <c r="AU69" s="642"/>
    </row>
    <row r="70" spans="1:47" ht="15" customHeight="1">
      <c r="A70" s="1667" t="s">
        <v>147</v>
      </c>
      <c r="B70" s="1670" t="s">
        <v>131</v>
      </c>
      <c r="C70" s="1661" t="s">
        <v>3</v>
      </c>
      <c r="D70" s="1663"/>
      <c r="E70" s="572"/>
      <c r="F70" s="1663" t="s">
        <v>132</v>
      </c>
      <c r="G70" s="1663"/>
      <c r="H70" s="572"/>
      <c r="I70" s="1663" t="s">
        <v>5</v>
      </c>
      <c r="J70" s="1663"/>
      <c r="K70" s="572"/>
      <c r="L70" s="1664" t="s">
        <v>6</v>
      </c>
      <c r="M70" s="1664"/>
      <c r="N70" s="572"/>
      <c r="O70" s="1663" t="s">
        <v>7</v>
      </c>
      <c r="P70" s="1663"/>
      <c r="Q70" s="572"/>
      <c r="R70" s="1663" t="s">
        <v>133</v>
      </c>
      <c r="S70" s="1663"/>
      <c r="T70" s="572"/>
      <c r="U70" s="1663" t="s">
        <v>134</v>
      </c>
      <c r="V70" s="1663"/>
      <c r="W70" s="572"/>
      <c r="X70" s="1663" t="s">
        <v>135</v>
      </c>
      <c r="Y70" s="1663"/>
      <c r="Z70" s="572"/>
      <c r="AA70" s="1661" t="s">
        <v>136</v>
      </c>
      <c r="AB70" s="1662"/>
      <c r="AC70" s="653"/>
      <c r="AD70" s="1661" t="s">
        <v>137</v>
      </c>
      <c r="AE70" s="1662"/>
      <c r="AF70" s="653"/>
      <c r="AG70" s="1661" t="s">
        <v>138</v>
      </c>
      <c r="AH70" s="1662"/>
      <c r="AI70" s="572"/>
      <c r="AJ70" s="1663" t="s">
        <v>139</v>
      </c>
      <c r="AK70" s="1663"/>
      <c r="AL70" s="572"/>
      <c r="AM70" s="1663" t="s">
        <v>15</v>
      </c>
      <c r="AN70" s="1663"/>
      <c r="AO70" s="572"/>
      <c r="AP70" s="1663" t="s">
        <v>16</v>
      </c>
      <c r="AQ70" s="1663"/>
      <c r="AR70" s="635"/>
      <c r="AS70" s="1663" t="s">
        <v>17</v>
      </c>
      <c r="AT70" s="1662"/>
      <c r="AU70" s="636"/>
    </row>
    <row r="71" spans="1:47" ht="15.75" customHeight="1">
      <c r="A71" s="1668"/>
      <c r="B71" s="1671"/>
      <c r="C71" s="600" t="s">
        <v>140</v>
      </c>
      <c r="D71" s="601" t="s">
        <v>141</v>
      </c>
      <c r="E71" s="575"/>
      <c r="F71" s="601" t="s">
        <v>140</v>
      </c>
      <c r="G71" s="601" t="s">
        <v>141</v>
      </c>
      <c r="H71" s="575"/>
      <c r="I71" s="601" t="s">
        <v>140</v>
      </c>
      <c r="J71" s="601" t="s">
        <v>141</v>
      </c>
      <c r="K71" s="575"/>
      <c r="L71" s="625" t="s">
        <v>140</v>
      </c>
      <c r="M71" s="625" t="s">
        <v>141</v>
      </c>
      <c r="N71" s="575"/>
      <c r="O71" s="601" t="s">
        <v>140</v>
      </c>
      <c r="P71" s="601" t="s">
        <v>141</v>
      </c>
      <c r="Q71" s="575"/>
      <c r="R71" s="601" t="s">
        <v>140</v>
      </c>
      <c r="S71" s="601" t="s">
        <v>141</v>
      </c>
      <c r="T71" s="575"/>
      <c r="U71" s="601" t="s">
        <v>140</v>
      </c>
      <c r="V71" s="601" t="s">
        <v>141</v>
      </c>
      <c r="W71" s="575"/>
      <c r="X71" s="601" t="s">
        <v>140</v>
      </c>
      <c r="Y71" s="601" t="s">
        <v>141</v>
      </c>
      <c r="Z71" s="575"/>
      <c r="AA71" s="600" t="s">
        <v>140</v>
      </c>
      <c r="AB71" s="639" t="s">
        <v>141</v>
      </c>
      <c r="AC71" s="654"/>
      <c r="AD71" s="573" t="s">
        <v>140</v>
      </c>
      <c r="AE71" s="574" t="s">
        <v>141</v>
      </c>
      <c r="AF71" s="654"/>
      <c r="AG71" s="600" t="s">
        <v>140</v>
      </c>
      <c r="AH71" s="639" t="s">
        <v>141</v>
      </c>
      <c r="AI71" s="575"/>
      <c r="AJ71" s="601" t="s">
        <v>140</v>
      </c>
      <c r="AK71" s="601" t="s">
        <v>141</v>
      </c>
      <c r="AL71" s="575"/>
      <c r="AM71" s="601" t="s">
        <v>140</v>
      </c>
      <c r="AN71" s="601" t="s">
        <v>141</v>
      </c>
      <c r="AO71" s="575"/>
      <c r="AP71" s="601" t="s">
        <v>142</v>
      </c>
      <c r="AQ71" s="601" t="s">
        <v>143</v>
      </c>
      <c r="AR71" s="575"/>
      <c r="AS71" s="601" t="s">
        <v>140</v>
      </c>
      <c r="AT71" s="639" t="s">
        <v>141</v>
      </c>
      <c r="AU71" s="637"/>
    </row>
    <row r="72" spans="1:47" ht="15" customHeight="1">
      <c r="A72" s="1668"/>
      <c r="B72" s="1672">
        <f>'DAILY MEAT PREP &amp; PAR SHEET'!C312</f>
        <v>44164</v>
      </c>
      <c r="C72" s="585">
        <f>'DAILY MEAT PREP &amp; PAR SHEET'!D315+'DAILY MEAT PREP &amp; PAR SHEET'!D317-'DAILY MEAT PREP &amp; PAR SHEET'!D316</f>
        <v>0</v>
      </c>
      <c r="D72" s="591">
        <f>'DAILY MEAT PREP &amp; PAR SHEET'!D319</f>
        <v>0</v>
      </c>
      <c r="E72" s="589"/>
      <c r="F72" s="592">
        <f>'DAILY MEAT PREP &amp; PAR SHEET'!E315+'DAILY MEAT PREP &amp; PAR SHEET'!E317-'DAILY MEAT PREP &amp; PAR SHEET'!E316</f>
        <v>0</v>
      </c>
      <c r="G72" s="591">
        <f>'DAILY MEAT PREP &amp; PAR SHEET'!E319</f>
        <v>0</v>
      </c>
      <c r="H72" s="589"/>
      <c r="I72" s="592">
        <f>'DAILY MEAT PREP &amp; PAR SHEET'!F315+'DAILY MEAT PREP &amp; PAR SHEET'!F317-'DAILY MEAT PREP &amp; PAR SHEET'!F316</f>
        <v>0</v>
      </c>
      <c r="J72" s="591">
        <f>'DAILY MEAT PREP &amp; PAR SHEET'!F319</f>
        <v>0</v>
      </c>
      <c r="K72" s="650"/>
      <c r="L72" s="592">
        <f>'DAILY MEAT PREP &amp; PAR SHEET'!G315+'DAILY MEAT PREP &amp; PAR SHEET'!G317-'DAILY MEAT PREP &amp; PAR SHEET'!G316</f>
        <v>0</v>
      </c>
      <c r="M72" s="591">
        <f>'DAILY MEAT PREP &amp; PAR SHEET'!G319</f>
        <v>0</v>
      </c>
      <c r="N72" s="650"/>
      <c r="O72" s="621">
        <f>'DAILY MEAT PREP &amp; PAR SHEET'!H315+'DAILY MEAT PREP &amp; PAR SHEET'!H317-'DAILY MEAT PREP &amp; PAR SHEET'!H316</f>
        <v>0</v>
      </c>
      <c r="P72" s="622">
        <f>'DAILY MEAT PREP &amp; PAR SHEET'!H319</f>
        <v>0</v>
      </c>
      <c r="Q72" s="589"/>
      <c r="R72" s="592">
        <f>'DAILY MEAT PREP &amp; PAR SHEET'!I315+'DAILY MEAT PREP &amp; PAR SHEET'!I317-'DAILY MEAT PREP &amp; PAR SHEET'!I316</f>
        <v>0</v>
      </c>
      <c r="S72" s="591">
        <f>'DAILY MEAT PREP &amp; PAR SHEET'!I319</f>
        <v>0</v>
      </c>
      <c r="T72" s="589"/>
      <c r="U72" s="592">
        <f>'DAILY MEAT PREP &amp; PAR SHEET'!J315+'DAILY MEAT PREP &amp; PAR SHEET'!J317-'DAILY MEAT PREP &amp; PAR SHEET'!J316</f>
        <v>0</v>
      </c>
      <c r="V72" s="591">
        <f>'DAILY MEAT PREP &amp; PAR SHEET'!J319</f>
        <v>0</v>
      </c>
      <c r="W72" s="589"/>
      <c r="X72" s="592">
        <f>'DAILY MEAT PREP &amp; PAR SHEET'!K315+'DAILY MEAT PREP &amp; PAR SHEET'!K317-'DAILY MEAT PREP &amp; PAR SHEET'!K316</f>
        <v>0</v>
      </c>
      <c r="Y72" s="591">
        <f>'DAILY MEAT PREP &amp; PAR SHEET'!K319</f>
        <v>0</v>
      </c>
      <c r="Z72" s="589"/>
      <c r="AA72" s="585">
        <f>'DAILY MEAT PREP &amp; PAR SHEET'!L315+'DAILY MEAT PREP &amp; PAR SHEET'!L317-'DAILY MEAT PREP &amp; PAR SHEET'!L316</f>
        <v>0</v>
      </c>
      <c r="AB72" s="586">
        <f>'DAILY MEAT PREP &amp; PAR SHEET'!L319</f>
        <v>0</v>
      </c>
      <c r="AC72" s="584"/>
      <c r="AD72" s="585">
        <f>'DAILY MEAT PREP &amp; PAR SHEET'!M315+'DAILY MEAT PREP &amp; PAR SHEET'!M317-'DAILY MEAT PREP &amp; PAR SHEET'!M316</f>
        <v>0</v>
      </c>
      <c r="AE72" s="586">
        <f>'DAILY MEAT PREP &amp; PAR SHEET'!M319</f>
        <v>0</v>
      </c>
      <c r="AF72" s="584"/>
      <c r="AG72" s="585">
        <f>'DAILY MEAT PREP &amp; PAR SHEET'!N315+'DAILY MEAT PREP &amp; PAR SHEET'!N317-'DAILY MEAT PREP &amp; PAR SHEET'!N316</f>
        <v>0</v>
      </c>
      <c r="AH72" s="586">
        <f>'DAILY MEAT PREP &amp; PAR SHEET'!N319</f>
        <v>0</v>
      </c>
      <c r="AI72" s="589"/>
      <c r="AJ72" s="592">
        <f>'DAILY MEAT PREP &amp; PAR SHEET'!O315+'DAILY MEAT PREP &amp; PAR SHEET'!O317-'DAILY MEAT PREP &amp; PAR SHEET'!O316</f>
        <v>0</v>
      </c>
      <c r="AK72" s="591">
        <f>'DAILY MEAT PREP &amp; PAR SHEET'!O319</f>
        <v>0</v>
      </c>
      <c r="AL72" s="589"/>
      <c r="AM72" s="592">
        <f>'DAILY MEAT PREP &amp; PAR SHEET'!P315+'DAILY MEAT PREP &amp; PAR SHEET'!P317-'DAILY MEAT PREP &amp; PAR SHEET'!P316</f>
        <v>0</v>
      </c>
      <c r="AN72" s="591">
        <f>'DAILY MEAT PREP &amp; PAR SHEET'!P319</f>
        <v>0</v>
      </c>
      <c r="AO72" s="589"/>
      <c r="AP72" s="592">
        <f>'DAILY MEAT PREP &amp; PAR SHEET'!Q315+'DAILY MEAT PREP &amp; PAR SHEET'!Q317-'DAILY MEAT PREP &amp; PAR SHEET'!Q316</f>
        <v>0</v>
      </c>
      <c r="AQ72" s="591">
        <f>'DAILY MEAT PREP &amp; PAR SHEET'!Q319</f>
        <v>0</v>
      </c>
      <c r="AR72" s="581"/>
      <c r="AS72" s="585">
        <f>'DAILY MEAT PREP &amp; PAR SHEET'!R315+'DAILY MEAT PREP &amp; PAR SHEET'!R317-'DAILY MEAT PREP &amp; PAR SHEET'!R316</f>
        <v>0</v>
      </c>
      <c r="AT72" s="586">
        <f>'DAILY MEAT PREP &amp; PAR SHEET'!R319</f>
        <v>0</v>
      </c>
      <c r="AU72" s="637"/>
    </row>
    <row r="73" spans="1:47">
      <c r="A73" s="1668"/>
      <c r="B73" s="1673"/>
      <c r="C73" s="582">
        <f>'DAILY MEAT PREP &amp; PAR SHEET'!D313</f>
        <v>0</v>
      </c>
      <c r="D73" s="593">
        <f>C72-D72</f>
        <v>0</v>
      </c>
      <c r="E73" s="589"/>
      <c r="F73" s="582">
        <f>'DAILY MEAT PREP &amp; PAR SHEET'!E313</f>
        <v>0</v>
      </c>
      <c r="G73" s="593">
        <f>F72-G72</f>
        <v>0</v>
      </c>
      <c r="H73" s="589"/>
      <c r="I73" s="582">
        <f>'DAILY MEAT PREP &amp; PAR SHEET'!F313</f>
        <v>0</v>
      </c>
      <c r="J73" s="593">
        <f>I72-J72</f>
        <v>0</v>
      </c>
      <c r="K73" s="589"/>
      <c r="L73" s="582">
        <f>'DAILY MEAT PREP &amp; PAR SHEET'!G313</f>
        <v>0</v>
      </c>
      <c r="M73" s="593">
        <f>L72-M72</f>
        <v>0</v>
      </c>
      <c r="N73" s="589"/>
      <c r="O73" s="610">
        <f>'DAILY MEAT PREP &amp; PAR SHEET'!H313</f>
        <v>0</v>
      </c>
      <c r="P73" s="623">
        <f>O72-P72</f>
        <v>0</v>
      </c>
      <c r="Q73" s="589"/>
      <c r="R73" s="582">
        <f>'DAILY MEAT PREP &amp; PAR SHEET'!I313</f>
        <v>0</v>
      </c>
      <c r="S73" s="593">
        <f>R72-S72</f>
        <v>0</v>
      </c>
      <c r="T73" s="589"/>
      <c r="U73" s="582">
        <f>'DAILY MEAT PREP &amp; PAR SHEET'!J313</f>
        <v>0</v>
      </c>
      <c r="V73" s="593">
        <f>U72-V72</f>
        <v>0</v>
      </c>
      <c r="W73" s="589"/>
      <c r="X73" s="582">
        <f>'DAILY MEAT PREP &amp; PAR SHEET'!K313</f>
        <v>0</v>
      </c>
      <c r="Y73" s="593">
        <f>X72-Y72</f>
        <v>0</v>
      </c>
      <c r="Z73" s="589"/>
      <c r="AA73" s="582">
        <f>'DAILY MEAT PREP &amp; PAR SHEET'!L313</f>
        <v>0</v>
      </c>
      <c r="AB73" s="583">
        <f>AA72-AB72</f>
        <v>0</v>
      </c>
      <c r="AC73" s="584"/>
      <c r="AD73" s="582">
        <f>'DAILY MEAT PREP &amp; PAR SHEET'!M313</f>
        <v>0</v>
      </c>
      <c r="AE73" s="583">
        <f>AD72-AE72</f>
        <v>0</v>
      </c>
      <c r="AF73" s="584"/>
      <c r="AG73" s="582">
        <f>'DAILY MEAT PREP &amp; PAR SHEET'!N313</f>
        <v>0</v>
      </c>
      <c r="AH73" s="583">
        <f>AG72-AH72</f>
        <v>0</v>
      </c>
      <c r="AI73" s="589"/>
      <c r="AJ73" s="582">
        <f>'DAILY MEAT PREP &amp; PAR SHEET'!O313</f>
        <v>0</v>
      </c>
      <c r="AK73" s="593">
        <f>AJ72-AK72</f>
        <v>0</v>
      </c>
      <c r="AL73" s="589"/>
      <c r="AM73" s="582">
        <f>'DAILY MEAT PREP &amp; PAR SHEET'!P313</f>
        <v>0</v>
      </c>
      <c r="AN73" s="593">
        <f>AM72-AN72</f>
        <v>0</v>
      </c>
      <c r="AO73" s="589"/>
      <c r="AP73" s="582">
        <f>'DAILY MEAT PREP &amp; PAR SHEET'!Q313</f>
        <v>0</v>
      </c>
      <c r="AQ73" s="593">
        <f>AP72-AQ72</f>
        <v>0</v>
      </c>
      <c r="AR73" s="581"/>
      <c r="AS73" s="582">
        <f>'DAILY MEAT PREP &amp; PAR SHEET'!R313</f>
        <v>0</v>
      </c>
      <c r="AT73" s="583">
        <f>AS72-AT72</f>
        <v>0</v>
      </c>
      <c r="AU73" s="637"/>
    </row>
    <row r="74" spans="1:47">
      <c r="A74" s="1668"/>
      <c r="B74" s="1672">
        <f>'DAILY MEAT PREP &amp; PAR SHEET'!C320</f>
        <v>44165</v>
      </c>
      <c r="C74" s="576">
        <f>'DAILY MEAT PREP &amp; PAR SHEET'!D323+'DAILY MEAT PREP &amp; PAR SHEET'!D325-'DAILY MEAT PREP &amp; PAR SHEET'!D324</f>
        <v>0</v>
      </c>
      <c r="D74" s="580">
        <f>'DAILY MEAT PREP &amp; PAR SHEET'!D327</f>
        <v>0</v>
      </c>
      <c r="E74" s="589"/>
      <c r="F74" s="579">
        <f>'DAILY MEAT PREP &amp; PAR SHEET'!E323+'DAILY MEAT PREP &amp; PAR SHEET'!E325-'DAILY MEAT PREP &amp; PAR SHEET'!E324</f>
        <v>0</v>
      </c>
      <c r="G74" s="580">
        <f>'DAILY MEAT PREP &amp; PAR SHEET'!E327</f>
        <v>0</v>
      </c>
      <c r="H74" s="589"/>
      <c r="I74" s="579">
        <f>'DAILY MEAT PREP &amp; PAR SHEET'!F323+'DAILY MEAT PREP &amp; PAR SHEET'!F325-'DAILY MEAT PREP &amp; PAR SHEET'!F324</f>
        <v>0</v>
      </c>
      <c r="J74" s="580">
        <f>'DAILY MEAT PREP &amp; PAR SHEET'!F327</f>
        <v>0</v>
      </c>
      <c r="K74" s="650"/>
      <c r="L74" s="579">
        <f>'DAILY MEAT PREP &amp; PAR SHEET'!G323+'DAILY MEAT PREP &amp; PAR SHEET'!G325-'DAILY MEAT PREP &amp; PAR SHEET'!G324</f>
        <v>0</v>
      </c>
      <c r="M74" s="580">
        <f>'DAILY MEAT PREP &amp; PAR SHEET'!G327</f>
        <v>0</v>
      </c>
      <c r="N74" s="650"/>
      <c r="O74" s="612">
        <f>'DAILY MEAT PREP &amp; PAR SHEET'!H323+'DAILY MEAT PREP &amp; PAR SHEET'!H325-'DAILY MEAT PREP &amp; PAR SHEET'!H324</f>
        <v>0</v>
      </c>
      <c r="P74" s="613">
        <f>'DAILY MEAT PREP &amp; PAR SHEET'!H327</f>
        <v>0</v>
      </c>
      <c r="Q74" s="589"/>
      <c r="R74" s="579">
        <f>'DAILY MEAT PREP &amp; PAR SHEET'!I323+'DAILY MEAT PREP &amp; PAR SHEET'!I325-'DAILY MEAT PREP &amp; PAR SHEET'!I324</f>
        <v>0</v>
      </c>
      <c r="S74" s="580">
        <f>'DAILY MEAT PREP &amp; PAR SHEET'!I327</f>
        <v>0</v>
      </c>
      <c r="T74" s="589"/>
      <c r="U74" s="579">
        <f>'DAILY MEAT PREP &amp; PAR SHEET'!J323+'DAILY MEAT PREP &amp; PAR SHEET'!J325-'DAILY MEAT PREP &amp; PAR SHEET'!J324</f>
        <v>0</v>
      </c>
      <c r="V74" s="580">
        <f>'DAILY MEAT PREP &amp; PAR SHEET'!J327</f>
        <v>0</v>
      </c>
      <c r="W74" s="589"/>
      <c r="X74" s="579">
        <f>'DAILY MEAT PREP &amp; PAR SHEET'!K323+'DAILY MEAT PREP &amp; PAR SHEET'!K325-'DAILY MEAT PREP &amp; PAR SHEET'!K324</f>
        <v>0</v>
      </c>
      <c r="Y74" s="580">
        <f>'DAILY MEAT PREP &amp; PAR SHEET'!K327</f>
        <v>0</v>
      </c>
      <c r="Z74" s="589"/>
      <c r="AA74" s="579">
        <f>'DAILY MEAT PREP &amp; PAR SHEET'!L323+'DAILY MEAT PREP &amp; PAR SHEET'!L325-'DAILY MEAT PREP &amp; PAR SHEET'!L324</f>
        <v>0</v>
      </c>
      <c r="AB74" s="580">
        <f>'DAILY MEAT PREP &amp; PAR SHEET'!L327</f>
        <v>0</v>
      </c>
      <c r="AC74" s="589"/>
      <c r="AD74" s="579">
        <f>'DAILY MEAT PREP &amp; PAR SHEET'!M323+'DAILY MEAT PREP &amp; PAR SHEET'!M325-'DAILY MEAT PREP &amp; PAR SHEET'!M324</f>
        <v>0</v>
      </c>
      <c r="AE74" s="580">
        <f>'DAILY MEAT PREP &amp; PAR SHEET'!M327</f>
        <v>0</v>
      </c>
      <c r="AF74" s="589"/>
      <c r="AG74" s="579">
        <f>'DAILY MEAT PREP &amp; PAR SHEET'!N323+'DAILY MEAT PREP &amp; PAR SHEET'!N325-'DAILY MEAT PREP &amp; PAR SHEET'!N324</f>
        <v>0</v>
      </c>
      <c r="AH74" s="580">
        <f>'DAILY MEAT PREP &amp; PAR SHEET'!N327</f>
        <v>0</v>
      </c>
      <c r="AI74" s="589"/>
      <c r="AJ74" s="579">
        <f>'DAILY MEAT PREP &amp; PAR SHEET'!O323+'DAILY MEAT PREP &amp; PAR SHEET'!O325-'DAILY MEAT PREP &amp; PAR SHEET'!O324</f>
        <v>0</v>
      </c>
      <c r="AK74" s="580">
        <f>'DAILY MEAT PREP &amp; PAR SHEET'!O327</f>
        <v>0</v>
      </c>
      <c r="AL74" s="589"/>
      <c r="AM74" s="579">
        <f>'DAILY MEAT PREP &amp; PAR SHEET'!P323+'DAILY MEAT PREP &amp; PAR SHEET'!P325-'DAILY MEAT PREP &amp; PAR SHEET'!P324</f>
        <v>0</v>
      </c>
      <c r="AN74" s="580">
        <f>'DAILY MEAT PREP &amp; PAR SHEET'!P327</f>
        <v>0</v>
      </c>
      <c r="AO74" s="589"/>
      <c r="AP74" s="579">
        <f>'DAILY MEAT PREP &amp; PAR SHEET'!Q323+'DAILY MEAT PREP &amp; PAR SHEET'!Q325-'DAILY MEAT PREP &amp; PAR SHEET'!Q324</f>
        <v>0</v>
      </c>
      <c r="AQ74" s="580">
        <f>'DAILY MEAT PREP &amp; PAR SHEET'!Q327</f>
        <v>0</v>
      </c>
      <c r="AR74" s="581"/>
      <c r="AS74" s="585">
        <f>'DAILY MEAT PREP &amp; PAR SHEET'!R323+'DAILY MEAT PREP &amp; PAR SHEET'!R325-'DAILY MEAT PREP &amp; PAR SHEET'!R324</f>
        <v>0</v>
      </c>
      <c r="AT74" s="586">
        <f>'DAILY MEAT PREP &amp; PAR SHEET'!R327</f>
        <v>0</v>
      </c>
      <c r="AU74" s="637"/>
    </row>
    <row r="75" spans="1:47">
      <c r="A75" s="1668"/>
      <c r="B75" s="1673"/>
      <c r="C75" s="587">
        <f>'DAILY MEAT PREP &amp; PAR SHEET'!D321</f>
        <v>0</v>
      </c>
      <c r="D75" s="590">
        <f>C74-D74</f>
        <v>0</v>
      </c>
      <c r="E75" s="589"/>
      <c r="F75" s="587">
        <f>'DAILY MEAT PREP &amp; PAR SHEET'!E321</f>
        <v>0</v>
      </c>
      <c r="G75" s="590">
        <f>F74-G74</f>
        <v>0</v>
      </c>
      <c r="H75" s="589"/>
      <c r="I75" s="587">
        <f>'DAILY MEAT PREP &amp; PAR SHEET'!F321</f>
        <v>0</v>
      </c>
      <c r="J75" s="590">
        <f>I74-J74</f>
        <v>0</v>
      </c>
      <c r="K75" s="589"/>
      <c r="L75" s="587">
        <f>'DAILY MEAT PREP &amp; PAR SHEET'!G321</f>
        <v>0</v>
      </c>
      <c r="M75" s="590">
        <f>L74-M74</f>
        <v>0</v>
      </c>
      <c r="N75" s="589"/>
      <c r="O75" s="614">
        <f>'DAILY MEAT PREP &amp; PAR SHEET'!H321</f>
        <v>0</v>
      </c>
      <c r="P75" s="620">
        <f>O74-P74</f>
        <v>0</v>
      </c>
      <c r="Q75" s="589"/>
      <c r="R75" s="587">
        <f>'DAILY MEAT PREP &amp; PAR SHEET'!I321</f>
        <v>0</v>
      </c>
      <c r="S75" s="590">
        <f>R74-S74</f>
        <v>0</v>
      </c>
      <c r="T75" s="589"/>
      <c r="U75" s="587">
        <f>'DAILY MEAT PREP &amp; PAR SHEET'!J321</f>
        <v>0</v>
      </c>
      <c r="V75" s="590">
        <f>U74-V74</f>
        <v>0</v>
      </c>
      <c r="W75" s="589"/>
      <c r="X75" s="587">
        <f>'DAILY MEAT PREP &amp; PAR SHEET'!K321</f>
        <v>0</v>
      </c>
      <c r="Y75" s="590">
        <f>X74-Y74</f>
        <v>0</v>
      </c>
      <c r="Z75" s="589"/>
      <c r="AA75" s="587">
        <f>'DAILY MEAT PREP &amp; PAR SHEET'!L321</f>
        <v>0</v>
      </c>
      <c r="AB75" s="590">
        <f>AA74-AB74</f>
        <v>0</v>
      </c>
      <c r="AC75" s="589"/>
      <c r="AD75" s="587">
        <f>'DAILY MEAT PREP &amp; PAR SHEET'!M321</f>
        <v>0</v>
      </c>
      <c r="AE75" s="590">
        <f>AD74-AE74</f>
        <v>0</v>
      </c>
      <c r="AF75" s="589"/>
      <c r="AG75" s="587">
        <f>'DAILY MEAT PREP &amp; PAR SHEET'!N321</f>
        <v>0</v>
      </c>
      <c r="AH75" s="590">
        <f>AG74-AH74</f>
        <v>0</v>
      </c>
      <c r="AI75" s="589"/>
      <c r="AJ75" s="587">
        <f>'DAILY MEAT PREP &amp; PAR SHEET'!O321</f>
        <v>0</v>
      </c>
      <c r="AK75" s="590">
        <f>AJ74-AK74</f>
        <v>0</v>
      </c>
      <c r="AL75" s="589"/>
      <c r="AM75" s="587">
        <f>'DAILY MEAT PREP &amp; PAR SHEET'!P321</f>
        <v>0</v>
      </c>
      <c r="AN75" s="590">
        <f>AM74-AN74</f>
        <v>0</v>
      </c>
      <c r="AO75" s="589"/>
      <c r="AP75" s="587">
        <f>'DAILY MEAT PREP &amp; PAR SHEET'!Q321</f>
        <v>0</v>
      </c>
      <c r="AQ75" s="590">
        <f>AP74-AQ74</f>
        <v>0</v>
      </c>
      <c r="AR75" s="581"/>
      <c r="AS75" s="587">
        <f>'DAILY MEAT PREP &amp; PAR SHEET'!R321</f>
        <v>0</v>
      </c>
      <c r="AT75" s="588">
        <f>AS74-AT74</f>
        <v>0</v>
      </c>
      <c r="AU75" s="637"/>
    </row>
    <row r="76" spans="1:47">
      <c r="A76" s="1668"/>
      <c r="B76" s="1674">
        <f>'DAILY MEAT PREP &amp; PAR SHEET'!C328</f>
        <v>44166</v>
      </c>
      <c r="C76" s="585">
        <f>'DAILY MEAT PREP &amp; PAR SHEET'!D331+'DAILY MEAT PREP &amp; PAR SHEET'!D333-'DAILY MEAT PREP &amp; PAR SHEET'!D332</f>
        <v>0</v>
      </c>
      <c r="D76" s="586">
        <f>'DAILY MEAT PREP &amp; PAR SHEET'!D335</f>
        <v>0</v>
      </c>
      <c r="E76" s="584"/>
      <c r="F76" s="585">
        <f>'DAILY MEAT PREP &amp; PAR SHEET'!E331+'DAILY MEAT PREP &amp; PAR SHEET'!E333-'DAILY MEAT PREP &amp; PAR SHEET'!E332</f>
        <v>0</v>
      </c>
      <c r="G76" s="586">
        <f>'DAILY MEAT PREP &amp; PAR SHEET'!E335</f>
        <v>0</v>
      </c>
      <c r="H76" s="584"/>
      <c r="I76" s="585">
        <f>'DAILY MEAT PREP &amp; PAR SHEET'!F331+'DAILY MEAT PREP &amp; PAR SHEET'!F333-'DAILY MEAT PREP &amp; PAR SHEET'!F332</f>
        <v>0</v>
      </c>
      <c r="J76" s="586">
        <f>'DAILY MEAT PREP &amp; PAR SHEET'!F335</f>
        <v>0</v>
      </c>
      <c r="K76" s="651"/>
      <c r="L76" s="585">
        <f>'DAILY MEAT PREP &amp; PAR SHEET'!G331+'DAILY MEAT PREP &amp; PAR SHEET'!G333-'DAILY MEAT PREP &amp; PAR SHEET'!G332</f>
        <v>0</v>
      </c>
      <c r="M76" s="586">
        <f>'DAILY MEAT PREP &amp; PAR SHEET'!G335</f>
        <v>0</v>
      </c>
      <c r="N76" s="651"/>
      <c r="O76" s="616">
        <f>'DAILY MEAT PREP &amp; PAR SHEET'!H331+'DAILY MEAT PREP &amp; PAR SHEET'!H333-'DAILY MEAT PREP &amp; PAR SHEET'!H332</f>
        <v>0</v>
      </c>
      <c r="P76" s="617">
        <f>'DAILY MEAT PREP &amp; PAR SHEET'!H335</f>
        <v>0</v>
      </c>
      <c r="Q76" s="584"/>
      <c r="R76" s="585">
        <f>'DAILY MEAT PREP &amp; PAR SHEET'!I331+'DAILY MEAT PREP &amp; PAR SHEET'!S333-'DAILY MEAT PREP &amp; PAR SHEET'!S332</f>
        <v>0</v>
      </c>
      <c r="S76" s="586">
        <f>'DAILY MEAT PREP &amp; PAR SHEET'!I335</f>
        <v>0</v>
      </c>
      <c r="T76" s="584"/>
      <c r="U76" s="585">
        <f>'DAILY MEAT PREP &amp; PAR SHEET'!J331+'DAILY MEAT PREP &amp; PAR SHEET'!J333-'DAILY MEAT PREP &amp; PAR SHEET'!J332</f>
        <v>0</v>
      </c>
      <c r="V76" s="586">
        <f>'DAILY MEAT PREP &amp; PAR SHEET'!J335</f>
        <v>0</v>
      </c>
      <c r="W76" s="584"/>
      <c r="X76" s="585">
        <f>'DAILY MEAT PREP &amp; PAR SHEET'!K331+'DAILY MEAT PREP &amp; PAR SHEET'!K333-'DAILY MEAT PREP &amp; PAR SHEET'!K332</f>
        <v>0</v>
      </c>
      <c r="Y76" s="586">
        <f>'DAILY MEAT PREP &amp; PAR SHEET'!K335</f>
        <v>0</v>
      </c>
      <c r="Z76" s="584"/>
      <c r="AA76" s="585">
        <f>'DAILY MEAT PREP &amp; PAR SHEET'!L331+'DAILY MEAT PREP &amp; PAR SHEET'!L333-'DAILY MEAT PREP &amp; PAR SHEET'!L332</f>
        <v>0</v>
      </c>
      <c r="AB76" s="586">
        <f>'DAILY MEAT PREP &amp; PAR SHEET'!L335</f>
        <v>0</v>
      </c>
      <c r="AC76" s="584"/>
      <c r="AD76" s="585">
        <f>'DAILY MEAT PREP &amp; PAR SHEET'!M331+'DAILY MEAT PREP &amp; PAR SHEET'!M333-'DAILY MEAT PREP &amp; PAR SHEET'!M332</f>
        <v>0</v>
      </c>
      <c r="AE76" s="586">
        <f>'DAILY MEAT PREP &amp; PAR SHEET'!M335</f>
        <v>0</v>
      </c>
      <c r="AF76" s="584"/>
      <c r="AG76" s="585">
        <f>'DAILY MEAT PREP &amp; PAR SHEET'!N331+'DAILY MEAT PREP &amp; PAR SHEET'!AH333-'DAILY MEAT PREP &amp; PAR SHEET'!AH332</f>
        <v>0</v>
      </c>
      <c r="AH76" s="586">
        <f>'DAILY MEAT PREP &amp; PAR SHEET'!N335</f>
        <v>0</v>
      </c>
      <c r="AI76" s="584"/>
      <c r="AJ76" s="585">
        <f>'DAILY MEAT PREP &amp; PAR SHEET'!O331+'DAILY MEAT PREP &amp; PAR SHEET'!O333-'DAILY MEAT PREP &amp; PAR SHEET'!O332</f>
        <v>0</v>
      </c>
      <c r="AK76" s="586">
        <f>'DAILY MEAT PREP &amp; PAR SHEET'!O335</f>
        <v>0</v>
      </c>
      <c r="AL76" s="584"/>
      <c r="AM76" s="585">
        <f>'DAILY MEAT PREP &amp; PAR SHEET'!P331+'DAILY MEAT PREP &amp; PAR SHEET'!P333-'DAILY MEAT PREP &amp; PAR SHEET'!P332</f>
        <v>0</v>
      </c>
      <c r="AN76" s="586">
        <f>'DAILY MEAT PREP &amp; PAR SHEET'!P335</f>
        <v>0</v>
      </c>
      <c r="AO76" s="584"/>
      <c r="AP76" s="585">
        <f>'DAILY MEAT PREP &amp; PAR SHEET'!Q331+'DAILY MEAT PREP &amp; PAR SHEET'!Q333-'DAILY MEAT PREP &amp; PAR SHEET'!Q332</f>
        <v>0</v>
      </c>
      <c r="AQ76" s="586">
        <f>'DAILY MEAT PREP &amp; PAR SHEET'!Q335</f>
        <v>0</v>
      </c>
      <c r="AR76" s="584"/>
      <c r="AS76" s="585">
        <f>'DAILY MEAT PREP &amp; PAR SHEET'!R331+'DAILY MEAT PREP &amp; PAR SHEET'!R333-'DAILY MEAT PREP &amp; PAR SHEET'!R332</f>
        <v>0</v>
      </c>
      <c r="AT76" s="586">
        <f>'DAILY MEAT PREP &amp; PAR SHEET'!R335</f>
        <v>0</v>
      </c>
      <c r="AU76" s="637"/>
    </row>
    <row r="77" spans="1:47">
      <c r="A77" s="1668"/>
      <c r="B77" s="1675"/>
      <c r="C77" s="582">
        <f>'DAILY MEAT PREP &amp; PAR SHEET'!D329</f>
        <v>0</v>
      </c>
      <c r="D77" s="583">
        <f>C76-D76</f>
        <v>0</v>
      </c>
      <c r="E77" s="584"/>
      <c r="F77" s="582">
        <f>'DAILY MEAT PREP &amp; PAR SHEET'!E329</f>
        <v>0</v>
      </c>
      <c r="G77" s="583">
        <f>F76-G76</f>
        <v>0</v>
      </c>
      <c r="H77" s="584"/>
      <c r="I77" s="582">
        <f>'DAILY MEAT PREP &amp; PAR SHEET'!F329</f>
        <v>0</v>
      </c>
      <c r="J77" s="583">
        <f>I76-J76</f>
        <v>0</v>
      </c>
      <c r="K77" s="584"/>
      <c r="L77" s="582">
        <f>'DAILY MEAT PREP &amp; PAR SHEET'!G329</f>
        <v>0</v>
      </c>
      <c r="M77" s="583">
        <f>L76-M76</f>
        <v>0</v>
      </c>
      <c r="N77" s="584"/>
      <c r="O77" s="610">
        <f>'DAILY MEAT PREP &amp; PAR SHEET'!H329</f>
        <v>0</v>
      </c>
      <c r="P77" s="611">
        <f>O76-P76</f>
        <v>0</v>
      </c>
      <c r="Q77" s="584"/>
      <c r="R77" s="582">
        <f>'DAILY MEAT PREP &amp; PAR SHEET'!I329</f>
        <v>0</v>
      </c>
      <c r="S77" s="583">
        <f>R76-S76</f>
        <v>0</v>
      </c>
      <c r="T77" s="584"/>
      <c r="U77" s="582">
        <f>'DAILY MEAT PREP &amp; PAR SHEET'!J329</f>
        <v>0</v>
      </c>
      <c r="V77" s="583">
        <f>U76-V76</f>
        <v>0</v>
      </c>
      <c r="W77" s="584"/>
      <c r="X77" s="582">
        <f>'DAILY MEAT PREP &amp; PAR SHEET'!K329</f>
        <v>0</v>
      </c>
      <c r="Y77" s="583">
        <f>X76-Y76</f>
        <v>0</v>
      </c>
      <c r="Z77" s="584"/>
      <c r="AA77" s="582">
        <f>'DAILY MEAT PREP &amp; PAR SHEET'!L329</f>
        <v>0</v>
      </c>
      <c r="AB77" s="583">
        <f>AA76-AB76</f>
        <v>0</v>
      </c>
      <c r="AC77" s="584"/>
      <c r="AD77" s="582">
        <f>'DAILY MEAT PREP &amp; PAR SHEET'!M329</f>
        <v>0</v>
      </c>
      <c r="AE77" s="583">
        <f>AD76-AE76</f>
        <v>0</v>
      </c>
      <c r="AF77" s="584"/>
      <c r="AG77" s="582">
        <f>'DAILY MEAT PREP &amp; PAR SHEET'!N329</f>
        <v>0</v>
      </c>
      <c r="AH77" s="583">
        <f>AG76-AH76</f>
        <v>0</v>
      </c>
      <c r="AI77" s="584"/>
      <c r="AJ77" s="582">
        <f>'DAILY MEAT PREP &amp; PAR SHEET'!O329</f>
        <v>0</v>
      </c>
      <c r="AK77" s="583">
        <f>AJ76-AK76</f>
        <v>0</v>
      </c>
      <c r="AL77" s="584"/>
      <c r="AM77" s="582">
        <f>'DAILY MEAT PREP &amp; PAR SHEET'!P329</f>
        <v>0</v>
      </c>
      <c r="AN77" s="583">
        <f>AM76-AN76</f>
        <v>0</v>
      </c>
      <c r="AO77" s="584"/>
      <c r="AP77" s="582">
        <f>'DAILY MEAT PREP &amp; PAR SHEET'!Q329</f>
        <v>0</v>
      </c>
      <c r="AQ77" s="583">
        <f>AP76-AQ76</f>
        <v>0</v>
      </c>
      <c r="AR77" s="584"/>
      <c r="AS77" s="582">
        <f>'DAILY MEAT PREP &amp; PAR SHEET'!R329</f>
        <v>0</v>
      </c>
      <c r="AT77" s="583">
        <f>AS76-AT76</f>
        <v>0</v>
      </c>
      <c r="AU77" s="637"/>
    </row>
    <row r="78" spans="1:47">
      <c r="A78" s="647"/>
      <c r="B78" s="648"/>
      <c r="C78" s="649"/>
      <c r="D78" s="649"/>
      <c r="E78" s="649"/>
      <c r="F78" s="649"/>
      <c r="G78" s="649"/>
      <c r="H78" s="649"/>
      <c r="I78" s="649"/>
      <c r="J78" s="649"/>
      <c r="K78" s="649"/>
      <c r="L78" s="649"/>
      <c r="M78" s="649"/>
      <c r="N78" s="649"/>
      <c r="O78" s="649"/>
      <c r="P78" s="649"/>
      <c r="Q78" s="649"/>
      <c r="R78" s="649"/>
      <c r="S78" s="649"/>
      <c r="T78" s="649"/>
      <c r="U78" s="649"/>
      <c r="V78" s="649"/>
      <c r="W78" s="649"/>
      <c r="X78" s="649"/>
      <c r="Y78" s="649"/>
      <c r="Z78" s="649"/>
      <c r="AA78" s="649"/>
      <c r="AB78" s="649"/>
      <c r="AC78" s="649"/>
      <c r="AD78" s="649"/>
      <c r="AE78" s="649"/>
      <c r="AF78" s="649"/>
      <c r="AG78" s="649"/>
      <c r="AH78" s="649"/>
      <c r="AI78" s="649"/>
      <c r="AJ78" s="649"/>
      <c r="AK78" s="649"/>
      <c r="AL78" s="649"/>
      <c r="AM78" s="649"/>
      <c r="AN78" s="649"/>
      <c r="AO78" s="649"/>
      <c r="AP78" s="649"/>
      <c r="AQ78" s="649"/>
      <c r="AR78" s="649"/>
      <c r="AS78" s="649"/>
      <c r="AT78" s="649"/>
      <c r="AU78" s="656"/>
    </row>
    <row r="79" spans="1:47">
      <c r="AH79" s="655"/>
      <c r="AI79" s="655"/>
    </row>
  </sheetData>
  <sheetProtection selectLockedCells="1" selectUnlockedCells="1"/>
  <mergeCells count="116">
    <mergeCell ref="B67:B68"/>
    <mergeCell ref="B70:B71"/>
    <mergeCell ref="B72:B73"/>
    <mergeCell ref="B74:B75"/>
    <mergeCell ref="B76:B77"/>
    <mergeCell ref="B48:B49"/>
    <mergeCell ref="B50:B51"/>
    <mergeCell ref="B53:B54"/>
    <mergeCell ref="B55:B56"/>
    <mergeCell ref="B57:B58"/>
    <mergeCell ref="B59:B60"/>
    <mergeCell ref="B61:B62"/>
    <mergeCell ref="B63:B64"/>
    <mergeCell ref="B65:B66"/>
    <mergeCell ref="B29:B30"/>
    <mergeCell ref="B31:B32"/>
    <mergeCell ref="B33:B34"/>
    <mergeCell ref="B36:B37"/>
    <mergeCell ref="B38:B39"/>
    <mergeCell ref="B40:B41"/>
    <mergeCell ref="B42:B43"/>
    <mergeCell ref="B44:B45"/>
    <mergeCell ref="B46:B47"/>
    <mergeCell ref="AD70:AE70"/>
    <mergeCell ref="AG70:AH70"/>
    <mergeCell ref="AJ70:AK70"/>
    <mergeCell ref="AM70:AN70"/>
    <mergeCell ref="AP70:AQ70"/>
    <mergeCell ref="AS70:AT70"/>
    <mergeCell ref="A2:A17"/>
    <mergeCell ref="A19:A34"/>
    <mergeCell ref="A36:A51"/>
    <mergeCell ref="A53:A68"/>
    <mergeCell ref="A70:A77"/>
    <mergeCell ref="B2:B3"/>
    <mergeCell ref="B4:B5"/>
    <mergeCell ref="B6:B7"/>
    <mergeCell ref="B8:B9"/>
    <mergeCell ref="B10:B11"/>
    <mergeCell ref="B12:B13"/>
    <mergeCell ref="B14:B15"/>
    <mergeCell ref="B16:B17"/>
    <mergeCell ref="B19:B20"/>
    <mergeCell ref="B21:B22"/>
    <mergeCell ref="B23:B24"/>
    <mergeCell ref="B25:B26"/>
    <mergeCell ref="B27:B28"/>
    <mergeCell ref="C70:D70"/>
    <mergeCell ref="F70:G70"/>
    <mergeCell ref="I70:J70"/>
    <mergeCell ref="L70:M70"/>
    <mergeCell ref="O70:P70"/>
    <mergeCell ref="R70:S70"/>
    <mergeCell ref="U70:V70"/>
    <mergeCell ref="X70:Y70"/>
    <mergeCell ref="AA70:AB70"/>
    <mergeCell ref="AM36:AN36"/>
    <mergeCell ref="AP36:AQ36"/>
    <mergeCell ref="AS36:AT36"/>
    <mergeCell ref="C53:D53"/>
    <mergeCell ref="F53:G53"/>
    <mergeCell ref="I53:J53"/>
    <mergeCell ref="L53:M53"/>
    <mergeCell ref="O53:P53"/>
    <mergeCell ref="R53:S53"/>
    <mergeCell ref="U53:V53"/>
    <mergeCell ref="X53:Y53"/>
    <mergeCell ref="AA53:AB53"/>
    <mergeCell ref="AD53:AE53"/>
    <mergeCell ref="AG53:AH53"/>
    <mergeCell ref="AJ53:AK53"/>
    <mergeCell ref="AM53:AN53"/>
    <mergeCell ref="AP53:AQ53"/>
    <mergeCell ref="AS53:AT53"/>
    <mergeCell ref="C36:D36"/>
    <mergeCell ref="F36:G36"/>
    <mergeCell ref="I36:J36"/>
    <mergeCell ref="L36:M36"/>
    <mergeCell ref="O36:P36"/>
    <mergeCell ref="R36:S36"/>
    <mergeCell ref="U36:V36"/>
    <mergeCell ref="X36:Y36"/>
    <mergeCell ref="AA36:AB36"/>
    <mergeCell ref="AD2:AE2"/>
    <mergeCell ref="AG2:AH2"/>
    <mergeCell ref="AJ2:AK2"/>
    <mergeCell ref="U2:V2"/>
    <mergeCell ref="X2:Y2"/>
    <mergeCell ref="AA2:AB2"/>
    <mergeCell ref="AD36:AE36"/>
    <mergeCell ref="AG36:AH36"/>
    <mergeCell ref="AJ36:AK36"/>
    <mergeCell ref="AM2:AN2"/>
    <mergeCell ref="AP2:AQ2"/>
    <mergeCell ref="AS2:AT2"/>
    <mergeCell ref="C19:D19"/>
    <mergeCell ref="F19:G19"/>
    <mergeCell ref="I19:J19"/>
    <mergeCell ref="L19:M19"/>
    <mergeCell ref="O19:P19"/>
    <mergeCell ref="R19:S19"/>
    <mergeCell ref="U19:V19"/>
    <mergeCell ref="X19:Y19"/>
    <mergeCell ref="AA19:AB19"/>
    <mergeCell ref="AD19:AE19"/>
    <mergeCell ref="AG19:AH19"/>
    <mergeCell ref="AJ19:AK19"/>
    <mergeCell ref="AM19:AN19"/>
    <mergeCell ref="AP19:AQ19"/>
    <mergeCell ref="AS19:AT19"/>
    <mergeCell ref="C2:D2"/>
    <mergeCell ref="F2:G2"/>
    <mergeCell ref="I2:J2"/>
    <mergeCell ref="L2:M2"/>
    <mergeCell ref="O2:P2"/>
    <mergeCell ref="R2:S2"/>
  </mergeCells>
  <conditionalFormatting sqref="C5">
    <cfRule type="cellIs" dxfId="174" priority="52" operator="notEqual">
      <formula>D5</formula>
    </cfRule>
  </conditionalFormatting>
  <conditionalFormatting sqref="F5">
    <cfRule type="cellIs" dxfId="173" priority="51" operator="notEqual">
      <formula>G5</formula>
    </cfRule>
  </conditionalFormatting>
  <conditionalFormatting sqref="F47">
    <cfRule type="cellIs" dxfId="172" priority="36" operator="notEqual">
      <formula>$G$47</formula>
    </cfRule>
  </conditionalFormatting>
  <conditionalFormatting sqref="AD51">
    <cfRule type="cellIs" dxfId="171" priority="8" operator="notEqual">
      <formula>AE51</formula>
    </cfRule>
  </conditionalFormatting>
  <conditionalFormatting sqref="AD68">
    <cfRule type="cellIs" dxfId="170" priority="1" operator="notEqual">
      <formula>AE68</formula>
    </cfRule>
  </conditionalFormatting>
  <conditionalFormatting sqref="I5 L5 O5 R5 X5 AA5 AJ5 AM5 AP5 AS5 AG5 AD5 U5">
    <cfRule type="cellIs" dxfId="169" priority="56" operator="notEqual">
      <formula>J5</formula>
    </cfRule>
  </conditionalFormatting>
  <conditionalFormatting sqref="C7 F7 I7 L7 O7 R7 AA7 AJ7 AM7 AP7 AS7 AG7 AD7 U7 X7">
    <cfRule type="cellIs" dxfId="168" priority="55" operator="notEqual">
      <formula>D7</formula>
    </cfRule>
  </conditionalFormatting>
  <conditionalFormatting sqref="C9 F9 I9 L9 O9 R9 AA9 AJ9 AM9 AP9 AS9 AG9 AD9 U9 X9">
    <cfRule type="cellIs" dxfId="167" priority="54" operator="notEqual">
      <formula>D9</formula>
    </cfRule>
  </conditionalFormatting>
  <conditionalFormatting sqref="C11 F11 I11 L11 O11 R11 AA11 AJ11 AM11 AP11 AS11 AG11 AD11 U11 X11">
    <cfRule type="cellIs" dxfId="166" priority="53" operator="notEqual">
      <formula>D11</formula>
    </cfRule>
  </conditionalFormatting>
  <conditionalFormatting sqref="C13 F13 I13 L13 O13 R13 AA13 AJ13 AM13 AP13 AS13 AG13 AD13 U13 X13">
    <cfRule type="cellIs" dxfId="165" priority="50" operator="notEqual">
      <formula>D13</formula>
    </cfRule>
  </conditionalFormatting>
  <conditionalFormatting sqref="C15 F15 I15 L15 O15 R15 AA15 AJ15 AM15 AP15 AS15 AG15 AD15 U15 X15">
    <cfRule type="cellIs" dxfId="164" priority="49" operator="notEqual">
      <formula>D15</formula>
    </cfRule>
  </conditionalFormatting>
  <conditionalFormatting sqref="C17 F17 I17 L17 O17 R17 AA17 AJ17 AM17 AP17 AS17 AG17 AD17 U17 X17">
    <cfRule type="cellIs" dxfId="163" priority="23" operator="notEqual">
      <formula>D17</formula>
    </cfRule>
  </conditionalFormatting>
  <conditionalFormatting sqref="C22 F22 I22 L22 O22 R22 AA22 AG22 AJ22 AM22 AP22 AS22 AD22 U22 X22">
    <cfRule type="cellIs" dxfId="162" priority="47" operator="notEqual">
      <formula>D22</formula>
    </cfRule>
  </conditionalFormatting>
  <conditionalFormatting sqref="C24 F24 I24 L24 O24 R24 X24 AA24 AG24 AJ24 AM24 AP24 AS24 AD24 U24">
    <cfRule type="cellIs" dxfId="161" priority="46" operator="notEqual">
      <formula>D24</formula>
    </cfRule>
  </conditionalFormatting>
  <conditionalFormatting sqref="C26 F26 I26 L26 O26 R26 X26 AA26 AG26 AJ26 AM26 AP26 AS26 AD26 U26">
    <cfRule type="cellIs" dxfId="160" priority="45" operator="notEqual">
      <formula>D26</formula>
    </cfRule>
  </conditionalFormatting>
  <conditionalFormatting sqref="C28 F28 I28 L28 O28 R28 U28 X28 AA28 AG28 AJ28 AM28 AP28 AS28 AD28">
    <cfRule type="cellIs" dxfId="159" priority="44" operator="notEqual">
      <formula>D28</formula>
    </cfRule>
  </conditionalFormatting>
  <conditionalFormatting sqref="C30 F30 I30 L30 O30 R30 U30 X30 AA30 AG30 AJ30 AM30 AP30 AS30 AD30">
    <cfRule type="cellIs" dxfId="158" priority="43" operator="notEqual">
      <formula>D30</formula>
    </cfRule>
  </conditionalFormatting>
  <conditionalFormatting sqref="C32 F32 I32 L32 O32 R32 U32 X32 AA32 AG32 AJ32 AM32 AP32 AS32 AD32">
    <cfRule type="cellIs" dxfId="157" priority="42" operator="notEqual">
      <formula>D32</formula>
    </cfRule>
  </conditionalFormatting>
  <conditionalFormatting sqref="C34 F34 I34 L34 O34 R34 U34 X34 AA34 AG34 AJ34 AM34 AP34 AS34 AD34">
    <cfRule type="cellIs" dxfId="156" priority="41" operator="notEqual">
      <formula>D34</formula>
    </cfRule>
  </conditionalFormatting>
  <conditionalFormatting sqref="C39 F39 I39 L39 O39 R39 U39 X39 AA39 AG39 AJ39 AM39 AP39 AS39 AD39">
    <cfRule type="cellIs" dxfId="155" priority="40" operator="notEqual">
      <formula>D39</formula>
    </cfRule>
  </conditionalFormatting>
  <conditionalFormatting sqref="C41 F41 I41 L41 O41 R41 U41 X41 AA41 AG41 AJ41 AM41 AP41 AS41 AD41">
    <cfRule type="cellIs" dxfId="154" priority="39" operator="notEqual">
      <formula>D41</formula>
    </cfRule>
  </conditionalFormatting>
  <conditionalFormatting sqref="C43 F43 I43 L43 O43 R43 U43 X43 AA43 AG43 AJ43 AM43 AP43 AS43 AD43">
    <cfRule type="cellIs" dxfId="153" priority="38" operator="notEqual">
      <formula>D43</formula>
    </cfRule>
  </conditionalFormatting>
  <conditionalFormatting sqref="C45 F45 I45 L45 O45 R45 U45 X45 AA45 AG45 AJ45 AM45 AP45 AS45 AD45">
    <cfRule type="cellIs" dxfId="152" priority="37" operator="notEqual">
      <formula>D45</formula>
    </cfRule>
  </conditionalFormatting>
  <conditionalFormatting sqref="C49 F49 I49 L49 O49 R49 U49 X49 AA49 AG49 AJ49 AM49 AP49 AS49 AD49">
    <cfRule type="cellIs" dxfId="151" priority="35" operator="notEqual">
      <formula>D49</formula>
    </cfRule>
  </conditionalFormatting>
  <conditionalFormatting sqref="C51 F51 I51 L51 O51 R51 U51 X51 AA51 AG51 AJ51 AM51 AP51 AS51">
    <cfRule type="cellIs" dxfId="150" priority="34" operator="notEqual">
      <formula>D51</formula>
    </cfRule>
  </conditionalFormatting>
  <conditionalFormatting sqref="C56 F56 I56 L56 O56 R56 U56 X56 AA56 AG56 AJ56 AM56 AP56 AS56 AD56">
    <cfRule type="cellIs" dxfId="149" priority="33" operator="notEqual">
      <formula>D56</formula>
    </cfRule>
  </conditionalFormatting>
  <conditionalFormatting sqref="C58 F58 I58 L58 O58 R58 U58 X58 AA58 AG58 AJ58 AM58 AP58 AS58 AD58">
    <cfRule type="cellIs" dxfId="148" priority="32" operator="notEqual">
      <formula>D58</formula>
    </cfRule>
  </conditionalFormatting>
  <conditionalFormatting sqref="C60 F60 I60 L60 O60 R60 U60 X60 AG60 AJ60 AM60 AP60 AS60 AD60 AA60">
    <cfRule type="cellIs" dxfId="147" priority="31" operator="notEqual">
      <formula>D60</formula>
    </cfRule>
  </conditionalFormatting>
  <conditionalFormatting sqref="C62 F62 I62 L62 O62 R62 U62 X62 AA62 AG62 AJ62 AM62 AP62 AS62 AD62">
    <cfRule type="cellIs" dxfId="146" priority="30" operator="notEqual">
      <formula>D62</formula>
    </cfRule>
  </conditionalFormatting>
  <conditionalFormatting sqref="C64 F64 I64 L64 O64 R64 U64 X64 AA64 AG64 AJ64 AM64 AP64 AS64 AD64">
    <cfRule type="cellIs" dxfId="145" priority="29" operator="notEqual">
      <formula>D64</formula>
    </cfRule>
  </conditionalFormatting>
  <conditionalFormatting sqref="C66 F66 I66 L66 O66 R66 U66 X66 AA66 AG66 AJ66 AM66 AP66 AS66 AD66">
    <cfRule type="cellIs" dxfId="144" priority="28" operator="notEqual">
      <formula>D66</formula>
    </cfRule>
  </conditionalFormatting>
  <conditionalFormatting sqref="C68 F68 I68 L68 O68 R68 U68 X68 AA68 AG68 AJ68 AM68 AP68 AS68">
    <cfRule type="cellIs" dxfId="143" priority="27" operator="notEqual">
      <formula>D68</formula>
    </cfRule>
  </conditionalFormatting>
  <conditionalFormatting sqref="C73 F73 I73 L73 O73 R73 U73 X73 AA73 AG73 AJ73 AM73 AP73 AS73 AD73">
    <cfRule type="cellIs" dxfId="142" priority="26" operator="notEqual">
      <formula>D73</formula>
    </cfRule>
  </conditionalFormatting>
  <conditionalFormatting sqref="C75 F75 I75 L75 O75 R75 U75 X75 AA75 AG75 AJ75 AM75 AP75 AS75 AD75">
    <cfRule type="cellIs" dxfId="141" priority="25" operator="notEqual">
      <formula>D75</formula>
    </cfRule>
  </conditionalFormatting>
  <conditionalFormatting sqref="C77 F77 I77 L77 O77 R77 U77 X77 AA77 AG77 AJ77 AM77 AP77 AS77 AD77">
    <cfRule type="cellIs" dxfId="140" priority="24" operator="notEqual">
      <formula>D77</formula>
    </cfRule>
  </conditionalFormatting>
  <pageMargins left="0.7" right="0.7" top="0.75" bottom="0.75" header="0.3" footer="0.3"/>
  <pageSetup scale="3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6" r:id="rId3" name="Button 6">
              <controlPr defaultSize="0" print="0" autoFill="0" autoPict="0" macro="[0]!jump_quicksheet">
                <anchor moveWithCells="1" sizeWithCells="1">
                  <from>
                    <xdr:col>26</xdr:col>
                    <xdr:colOff>66675</xdr:colOff>
                    <xdr:row>0</xdr:row>
                    <xdr:rowOff>0</xdr:rowOff>
                  </from>
                  <to>
                    <xdr:col>29</xdr:col>
                    <xdr:colOff>276225</xdr:colOff>
                    <xdr:row>0</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4" tint="-0.249977111117893"/>
    <pageSetUpPr fitToPage="1"/>
  </sheetPr>
  <dimension ref="A1:V51"/>
  <sheetViews>
    <sheetView workbookViewId="0">
      <selection activeCell="A2" sqref="A2:L24"/>
    </sheetView>
  </sheetViews>
  <sheetFormatPr defaultColWidth="9" defaultRowHeight="15"/>
  <cols>
    <col min="1" max="1" width="9.5703125" customWidth="1"/>
    <col min="2" max="2" width="11.28515625" customWidth="1"/>
    <col min="3" max="5" width="9.5703125" customWidth="1"/>
    <col min="6" max="6" width="9.7109375" customWidth="1"/>
    <col min="7" max="7" width="11" style="493" customWidth="1"/>
    <col min="8" max="8" width="10.28515625" style="493" customWidth="1"/>
    <col min="9" max="9" width="8.42578125" style="493" customWidth="1"/>
    <col min="10" max="10" width="12.28515625" customWidth="1"/>
    <col min="11" max="11" width="11.7109375" customWidth="1"/>
    <col min="12" max="15" width="9.5703125" customWidth="1"/>
    <col min="16" max="16" width="10.85546875" customWidth="1"/>
    <col min="17" max="17" width="10.5703125" customWidth="1"/>
    <col min="18" max="18" width="4.5703125" customWidth="1"/>
  </cols>
  <sheetData>
    <row r="1" spans="1:21" ht="29.25" customHeight="1">
      <c r="A1" s="494"/>
      <c r="B1" s="495"/>
      <c r="C1" s="495"/>
      <c r="D1" s="495"/>
      <c r="E1" s="495"/>
      <c r="F1" s="495"/>
      <c r="G1" s="495"/>
      <c r="H1" s="1686" t="str">
        <f>'DAILY MEAT PREP &amp; PAR SHEET'!D2</f>
        <v>DICKEY'S</v>
      </c>
      <c r="I1" s="1686"/>
      <c r="J1" s="1686"/>
      <c r="K1" s="495"/>
      <c r="L1" s="495"/>
      <c r="M1" s="495"/>
      <c r="N1" s="495"/>
      <c r="O1" s="495"/>
      <c r="P1" s="495"/>
      <c r="Q1" s="495"/>
      <c r="R1" s="549"/>
    </row>
    <row r="2" spans="1:21">
      <c r="A2" s="496"/>
      <c r="B2" s="497"/>
      <c r="C2" s="497"/>
      <c r="D2" s="497"/>
      <c r="E2" s="497"/>
      <c r="F2" s="497"/>
      <c r="G2" s="497"/>
      <c r="H2" s="497"/>
      <c r="I2" s="497"/>
      <c r="J2" s="497"/>
      <c r="K2" s="497"/>
      <c r="L2" s="497"/>
      <c r="M2" s="497"/>
      <c r="N2" s="497"/>
      <c r="O2" s="497"/>
      <c r="P2" s="497"/>
      <c r="Q2" s="497"/>
      <c r="R2" s="550"/>
    </row>
    <row r="3" spans="1:21">
      <c r="A3" s="496"/>
      <c r="B3" s="497"/>
      <c r="C3" s="497"/>
      <c r="D3" s="497"/>
      <c r="E3" s="497"/>
      <c r="F3" s="497"/>
      <c r="G3" s="497"/>
      <c r="H3" s="497"/>
      <c r="I3" s="497"/>
      <c r="J3" s="497"/>
      <c r="K3" s="497"/>
      <c r="L3" s="497"/>
      <c r="M3" s="497"/>
      <c r="N3" s="497"/>
      <c r="O3" s="497"/>
      <c r="P3" s="497"/>
      <c r="Q3" s="497"/>
      <c r="R3" s="550"/>
    </row>
    <row r="4" spans="1:21">
      <c r="A4" s="496"/>
      <c r="B4" s="498"/>
      <c r="C4" s="497"/>
      <c r="D4" s="497"/>
      <c r="E4" s="497"/>
      <c r="F4" s="497"/>
      <c r="G4" s="497"/>
      <c r="H4" s="497"/>
      <c r="I4" s="497"/>
      <c r="J4" s="497"/>
      <c r="K4" s="497"/>
      <c r="L4" s="497"/>
      <c r="M4" s="497"/>
      <c r="N4" s="497"/>
      <c r="O4" s="497"/>
      <c r="P4" s="497"/>
      <c r="Q4" s="497"/>
      <c r="R4" s="550"/>
    </row>
    <row r="5" spans="1:21">
      <c r="A5" s="496"/>
      <c r="B5" s="498">
        <f>'TRUCK ORDER'!B24</f>
        <v>44136</v>
      </c>
      <c r="C5" s="497">
        <f>'TRUCK ORDER'!C24</f>
        <v>0</v>
      </c>
      <c r="D5" s="497"/>
      <c r="E5" s="497"/>
      <c r="F5" s="497"/>
      <c r="G5" s="497"/>
      <c r="H5" s="497"/>
      <c r="I5" s="497"/>
      <c r="J5" s="497"/>
      <c r="K5" s="497"/>
      <c r="L5" s="497"/>
      <c r="M5" s="497"/>
      <c r="N5" s="497"/>
      <c r="O5" s="497"/>
      <c r="P5" s="497"/>
      <c r="Q5" s="497"/>
      <c r="R5" s="550"/>
    </row>
    <row r="6" spans="1:21">
      <c r="A6" s="496"/>
      <c r="B6" s="498">
        <f>'TRUCK ORDER'!B25</f>
        <v>44143</v>
      </c>
      <c r="C6" s="497">
        <f>'TRUCK ORDER'!C25</f>
        <v>0</v>
      </c>
      <c r="D6" s="497"/>
      <c r="E6" s="497"/>
      <c r="F6" s="497"/>
      <c r="G6" s="497"/>
      <c r="H6" s="497"/>
      <c r="I6" s="497"/>
      <c r="J6" s="497"/>
      <c r="K6" s="497"/>
      <c r="L6" s="497"/>
      <c r="M6" s="497"/>
      <c r="N6" s="497"/>
      <c r="O6" s="497"/>
      <c r="P6" s="497"/>
      <c r="Q6" s="497"/>
      <c r="R6" s="550"/>
    </row>
    <row r="7" spans="1:21">
      <c r="A7" s="496"/>
      <c r="B7" s="498">
        <f>'TRUCK ORDER'!B26</f>
        <v>44150</v>
      </c>
      <c r="C7" s="497">
        <f>'TRUCK ORDER'!C26</f>
        <v>0</v>
      </c>
      <c r="D7" s="497"/>
      <c r="E7" s="497"/>
      <c r="F7" s="497"/>
      <c r="G7" s="497"/>
      <c r="H7" s="497"/>
      <c r="I7" s="497"/>
      <c r="J7" s="497"/>
      <c r="K7" s="497"/>
      <c r="L7" s="497"/>
      <c r="M7" s="497"/>
      <c r="N7" s="497"/>
      <c r="O7" s="497"/>
      <c r="P7" s="497"/>
      <c r="Q7" s="497"/>
      <c r="R7" s="550"/>
    </row>
    <row r="8" spans="1:21">
      <c r="A8" s="496"/>
      <c r="B8" s="498">
        <f>'TRUCK ORDER'!B27</f>
        <v>44157</v>
      </c>
      <c r="C8" s="497">
        <f>'TRUCK ORDER'!C27</f>
        <v>0</v>
      </c>
      <c r="D8" s="497"/>
      <c r="E8" s="497"/>
      <c r="F8" s="497"/>
      <c r="G8" s="497"/>
      <c r="H8" s="497"/>
      <c r="I8" s="497"/>
      <c r="J8" s="497"/>
      <c r="K8" s="497"/>
      <c r="L8" s="497"/>
      <c r="M8" s="497"/>
      <c r="N8" s="497"/>
      <c r="O8" s="497"/>
      <c r="P8" s="497"/>
      <c r="Q8" s="497"/>
      <c r="R8" s="550"/>
    </row>
    <row r="9" spans="1:21">
      <c r="A9" s="496"/>
      <c r="B9" s="498">
        <f>'TRUCK ORDER'!B28</f>
        <v>0</v>
      </c>
      <c r="C9" s="497">
        <f>'TRUCK ORDER'!C28</f>
        <v>0</v>
      </c>
      <c r="D9" s="497"/>
      <c r="E9" s="497"/>
      <c r="F9" s="497"/>
      <c r="G9" s="497"/>
      <c r="H9" s="497"/>
      <c r="I9" s="497"/>
      <c r="J9" s="497"/>
      <c r="K9" s="497"/>
      <c r="L9" s="497"/>
      <c r="M9" s="497"/>
      <c r="N9" s="497"/>
      <c r="O9" s="497"/>
      <c r="P9" s="497"/>
      <c r="Q9" s="497"/>
      <c r="R9" s="550"/>
      <c r="U9" s="551"/>
    </row>
    <row r="10" spans="1:21">
      <c r="A10" s="496"/>
      <c r="B10" s="498"/>
      <c r="C10" s="497"/>
      <c r="D10" s="497"/>
      <c r="E10" s="497"/>
      <c r="F10" s="497"/>
      <c r="G10" s="497"/>
      <c r="H10" s="497"/>
      <c r="I10" s="497"/>
      <c r="J10" s="497"/>
      <c r="K10" s="497"/>
      <c r="L10" s="497"/>
      <c r="M10" s="497"/>
      <c r="N10" s="497"/>
      <c r="O10" s="497"/>
      <c r="P10" s="497"/>
      <c r="Q10" s="497"/>
      <c r="R10" s="550"/>
    </row>
    <row r="11" spans="1:21">
      <c r="A11" s="496"/>
      <c r="B11" s="497"/>
      <c r="C11" s="497"/>
      <c r="D11" s="497"/>
      <c r="E11" s="497"/>
      <c r="F11" s="497"/>
      <c r="G11" s="497"/>
      <c r="H11" s="497"/>
      <c r="I11" s="497"/>
      <c r="J11" s="497"/>
      <c r="K11" s="497"/>
      <c r="L11" s="497"/>
      <c r="M11" s="497"/>
      <c r="N11" s="497"/>
      <c r="O11" s="497"/>
      <c r="P11" s="497"/>
      <c r="Q11" s="497"/>
      <c r="R11" s="550"/>
    </row>
    <row r="12" spans="1:21">
      <c r="A12" s="496"/>
      <c r="B12" s="497"/>
      <c r="C12" s="497"/>
      <c r="D12" s="497"/>
      <c r="E12" s="497"/>
      <c r="F12" s="497"/>
      <c r="G12" s="497"/>
      <c r="H12" s="497"/>
      <c r="I12" s="497"/>
      <c r="J12" s="497"/>
      <c r="K12" s="497"/>
      <c r="L12" s="497"/>
      <c r="M12" s="497"/>
      <c r="N12" s="497"/>
      <c r="O12" s="497"/>
      <c r="P12" s="497"/>
      <c r="Q12" s="497"/>
      <c r="R12" s="550"/>
    </row>
    <row r="13" spans="1:21">
      <c r="A13" s="496"/>
      <c r="B13" s="497"/>
      <c r="C13" s="497"/>
      <c r="D13" s="497"/>
      <c r="E13" s="497"/>
      <c r="F13" s="497"/>
      <c r="G13" s="497"/>
      <c r="H13" s="497"/>
      <c r="I13" s="497"/>
      <c r="J13" s="497"/>
      <c r="K13" s="497"/>
      <c r="L13" s="497"/>
      <c r="M13" s="497"/>
      <c r="N13" s="497"/>
      <c r="O13" s="497"/>
      <c r="P13" s="497"/>
      <c r="Q13" s="497"/>
      <c r="R13" s="550"/>
    </row>
    <row r="14" spans="1:21">
      <c r="A14" s="496"/>
      <c r="B14" s="497"/>
      <c r="C14" s="497"/>
      <c r="D14" s="497"/>
      <c r="E14" s="497"/>
      <c r="F14" s="497"/>
      <c r="G14" s="497"/>
      <c r="H14" s="497"/>
      <c r="I14" s="497"/>
      <c r="J14" s="497"/>
      <c r="K14" s="497"/>
      <c r="L14" s="497"/>
      <c r="M14" s="497"/>
      <c r="N14" s="497"/>
      <c r="O14" s="497"/>
      <c r="P14" s="497"/>
      <c r="Q14" s="497"/>
      <c r="R14" s="550"/>
    </row>
    <row r="15" spans="1:21">
      <c r="A15" s="496"/>
      <c r="B15" s="497"/>
      <c r="C15" s="497"/>
      <c r="D15" s="497"/>
      <c r="E15" s="497"/>
      <c r="F15" s="497"/>
      <c r="G15" s="497"/>
      <c r="H15" s="497"/>
      <c r="I15" s="497"/>
      <c r="J15" s="497"/>
      <c r="K15" s="497"/>
      <c r="L15" s="497"/>
      <c r="M15" s="497"/>
      <c r="N15" s="497"/>
      <c r="O15" s="497"/>
      <c r="P15" s="497"/>
      <c r="Q15" s="497"/>
      <c r="R15" s="550"/>
    </row>
    <row r="16" spans="1:21">
      <c r="A16" s="496"/>
      <c r="B16" s="497"/>
      <c r="C16" s="497"/>
      <c r="D16" s="497"/>
      <c r="E16" s="497"/>
      <c r="F16" s="497"/>
      <c r="G16" s="497"/>
      <c r="H16" s="497"/>
      <c r="I16" s="497"/>
      <c r="J16" s="497"/>
      <c r="K16" s="497"/>
      <c r="L16" s="497"/>
      <c r="M16" s="497"/>
      <c r="N16" s="497"/>
      <c r="O16" s="497"/>
      <c r="P16" s="497"/>
      <c r="Q16" s="497"/>
      <c r="R16" s="550"/>
    </row>
    <row r="17" spans="1:19">
      <c r="A17" s="496"/>
      <c r="B17" s="497"/>
      <c r="C17" s="497"/>
      <c r="D17" s="497"/>
      <c r="E17" s="497"/>
      <c r="F17" s="497"/>
      <c r="G17" s="497"/>
      <c r="H17" s="497"/>
      <c r="I17" s="497"/>
      <c r="J17" s="497"/>
      <c r="K17" s="497"/>
      <c r="L17" s="497"/>
      <c r="M17" s="497"/>
      <c r="N17" s="497"/>
      <c r="O17" s="497"/>
      <c r="P17" s="497"/>
      <c r="Q17" s="497"/>
      <c r="R17" s="550"/>
    </row>
    <row r="18" spans="1:19">
      <c r="A18" s="496"/>
      <c r="B18" s="497"/>
      <c r="C18" s="497"/>
      <c r="D18" s="497"/>
      <c r="E18" s="497"/>
      <c r="F18" s="497"/>
      <c r="G18" s="497"/>
      <c r="H18" s="497"/>
      <c r="I18" s="497"/>
      <c r="J18" s="497"/>
      <c r="K18" s="497"/>
      <c r="L18" s="497"/>
      <c r="M18" s="497"/>
      <c r="N18" s="497"/>
      <c r="O18" s="497"/>
      <c r="P18" s="497"/>
      <c r="Q18" s="497"/>
      <c r="R18" s="550"/>
    </row>
    <row r="19" spans="1:19">
      <c r="A19" s="496"/>
      <c r="B19" s="497"/>
      <c r="C19" s="497"/>
      <c r="D19" s="497"/>
      <c r="E19" s="497"/>
      <c r="F19" s="497"/>
      <c r="G19" s="497"/>
      <c r="H19" s="497"/>
      <c r="I19" s="497"/>
      <c r="J19" s="497"/>
      <c r="K19" s="497"/>
      <c r="L19" s="497"/>
      <c r="M19" s="497"/>
      <c r="N19" s="497"/>
      <c r="O19" s="497"/>
      <c r="P19" s="497"/>
      <c r="Q19" s="497"/>
      <c r="R19" s="550"/>
    </row>
    <row r="20" spans="1:19">
      <c r="A20" s="496"/>
      <c r="B20" s="497"/>
      <c r="C20" s="497"/>
      <c r="D20" s="497"/>
      <c r="E20" s="497"/>
      <c r="F20" s="497"/>
      <c r="G20" s="497"/>
      <c r="H20" s="497"/>
      <c r="I20" s="497"/>
      <c r="J20" s="497"/>
      <c r="K20" s="497"/>
      <c r="L20" s="497"/>
      <c r="M20" s="497"/>
      <c r="N20" s="497"/>
      <c r="O20" s="497"/>
      <c r="P20" s="497"/>
      <c r="Q20" s="497"/>
      <c r="R20" s="550"/>
    </row>
    <row r="21" spans="1:19">
      <c r="A21" s="496"/>
      <c r="B21" s="497"/>
      <c r="C21" s="497"/>
      <c r="D21" s="497"/>
      <c r="E21" s="497"/>
      <c r="F21" s="497"/>
      <c r="G21" s="497"/>
      <c r="H21" s="497"/>
      <c r="I21" s="497"/>
      <c r="J21" s="497"/>
      <c r="K21" s="497"/>
      <c r="L21" s="497"/>
      <c r="M21" s="497"/>
      <c r="N21" s="497"/>
      <c r="O21" s="497"/>
      <c r="P21" s="497"/>
      <c r="Q21" s="497"/>
      <c r="R21" s="550"/>
    </row>
    <row r="22" spans="1:19">
      <c r="A22" s="496"/>
      <c r="B22" s="499"/>
      <c r="C22" s="500" t="s">
        <v>148</v>
      </c>
      <c r="D22" s="500" t="s">
        <v>149</v>
      </c>
      <c r="E22" s="500"/>
      <c r="F22" s="500" t="s">
        <v>148</v>
      </c>
      <c r="G22" s="500" t="s">
        <v>149</v>
      </c>
      <c r="H22" s="501"/>
      <c r="I22" s="501"/>
      <c r="J22" s="499"/>
      <c r="K22" s="500" t="s">
        <v>150</v>
      </c>
      <c r="L22" s="500" t="s">
        <v>151</v>
      </c>
      <c r="M22" s="500"/>
      <c r="N22" s="500" t="s">
        <v>152</v>
      </c>
      <c r="O22" s="500" t="s">
        <v>151</v>
      </c>
      <c r="P22" s="497"/>
      <c r="Q22" s="501"/>
      <c r="R22" s="552"/>
      <c r="S22" s="553"/>
    </row>
    <row r="23" spans="1:19">
      <c r="A23" s="496"/>
      <c r="B23" s="502" t="s">
        <v>3</v>
      </c>
      <c r="C23" s="503">
        <f>'DAILY MEAT PREP &amp; PAR SHEET'!D345</f>
        <v>0</v>
      </c>
      <c r="D23" s="504">
        <f>'DAILY MEAT PREP &amp; PAR SHEET'!D347</f>
        <v>0</v>
      </c>
      <c r="E23" s="502" t="s">
        <v>153</v>
      </c>
      <c r="F23" s="503">
        <f>'DAILY MEAT PREP &amp; PAR SHEET'!K345</f>
        <v>0</v>
      </c>
      <c r="G23" s="503">
        <f>'DAILY MEAT PREP &amp; PAR SHEET'!K347</f>
        <v>0</v>
      </c>
      <c r="H23" s="505"/>
      <c r="I23" s="505"/>
      <c r="J23" s="502" t="s">
        <v>3</v>
      </c>
      <c r="K23" s="503">
        <f>'DAILY MEAT PREP &amp; PAR SHEET'!D348</f>
        <v>0</v>
      </c>
      <c r="L23" s="503">
        <f>'DAILY MEAT PREP &amp; PAR SHEET'!D349</f>
        <v>0</v>
      </c>
      <c r="M23" s="502" t="s">
        <v>153</v>
      </c>
      <c r="N23" s="503">
        <f>'DAILY MEAT PREP &amp; PAR SHEET'!K348</f>
        <v>0</v>
      </c>
      <c r="O23" s="503">
        <f>'DAILY MEAT PREP &amp; PAR SHEET'!K349</f>
        <v>0</v>
      </c>
      <c r="P23" s="497"/>
      <c r="Q23" s="505"/>
      <c r="R23" s="554"/>
      <c r="S23" s="555"/>
    </row>
    <row r="24" spans="1:19">
      <c r="A24" s="496"/>
      <c r="B24" s="502" t="s">
        <v>4</v>
      </c>
      <c r="C24" s="503">
        <f>'DAILY MEAT PREP &amp; PAR SHEET'!E345</f>
        <v>0</v>
      </c>
      <c r="D24" s="503">
        <f>'DAILY MEAT PREP &amp; PAR SHEET'!E347</f>
        <v>0</v>
      </c>
      <c r="E24" s="502" t="s">
        <v>154</v>
      </c>
      <c r="F24" s="503">
        <f>'DAILY MEAT PREP &amp; PAR SHEET'!L345</f>
        <v>0</v>
      </c>
      <c r="G24" s="503">
        <f>'DAILY MEAT PREP &amp; PAR SHEET'!L347</f>
        <v>0</v>
      </c>
      <c r="H24" s="503"/>
      <c r="I24" s="507"/>
      <c r="J24" s="502" t="s">
        <v>4</v>
      </c>
      <c r="K24" s="503">
        <f>'DAILY MEAT PREP &amp; PAR SHEET'!E348</f>
        <v>0</v>
      </c>
      <c r="L24" s="503">
        <f>'DAILY MEAT PREP &amp; PAR SHEET'!E349</f>
        <v>0</v>
      </c>
      <c r="M24" s="502" t="s">
        <v>154</v>
      </c>
      <c r="N24" s="503">
        <f>'DAILY MEAT PREP &amp; PAR SHEET'!L348</f>
        <v>0</v>
      </c>
      <c r="O24" s="503">
        <f>'DAILY MEAT PREP &amp; PAR SHEET'!L349</f>
        <v>0</v>
      </c>
      <c r="P24" s="497"/>
      <c r="Q24" s="503"/>
      <c r="R24" s="556"/>
      <c r="S24" s="557"/>
    </row>
    <row r="25" spans="1:19">
      <c r="A25" s="496"/>
      <c r="B25" s="502" t="s">
        <v>5</v>
      </c>
      <c r="C25" s="503">
        <f>'DAILY MEAT PREP &amp; PAR SHEET'!F345</f>
        <v>0</v>
      </c>
      <c r="D25" s="503">
        <f>'DAILY MEAT PREP &amp; PAR SHEET'!F347</f>
        <v>0</v>
      </c>
      <c r="E25" s="502" t="s">
        <v>155</v>
      </c>
      <c r="F25" s="503">
        <f>'DAILY MEAT PREP &amp; PAR SHEET'!M345</f>
        <v>0</v>
      </c>
      <c r="G25" s="503">
        <f>'DAILY MEAT PREP &amp; PAR SHEET'!M347</f>
        <v>0</v>
      </c>
      <c r="H25" s="501"/>
      <c r="I25" s="501"/>
      <c r="J25" s="502" t="s">
        <v>5</v>
      </c>
      <c r="K25" s="503">
        <f>'DAILY MEAT PREP &amp; PAR SHEET'!F348</f>
        <v>0</v>
      </c>
      <c r="L25" s="503">
        <f>'DAILY MEAT PREP &amp; PAR SHEET'!F349</f>
        <v>0</v>
      </c>
      <c r="M25" s="502" t="s">
        <v>155</v>
      </c>
      <c r="N25" s="503">
        <f>'DAILY MEAT PREP &amp; PAR SHEET'!M348</f>
        <v>0</v>
      </c>
      <c r="O25" s="503">
        <f>'DAILY MEAT PREP &amp; PAR SHEET'!M349</f>
        <v>0</v>
      </c>
      <c r="P25" s="497"/>
      <c r="Q25" s="501"/>
      <c r="R25" s="552"/>
      <c r="S25" s="553"/>
    </row>
    <row r="26" spans="1:19">
      <c r="A26" s="496"/>
      <c r="B26" s="502" t="s">
        <v>6</v>
      </c>
      <c r="C26" s="503">
        <f>'DAILY MEAT PREP &amp; PAR SHEET'!G345</f>
        <v>0</v>
      </c>
      <c r="D26" s="503">
        <f>'DAILY MEAT PREP &amp; PAR SHEET'!G347</f>
        <v>0</v>
      </c>
      <c r="E26" s="502" t="s">
        <v>156</v>
      </c>
      <c r="F26" s="503">
        <f>'DAILY MEAT PREP &amp; PAR SHEET'!N345</f>
        <v>0</v>
      </c>
      <c r="G26" s="503">
        <f>'DAILY MEAT PREP &amp; PAR SHEET'!N347</f>
        <v>0</v>
      </c>
      <c r="H26" s="505"/>
      <c r="I26" s="505"/>
      <c r="J26" s="502" t="s">
        <v>6</v>
      </c>
      <c r="K26" s="503">
        <f>'DAILY MEAT PREP &amp; PAR SHEET'!G348</f>
        <v>0</v>
      </c>
      <c r="L26" s="503">
        <f>'DAILY MEAT PREP &amp; PAR SHEET'!G349</f>
        <v>0</v>
      </c>
      <c r="M26" s="502" t="s">
        <v>156</v>
      </c>
      <c r="N26" s="503">
        <f>'DAILY MEAT PREP &amp; PAR SHEET'!N348</f>
        <v>0</v>
      </c>
      <c r="O26" s="503">
        <f>'DAILY MEAT PREP &amp; PAR SHEET'!N349</f>
        <v>0</v>
      </c>
      <c r="P26" s="497"/>
      <c r="Q26" s="505"/>
      <c r="R26" s="554"/>
      <c r="S26" s="555"/>
    </row>
    <row r="27" spans="1:19">
      <c r="A27" s="496"/>
      <c r="B27" s="502" t="s">
        <v>7</v>
      </c>
      <c r="C27" s="506">
        <f>'DAILY MEAT PREP &amp; PAR SHEET'!H345</f>
        <v>0</v>
      </c>
      <c r="D27" s="503">
        <f>'DAILY MEAT PREP &amp; PAR SHEET'!H347</f>
        <v>0</v>
      </c>
      <c r="E27" s="502" t="s">
        <v>157</v>
      </c>
      <c r="F27" s="503">
        <f>'DAILY MEAT PREP &amp; PAR SHEET'!O345</f>
        <v>0</v>
      </c>
      <c r="G27" s="503">
        <f>'DAILY MEAT PREP &amp; PAR SHEET'!O347</f>
        <v>0</v>
      </c>
      <c r="H27" s="503"/>
      <c r="I27" s="507"/>
      <c r="J27" s="502" t="s">
        <v>7</v>
      </c>
      <c r="K27" s="503">
        <f>'DAILY MEAT PREP &amp; PAR SHEET'!H348</f>
        <v>0</v>
      </c>
      <c r="L27" s="503">
        <f>'DAILY MEAT PREP &amp; PAR SHEET'!H349</f>
        <v>0</v>
      </c>
      <c r="M27" s="502" t="s">
        <v>157</v>
      </c>
      <c r="N27" s="503">
        <f>'DAILY MEAT PREP &amp; PAR SHEET'!O348</f>
        <v>0</v>
      </c>
      <c r="O27" s="503">
        <f>'DAILY MEAT PREP &amp; PAR SHEET'!O349</f>
        <v>0</v>
      </c>
      <c r="P27" s="497"/>
      <c r="Q27" s="507"/>
      <c r="R27" s="556"/>
      <c r="S27" s="557"/>
    </row>
    <row r="28" spans="1:19">
      <c r="A28" s="496"/>
      <c r="B28" s="502" t="s">
        <v>156</v>
      </c>
      <c r="C28" s="503">
        <f>'DAILY MEAT PREP &amp; PAR SHEET'!I345</f>
        <v>0</v>
      </c>
      <c r="D28" s="503">
        <f>'DAILY MEAT PREP &amp; PAR SHEET'!I347</f>
        <v>0</v>
      </c>
      <c r="E28" s="502" t="s">
        <v>15</v>
      </c>
      <c r="F28" s="503">
        <f>'DAILY MEAT PREP &amp; PAR SHEET'!P345</f>
        <v>0</v>
      </c>
      <c r="G28" s="503">
        <f>'DAILY MEAT PREP &amp; PAR SHEET'!P347</f>
        <v>0</v>
      </c>
      <c r="H28" s="497"/>
      <c r="I28" s="497"/>
      <c r="J28" s="502" t="s">
        <v>156</v>
      </c>
      <c r="K28" s="503">
        <f>'DAILY MEAT PREP &amp; PAR SHEET'!I348</f>
        <v>0</v>
      </c>
      <c r="L28" s="503">
        <f>'DAILY MEAT PREP &amp; PAR SHEET'!I349</f>
        <v>0</v>
      </c>
      <c r="M28" s="502" t="s">
        <v>15</v>
      </c>
      <c r="N28" s="503">
        <f>'DAILY MEAT PREP &amp; PAR SHEET'!P348</f>
        <v>0</v>
      </c>
      <c r="O28" s="503">
        <f>'DAILY MEAT PREP &amp; PAR SHEET'!P349</f>
        <v>0</v>
      </c>
      <c r="P28" s="497"/>
      <c r="Q28" s="497"/>
      <c r="R28" s="550"/>
    </row>
    <row r="29" spans="1:19">
      <c r="A29" s="496"/>
      <c r="B29" s="502" t="s">
        <v>158</v>
      </c>
      <c r="C29" s="503">
        <f>'DAILY MEAT PREP &amp; PAR SHEET'!J345</f>
        <v>0</v>
      </c>
      <c r="D29" s="503">
        <f>'DAILY MEAT PREP &amp; PAR SHEET'!J347</f>
        <v>0</v>
      </c>
      <c r="E29" s="502" t="s">
        <v>159</v>
      </c>
      <c r="F29" s="503">
        <f>'DAILY MEAT PREP &amp; PAR SHEET'!Q345</f>
        <v>0</v>
      </c>
      <c r="G29" s="503">
        <f>'DAILY MEAT PREP &amp; PAR SHEET'!Q347</f>
        <v>0</v>
      </c>
      <c r="H29" s="497"/>
      <c r="I29" s="497"/>
      <c r="J29" s="502" t="s">
        <v>158</v>
      </c>
      <c r="K29" s="503">
        <f>'DAILY MEAT PREP &amp; PAR SHEET'!J348</f>
        <v>0</v>
      </c>
      <c r="L29" s="503">
        <f>'DAILY MEAT PREP &amp; PAR SHEET'!J349</f>
        <v>0</v>
      </c>
      <c r="M29" s="502" t="s">
        <v>159</v>
      </c>
      <c r="N29" s="503">
        <f>'DAILY MEAT PREP &amp; PAR SHEET'!Q348</f>
        <v>0</v>
      </c>
      <c r="O29" s="503">
        <f>'DAILY MEAT PREP &amp; PAR SHEET'!Q349</f>
        <v>0</v>
      </c>
      <c r="P29" s="497"/>
      <c r="Q29" s="497"/>
      <c r="R29" s="550"/>
    </row>
    <row r="30" spans="1:19">
      <c r="A30" s="496"/>
      <c r="B30" s="499"/>
      <c r="C30" s="503"/>
      <c r="D30" s="507"/>
      <c r="E30" s="502" t="s">
        <v>160</v>
      </c>
      <c r="F30" s="503">
        <f>'DAILY MEAT PREP &amp; PAR SHEET'!R345</f>
        <v>0</v>
      </c>
      <c r="G30" s="503">
        <f>'DAILY MEAT PREP &amp; PAR SHEET'!R347</f>
        <v>0</v>
      </c>
      <c r="H30" s="497"/>
      <c r="I30" s="497"/>
      <c r="J30" s="499"/>
      <c r="K30" s="503"/>
      <c r="L30" s="507"/>
      <c r="M30" s="502" t="s">
        <v>160</v>
      </c>
      <c r="N30" s="503">
        <f>'DAILY MEAT PREP &amp; PAR SHEET'!R348</f>
        <v>0</v>
      </c>
      <c r="O30" s="503">
        <f>'DAILY MEAT PREP &amp; PAR SHEET'!R349</f>
        <v>0</v>
      </c>
      <c r="P30" s="497"/>
      <c r="Q30" s="497"/>
      <c r="R30" s="550"/>
    </row>
    <row r="31" spans="1:19">
      <c r="A31" s="496"/>
      <c r="B31" s="497"/>
      <c r="C31" s="497"/>
      <c r="D31" s="497"/>
      <c r="E31" s="497"/>
      <c r="F31" s="497"/>
      <c r="G31" s="497"/>
      <c r="H31" s="497"/>
      <c r="I31" s="497"/>
      <c r="J31" s="497"/>
      <c r="K31" s="497"/>
      <c r="L31" s="497"/>
      <c r="M31" s="497"/>
      <c r="N31" s="497"/>
      <c r="O31" s="497"/>
      <c r="P31" s="497"/>
      <c r="Q31" s="497"/>
      <c r="R31" s="550"/>
    </row>
    <row r="32" spans="1:19">
      <c r="A32" s="496"/>
      <c r="B32" s="497"/>
      <c r="C32" s="497"/>
      <c r="D32" s="497"/>
      <c r="E32" s="497"/>
      <c r="F32" s="497"/>
      <c r="G32" s="497"/>
      <c r="H32" s="497"/>
      <c r="I32" s="497"/>
      <c r="J32" s="497"/>
      <c r="K32" s="497"/>
      <c r="L32" s="497"/>
      <c r="M32" s="497"/>
      <c r="N32" s="497"/>
      <c r="O32" s="497"/>
      <c r="P32" s="497"/>
      <c r="Q32" s="497"/>
      <c r="R32" s="550"/>
    </row>
    <row r="33" spans="1:22">
      <c r="A33" s="496"/>
      <c r="B33" s="497"/>
      <c r="C33" s="497"/>
      <c r="D33" s="497"/>
      <c r="E33" s="497"/>
      <c r="F33" s="497"/>
      <c r="G33" s="497"/>
      <c r="H33" s="497"/>
      <c r="I33" s="497"/>
      <c r="J33" s="497"/>
      <c r="K33" s="497"/>
      <c r="L33" s="497"/>
      <c r="M33" s="497"/>
      <c r="N33" s="497"/>
      <c r="O33" s="497"/>
      <c r="P33" s="497"/>
      <c r="Q33" s="497"/>
      <c r="R33" s="550"/>
    </row>
    <row r="34" spans="1:22">
      <c r="A34" s="496"/>
      <c r="B34" s="497"/>
      <c r="C34" s="497"/>
      <c r="D34" s="497"/>
      <c r="E34" s="497"/>
      <c r="F34" s="497"/>
      <c r="G34" s="497"/>
      <c r="H34" s="497"/>
      <c r="I34" s="497"/>
      <c r="J34" s="497"/>
      <c r="K34" s="497"/>
      <c r="L34" s="497"/>
      <c r="M34" s="497"/>
      <c r="N34" s="497"/>
      <c r="O34" s="497"/>
      <c r="P34" s="497"/>
      <c r="Q34" s="497"/>
      <c r="R34" s="550"/>
    </row>
    <row r="35" spans="1:22">
      <c r="A35" s="496"/>
      <c r="B35" s="497"/>
      <c r="C35" s="497"/>
      <c r="D35" s="497"/>
      <c r="E35" s="497"/>
      <c r="F35" s="497"/>
      <c r="G35" s="497"/>
      <c r="H35" s="497"/>
      <c r="I35" s="497"/>
      <c r="J35" s="497"/>
      <c r="K35" s="497"/>
      <c r="L35" s="497"/>
      <c r="M35" s="497"/>
      <c r="N35" s="497"/>
      <c r="O35" s="497"/>
      <c r="P35" s="497"/>
      <c r="Q35" s="497"/>
      <c r="R35" s="550"/>
    </row>
    <row r="36" spans="1:22" ht="29.25" customHeight="1">
      <c r="A36" s="508"/>
      <c r="B36" s="509"/>
      <c r="C36" s="509"/>
      <c r="D36" s="509"/>
      <c r="E36" s="509"/>
      <c r="F36" s="509"/>
      <c r="G36" s="509"/>
      <c r="H36" s="509"/>
      <c r="I36" s="538"/>
      <c r="J36" s="509"/>
      <c r="K36" s="509"/>
      <c r="L36" s="509"/>
      <c r="M36" s="509"/>
      <c r="N36" s="509"/>
      <c r="O36" s="509"/>
      <c r="P36" s="509"/>
      <c r="Q36" s="538"/>
      <c r="R36" s="558"/>
    </row>
    <row r="37" spans="1:22" ht="30">
      <c r="A37" s="1687" t="s">
        <v>161</v>
      </c>
      <c r="B37" s="511" t="s">
        <v>3</v>
      </c>
      <c r="C37" s="510" t="s">
        <v>4</v>
      </c>
      <c r="D37" s="512" t="s">
        <v>5</v>
      </c>
      <c r="E37" s="510" t="s">
        <v>6</v>
      </c>
      <c r="F37" s="512" t="s">
        <v>7</v>
      </c>
      <c r="G37" s="510" t="s">
        <v>8</v>
      </c>
      <c r="H37" s="511" t="s">
        <v>162</v>
      </c>
      <c r="I37" s="510" t="s">
        <v>10</v>
      </c>
      <c r="J37" s="512" t="s">
        <v>11</v>
      </c>
      <c r="K37" s="510" t="s">
        <v>12</v>
      </c>
      <c r="L37" s="510" t="s">
        <v>13</v>
      </c>
      <c r="M37" s="512" t="s">
        <v>14</v>
      </c>
      <c r="N37" s="510" t="s">
        <v>15</v>
      </c>
      <c r="O37" s="512" t="s">
        <v>16</v>
      </c>
      <c r="P37" s="510" t="s">
        <v>17</v>
      </c>
      <c r="Q37" s="559"/>
      <c r="R37" s="560"/>
    </row>
    <row r="38" spans="1:22" ht="23.1" customHeight="1">
      <c r="A38" s="1688"/>
      <c r="B38" s="513"/>
      <c r="C38" s="514"/>
      <c r="D38" s="514"/>
      <c r="E38" s="514"/>
      <c r="F38" s="515"/>
      <c r="G38" s="516"/>
      <c r="H38" s="517"/>
      <c r="I38" s="539"/>
      <c r="J38" s="514"/>
      <c r="K38" s="514"/>
      <c r="L38" s="514"/>
      <c r="M38" s="514"/>
      <c r="N38" s="514"/>
      <c r="O38" s="514"/>
      <c r="P38" s="540"/>
      <c r="Q38" s="561"/>
      <c r="R38" s="554"/>
    </row>
    <row r="39" spans="1:22" ht="27" customHeight="1">
      <c r="A39" s="518" t="s">
        <v>163</v>
      </c>
      <c r="B39" s="519">
        <f>('DAILY MEAT PREP &amp; PAR SHEET'!D4)-(B38+D23-C23-K23)</f>
        <v>0</v>
      </c>
      <c r="C39" s="520">
        <f>('DAILY MEAT PREP &amp; PAR SHEET'!E4)-(C38+D24-C24-K24)</f>
        <v>0</v>
      </c>
      <c r="D39" s="520">
        <f>('DAILY MEAT PREP &amp; PAR SHEET'!F4)-(D38+D25-C25-K25)</f>
        <v>0</v>
      </c>
      <c r="E39" s="520">
        <f>('DAILY MEAT PREP &amp; PAR SHEET'!G4)-(E38+D26-C26-K26)</f>
        <v>0</v>
      </c>
      <c r="F39" s="521">
        <f>('DAILY MEAT PREP &amp; PAR SHEET'!H4)-(F38+D27-C27-K27)</f>
        <v>0</v>
      </c>
      <c r="G39" s="520">
        <f>('DAILY MEAT PREP &amp; PAR SHEET'!I4)-(G38+D28-C28-K28)</f>
        <v>0</v>
      </c>
      <c r="H39" s="522">
        <f>('DAILY MEAT PREP &amp; PAR SHEET'!J4)-(H38+D29-C29-K29)</f>
        <v>0</v>
      </c>
      <c r="I39" s="519">
        <f>('DAILY MEAT PREP &amp; PAR SHEET'!K4)-(I38+G23-F23-N23)</f>
        <v>0</v>
      </c>
      <c r="J39" s="520">
        <f>('DAILY MEAT PREP &amp; PAR SHEET'!L4)-(J38+G24-F24-N24)</f>
        <v>0</v>
      </c>
      <c r="K39" s="520">
        <f>('DAILY MEAT PREP &amp; PAR SHEET'!M4)-(K38+G25-F25-N25)</f>
        <v>0</v>
      </c>
      <c r="L39" s="520">
        <f>('DAILY MEAT PREP &amp; PAR SHEET'!N4)-(L38+G26-F26-N26)</f>
        <v>0</v>
      </c>
      <c r="M39" s="520">
        <f>('DAILY MEAT PREP &amp; PAR SHEET'!O4)-(M38+G27-F27-N27)</f>
        <v>0</v>
      </c>
      <c r="N39" s="520">
        <f>('DAILY MEAT PREP &amp; PAR SHEET'!P4)-(N38+G28-F28-N28)</f>
        <v>0</v>
      </c>
      <c r="O39" s="520">
        <f>('DAILY MEAT PREP &amp; PAR SHEET'!Q4)-(O38+G29-F29-N29)</f>
        <v>0</v>
      </c>
      <c r="P39" s="522">
        <f>('DAILY MEAT PREP &amp; PAR SHEET'!R4)-(P38+G30-F30-N30)</f>
        <v>0</v>
      </c>
      <c r="Q39" s="562"/>
      <c r="R39" s="554"/>
    </row>
    <row r="40" spans="1:22" ht="15" customHeight="1">
      <c r="A40" s="523"/>
      <c r="B40" s="524"/>
      <c r="C40" s="503"/>
      <c r="D40" s="503"/>
      <c r="E40" s="503"/>
      <c r="F40" s="503"/>
      <c r="G40" s="503"/>
      <c r="H40" s="503"/>
      <c r="I40" s="541"/>
      <c r="J40" s="503"/>
      <c r="K40" s="503"/>
      <c r="L40" s="503"/>
      <c r="M40" s="503"/>
      <c r="N40" s="503"/>
      <c r="O40" s="503"/>
      <c r="P40" s="503"/>
      <c r="Q40" s="563"/>
      <c r="R40" s="554"/>
    </row>
    <row r="41" spans="1:22" ht="27" customHeight="1">
      <c r="A41" s="525" t="s">
        <v>164</v>
      </c>
      <c r="B41" s="510" t="s">
        <v>3</v>
      </c>
      <c r="C41" s="510" t="s">
        <v>4</v>
      </c>
      <c r="D41" s="512" t="s">
        <v>5</v>
      </c>
      <c r="E41" s="510" t="s">
        <v>6</v>
      </c>
      <c r="F41" s="512" t="s">
        <v>7</v>
      </c>
      <c r="G41" s="510" t="s">
        <v>8</v>
      </c>
      <c r="H41" s="511" t="s">
        <v>162</v>
      </c>
      <c r="I41" s="510" t="s">
        <v>10</v>
      </c>
      <c r="J41" s="512" t="s">
        <v>11</v>
      </c>
      <c r="K41" s="510" t="s">
        <v>12</v>
      </c>
      <c r="L41" s="510" t="s">
        <v>13</v>
      </c>
      <c r="M41" s="512" t="s">
        <v>14</v>
      </c>
      <c r="N41" s="510" t="s">
        <v>15</v>
      </c>
      <c r="O41" s="512" t="s">
        <v>16</v>
      </c>
      <c r="P41" s="510" t="s">
        <v>17</v>
      </c>
      <c r="Q41" s="559" t="s">
        <v>165</v>
      </c>
      <c r="R41" s="554"/>
    </row>
    <row r="42" spans="1:22" ht="27" customHeight="1">
      <c r="A42" s="523" t="s">
        <v>166</v>
      </c>
      <c r="B42" s="526">
        <f>'INVENTORY WEEK 1'!K7/16</f>
        <v>0</v>
      </c>
      <c r="C42" s="527">
        <f>'INVENTORY WEEK 1'!K10/16*2</f>
        <v>0</v>
      </c>
      <c r="D42" s="527">
        <f>'INVENTORY WEEK 1'!K11/16*6</f>
        <v>0</v>
      </c>
      <c r="E42" s="527">
        <f>'INVENTORY WEEK 1'!K8/16*1.5</f>
        <v>0</v>
      </c>
      <c r="F42" s="527">
        <f>'INVENTORY WEEK 1'!K14/16*1.5</f>
        <v>0</v>
      </c>
      <c r="G42" s="527">
        <f>'INVENTORY WEEK 1'!K12</f>
        <v>0</v>
      </c>
      <c r="H42" s="528">
        <f>'INVENTORY WEEK 1'!K13</f>
        <v>0</v>
      </c>
      <c r="I42" s="542">
        <f>'INVENTORY WEEK 1'!K23</f>
        <v>0</v>
      </c>
      <c r="J42" s="527">
        <f>'INVENTORY WEEK 1'!K22</f>
        <v>0</v>
      </c>
      <c r="K42" s="527">
        <f>'INVENTORY WEEK 1'!K24</f>
        <v>0</v>
      </c>
      <c r="L42" s="527">
        <f>'INVENTORY WEEK 1'!K63</f>
        <v>0</v>
      </c>
      <c r="M42" s="527">
        <f>'INVENTORY WEEK 1'!K49</f>
        <v>0</v>
      </c>
      <c r="N42" s="527">
        <f>'INVENTORY WEEK 1'!K21</f>
        <v>0</v>
      </c>
      <c r="O42" s="527">
        <f>'INVENTORY WEEK 1'!K75</f>
        <v>0</v>
      </c>
      <c r="P42" s="543">
        <f>'INVENTORY WEEK 1'!K37</f>
        <v>0</v>
      </c>
      <c r="Q42" s="564">
        <f>'TRUCK ORDER'!C25</f>
        <v>0</v>
      </c>
      <c r="R42" s="554"/>
    </row>
    <row r="43" spans="1:22" ht="27" customHeight="1">
      <c r="A43" s="518" t="s">
        <v>167</v>
      </c>
      <c r="B43" s="529">
        <f>'INVENTORY WEEK 2'!K7/16</f>
        <v>0</v>
      </c>
      <c r="C43" s="530">
        <f>'INVENTORY WEEK 2'!K10/16*2</f>
        <v>0</v>
      </c>
      <c r="D43" s="530">
        <f>'INVENTORY WEEK 2'!K11/166</f>
        <v>0</v>
      </c>
      <c r="E43" s="530">
        <f>'INVENTORY WEEK 2'!K8/16</f>
        <v>0</v>
      </c>
      <c r="F43" s="530">
        <f>'INVENTORY WEEK 2'!K14/16</f>
        <v>0</v>
      </c>
      <c r="G43" s="530">
        <f>'INVENTORY WEEK 2'!K12</f>
        <v>0</v>
      </c>
      <c r="H43" s="531">
        <f>'INVENTORY WEEK 2'!K13</f>
        <v>0</v>
      </c>
      <c r="I43" s="529">
        <f>'INVENTORY WEEK 2'!K23</f>
        <v>0</v>
      </c>
      <c r="J43" s="530">
        <f>'INVENTORY WEEK 2'!K22</f>
        <v>0</v>
      </c>
      <c r="K43" s="530">
        <f>'INVENTORY WEEK 2'!K24</f>
        <v>0</v>
      </c>
      <c r="L43" s="544">
        <f>'INVENTORY WEEK 2'!K63</f>
        <v>0</v>
      </c>
      <c r="M43" s="530">
        <f>'INVENTORY WEEK 2'!K49</f>
        <v>0</v>
      </c>
      <c r="N43" s="530">
        <f>'INVENTORY WEEK 2'!K21</f>
        <v>0</v>
      </c>
      <c r="O43" s="530">
        <f>'INVENTORY WEEK 2'!K75</f>
        <v>0</v>
      </c>
      <c r="P43" s="545">
        <f>'INVENTORY WEEK 2'!K37</f>
        <v>0</v>
      </c>
      <c r="Q43" s="565">
        <f>'TRUCK ORDER'!C26</f>
        <v>0</v>
      </c>
      <c r="R43" s="554"/>
    </row>
    <row r="44" spans="1:22" ht="27" customHeight="1">
      <c r="A44" s="518" t="s">
        <v>168</v>
      </c>
      <c r="B44" s="529">
        <f>'INVENTORY WEEK 3'!K7/16</f>
        <v>0</v>
      </c>
      <c r="C44" s="530">
        <f>'INVENTORY WEEK 3'!K10/16*2</f>
        <v>0</v>
      </c>
      <c r="D44" s="530">
        <f>'INVENTORY WEEK 3'!K11/16*6</f>
        <v>0</v>
      </c>
      <c r="E44" s="530">
        <f>'INVENTORY WEEK 3'!K8/16</f>
        <v>0</v>
      </c>
      <c r="F44" s="530">
        <f>'INVENTORY WEEK 3'!K14/16</f>
        <v>0</v>
      </c>
      <c r="G44" s="530">
        <f>'INVENTORY WEEK 3'!K12</f>
        <v>0</v>
      </c>
      <c r="H44" s="531">
        <f>'INVENTORY WEEK 3'!K13</f>
        <v>0</v>
      </c>
      <c r="I44" s="529">
        <f>'INVENTORY WEEK 3'!K23</f>
        <v>0</v>
      </c>
      <c r="J44" s="530">
        <f>'INVENTORY WEEK 3'!K22</f>
        <v>0</v>
      </c>
      <c r="K44" s="530">
        <f>'INVENTORY WEEK 3'!K24</f>
        <v>0</v>
      </c>
      <c r="L44" s="530">
        <f>'INVENTORY WEEK 3'!K63</f>
        <v>0</v>
      </c>
      <c r="M44" s="530">
        <f>'INVENTORY WEEK 3'!K49</f>
        <v>0</v>
      </c>
      <c r="N44" s="530">
        <f>'INVENTORY WEEK 3'!K21</f>
        <v>0</v>
      </c>
      <c r="O44" s="530">
        <f>'INVENTORY WEEK 3'!K75</f>
        <v>0</v>
      </c>
      <c r="P44" s="545">
        <f>'INVENTORY WEEK 3'!K37</f>
        <v>0</v>
      </c>
      <c r="Q44" s="564">
        <f>'TRUCK ORDER'!C27</f>
        <v>0</v>
      </c>
      <c r="R44" s="554"/>
    </row>
    <row r="45" spans="1:22" ht="27" customHeight="1">
      <c r="A45" s="518" t="s">
        <v>169</v>
      </c>
      <c r="B45" s="529">
        <f>'INVENTORY WEEK 4'!K7/16</f>
        <v>0</v>
      </c>
      <c r="C45" s="530">
        <f>'INVENTORY WEEK 4'!K10/16*2</f>
        <v>0</v>
      </c>
      <c r="D45" s="530">
        <f>'INVENTORY WEEK 4'!K11/16*6</f>
        <v>0</v>
      </c>
      <c r="E45" s="530">
        <f>'INVENTORY WEEK 4'!K8/16</f>
        <v>0</v>
      </c>
      <c r="F45" s="530">
        <f>'INVENTORY WEEK 4'!K14/16</f>
        <v>0</v>
      </c>
      <c r="G45" s="530">
        <f>'INVENTORY WEEK 4'!K12</f>
        <v>0</v>
      </c>
      <c r="H45" s="531">
        <f>'INVENTORY WEEK 4'!K13</f>
        <v>0</v>
      </c>
      <c r="I45" s="529">
        <f>'INVENTORY WEEK 4'!K23</f>
        <v>0</v>
      </c>
      <c r="J45" s="530">
        <f>'INVENTORY WEEK 4'!K22</f>
        <v>0</v>
      </c>
      <c r="K45" s="530">
        <f>'INVENTORY WEEK 4'!K24</f>
        <v>0</v>
      </c>
      <c r="L45" s="530">
        <f>'INVENTORY WEEK 4'!K63</f>
        <v>0</v>
      </c>
      <c r="M45" s="530">
        <f>'INVENTORY WEEK 4'!K49</f>
        <v>0</v>
      </c>
      <c r="N45" s="530">
        <f>'INVENTORY WEEK 4'!K21</f>
        <v>0</v>
      </c>
      <c r="O45" s="530">
        <f>'INVENTORY WEEK 5'!K75</f>
        <v>0</v>
      </c>
      <c r="P45" s="545">
        <f>'INVENTORY WEEK 4'!K37</f>
        <v>0</v>
      </c>
      <c r="Q45" s="565">
        <f>'TRUCK ORDER'!C28</f>
        <v>0</v>
      </c>
      <c r="R45" s="554"/>
      <c r="V45" s="566"/>
    </row>
    <row r="46" spans="1:22" ht="27" customHeight="1">
      <c r="A46" s="518" t="s">
        <v>170</v>
      </c>
      <c r="B46" s="532">
        <f>'INVENTORY WEEK 5'!K7/16</f>
        <v>0</v>
      </c>
      <c r="C46" s="533">
        <f>'INVENTORY WEEK 5'!K10/16*2</f>
        <v>0</v>
      </c>
      <c r="D46" s="533">
        <f>'INVENTORY WEEK 5'!K11/16*6</f>
        <v>0</v>
      </c>
      <c r="E46" s="533">
        <f>'INVENTORY WEEK 5'!K8/16</f>
        <v>0</v>
      </c>
      <c r="F46" s="533">
        <f>'INVENTORY WEEK 5'!K14/16</f>
        <v>0</v>
      </c>
      <c r="G46" s="533">
        <f>'INVENTORY WEEK 5'!K12</f>
        <v>0</v>
      </c>
      <c r="H46" s="534">
        <f>'INVENTORY WEEK 5'!K13</f>
        <v>0</v>
      </c>
      <c r="I46" s="532">
        <f>'INVENTORY WEEK 4'!K23</f>
        <v>0</v>
      </c>
      <c r="J46" s="533">
        <f>'INVENTORY WEEK 5'!K22</f>
        <v>0</v>
      </c>
      <c r="K46" s="533">
        <f>'INVENTORY WEEK 4'!K24</f>
        <v>0</v>
      </c>
      <c r="L46" s="533">
        <f>'INVENTORY WEEK 5'!K63</f>
        <v>0</v>
      </c>
      <c r="M46" s="533">
        <f>'INVENTORY WEEK 5'!K49</f>
        <v>0</v>
      </c>
      <c r="N46" s="533">
        <f>'INVENTORY WEEK 5'!K21</f>
        <v>0</v>
      </c>
      <c r="O46" s="533">
        <f>'INVENTORY WEEK 5'!K75</f>
        <v>0</v>
      </c>
      <c r="P46" s="546">
        <f>'INVENTORY WEEK 5'!K37</f>
        <v>0</v>
      </c>
      <c r="Q46" s="564"/>
      <c r="R46" s="554"/>
    </row>
    <row r="47" spans="1:22">
      <c r="A47" s="535"/>
      <c r="B47" s="536"/>
      <c r="C47" s="536"/>
      <c r="D47" s="536"/>
      <c r="E47" s="536"/>
      <c r="F47" s="536"/>
      <c r="G47" s="536"/>
      <c r="H47" s="536"/>
      <c r="I47" s="536"/>
      <c r="J47" s="536"/>
      <c r="K47" s="536"/>
      <c r="L47" s="536"/>
      <c r="M47" s="536"/>
      <c r="N47" s="536"/>
      <c r="O47" s="536"/>
      <c r="P47" s="536"/>
      <c r="Q47" s="536"/>
      <c r="R47" s="567"/>
    </row>
    <row r="48" spans="1:22">
      <c r="B48" s="537"/>
      <c r="C48" s="537"/>
      <c r="D48" s="537"/>
      <c r="E48" s="537"/>
      <c r="F48" s="537"/>
      <c r="G48" s="537"/>
      <c r="H48" s="537"/>
      <c r="I48" s="537"/>
      <c r="J48" s="537"/>
      <c r="K48" s="537"/>
      <c r="L48" s="537"/>
      <c r="M48" s="537"/>
      <c r="N48" s="537"/>
      <c r="O48" s="537"/>
      <c r="P48" s="537"/>
      <c r="Q48" s="537"/>
    </row>
    <row r="49" spans="2:13">
      <c r="B49" s="537"/>
      <c r="C49" s="537"/>
      <c r="D49" s="537"/>
      <c r="E49" s="537"/>
      <c r="F49" s="537"/>
      <c r="G49" s="537"/>
      <c r="H49" s="537"/>
    </row>
    <row r="50" spans="2:13">
      <c r="M50" s="547"/>
    </row>
    <row r="51" spans="2:13">
      <c r="M51" s="548"/>
    </row>
  </sheetData>
  <sheetProtection formatColumns="0" selectLockedCells="1"/>
  <mergeCells count="2">
    <mergeCell ref="H1:J1"/>
    <mergeCell ref="A37:A38"/>
  </mergeCells>
  <conditionalFormatting sqref="Q42">
    <cfRule type="cellIs" dxfId="139" priority="7" operator="greaterThan">
      <formula>$Q$43</formula>
    </cfRule>
    <cfRule type="cellIs" dxfId="138" priority="8" operator="lessThan">
      <formula>$Q$43</formula>
    </cfRule>
  </conditionalFormatting>
  <conditionalFormatting sqref="Q43">
    <cfRule type="cellIs" dxfId="137" priority="9" operator="lessThan">
      <formula>$Q$42</formula>
    </cfRule>
    <cfRule type="cellIs" dxfId="136" priority="10" operator="greaterThan">
      <formula>$Q$42</formula>
    </cfRule>
  </conditionalFormatting>
  <conditionalFormatting sqref="Q44">
    <cfRule type="cellIs" dxfId="135" priority="5" operator="lessThan">
      <formula>$Q$43</formula>
    </cfRule>
    <cfRule type="cellIs" dxfId="134" priority="6" operator="greaterThan">
      <formula>$Q$43</formula>
    </cfRule>
  </conditionalFormatting>
  <conditionalFormatting sqref="Q45">
    <cfRule type="cellIs" dxfId="133" priority="3" operator="lessThan">
      <formula>$Q$44</formula>
    </cfRule>
    <cfRule type="cellIs" dxfId="132" priority="4" operator="greaterThan">
      <formula>$Q$44</formula>
    </cfRule>
  </conditionalFormatting>
  <conditionalFormatting sqref="Q46">
    <cfRule type="cellIs" dxfId="131" priority="1" operator="lessThan">
      <formula>$Q$45</formula>
    </cfRule>
    <cfRule type="cellIs" dxfId="130" priority="2" operator="greaterThan">
      <formula>$Q$45</formula>
    </cfRule>
  </conditionalFormatting>
  <conditionalFormatting sqref="B39:P40">
    <cfRule type="cellIs" dxfId="129" priority="30" operator="notEqual">
      <formula>0</formula>
    </cfRule>
  </conditionalFormatting>
  <pageMargins left="0.7" right="0.7" top="0.75" bottom="0.75" header="0.3" footer="0.3"/>
  <pageSetup scale="6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jump_quicksheet">
                <anchor moveWithCells="1" sizeWithCells="1">
                  <from>
                    <xdr:col>14</xdr:col>
                    <xdr:colOff>257175</xdr:colOff>
                    <xdr:row>0</xdr:row>
                    <xdr:rowOff>0</xdr:rowOff>
                  </from>
                  <to>
                    <xdr:col>15</xdr:col>
                    <xdr:colOff>647700</xdr:colOff>
                    <xdr:row>0</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7C80"/>
    <pageSetUpPr fitToPage="1"/>
  </sheetPr>
  <dimension ref="A1:R31"/>
  <sheetViews>
    <sheetView workbookViewId="0">
      <pane xSplit="2" topLeftCell="C1" activePane="topRight" state="frozen"/>
      <selection activeCell="A2" sqref="A2:L24"/>
      <selection pane="topRight" activeCell="D10" sqref="D10"/>
    </sheetView>
  </sheetViews>
  <sheetFormatPr defaultColWidth="9.140625" defaultRowHeight="15"/>
  <cols>
    <col min="1" max="1" width="1.42578125" style="392" customWidth="1"/>
    <col min="2" max="2" width="16.42578125" style="392" customWidth="1"/>
    <col min="3" max="17" width="16.5703125" style="392" customWidth="1"/>
    <col min="18" max="18" width="5.5703125" style="392" customWidth="1"/>
    <col min="19" max="16384" width="9.140625" style="392"/>
  </cols>
  <sheetData>
    <row r="1" spans="1:18" ht="10.5" customHeight="1">
      <c r="A1" s="393"/>
      <c r="B1" s="394"/>
      <c r="C1" s="394"/>
      <c r="D1" s="394"/>
      <c r="E1" s="394"/>
      <c r="F1" s="394"/>
      <c r="G1" s="394"/>
      <c r="H1" s="394"/>
      <c r="I1" s="394"/>
      <c r="J1" s="394"/>
      <c r="K1" s="394"/>
      <c r="L1" s="394"/>
      <c r="M1" s="394"/>
      <c r="N1" s="394"/>
      <c r="O1" s="394"/>
      <c r="P1" s="394"/>
      <c r="Q1" s="394"/>
      <c r="R1" s="480"/>
    </row>
    <row r="2" spans="1:18" ht="24" customHeight="1">
      <c r="A2" s="395"/>
      <c r="B2" s="396" t="s">
        <v>171</v>
      </c>
      <c r="C2" s="397" t="s">
        <v>3</v>
      </c>
      <c r="D2" s="398" t="s">
        <v>4</v>
      </c>
      <c r="E2" s="397" t="s">
        <v>5</v>
      </c>
      <c r="F2" s="397" t="s">
        <v>6</v>
      </c>
      <c r="G2" s="398" t="s">
        <v>7</v>
      </c>
      <c r="H2" s="397" t="s">
        <v>8</v>
      </c>
      <c r="I2" s="398" t="s">
        <v>9</v>
      </c>
      <c r="J2" s="397" t="s">
        <v>10</v>
      </c>
      <c r="K2" s="398" t="s">
        <v>11</v>
      </c>
      <c r="L2" s="397" t="s">
        <v>12</v>
      </c>
      <c r="M2" s="397" t="s">
        <v>13</v>
      </c>
      <c r="N2" s="398" t="s">
        <v>14</v>
      </c>
      <c r="O2" s="397" t="s">
        <v>15</v>
      </c>
      <c r="P2" s="397" t="s">
        <v>16</v>
      </c>
      <c r="Q2" s="454" t="s">
        <v>17</v>
      </c>
      <c r="R2" s="481"/>
    </row>
    <row r="3" spans="1:18" ht="30" customHeight="1">
      <c r="A3" s="395"/>
      <c r="B3" s="399" t="s">
        <v>20</v>
      </c>
      <c r="C3" s="400"/>
      <c r="D3" s="400"/>
      <c r="E3" s="400"/>
      <c r="F3" s="400"/>
      <c r="G3" s="401"/>
      <c r="H3" s="400"/>
      <c r="I3" s="401"/>
      <c r="J3" s="400"/>
      <c r="K3" s="451"/>
      <c r="L3" s="452"/>
      <c r="M3" s="400"/>
      <c r="N3" s="401"/>
      <c r="O3" s="400"/>
      <c r="P3" s="400"/>
      <c r="Q3" s="482"/>
      <c r="R3" s="481"/>
    </row>
    <row r="4" spans="1:18" ht="24.75" customHeight="1">
      <c r="A4" s="395"/>
      <c r="B4" s="402" t="s">
        <v>172</v>
      </c>
      <c r="C4" s="403" t="str">
        <f>IFERROR('DAILY MEAT PREP &amp; PAR SHEET'!D184+'DAILY MEAT PREP &amp; PAR SHEET'!D224+'DAILY MEAT PREP &amp; PAR SHEET'!D264-C3,"")</f>
        <v/>
      </c>
      <c r="D4" s="403" t="str">
        <f>IFERROR('DAILY MEAT PREP &amp; PAR SHEET'!E184+'DAILY MEAT PREP &amp; PAR SHEET'!E224+'DAILY MEAT PREP &amp; PAR SHEET'!E264-D3,"")</f>
        <v/>
      </c>
      <c r="E4" s="403" t="str">
        <f>IFERROR('DAILY MEAT PREP &amp; PAR SHEET'!F184+'DAILY MEAT PREP &amp; PAR SHEET'!F224+'DAILY MEAT PREP &amp; PAR SHEET'!F264-E3,"")</f>
        <v/>
      </c>
      <c r="F4" s="403" t="str">
        <f>IFERROR('DAILY MEAT PREP &amp; PAR SHEET'!G184+'DAILY MEAT PREP &amp; PAR SHEET'!G224+'DAILY MEAT PREP &amp; PAR SHEET'!G264-F3,"")</f>
        <v/>
      </c>
      <c r="G4" s="403" t="str">
        <f>IFERROR('DAILY MEAT PREP &amp; PAR SHEET'!H184+'DAILY MEAT PREP &amp; PAR SHEET'!H224+'DAILY MEAT PREP &amp; PAR SHEET'!H264-G3,"")</f>
        <v/>
      </c>
      <c r="H4" s="403" t="str">
        <f>IFERROR('DAILY MEAT PREP &amp; PAR SHEET'!I184+'DAILY MEAT PREP &amp; PAR SHEET'!I224+'DAILY MEAT PREP &amp; PAR SHEET'!I264-H3,"")</f>
        <v/>
      </c>
      <c r="I4" s="403" t="str">
        <f>IFERROR('DAILY MEAT PREP &amp; PAR SHEET'!J184+'DAILY MEAT PREP &amp; PAR SHEET'!J224+'DAILY MEAT PREP &amp; PAR SHEET'!J264-I3,"")</f>
        <v/>
      </c>
      <c r="J4" s="403" t="str">
        <f>IFERROR('DAILY MEAT PREP &amp; PAR SHEET'!K184+'DAILY MEAT PREP &amp; PAR SHEET'!K224+'DAILY MEAT PREP &amp; PAR SHEET'!K264-J3,"")</f>
        <v/>
      </c>
      <c r="K4" s="403" t="str">
        <f>IFERROR('DAILY MEAT PREP &amp; PAR SHEET'!L184+'DAILY MEAT PREP &amp; PAR SHEET'!L224+'DAILY MEAT PREP &amp; PAR SHEET'!L264-K3,"")</f>
        <v/>
      </c>
      <c r="L4" s="403" t="str">
        <f>IFERROR('DAILY MEAT PREP &amp; PAR SHEET'!M184+'DAILY MEAT PREP &amp; PAR SHEET'!M224+'DAILY MEAT PREP &amp; PAR SHEET'!M264-L3,"")</f>
        <v/>
      </c>
      <c r="M4" s="403" t="str">
        <f>IFERROR('DAILY MEAT PREP &amp; PAR SHEET'!N184+'DAILY MEAT PREP &amp; PAR SHEET'!N224+'DAILY MEAT PREP &amp; PAR SHEET'!N264-M3,"")</f>
        <v/>
      </c>
      <c r="N4" s="403" t="str">
        <f>IFERROR('DAILY MEAT PREP &amp; PAR SHEET'!O184+'DAILY MEAT PREP &amp; PAR SHEET'!O224+'DAILY MEAT PREP &amp; PAR SHEET'!O264-N3,"")</f>
        <v/>
      </c>
      <c r="O4" s="403" t="str">
        <f>IFERROR('DAILY MEAT PREP &amp; PAR SHEET'!P184+'DAILY MEAT PREP &amp; PAR SHEET'!P224+'DAILY MEAT PREP &amp; PAR SHEET'!P264-O3,"")</f>
        <v/>
      </c>
      <c r="P4" s="403" t="str">
        <f>IFERROR('DAILY MEAT PREP &amp; PAR SHEET'!Q184+'DAILY MEAT PREP &amp; PAR SHEET'!Q224+'DAILY MEAT PREP &amp; PAR SHEET'!Q264-P3,"")</f>
        <v/>
      </c>
      <c r="Q4" s="403" t="str">
        <f>IFERROR('DAILY MEAT PREP &amp; PAR SHEET'!R184+'DAILY MEAT PREP &amp; PAR SHEET'!R224+'DAILY MEAT PREP &amp; PAR SHEET'!R264-Q3,"")</f>
        <v/>
      </c>
      <c r="R4" s="481"/>
    </row>
    <row r="5" spans="1:18" ht="24.75" customHeight="1">
      <c r="A5" s="395"/>
      <c r="B5" s="404" t="s">
        <v>173</v>
      </c>
      <c r="C5" s="405">
        <f>(25-C3)/5</f>
        <v>5</v>
      </c>
      <c r="D5" s="405">
        <f>(24-D3)/8</f>
        <v>3</v>
      </c>
      <c r="E5" s="405">
        <f>(77-E3)/11</f>
        <v>7</v>
      </c>
      <c r="F5" s="405">
        <f>(24-F3)/8</f>
        <v>3</v>
      </c>
      <c r="G5" s="405">
        <f>(4-G3)/4</f>
        <v>1</v>
      </c>
      <c r="H5" s="405">
        <f>(40-H3)/20</f>
        <v>2</v>
      </c>
      <c r="I5" s="405">
        <f>(40-I3)/20</f>
        <v>2</v>
      </c>
      <c r="J5" s="405">
        <f>(12-J3)/6</f>
        <v>2</v>
      </c>
      <c r="K5" s="405">
        <f>(18-K3)/6</f>
        <v>3</v>
      </c>
      <c r="L5" s="405">
        <f>(6-L3)/6</f>
        <v>1</v>
      </c>
      <c r="M5" s="405">
        <f>(12-M3)/3</f>
        <v>4</v>
      </c>
      <c r="N5" s="405">
        <f>(40-N3)/4</f>
        <v>10</v>
      </c>
      <c r="O5" s="405">
        <f>(24-O3)/4</f>
        <v>6</v>
      </c>
      <c r="P5" s="405">
        <f>(12-P3)/4</f>
        <v>3</v>
      </c>
      <c r="Q5" s="405">
        <f>(12-Q3)/4</f>
        <v>3</v>
      </c>
      <c r="R5" s="481"/>
    </row>
    <row r="6" spans="1:18" ht="24.75" customHeight="1">
      <c r="A6" s="395"/>
      <c r="B6" s="404" t="s">
        <v>174</v>
      </c>
      <c r="C6" s="406" t="str">
        <f>IFERROR(C4/5,"")</f>
        <v/>
      </c>
      <c r="D6" s="406" t="str">
        <f t="shared" ref="D6:Q6" si="0">IFERROR(D4/5,"")</f>
        <v/>
      </c>
      <c r="E6" s="406" t="str">
        <f t="shared" si="0"/>
        <v/>
      </c>
      <c r="F6" s="406" t="str">
        <f t="shared" si="0"/>
        <v/>
      </c>
      <c r="G6" s="406" t="str">
        <f t="shared" si="0"/>
        <v/>
      </c>
      <c r="H6" s="406" t="str">
        <f t="shared" si="0"/>
        <v/>
      </c>
      <c r="I6" s="406" t="str">
        <f t="shared" si="0"/>
        <v/>
      </c>
      <c r="J6" s="406" t="str">
        <f t="shared" si="0"/>
        <v/>
      </c>
      <c r="K6" s="406" t="str">
        <f t="shared" si="0"/>
        <v/>
      </c>
      <c r="L6" s="406" t="str">
        <f t="shared" si="0"/>
        <v/>
      </c>
      <c r="M6" s="406" t="str">
        <f t="shared" si="0"/>
        <v/>
      </c>
      <c r="N6" s="406" t="str">
        <f t="shared" si="0"/>
        <v/>
      </c>
      <c r="O6" s="406" t="str">
        <f t="shared" si="0"/>
        <v/>
      </c>
      <c r="P6" s="406" t="str">
        <f t="shared" si="0"/>
        <v/>
      </c>
      <c r="Q6" s="406" t="str">
        <f t="shared" si="0"/>
        <v/>
      </c>
      <c r="R6" s="481"/>
    </row>
    <row r="7" spans="1:18" ht="15" customHeight="1">
      <c r="A7" s="395"/>
      <c r="B7" s="407"/>
      <c r="C7" s="407"/>
      <c r="D7" s="407"/>
      <c r="E7" s="407"/>
      <c r="F7" s="407"/>
      <c r="G7" s="407"/>
      <c r="H7" s="407"/>
      <c r="I7" s="407"/>
      <c r="J7" s="407"/>
      <c r="K7" s="407"/>
      <c r="L7" s="407"/>
      <c r="M7" s="407"/>
      <c r="N7" s="407"/>
      <c r="O7" s="407"/>
      <c r="P7" s="407"/>
      <c r="Q7" s="407"/>
      <c r="R7" s="481"/>
    </row>
    <row r="8" spans="1:18" ht="24" customHeight="1">
      <c r="A8" s="395"/>
      <c r="B8" s="396" t="s">
        <v>175</v>
      </c>
      <c r="C8" s="397" t="s">
        <v>3</v>
      </c>
      <c r="D8" s="398" t="s">
        <v>4</v>
      </c>
      <c r="E8" s="397" t="s">
        <v>5</v>
      </c>
      <c r="F8" s="397" t="s">
        <v>6</v>
      </c>
      <c r="G8" s="398" t="s">
        <v>7</v>
      </c>
      <c r="H8" s="397" t="s">
        <v>8</v>
      </c>
      <c r="I8" s="398" t="s">
        <v>9</v>
      </c>
      <c r="J8" s="397" t="s">
        <v>10</v>
      </c>
      <c r="K8" s="398" t="s">
        <v>11</v>
      </c>
      <c r="L8" s="397" t="s">
        <v>12</v>
      </c>
      <c r="M8" s="397" t="s">
        <v>13</v>
      </c>
      <c r="N8" s="398" t="s">
        <v>14</v>
      </c>
      <c r="O8" s="397" t="s">
        <v>15</v>
      </c>
      <c r="P8" s="397" t="s">
        <v>16</v>
      </c>
      <c r="Q8" s="454" t="s">
        <v>17</v>
      </c>
      <c r="R8" s="481"/>
    </row>
    <row r="9" spans="1:18" ht="30" customHeight="1">
      <c r="A9" s="395"/>
      <c r="B9" s="399" t="s">
        <v>20</v>
      </c>
      <c r="C9" s="400"/>
      <c r="D9" s="400"/>
      <c r="E9" s="400"/>
      <c r="F9" s="400"/>
      <c r="G9" s="401"/>
      <c r="H9" s="400"/>
      <c r="I9" s="401"/>
      <c r="J9" s="400"/>
      <c r="K9" s="451"/>
      <c r="L9" s="452"/>
      <c r="M9" s="400"/>
      <c r="N9" s="401"/>
      <c r="O9" s="400"/>
      <c r="P9" s="400"/>
      <c r="Q9" s="482"/>
      <c r="R9" s="481"/>
    </row>
    <row r="10" spans="1:18" ht="24.75" customHeight="1">
      <c r="A10" s="395"/>
      <c r="B10" s="402" t="s">
        <v>172</v>
      </c>
      <c r="C10" s="403" t="str">
        <f>IFERROR('DAILY MEAT PREP &amp; PAR SHEET'!D304+'DAILY MEAT PREP &amp; PAR SHEET'!D64+'DAILY MEAT PREP &amp; PAR SHEET'!D104+'DAILY MEAT PREP &amp; PAR SHEET'!D141-C9,"")</f>
        <v/>
      </c>
      <c r="D10" s="403" t="str">
        <f>IFERROR('DAILY MEAT PREP &amp; PAR SHEET'!E304+'DAILY MEAT PREP &amp; PAR SHEET'!E64+'DAILY MEAT PREP &amp; PAR SHEET'!E104+'DAILY MEAT PREP &amp; PAR SHEET'!E141-D9,"")</f>
        <v/>
      </c>
      <c r="E10" s="403" t="str">
        <f>IFERROR('DAILY MEAT PREP &amp; PAR SHEET'!F304+'DAILY MEAT PREP &amp; PAR SHEET'!F64+'DAILY MEAT PREP &amp; PAR SHEET'!F104+'DAILY MEAT PREP &amp; PAR SHEET'!F141-E9,"")</f>
        <v/>
      </c>
      <c r="F10" s="403" t="str">
        <f>IFERROR('DAILY MEAT PREP &amp; PAR SHEET'!G304+'DAILY MEAT PREP &amp; PAR SHEET'!G64+'DAILY MEAT PREP &amp; PAR SHEET'!G104+'DAILY MEAT PREP &amp; PAR SHEET'!G141-F9,"")</f>
        <v/>
      </c>
      <c r="G10" s="403" t="str">
        <f>IFERROR('DAILY MEAT PREP &amp; PAR SHEET'!H304+'DAILY MEAT PREP &amp; PAR SHEET'!H64+'DAILY MEAT PREP &amp; PAR SHEET'!H104+'DAILY MEAT PREP &amp; PAR SHEET'!H141-G9,"")</f>
        <v/>
      </c>
      <c r="H10" s="403" t="str">
        <f>IFERROR('DAILY MEAT PREP &amp; PAR SHEET'!I304+'DAILY MEAT PREP &amp; PAR SHEET'!I64+'DAILY MEAT PREP &amp; PAR SHEET'!I104+'DAILY MEAT PREP &amp; PAR SHEET'!I141-H9,"")</f>
        <v/>
      </c>
      <c r="I10" s="403" t="str">
        <f>IFERROR('DAILY MEAT PREP &amp; PAR SHEET'!J304+'DAILY MEAT PREP &amp; PAR SHEET'!J64+'DAILY MEAT PREP &amp; PAR SHEET'!J104+'DAILY MEAT PREP &amp; PAR SHEET'!J141-I9,"")</f>
        <v/>
      </c>
      <c r="J10" s="403" t="str">
        <f>IFERROR('DAILY MEAT PREP &amp; PAR SHEET'!K304+'DAILY MEAT PREP &amp; PAR SHEET'!K64+'DAILY MEAT PREP &amp; PAR SHEET'!K104+'DAILY MEAT PREP &amp; PAR SHEET'!K141-J9,"")</f>
        <v/>
      </c>
      <c r="K10" s="403" t="str">
        <f>IFERROR('DAILY MEAT PREP &amp; PAR SHEET'!L304+'DAILY MEAT PREP &amp; PAR SHEET'!L64+'DAILY MEAT PREP &amp; PAR SHEET'!L104+'DAILY MEAT PREP &amp; PAR SHEET'!L141-K9,"")</f>
        <v/>
      </c>
      <c r="L10" s="403" t="str">
        <f>IFERROR('DAILY MEAT PREP &amp; PAR SHEET'!M304+'DAILY MEAT PREP &amp; PAR SHEET'!M64+'DAILY MEAT PREP &amp; PAR SHEET'!M104+'DAILY MEAT PREP &amp; PAR SHEET'!M141-L9,"")</f>
        <v/>
      </c>
      <c r="M10" s="403" t="str">
        <f>IFERROR('DAILY MEAT PREP &amp; PAR SHEET'!N304+'DAILY MEAT PREP &amp; PAR SHEET'!N64+'DAILY MEAT PREP &amp; PAR SHEET'!N104+'DAILY MEAT PREP &amp; PAR SHEET'!N141-M9,"")</f>
        <v/>
      </c>
      <c r="N10" s="403" t="str">
        <f>IFERROR('DAILY MEAT PREP &amp; PAR SHEET'!O304+'DAILY MEAT PREP &amp; PAR SHEET'!O64+'DAILY MEAT PREP &amp; PAR SHEET'!O104+'DAILY MEAT PREP &amp; PAR SHEET'!O141-N9,"")</f>
        <v/>
      </c>
      <c r="O10" s="403" t="str">
        <f>IFERROR('DAILY MEAT PREP &amp; PAR SHEET'!P304+'DAILY MEAT PREP &amp; PAR SHEET'!P64+'DAILY MEAT PREP &amp; PAR SHEET'!P104+'DAILY MEAT PREP &amp; PAR SHEET'!P141-O9,"")</f>
        <v/>
      </c>
      <c r="P10" s="403" t="str">
        <f>IFERROR('DAILY MEAT PREP &amp; PAR SHEET'!Q304+'DAILY MEAT PREP &amp; PAR SHEET'!Q64+'DAILY MEAT PREP &amp; PAR SHEET'!Q104+'DAILY MEAT PREP &amp; PAR SHEET'!Q141-P9,"")</f>
        <v/>
      </c>
      <c r="Q10" s="403" t="str">
        <f>IFERROR('DAILY MEAT PREP &amp; PAR SHEET'!R304+'DAILY MEAT PREP &amp; PAR SHEET'!R64+'DAILY MEAT PREP &amp; PAR SHEET'!R104+'DAILY MEAT PREP &amp; PAR SHEET'!R141-Q9,"")</f>
        <v/>
      </c>
      <c r="R10" s="483"/>
    </row>
    <row r="11" spans="1:18" ht="24.75" customHeight="1">
      <c r="A11" s="395"/>
      <c r="B11" s="405" t="s">
        <v>173</v>
      </c>
      <c r="C11" s="405">
        <f>(25-C9)/5</f>
        <v>5</v>
      </c>
      <c r="D11" s="405">
        <f>(24-D9)/8</f>
        <v>3</v>
      </c>
      <c r="E11" s="405">
        <f>(77-E9)/11</f>
        <v>7</v>
      </c>
      <c r="F11" s="405">
        <f>(24-F9)/8</f>
        <v>3</v>
      </c>
      <c r="G11" s="405">
        <f>(4-G9)/4</f>
        <v>1</v>
      </c>
      <c r="H11" s="405">
        <f>(40-H9)/20</f>
        <v>2</v>
      </c>
      <c r="I11" s="405">
        <f>(40-I9)/20</f>
        <v>2</v>
      </c>
      <c r="J11" s="405">
        <f>(12-J9)/6</f>
        <v>2</v>
      </c>
      <c r="K11" s="405">
        <f>(18-K9)/6</f>
        <v>3</v>
      </c>
      <c r="L11" s="405">
        <f>(6-L9)/6</f>
        <v>1</v>
      </c>
      <c r="M11" s="405">
        <f>(12-M9)/3</f>
        <v>4</v>
      </c>
      <c r="N11" s="405">
        <f>(40-N9)/4</f>
        <v>10</v>
      </c>
      <c r="O11" s="405">
        <f>(24-O9)/4</f>
        <v>6</v>
      </c>
      <c r="P11" s="405">
        <f>(12-P9)/4</f>
        <v>3</v>
      </c>
      <c r="Q11" s="405">
        <f>(12-Q9)/4</f>
        <v>3</v>
      </c>
      <c r="R11" s="483"/>
    </row>
    <row r="12" spans="1:18" ht="24.75" customHeight="1">
      <c r="A12" s="395"/>
      <c r="B12" s="404" t="s">
        <v>174</v>
      </c>
      <c r="C12" s="406" t="str">
        <f>IFERROR(C10/5,"")</f>
        <v/>
      </c>
      <c r="D12" s="406" t="str">
        <f t="shared" ref="D12:Q12" si="1">IFERROR(D10/5,"")</f>
        <v/>
      </c>
      <c r="E12" s="406" t="str">
        <f t="shared" si="1"/>
        <v/>
      </c>
      <c r="F12" s="406" t="str">
        <f t="shared" si="1"/>
        <v/>
      </c>
      <c r="G12" s="406" t="str">
        <f t="shared" si="1"/>
        <v/>
      </c>
      <c r="H12" s="406" t="str">
        <f t="shared" si="1"/>
        <v/>
      </c>
      <c r="I12" s="406" t="str">
        <f t="shared" si="1"/>
        <v/>
      </c>
      <c r="J12" s="406" t="str">
        <f t="shared" si="1"/>
        <v/>
      </c>
      <c r="K12" s="406" t="str">
        <f t="shared" si="1"/>
        <v/>
      </c>
      <c r="L12" s="406" t="str">
        <f t="shared" si="1"/>
        <v/>
      </c>
      <c r="M12" s="406" t="str">
        <f t="shared" si="1"/>
        <v/>
      </c>
      <c r="N12" s="406" t="str">
        <f t="shared" si="1"/>
        <v/>
      </c>
      <c r="O12" s="406" t="str">
        <f t="shared" si="1"/>
        <v/>
      </c>
      <c r="P12" s="406" t="str">
        <f t="shared" si="1"/>
        <v/>
      </c>
      <c r="Q12" s="406" t="str">
        <f t="shared" si="1"/>
        <v/>
      </c>
      <c r="R12" s="481"/>
    </row>
    <row r="13" spans="1:18" ht="15" customHeight="1">
      <c r="A13" s="408"/>
      <c r="B13" s="409"/>
      <c r="C13" s="409"/>
      <c r="D13" s="409"/>
      <c r="E13" s="409"/>
      <c r="F13" s="409"/>
      <c r="G13" s="409"/>
      <c r="H13" s="409"/>
      <c r="I13" s="409"/>
      <c r="J13" s="409"/>
      <c r="K13" s="409"/>
      <c r="L13" s="409"/>
      <c r="M13" s="409"/>
      <c r="N13" s="409"/>
      <c r="O13" s="409"/>
      <c r="P13" s="409"/>
      <c r="Q13" s="409"/>
      <c r="R13" s="484"/>
    </row>
    <row r="14" spans="1:18" ht="24" customHeight="1">
      <c r="A14" s="410"/>
      <c r="B14" s="396" t="s">
        <v>176</v>
      </c>
      <c r="C14" s="397" t="s">
        <v>3</v>
      </c>
      <c r="D14" s="398" t="s">
        <v>4</v>
      </c>
      <c r="E14" s="397" t="s">
        <v>5</v>
      </c>
      <c r="F14" s="397" t="s">
        <v>6</v>
      </c>
      <c r="G14" s="398" t="s">
        <v>7</v>
      </c>
      <c r="H14" s="397" t="s">
        <v>8</v>
      </c>
      <c r="I14" s="398" t="s">
        <v>9</v>
      </c>
      <c r="J14" s="397" t="s">
        <v>10</v>
      </c>
      <c r="K14" s="398" t="s">
        <v>11</v>
      </c>
      <c r="L14" s="397" t="s">
        <v>12</v>
      </c>
      <c r="M14" s="397" t="s">
        <v>13</v>
      </c>
      <c r="N14" s="398" t="s">
        <v>14</v>
      </c>
      <c r="O14" s="397" t="s">
        <v>15</v>
      </c>
      <c r="P14" s="397" t="s">
        <v>16</v>
      </c>
      <c r="Q14" s="454" t="s">
        <v>17</v>
      </c>
      <c r="R14" s="481"/>
    </row>
    <row r="15" spans="1:18" ht="30" customHeight="1">
      <c r="A15" s="411"/>
      <c r="B15" s="399" t="s">
        <v>20</v>
      </c>
      <c r="C15" s="400"/>
      <c r="D15" s="400"/>
      <c r="E15" s="400"/>
      <c r="F15" s="400"/>
      <c r="G15" s="401"/>
      <c r="H15" s="400"/>
      <c r="I15" s="401"/>
      <c r="J15" s="400"/>
      <c r="K15" s="451"/>
      <c r="L15" s="452"/>
      <c r="M15" s="400"/>
      <c r="N15" s="401"/>
      <c r="O15" s="400"/>
      <c r="P15" s="400"/>
      <c r="Q15" s="482"/>
      <c r="R15" s="485"/>
    </row>
    <row r="16" spans="1:18" ht="24.75" customHeight="1">
      <c r="A16" s="411"/>
      <c r="B16" s="402" t="s">
        <v>172</v>
      </c>
      <c r="C16" s="403" t="str">
        <f>IFERROR('DAILY MEAT PREP &amp; PAR SHEET'!D141+'DAILY MEAT PREP &amp; PAR SHEET'!D184+'DAILY MEAT PREP &amp; PAR SHEET'!D224+'DAILY MEAT PREP &amp; PAR SHEET'!D264+'DAILY MEAT PREP &amp; PAR SHEET'!D304+'DAILY MEAT PREP &amp; PAR SHEET'!D64+'DAILY MEAT PREP &amp; PAR SHEET'!D104+'DAILY MEAT PREP &amp; PAR SHEET'!D141+'DAILY MEAT PREP &amp; PAR SHEET'!D184-C15,"")</f>
        <v/>
      </c>
      <c r="D16" s="403" t="str">
        <f>IFERROR('DAILY MEAT PREP &amp; PAR SHEET'!E141+'DAILY MEAT PREP &amp; PAR SHEET'!E184+'DAILY MEAT PREP &amp; PAR SHEET'!E224+'DAILY MEAT PREP &amp; PAR SHEET'!E264+'DAILY MEAT PREP &amp; PAR SHEET'!E304+'DAILY MEAT PREP &amp; PAR SHEET'!E64+'DAILY MEAT PREP &amp; PAR SHEET'!E104+'DAILY MEAT PREP &amp; PAR SHEET'!E141+'DAILY MEAT PREP &amp; PAR SHEET'!E184-D15,"")</f>
        <v/>
      </c>
      <c r="E16" s="403" t="str">
        <f>IFERROR('DAILY MEAT PREP &amp; PAR SHEET'!F141+'DAILY MEAT PREP &amp; PAR SHEET'!F184+'DAILY MEAT PREP &amp; PAR SHEET'!F224+'DAILY MEAT PREP &amp; PAR SHEET'!F264+'DAILY MEAT PREP &amp; PAR SHEET'!F304+'DAILY MEAT PREP &amp; PAR SHEET'!F64+'DAILY MEAT PREP &amp; PAR SHEET'!F104+'DAILY MEAT PREP &amp; PAR SHEET'!F141+'DAILY MEAT PREP &amp; PAR SHEET'!F184-E15,"")</f>
        <v/>
      </c>
      <c r="F16" s="403" t="str">
        <f>IFERROR('DAILY MEAT PREP &amp; PAR SHEET'!G141+'DAILY MEAT PREP &amp; PAR SHEET'!G184+'DAILY MEAT PREP &amp; PAR SHEET'!G224+'DAILY MEAT PREP &amp; PAR SHEET'!G264+'DAILY MEAT PREP &amp; PAR SHEET'!G304+'DAILY MEAT PREP &amp; PAR SHEET'!G64+'DAILY MEAT PREP &amp; PAR SHEET'!G104+'DAILY MEAT PREP &amp; PAR SHEET'!G141+'DAILY MEAT PREP &amp; PAR SHEET'!G184-F15,"")</f>
        <v/>
      </c>
      <c r="G16" s="403" t="str">
        <f>IFERROR('DAILY MEAT PREP &amp; PAR SHEET'!H141+'DAILY MEAT PREP &amp; PAR SHEET'!H184+'DAILY MEAT PREP &amp; PAR SHEET'!H224+'DAILY MEAT PREP &amp; PAR SHEET'!H264+'DAILY MEAT PREP &amp; PAR SHEET'!H304+'DAILY MEAT PREP &amp; PAR SHEET'!H64+'DAILY MEAT PREP &amp; PAR SHEET'!H104+'DAILY MEAT PREP &amp; PAR SHEET'!H141+'DAILY MEAT PREP &amp; PAR SHEET'!H184-G15,"")</f>
        <v/>
      </c>
      <c r="H16" s="403" t="str">
        <f>IFERROR('DAILY MEAT PREP &amp; PAR SHEET'!I141+'DAILY MEAT PREP &amp; PAR SHEET'!I184+'DAILY MEAT PREP &amp; PAR SHEET'!I224+'DAILY MEAT PREP &amp; PAR SHEET'!I264+'DAILY MEAT PREP &amp; PAR SHEET'!I304+'DAILY MEAT PREP &amp; PAR SHEET'!I64+'DAILY MEAT PREP &amp; PAR SHEET'!I104+'DAILY MEAT PREP &amp; PAR SHEET'!I141+'DAILY MEAT PREP &amp; PAR SHEET'!I184-H15,"")</f>
        <v/>
      </c>
      <c r="I16" s="403" t="str">
        <f>IFERROR('DAILY MEAT PREP &amp; PAR SHEET'!J141+'DAILY MEAT PREP &amp; PAR SHEET'!J184+'DAILY MEAT PREP &amp; PAR SHEET'!J224+'DAILY MEAT PREP &amp; PAR SHEET'!J264+'DAILY MEAT PREP &amp; PAR SHEET'!J304+'DAILY MEAT PREP &amp; PAR SHEET'!J64+'DAILY MEAT PREP &amp; PAR SHEET'!J104+'DAILY MEAT PREP &amp; PAR SHEET'!J141+'DAILY MEAT PREP &amp; PAR SHEET'!J184-I15,"")</f>
        <v/>
      </c>
      <c r="J16" s="403" t="str">
        <f>IFERROR('DAILY MEAT PREP &amp; PAR SHEET'!K141+'DAILY MEAT PREP &amp; PAR SHEET'!K184+'DAILY MEAT PREP &amp; PAR SHEET'!K224+'DAILY MEAT PREP &amp; PAR SHEET'!K264+'DAILY MEAT PREP &amp; PAR SHEET'!K304+'DAILY MEAT PREP &amp; PAR SHEET'!K64+'DAILY MEAT PREP &amp; PAR SHEET'!K104+'DAILY MEAT PREP &amp; PAR SHEET'!K141+'DAILY MEAT PREP &amp; PAR SHEET'!K184-J15,"")</f>
        <v/>
      </c>
      <c r="K16" s="403" t="str">
        <f>IFERROR('DAILY MEAT PREP &amp; PAR SHEET'!L141+'DAILY MEAT PREP &amp; PAR SHEET'!L184+'DAILY MEAT PREP &amp; PAR SHEET'!L224+'DAILY MEAT PREP &amp; PAR SHEET'!L264+'DAILY MEAT PREP &amp; PAR SHEET'!L304+'DAILY MEAT PREP &amp; PAR SHEET'!L64+'DAILY MEAT PREP &amp; PAR SHEET'!L104+'DAILY MEAT PREP &amp; PAR SHEET'!L141+'DAILY MEAT PREP &amp; PAR SHEET'!L184-K15,"")</f>
        <v/>
      </c>
      <c r="L16" s="403" t="str">
        <f>IFERROR('DAILY MEAT PREP &amp; PAR SHEET'!M141+'DAILY MEAT PREP &amp; PAR SHEET'!M184+'DAILY MEAT PREP &amp; PAR SHEET'!M224+'DAILY MEAT PREP &amp; PAR SHEET'!M264+'DAILY MEAT PREP &amp; PAR SHEET'!M304+'DAILY MEAT PREP &amp; PAR SHEET'!M64+'DAILY MEAT PREP &amp; PAR SHEET'!M104+'DAILY MEAT PREP &amp; PAR SHEET'!M141+'DAILY MEAT PREP &amp; PAR SHEET'!M184-L15,"")</f>
        <v/>
      </c>
      <c r="M16" s="403" t="str">
        <f>IFERROR('DAILY MEAT PREP &amp; PAR SHEET'!N141+'DAILY MEAT PREP &amp; PAR SHEET'!N184+'DAILY MEAT PREP &amp; PAR SHEET'!N224+'DAILY MEAT PREP &amp; PAR SHEET'!N264+'DAILY MEAT PREP &amp; PAR SHEET'!N304+'DAILY MEAT PREP &amp; PAR SHEET'!N64+'DAILY MEAT PREP &amp; PAR SHEET'!N104+'DAILY MEAT PREP &amp; PAR SHEET'!N141+'DAILY MEAT PREP &amp; PAR SHEET'!N184-M15,"")</f>
        <v/>
      </c>
      <c r="N16" s="403" t="str">
        <f>IFERROR('DAILY MEAT PREP &amp; PAR SHEET'!O141+'DAILY MEAT PREP &amp; PAR SHEET'!O184+'DAILY MEAT PREP &amp; PAR SHEET'!O224+'DAILY MEAT PREP &amp; PAR SHEET'!O264+'DAILY MEAT PREP &amp; PAR SHEET'!O304+'DAILY MEAT PREP &amp; PAR SHEET'!O64+'DAILY MEAT PREP &amp; PAR SHEET'!O104+'DAILY MEAT PREP &amp; PAR SHEET'!O141+'DAILY MEAT PREP &amp; PAR SHEET'!O184-N15,"")</f>
        <v/>
      </c>
      <c r="O16" s="403" t="str">
        <f>IFERROR('DAILY MEAT PREP &amp; PAR SHEET'!P141+'DAILY MEAT PREP &amp; PAR SHEET'!P184+'DAILY MEAT PREP &amp; PAR SHEET'!P224+'DAILY MEAT PREP &amp; PAR SHEET'!P264+'DAILY MEAT PREP &amp; PAR SHEET'!P304+'DAILY MEAT PREP &amp; PAR SHEET'!P64+'DAILY MEAT PREP &amp; PAR SHEET'!P104+'DAILY MEAT PREP &amp; PAR SHEET'!P141+'DAILY MEAT PREP &amp; PAR SHEET'!P184-O15,"")</f>
        <v/>
      </c>
      <c r="P16" s="403" t="str">
        <f>IFERROR('DAILY MEAT PREP &amp; PAR SHEET'!Q141+'DAILY MEAT PREP &amp; PAR SHEET'!Q184+'DAILY MEAT PREP &amp; PAR SHEET'!Q224+'DAILY MEAT PREP &amp; PAR SHEET'!Q264+'DAILY MEAT PREP &amp; PAR SHEET'!Q304+'DAILY MEAT PREP &amp; PAR SHEET'!Q64+'DAILY MEAT PREP &amp; PAR SHEET'!Q104+'DAILY MEAT PREP &amp; PAR SHEET'!Q141+'DAILY MEAT PREP &amp; PAR SHEET'!Q184-P15,"")</f>
        <v/>
      </c>
      <c r="Q16" s="403" t="str">
        <f>IFERROR('DAILY MEAT PREP &amp; PAR SHEET'!R141+'DAILY MEAT PREP &amp; PAR SHEET'!R184+'DAILY MEAT PREP &amp; PAR SHEET'!R224+'DAILY MEAT PREP &amp; PAR SHEET'!R264+'DAILY MEAT PREP &amp; PAR SHEET'!R304+'DAILY MEAT PREP &amp; PAR SHEET'!R64+'DAILY MEAT PREP &amp; PAR SHEET'!R104+'DAILY MEAT PREP &amp; PAR SHEET'!R141+'DAILY MEAT PREP &amp; PAR SHEET'!R184-Q15,"")</f>
        <v/>
      </c>
      <c r="R16" s="486"/>
    </row>
    <row r="17" spans="1:18" ht="24.75" customHeight="1">
      <c r="A17" s="411"/>
      <c r="B17" s="405" t="s">
        <v>173</v>
      </c>
      <c r="C17" s="405">
        <f>(50-C15)/5</f>
        <v>10</v>
      </c>
      <c r="D17" s="405">
        <f>(48-D15)/8</f>
        <v>6</v>
      </c>
      <c r="E17" s="405">
        <f>(154-E15)/11</f>
        <v>14</v>
      </c>
      <c r="F17" s="405">
        <f>(48-F15)/8</f>
        <v>6</v>
      </c>
      <c r="G17" s="405">
        <f>(8-G15)/4</f>
        <v>2</v>
      </c>
      <c r="H17" s="405">
        <f>(80-H15)/20</f>
        <v>4</v>
      </c>
      <c r="I17" s="405">
        <f>(80-I15)/20</f>
        <v>4</v>
      </c>
      <c r="J17" s="405">
        <f>(24-J15)/6</f>
        <v>4</v>
      </c>
      <c r="K17" s="405">
        <f>(36-K15)/6</f>
        <v>6</v>
      </c>
      <c r="L17" s="405">
        <f>(12-L15)/6</f>
        <v>2</v>
      </c>
      <c r="M17" s="405">
        <f>(24-M15)/3</f>
        <v>8</v>
      </c>
      <c r="N17" s="405">
        <f>(80-N15)/4</f>
        <v>20</v>
      </c>
      <c r="O17" s="405">
        <f>(48-O15)/4</f>
        <v>12</v>
      </c>
      <c r="P17" s="405">
        <f>(24-P15)/4</f>
        <v>6</v>
      </c>
      <c r="Q17" s="405">
        <f>(24-Q15)/4</f>
        <v>6</v>
      </c>
      <c r="R17" s="486"/>
    </row>
    <row r="18" spans="1:18" ht="24.75" customHeight="1">
      <c r="A18" s="412"/>
      <c r="B18" s="404" t="s">
        <v>174</v>
      </c>
      <c r="C18" s="406" t="str">
        <f>IFERROR(C16/5,"")</f>
        <v/>
      </c>
      <c r="D18" s="406" t="str">
        <f t="shared" ref="D18:Q18" si="2">IFERROR(D16/5,"")</f>
        <v/>
      </c>
      <c r="E18" s="406" t="str">
        <f t="shared" si="2"/>
        <v/>
      </c>
      <c r="F18" s="406" t="str">
        <f t="shared" si="2"/>
        <v/>
      </c>
      <c r="G18" s="406" t="str">
        <f t="shared" si="2"/>
        <v/>
      </c>
      <c r="H18" s="406" t="str">
        <f t="shared" si="2"/>
        <v/>
      </c>
      <c r="I18" s="406" t="str">
        <f t="shared" si="2"/>
        <v/>
      </c>
      <c r="J18" s="406" t="str">
        <f t="shared" si="2"/>
        <v/>
      </c>
      <c r="K18" s="406" t="str">
        <f t="shared" si="2"/>
        <v/>
      </c>
      <c r="L18" s="406" t="str">
        <f t="shared" si="2"/>
        <v/>
      </c>
      <c r="M18" s="406" t="str">
        <f t="shared" si="2"/>
        <v/>
      </c>
      <c r="N18" s="406" t="str">
        <f t="shared" si="2"/>
        <v/>
      </c>
      <c r="O18" s="406" t="str">
        <f t="shared" si="2"/>
        <v/>
      </c>
      <c r="P18" s="406" t="str">
        <f t="shared" si="2"/>
        <v/>
      </c>
      <c r="Q18" s="406" t="str">
        <f t="shared" si="2"/>
        <v/>
      </c>
      <c r="R18" s="487"/>
    </row>
    <row r="19" spans="1:18" ht="24" customHeight="1">
      <c r="A19" s="411"/>
      <c r="B19" s="394"/>
      <c r="C19" s="394"/>
      <c r="D19" s="394"/>
      <c r="E19" s="394"/>
      <c r="F19" s="394"/>
      <c r="G19" s="1689" t="s">
        <v>177</v>
      </c>
      <c r="H19" s="1690"/>
      <c r="I19" s="1690"/>
      <c r="J19" s="1690"/>
      <c r="K19" s="1690"/>
      <c r="L19" s="1691"/>
      <c r="M19" s="407"/>
      <c r="N19" s="394"/>
      <c r="O19" s="394"/>
      <c r="P19" s="407"/>
      <c r="Q19" s="394"/>
      <c r="R19" s="487"/>
    </row>
    <row r="20" spans="1:18">
      <c r="A20" s="411"/>
      <c r="B20" s="407"/>
      <c r="C20" s="407"/>
      <c r="D20" s="407"/>
      <c r="E20" s="407"/>
      <c r="F20" s="407"/>
      <c r="G20" s="407"/>
      <c r="H20" s="414"/>
      <c r="I20" s="414"/>
      <c r="J20" s="414"/>
      <c r="K20" s="414"/>
      <c r="L20" s="414"/>
      <c r="M20" s="407"/>
      <c r="N20" s="407"/>
      <c r="O20" s="407"/>
      <c r="P20" s="407"/>
      <c r="Q20" s="407"/>
      <c r="R20" s="487"/>
    </row>
    <row r="21" spans="1:18" ht="3.75" customHeight="1">
      <c r="A21" s="411"/>
      <c r="B21" s="415"/>
      <c r="C21" s="415"/>
      <c r="D21" s="415"/>
      <c r="E21" s="415"/>
      <c r="F21" s="415"/>
      <c r="G21" s="415"/>
      <c r="H21" s="415"/>
      <c r="I21" s="443"/>
      <c r="J21" s="443"/>
      <c r="K21" s="443"/>
      <c r="L21" s="443"/>
      <c r="M21" s="453"/>
      <c r="N21" s="453"/>
      <c r="O21" s="453"/>
      <c r="P21" s="453"/>
      <c r="Q21" s="453"/>
      <c r="R21" s="487"/>
    </row>
    <row r="22" spans="1:18" ht="26.25" customHeight="1">
      <c r="A22" s="411"/>
      <c r="B22" s="396" t="str">
        <f>'DAILY MEAT PREP &amp; PAR SHEET'!D2</f>
        <v>DICKEY'S</v>
      </c>
      <c r="C22" s="416"/>
      <c r="D22" s="416"/>
      <c r="E22" s="416"/>
      <c r="F22" s="416"/>
      <c r="G22" s="1692" t="s">
        <v>178</v>
      </c>
      <c r="H22" s="1693"/>
      <c r="I22" s="1693"/>
      <c r="J22" s="1693"/>
      <c r="K22" s="1693"/>
      <c r="L22" s="1694"/>
      <c r="M22" s="394"/>
      <c r="N22" s="455"/>
      <c r="O22" s="455"/>
      <c r="P22" s="455"/>
      <c r="Q22" s="488"/>
      <c r="R22" s="481"/>
    </row>
    <row r="23" spans="1:18" ht="35.25" customHeight="1">
      <c r="A23" s="411"/>
      <c r="B23" s="413" t="s">
        <v>179</v>
      </c>
      <c r="C23" s="417" t="s">
        <v>180</v>
      </c>
      <c r="D23" s="418" t="s">
        <v>181</v>
      </c>
      <c r="E23" s="419" t="s">
        <v>182</v>
      </c>
      <c r="F23" s="420" t="s">
        <v>183</v>
      </c>
      <c r="G23" s="421" t="s">
        <v>184</v>
      </c>
      <c r="H23" s="422" t="str">
        <f>IF('DAILY MEAT PREP &amp; PAR SHEET'!D2="HARAHAN","MONDAY TRUCK","TUESDAY TRUCK")</f>
        <v>TUESDAY TRUCK</v>
      </c>
      <c r="I23" s="422" t="str">
        <f>IF('DAILY MEAT PREP &amp; PAR SHEET'!D2="HARAHAN","THURSDAY TRUCK","FRIDAY TRUCK")</f>
        <v>FRIDAY TRUCK</v>
      </c>
      <c r="J23" s="456" t="s">
        <v>185</v>
      </c>
      <c r="K23" s="457" t="s">
        <v>186</v>
      </c>
      <c r="L23" s="420" t="s">
        <v>187</v>
      </c>
      <c r="M23" s="421" t="s">
        <v>188</v>
      </c>
      <c r="N23" s="458" t="s">
        <v>189</v>
      </c>
      <c r="O23" s="459" t="s">
        <v>190</v>
      </c>
      <c r="P23" s="460" t="s">
        <v>191</v>
      </c>
      <c r="Q23" s="489" t="s">
        <v>192</v>
      </c>
      <c r="R23" s="481"/>
    </row>
    <row r="24" spans="1:18" ht="18.75">
      <c r="A24" s="411"/>
      <c r="B24" s="423">
        <f>'DAILY MEAT PREP &amp; PAR SHEET'!C32</f>
        <v>44136</v>
      </c>
      <c r="C24" s="424"/>
      <c r="D24" s="425">
        <f>(C24*34%)</f>
        <v>0</v>
      </c>
      <c r="E24" s="426">
        <f>C24*38%/2</f>
        <v>0</v>
      </c>
      <c r="F24" s="425">
        <f>C24*34%/2</f>
        <v>0</v>
      </c>
      <c r="G24" s="427">
        <f>D24-H24-I24-J24</f>
        <v>0</v>
      </c>
      <c r="H24" s="428"/>
      <c r="I24" s="461"/>
      <c r="J24" s="462">
        <f>'OPEN PURCHASES'!F13</f>
        <v>0</v>
      </c>
      <c r="K24" s="463">
        <f>H24+I24+J24</f>
        <v>0</v>
      </c>
      <c r="L24" s="464" t="str">
        <f t="shared" ref="L24:L29" si="3">IF(K24&gt;D24,"Over Budget","Under Budget")</f>
        <v>Under Budget</v>
      </c>
      <c r="M24" s="465">
        <f>'INVENTORY WEEK 1'!H169</f>
        <v>0</v>
      </c>
      <c r="N24" s="462">
        <f>'INVENTORY WEEK 1'!I169</f>
        <v>0</v>
      </c>
      <c r="O24" s="466">
        <f>M24+H24+I24+J24-N24</f>
        <v>0</v>
      </c>
      <c r="P24" s="467" t="e">
        <f t="shared" ref="P24:P29" si="4">O24/C24</f>
        <v>#DIV/0!</v>
      </c>
      <c r="Q24" s="490"/>
      <c r="R24" s="481"/>
    </row>
    <row r="25" spans="1:18" ht="18.75" customHeight="1">
      <c r="A25" s="411"/>
      <c r="B25" s="429">
        <f>'DAILY MEAT PREP &amp; PAR SHEET'!C40</f>
        <v>44143</v>
      </c>
      <c r="C25" s="424"/>
      <c r="D25" s="425">
        <f>(C25*34%)</f>
        <v>0</v>
      </c>
      <c r="E25" s="430">
        <f>C25*38%/2</f>
        <v>0</v>
      </c>
      <c r="F25" s="425">
        <f>C25*34%/2</f>
        <v>0</v>
      </c>
      <c r="G25" s="427">
        <f>D25-H25-I25-J25</f>
        <v>0</v>
      </c>
      <c r="H25" s="428"/>
      <c r="I25" s="428"/>
      <c r="J25" s="462">
        <f>'OPEN PURCHASES'!F26</f>
        <v>0</v>
      </c>
      <c r="K25" s="463">
        <f>H25+I25+J25</f>
        <v>0</v>
      </c>
      <c r="L25" s="464" t="str">
        <f t="shared" si="3"/>
        <v>Under Budget</v>
      </c>
      <c r="M25" s="465">
        <f>'INVENTORY WEEK 2'!H169</f>
        <v>0</v>
      </c>
      <c r="N25" s="462">
        <f>'INVENTORY WEEK 2'!I169</f>
        <v>0</v>
      </c>
      <c r="O25" s="466">
        <f>M25+H25+I25+J25-N25</f>
        <v>0</v>
      </c>
      <c r="P25" s="467" t="e">
        <f t="shared" si="4"/>
        <v>#DIV/0!</v>
      </c>
      <c r="Q25" s="490"/>
      <c r="R25" s="481"/>
    </row>
    <row r="26" spans="1:18" ht="18.75" customHeight="1">
      <c r="A26" s="411"/>
      <c r="B26" s="429">
        <f>'DAILY MEAT PREP &amp; PAR SHEET'!C48</f>
        <v>44150</v>
      </c>
      <c r="C26" s="424"/>
      <c r="D26" s="425">
        <f>(C26*34%)</f>
        <v>0</v>
      </c>
      <c r="E26" s="430">
        <f>C26*38%/2</f>
        <v>0</v>
      </c>
      <c r="F26" s="425">
        <f>C26*34%/2</f>
        <v>0</v>
      </c>
      <c r="G26" s="427">
        <f>D26-H26-I26-J26</f>
        <v>0</v>
      </c>
      <c r="H26" s="428"/>
      <c r="I26" s="428"/>
      <c r="J26" s="462">
        <f>'OPEN PURCHASES'!F39</f>
        <v>0</v>
      </c>
      <c r="K26" s="463">
        <f>H26+I26+J26</f>
        <v>0</v>
      </c>
      <c r="L26" s="464" t="str">
        <f t="shared" si="3"/>
        <v>Under Budget</v>
      </c>
      <c r="M26" s="465">
        <f>'INVENTORY WEEK 3'!H169</f>
        <v>0</v>
      </c>
      <c r="N26" s="462">
        <f>'INVENTORY WEEK 3'!I169</f>
        <v>0</v>
      </c>
      <c r="O26" s="466">
        <f>M26+H26+I26+J26-N26</f>
        <v>0</v>
      </c>
      <c r="P26" s="467" t="e">
        <f t="shared" si="4"/>
        <v>#DIV/0!</v>
      </c>
      <c r="Q26" s="490"/>
      <c r="R26" s="481"/>
    </row>
    <row r="27" spans="1:18" ht="18.75">
      <c r="A27" s="411"/>
      <c r="B27" s="429">
        <f>'DAILY MEAT PREP &amp; PAR SHEET'!C56</f>
        <v>44157</v>
      </c>
      <c r="C27" s="424"/>
      <c r="D27" s="425">
        <f>(C27*34%)</f>
        <v>0</v>
      </c>
      <c r="E27" s="430">
        <f>C27*38%/2</f>
        <v>0</v>
      </c>
      <c r="F27" s="425">
        <f>C27*34%/2</f>
        <v>0</v>
      </c>
      <c r="G27" s="427">
        <f>D27-H27-I27-J27</f>
        <v>0</v>
      </c>
      <c r="H27" s="428"/>
      <c r="I27" s="428"/>
      <c r="J27" s="462">
        <f>'OPEN PURCHASES'!F52</f>
        <v>0</v>
      </c>
      <c r="K27" s="463">
        <f>H27+I27+J27</f>
        <v>0</v>
      </c>
      <c r="L27" s="464" t="str">
        <f t="shared" si="3"/>
        <v>Under Budget</v>
      </c>
      <c r="M27" s="465">
        <f>'INVENTORY WEEK 4'!H169</f>
        <v>0</v>
      </c>
      <c r="N27" s="462">
        <f>'INVENTORY WEEK 4'!I169</f>
        <v>0</v>
      </c>
      <c r="O27" s="466">
        <f>M27+H27+I27+J27-N27</f>
        <v>0</v>
      </c>
      <c r="P27" s="467" t="e">
        <f t="shared" si="4"/>
        <v>#DIV/0!</v>
      </c>
      <c r="Q27" s="490"/>
      <c r="R27" s="481"/>
    </row>
    <row r="28" spans="1:18" ht="18.75" customHeight="1">
      <c r="A28" s="410"/>
      <c r="B28" s="431"/>
      <c r="C28" s="424"/>
      <c r="D28" s="432">
        <f>(C28*34%)</f>
        <v>0</v>
      </c>
      <c r="E28" s="433">
        <f>C28*38%/2</f>
        <v>0</v>
      </c>
      <c r="F28" s="432">
        <f>C28*34%/2</f>
        <v>0</v>
      </c>
      <c r="G28" s="434">
        <f>D28-H28-I28-J28</f>
        <v>0</v>
      </c>
      <c r="H28" s="435"/>
      <c r="I28" s="435"/>
      <c r="J28" s="468">
        <f>'OPEN PURCHASES'!F65</f>
        <v>0</v>
      </c>
      <c r="K28" s="469">
        <f>H28+I28+J28</f>
        <v>0</v>
      </c>
      <c r="L28" s="470" t="str">
        <f t="shared" si="3"/>
        <v>Under Budget</v>
      </c>
      <c r="M28" s="471">
        <f>'INVENTORY WEEK 5'!H169</f>
        <v>0</v>
      </c>
      <c r="N28" s="472">
        <f>'INVENTORY WEEK 5'!I169</f>
        <v>0</v>
      </c>
      <c r="O28" s="473">
        <f>M28+H28+I28+J28-N28</f>
        <v>0</v>
      </c>
      <c r="P28" s="474" t="e">
        <f t="shared" si="4"/>
        <v>#DIV/0!</v>
      </c>
      <c r="Q28" s="490"/>
      <c r="R28" s="481"/>
    </row>
    <row r="29" spans="1:18" ht="24" customHeight="1">
      <c r="A29" s="395"/>
      <c r="B29" s="436" t="s">
        <v>193</v>
      </c>
      <c r="C29" s="437">
        <f t="shared" ref="C29:K29" si="5">SUM(C24:C28)</f>
        <v>0</v>
      </c>
      <c r="D29" s="438">
        <f t="shared" si="5"/>
        <v>0</v>
      </c>
      <c r="E29" s="439">
        <f t="shared" si="5"/>
        <v>0</v>
      </c>
      <c r="F29" s="440">
        <f t="shared" si="5"/>
        <v>0</v>
      </c>
      <c r="G29" s="441">
        <f t="shared" si="5"/>
        <v>0</v>
      </c>
      <c r="H29" s="442">
        <f t="shared" si="5"/>
        <v>0</v>
      </c>
      <c r="I29" s="442">
        <f t="shared" si="5"/>
        <v>0</v>
      </c>
      <c r="J29" s="475">
        <f t="shared" si="5"/>
        <v>0</v>
      </c>
      <c r="K29" s="475">
        <f t="shared" si="5"/>
        <v>0</v>
      </c>
      <c r="L29" s="476" t="str">
        <f t="shared" si="3"/>
        <v>Under Budget</v>
      </c>
      <c r="M29" s="477"/>
      <c r="N29" s="442"/>
      <c r="O29" s="478">
        <f>SUM(O24:O28)</f>
        <v>0</v>
      </c>
      <c r="P29" s="479" t="e">
        <f t="shared" si="4"/>
        <v>#DIV/0!</v>
      </c>
      <c r="Q29" s="491">
        <f>SUM(Q24:Q28)</f>
        <v>0</v>
      </c>
      <c r="R29" s="481"/>
    </row>
    <row r="30" spans="1:18" ht="15.75">
      <c r="A30" s="395"/>
      <c r="B30" s="443"/>
      <c r="C30" s="444"/>
      <c r="D30" s="445"/>
      <c r="E30" s="446"/>
      <c r="F30" s="445"/>
      <c r="G30" s="443"/>
      <c r="H30" s="447"/>
      <c r="I30" s="1695"/>
      <c r="J30" s="1695"/>
      <c r="K30" s="1695"/>
      <c r="L30" s="1695"/>
      <c r="M30" s="443"/>
      <c r="N30" s="443"/>
      <c r="O30" s="443"/>
      <c r="P30" s="443"/>
      <c r="Q30" s="443"/>
      <c r="R30" s="481"/>
    </row>
    <row r="31" spans="1:18">
      <c r="A31" s="448"/>
      <c r="B31" s="449"/>
      <c r="C31" s="449"/>
      <c r="D31" s="449"/>
      <c r="E31" s="449"/>
      <c r="F31" s="450"/>
      <c r="G31" s="449"/>
      <c r="H31" s="449"/>
      <c r="I31" s="449"/>
      <c r="J31" s="449"/>
      <c r="K31" s="449"/>
      <c r="L31" s="449"/>
      <c r="M31" s="449"/>
      <c r="N31" s="449"/>
      <c r="O31" s="449"/>
      <c r="P31" s="449"/>
      <c r="Q31" s="449"/>
      <c r="R31" s="492"/>
    </row>
  </sheetData>
  <sheetProtection selectLockedCells="1"/>
  <mergeCells count="3">
    <mergeCell ref="G19:L19"/>
    <mergeCell ref="G22:L22"/>
    <mergeCell ref="I30:L30"/>
  </mergeCells>
  <conditionalFormatting sqref="C6:Q6">
    <cfRule type="cellIs" dxfId="128" priority="51" operator="lessThan">
      <formula>0</formula>
    </cfRule>
  </conditionalFormatting>
  <conditionalFormatting sqref="C12:Q12">
    <cfRule type="cellIs" dxfId="127" priority="2" operator="lessThan">
      <formula>0</formula>
    </cfRule>
  </conditionalFormatting>
  <conditionalFormatting sqref="C18:Q18">
    <cfRule type="cellIs" dxfId="126" priority="1" operator="lessThan">
      <formula>0</formula>
    </cfRule>
  </conditionalFormatting>
  <conditionalFormatting sqref="H24">
    <cfRule type="cellIs" dxfId="125" priority="48" operator="greaterThan">
      <formula>$F$24</formula>
    </cfRule>
  </conditionalFormatting>
  <conditionalFormatting sqref="I24">
    <cfRule type="cellIs" dxfId="124" priority="37" operator="greaterThan">
      <formula>$F$24</formula>
    </cfRule>
  </conditionalFormatting>
  <conditionalFormatting sqref="L24">
    <cfRule type="containsText" dxfId="123" priority="7" operator="containsText" text="Under Budget">
      <formula>NOT(ISERROR(SEARCH("Under Budget",L24)))</formula>
    </cfRule>
    <cfRule type="containsText" dxfId="122" priority="8" operator="containsText" text="Over Budget">
      <formula>NOT(ISERROR(SEARCH("Over Budget",L24)))</formula>
    </cfRule>
  </conditionalFormatting>
  <conditionalFormatting sqref="H25:I25">
    <cfRule type="cellIs" dxfId="121" priority="46" operator="greaterThan">
      <formula>$F$25</formula>
    </cfRule>
  </conditionalFormatting>
  <conditionalFormatting sqref="L25">
    <cfRule type="containsText" dxfId="120" priority="3" operator="containsText" text="Under Budget">
      <formula>NOT(ISERROR(SEARCH("Under Budget",L25)))</formula>
    </cfRule>
    <cfRule type="containsText" dxfId="119" priority="4" operator="containsText" text="Over Budget">
      <formula>NOT(ISERROR(SEARCH("Over Budget",L25)))</formula>
    </cfRule>
  </conditionalFormatting>
  <conditionalFormatting sqref="H26:I26">
    <cfRule type="cellIs" dxfId="118" priority="44" operator="greaterThan">
      <formula>$F$26</formula>
    </cfRule>
  </conditionalFormatting>
  <conditionalFormatting sqref="L26">
    <cfRule type="containsText" dxfId="117" priority="5" operator="containsText" text="Under Budget">
      <formula>NOT(ISERROR(SEARCH("Under Budget",L26)))</formula>
    </cfRule>
    <cfRule type="containsText" dxfId="116" priority="6" operator="containsText" text="Over Budget">
      <formula>NOT(ISERROR(SEARCH("Over Budget",L26)))</formula>
    </cfRule>
  </conditionalFormatting>
  <conditionalFormatting sqref="H27:I27">
    <cfRule type="cellIs" dxfId="115" priority="42" operator="greaterThan">
      <formula>$F$27</formula>
    </cfRule>
  </conditionalFormatting>
  <conditionalFormatting sqref="L27">
    <cfRule type="containsText" dxfId="114" priority="13" operator="containsText" text="Under Budget">
      <formula>NOT(ISERROR(SEARCH("Under Budget",L27)))</formula>
    </cfRule>
    <cfRule type="containsText" dxfId="113" priority="14" operator="containsText" text="Over Budget">
      <formula>NOT(ISERROR(SEARCH("Over Budget",L27)))</formula>
    </cfRule>
  </conditionalFormatting>
  <conditionalFormatting sqref="H28:I28">
    <cfRule type="cellIs" dxfId="112" priority="40" operator="greaterThan">
      <formula>$F$28</formula>
    </cfRule>
  </conditionalFormatting>
  <conditionalFormatting sqref="L28">
    <cfRule type="containsText" dxfId="111" priority="11" operator="containsText" text="Under Budget">
      <formula>NOT(ISERROR(SEARCH("Under Budget",L28)))</formula>
    </cfRule>
    <cfRule type="containsText" dxfId="110" priority="12" operator="containsText" text="Over Budget">
      <formula>NOT(ISERROR(SEARCH("Over Budget",L28)))</formula>
    </cfRule>
  </conditionalFormatting>
  <conditionalFormatting sqref="L29">
    <cfRule type="containsText" dxfId="109" priority="9" operator="containsText" text="Under Budget">
      <formula>NOT(ISERROR(SEARCH("Under Budget",L29)))</formula>
    </cfRule>
    <cfRule type="containsText" dxfId="108" priority="10" operator="containsText" text="Over Budget">
      <formula>NOT(ISERROR(SEARCH("Over Budget",L29)))</formula>
    </cfRule>
  </conditionalFormatting>
  <conditionalFormatting sqref="G24:G28">
    <cfRule type="cellIs" dxfId="107" priority="31" operator="lessThan">
      <formula>0</formula>
    </cfRule>
  </conditionalFormatting>
  <conditionalFormatting sqref="K24:K28">
    <cfRule type="cellIs" dxfId="106" priority="36" operator="greaterThan">
      <formula>$D$24</formula>
    </cfRule>
  </conditionalFormatting>
  <pageMargins left="0.7" right="0.7" top="0.75" bottom="0.75" header="0.3" footer="0.3"/>
  <pageSetup scale="44" orientation="landscape" r:id="rId1"/>
  <ignoredErrors>
    <ignoredError sqref="E5 E11 E1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ump_quicksheet">
                <anchor moveWithCells="1" sizeWithCells="1">
                  <from>
                    <xdr:col>8</xdr:col>
                    <xdr:colOff>523875</xdr:colOff>
                    <xdr:row>0</xdr:row>
                    <xdr:rowOff>0</xdr:rowOff>
                  </from>
                  <to>
                    <xdr:col>9</xdr:col>
                    <xdr:colOff>447675</xdr:colOff>
                    <xdr:row>1</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7C80"/>
    <pageSetUpPr fitToPage="1"/>
  </sheetPr>
  <dimension ref="A1:S70"/>
  <sheetViews>
    <sheetView workbookViewId="0">
      <selection activeCell="G8" sqref="G8"/>
    </sheetView>
  </sheetViews>
  <sheetFormatPr defaultColWidth="17.42578125" defaultRowHeight="15.75"/>
  <cols>
    <col min="1" max="1" width="1.7109375" style="317" customWidth="1"/>
    <col min="2" max="2" width="13.42578125" style="317" customWidth="1"/>
    <col min="3" max="3" width="17.7109375" style="317" customWidth="1"/>
    <col min="4" max="4" width="17.42578125" style="317" customWidth="1"/>
    <col min="5" max="5" width="17.42578125" style="318"/>
    <col min="6" max="16" width="17.42578125" style="317"/>
    <col min="17" max="17" width="1.42578125" style="317" customWidth="1"/>
    <col min="18" max="16384" width="17.42578125" style="317"/>
  </cols>
  <sheetData>
    <row r="1" spans="1:17" ht="10.5" customHeight="1">
      <c r="A1" s="319"/>
      <c r="B1" s="320"/>
      <c r="C1" s="320"/>
      <c r="D1" s="320"/>
      <c r="E1" s="321"/>
      <c r="F1" s="320"/>
      <c r="G1" s="320"/>
      <c r="H1" s="320"/>
      <c r="I1" s="320"/>
      <c r="J1" s="320"/>
      <c r="K1" s="320"/>
      <c r="L1" s="320"/>
      <c r="M1" s="320"/>
      <c r="N1" s="320"/>
      <c r="O1" s="320"/>
      <c r="P1" s="320"/>
      <c r="Q1" s="371"/>
    </row>
    <row r="2" spans="1:17" ht="32.25" customHeight="1">
      <c r="A2" s="322"/>
      <c r="B2" s="323" t="str">
        <f>'DAILY MEAT PREP &amp; PAR SHEET'!D2</f>
        <v>DICKEY'S</v>
      </c>
      <c r="C2" s="324" t="s">
        <v>194</v>
      </c>
      <c r="D2" s="325" t="s">
        <v>195</v>
      </c>
      <c r="E2" s="325" t="s">
        <v>196</v>
      </c>
      <c r="F2" s="326" t="s">
        <v>197</v>
      </c>
      <c r="G2" s="327" t="s">
        <v>198</v>
      </c>
      <c r="H2" s="327" t="s">
        <v>199</v>
      </c>
      <c r="I2" s="327" t="s">
        <v>200</v>
      </c>
      <c r="J2" s="364" t="s">
        <v>201</v>
      </c>
      <c r="K2" s="324" t="s">
        <v>202</v>
      </c>
      <c r="L2" s="324" t="s">
        <v>203</v>
      </c>
      <c r="M2" s="324" t="s">
        <v>204</v>
      </c>
      <c r="N2" s="324" t="s">
        <v>205</v>
      </c>
      <c r="O2" s="324"/>
      <c r="P2" s="324"/>
      <c r="Q2" s="372"/>
    </row>
    <row r="3" spans="1:17" ht="14.25" customHeight="1">
      <c r="A3" s="322"/>
      <c r="B3" s="1696" t="s">
        <v>206</v>
      </c>
      <c r="C3" s="328"/>
      <c r="D3" s="329"/>
      <c r="E3" s="330"/>
      <c r="F3" s="331">
        <f t="shared" ref="F3:F12" si="0">G3+H3+I3+J3+K3+L3+M3+N3+O3+P3</f>
        <v>0</v>
      </c>
      <c r="G3" s="332"/>
      <c r="H3" s="333"/>
      <c r="I3" s="333"/>
      <c r="J3" s="333"/>
      <c r="K3" s="333"/>
      <c r="L3" s="333"/>
      <c r="M3" s="333"/>
      <c r="N3" s="333"/>
      <c r="O3" s="333"/>
      <c r="P3" s="365"/>
      <c r="Q3" s="372"/>
    </row>
    <row r="4" spans="1:17" ht="14.25" customHeight="1">
      <c r="A4" s="322"/>
      <c r="B4" s="1696"/>
      <c r="C4" s="334"/>
      <c r="D4" s="335"/>
      <c r="E4" s="336"/>
      <c r="F4" s="337">
        <f t="shared" si="0"/>
        <v>0</v>
      </c>
      <c r="G4" s="338"/>
      <c r="H4" s="339"/>
      <c r="I4" s="339"/>
      <c r="J4" s="339"/>
      <c r="K4" s="339"/>
      <c r="L4" s="339"/>
      <c r="M4" s="339"/>
      <c r="N4" s="339"/>
      <c r="O4" s="339"/>
      <c r="P4" s="366"/>
      <c r="Q4" s="372"/>
    </row>
    <row r="5" spans="1:17" ht="14.25" customHeight="1">
      <c r="A5" s="322"/>
      <c r="B5" s="1696"/>
      <c r="C5" s="334"/>
      <c r="D5" s="335"/>
      <c r="E5" s="336"/>
      <c r="F5" s="337">
        <f t="shared" si="0"/>
        <v>0</v>
      </c>
      <c r="G5" s="338"/>
      <c r="H5" s="339"/>
      <c r="I5" s="339"/>
      <c r="J5" s="339"/>
      <c r="K5" s="339"/>
      <c r="L5" s="339"/>
      <c r="M5" s="339"/>
      <c r="N5" s="339"/>
      <c r="O5" s="339"/>
      <c r="P5" s="366"/>
      <c r="Q5" s="372"/>
    </row>
    <row r="6" spans="1:17" ht="14.25" customHeight="1">
      <c r="A6" s="322"/>
      <c r="B6" s="1696"/>
      <c r="C6" s="334"/>
      <c r="D6" s="335"/>
      <c r="E6" s="336"/>
      <c r="F6" s="337">
        <f t="shared" si="0"/>
        <v>0</v>
      </c>
      <c r="G6" s="338"/>
      <c r="H6" s="339"/>
      <c r="I6" s="339"/>
      <c r="J6" s="339"/>
      <c r="K6" s="339"/>
      <c r="L6" s="339"/>
      <c r="M6" s="339"/>
      <c r="N6" s="339"/>
      <c r="O6" s="339"/>
      <c r="P6" s="366"/>
      <c r="Q6" s="372"/>
    </row>
    <row r="7" spans="1:17" ht="14.25" customHeight="1">
      <c r="A7" s="322"/>
      <c r="B7" s="1696"/>
      <c r="C7" s="334"/>
      <c r="D7" s="335"/>
      <c r="E7" s="336"/>
      <c r="F7" s="337">
        <f t="shared" si="0"/>
        <v>0</v>
      </c>
      <c r="G7" s="338"/>
      <c r="H7" s="339"/>
      <c r="I7" s="339"/>
      <c r="J7" s="339"/>
      <c r="K7" s="339"/>
      <c r="L7" s="339"/>
      <c r="M7" s="339"/>
      <c r="N7" s="339"/>
      <c r="O7" s="339"/>
      <c r="P7" s="366"/>
      <c r="Q7" s="372"/>
    </row>
    <row r="8" spans="1:17" ht="14.25" customHeight="1">
      <c r="A8" s="322"/>
      <c r="B8" s="1697">
        <f>'TRUCK ORDER'!B24</f>
        <v>44136</v>
      </c>
      <c r="C8" s="340"/>
      <c r="D8" s="341"/>
      <c r="E8" s="342"/>
      <c r="F8" s="337">
        <f t="shared" si="0"/>
        <v>0</v>
      </c>
      <c r="G8" s="343"/>
      <c r="H8" s="344"/>
      <c r="I8" s="344"/>
      <c r="J8" s="344"/>
      <c r="K8" s="344"/>
      <c r="L8" s="344"/>
      <c r="M8" s="344"/>
      <c r="N8" s="344"/>
      <c r="O8" s="344"/>
      <c r="P8" s="367"/>
      <c r="Q8" s="372"/>
    </row>
    <row r="9" spans="1:17" ht="14.25" customHeight="1">
      <c r="A9" s="322"/>
      <c r="B9" s="1697"/>
      <c r="C9" s="340"/>
      <c r="D9" s="341"/>
      <c r="E9" s="342"/>
      <c r="F9" s="337">
        <f t="shared" si="0"/>
        <v>0</v>
      </c>
      <c r="G9" s="343"/>
      <c r="H9" s="344"/>
      <c r="I9" s="344"/>
      <c r="J9" s="344"/>
      <c r="K9" s="344"/>
      <c r="L9" s="344"/>
      <c r="M9" s="344"/>
      <c r="N9" s="344"/>
      <c r="O9" s="344"/>
      <c r="P9" s="367"/>
      <c r="Q9" s="372"/>
    </row>
    <row r="10" spans="1:17" ht="14.25" customHeight="1">
      <c r="A10" s="322"/>
      <c r="B10" s="345"/>
      <c r="C10" s="346"/>
      <c r="D10" s="344"/>
      <c r="E10" s="347"/>
      <c r="F10" s="337">
        <f t="shared" si="0"/>
        <v>0</v>
      </c>
      <c r="G10" s="343"/>
      <c r="H10" s="344"/>
      <c r="I10" s="344"/>
      <c r="J10" s="344"/>
      <c r="K10" s="344"/>
      <c r="L10" s="344"/>
      <c r="M10" s="344"/>
      <c r="N10" s="344"/>
      <c r="O10" s="344"/>
      <c r="P10" s="367"/>
      <c r="Q10" s="372"/>
    </row>
    <row r="11" spans="1:17" ht="14.25" customHeight="1">
      <c r="A11" s="322"/>
      <c r="B11" s="345"/>
      <c r="C11" s="348"/>
      <c r="D11" s="349"/>
      <c r="E11" s="350"/>
      <c r="F11" s="337">
        <f t="shared" si="0"/>
        <v>0</v>
      </c>
      <c r="G11" s="351"/>
      <c r="H11" s="349"/>
      <c r="I11" s="349"/>
      <c r="J11" s="349"/>
      <c r="K11" s="349"/>
      <c r="L11" s="349"/>
      <c r="M11" s="349"/>
      <c r="N11" s="349"/>
      <c r="O11" s="349"/>
      <c r="P11" s="368"/>
      <c r="Q11" s="372"/>
    </row>
    <row r="12" spans="1:17" ht="14.25" customHeight="1">
      <c r="A12" s="322"/>
      <c r="B12" s="352"/>
      <c r="C12" s="348"/>
      <c r="D12" s="349"/>
      <c r="E12" s="350"/>
      <c r="F12" s="353">
        <f t="shared" si="0"/>
        <v>0</v>
      </c>
      <c r="G12" s="351"/>
      <c r="H12" s="349"/>
      <c r="I12" s="349"/>
      <c r="J12" s="349"/>
      <c r="K12" s="349"/>
      <c r="L12" s="349"/>
      <c r="M12" s="349"/>
      <c r="N12" s="349"/>
      <c r="O12" s="349"/>
      <c r="P12" s="368"/>
      <c r="Q12" s="372"/>
    </row>
    <row r="13" spans="1:17" ht="27.75" customHeight="1">
      <c r="A13" s="322"/>
      <c r="B13" s="354"/>
      <c r="C13" s="355"/>
      <c r="D13" s="356"/>
      <c r="E13" s="357"/>
      <c r="F13" s="358">
        <f>SUM(F3:F12)</f>
        <v>0</v>
      </c>
      <c r="G13" s="358">
        <f>SUM(G3:G12)</f>
        <v>0</v>
      </c>
      <c r="H13" s="358">
        <f t="shared" ref="H13:P13" si="1">SUM(H3:H12)</f>
        <v>0</v>
      </c>
      <c r="I13" s="358">
        <f t="shared" si="1"/>
        <v>0</v>
      </c>
      <c r="J13" s="358">
        <f t="shared" si="1"/>
        <v>0</v>
      </c>
      <c r="K13" s="358">
        <f t="shared" si="1"/>
        <v>0</v>
      </c>
      <c r="L13" s="358">
        <f t="shared" si="1"/>
        <v>0</v>
      </c>
      <c r="M13" s="358">
        <f t="shared" si="1"/>
        <v>0</v>
      </c>
      <c r="N13" s="358">
        <f t="shared" si="1"/>
        <v>0</v>
      </c>
      <c r="O13" s="358">
        <f t="shared" si="1"/>
        <v>0</v>
      </c>
      <c r="P13" s="369">
        <f t="shared" si="1"/>
        <v>0</v>
      </c>
      <c r="Q13" s="372"/>
    </row>
    <row r="14" spans="1:17" s="316" customFormat="1" ht="22.5" customHeight="1">
      <c r="A14" s="322"/>
      <c r="B14" s="359"/>
      <c r="C14" s="360"/>
      <c r="D14" s="361"/>
      <c r="E14" s="362"/>
      <c r="F14" s="363"/>
      <c r="G14" s="363"/>
      <c r="H14" s="363"/>
      <c r="I14" s="363"/>
      <c r="J14" s="363"/>
      <c r="K14" s="363"/>
      <c r="L14" s="363"/>
      <c r="M14" s="363"/>
      <c r="N14" s="363"/>
      <c r="O14" s="363"/>
      <c r="P14" s="370"/>
      <c r="Q14" s="372"/>
    </row>
    <row r="15" spans="1:17" ht="33" customHeight="1">
      <c r="A15" s="322"/>
      <c r="B15" s="323"/>
      <c r="C15" s="324" t="s">
        <v>194</v>
      </c>
      <c r="D15" s="325" t="s">
        <v>195</v>
      </c>
      <c r="E15" s="325" t="s">
        <v>196</v>
      </c>
      <c r="F15" s="326" t="s">
        <v>197</v>
      </c>
      <c r="G15" s="327" t="s">
        <v>198</v>
      </c>
      <c r="H15" s="327" t="s">
        <v>199</v>
      </c>
      <c r="I15" s="327" t="s">
        <v>200</v>
      </c>
      <c r="J15" s="364" t="s">
        <v>201</v>
      </c>
      <c r="K15" s="324" t="s">
        <v>202</v>
      </c>
      <c r="L15" s="324" t="s">
        <v>203</v>
      </c>
      <c r="M15" s="324" t="s">
        <v>204</v>
      </c>
      <c r="N15" s="324" t="s">
        <v>205</v>
      </c>
      <c r="O15" s="324"/>
      <c r="P15" s="324"/>
      <c r="Q15" s="372"/>
    </row>
    <row r="16" spans="1:17" ht="14.25" customHeight="1">
      <c r="A16" s="322"/>
      <c r="B16" s="1696" t="s">
        <v>206</v>
      </c>
      <c r="C16" s="328"/>
      <c r="D16" s="329"/>
      <c r="E16" s="330"/>
      <c r="F16" s="331">
        <f t="shared" ref="F16:F25" si="2">G16+H16+I16+J16+K16+L16+M16+N16+O16+P16</f>
        <v>0</v>
      </c>
      <c r="G16" s="332"/>
      <c r="H16" s="333"/>
      <c r="I16" s="333"/>
      <c r="J16" s="333"/>
      <c r="K16" s="333"/>
      <c r="L16" s="333"/>
      <c r="M16" s="333"/>
      <c r="N16" s="333"/>
      <c r="O16" s="333"/>
      <c r="P16" s="365"/>
      <c r="Q16" s="372"/>
    </row>
    <row r="17" spans="1:17" ht="14.25" customHeight="1">
      <c r="A17" s="322"/>
      <c r="B17" s="1696"/>
      <c r="C17" s="334"/>
      <c r="D17" s="335"/>
      <c r="E17" s="336"/>
      <c r="F17" s="337">
        <f t="shared" si="2"/>
        <v>0</v>
      </c>
      <c r="G17" s="338"/>
      <c r="H17" s="339"/>
      <c r="I17" s="339"/>
      <c r="J17" s="339"/>
      <c r="K17" s="339"/>
      <c r="L17" s="339"/>
      <c r="M17" s="339"/>
      <c r="N17" s="339"/>
      <c r="O17" s="339"/>
      <c r="P17" s="366"/>
      <c r="Q17" s="372"/>
    </row>
    <row r="18" spans="1:17" ht="14.25" customHeight="1">
      <c r="A18" s="322"/>
      <c r="B18" s="1696"/>
      <c r="C18" s="334"/>
      <c r="D18" s="335"/>
      <c r="E18" s="336"/>
      <c r="F18" s="337">
        <f t="shared" si="2"/>
        <v>0</v>
      </c>
      <c r="G18" s="338"/>
      <c r="H18" s="339"/>
      <c r="I18" s="339"/>
      <c r="J18" s="339"/>
      <c r="K18" s="339"/>
      <c r="L18" s="339"/>
      <c r="M18" s="339"/>
      <c r="N18" s="339"/>
      <c r="O18" s="339"/>
      <c r="P18" s="366"/>
      <c r="Q18" s="372"/>
    </row>
    <row r="19" spans="1:17" ht="14.25" customHeight="1">
      <c r="A19" s="322"/>
      <c r="B19" s="1696"/>
      <c r="C19" s="334"/>
      <c r="D19" s="335"/>
      <c r="E19" s="336"/>
      <c r="F19" s="337">
        <f t="shared" si="2"/>
        <v>0</v>
      </c>
      <c r="G19" s="338"/>
      <c r="H19" s="339"/>
      <c r="I19" s="339"/>
      <c r="J19" s="339"/>
      <c r="K19" s="339"/>
      <c r="L19" s="339"/>
      <c r="M19" s="339"/>
      <c r="N19" s="339"/>
      <c r="O19" s="339"/>
      <c r="P19" s="366"/>
      <c r="Q19" s="372"/>
    </row>
    <row r="20" spans="1:17" ht="14.25" customHeight="1">
      <c r="A20" s="322"/>
      <c r="B20" s="1696"/>
      <c r="C20" s="334"/>
      <c r="D20" s="335"/>
      <c r="E20" s="336"/>
      <c r="F20" s="337">
        <f t="shared" si="2"/>
        <v>0</v>
      </c>
      <c r="G20" s="338"/>
      <c r="H20" s="339"/>
      <c r="I20" s="339"/>
      <c r="J20" s="339"/>
      <c r="K20" s="339"/>
      <c r="L20" s="339"/>
      <c r="M20" s="339"/>
      <c r="N20" s="339"/>
      <c r="O20" s="339"/>
      <c r="P20" s="366"/>
      <c r="Q20" s="372"/>
    </row>
    <row r="21" spans="1:17" ht="14.25" customHeight="1">
      <c r="A21" s="322"/>
      <c r="B21" s="1697">
        <f>'TRUCK ORDER'!B25</f>
        <v>44143</v>
      </c>
      <c r="C21" s="340"/>
      <c r="D21" s="341"/>
      <c r="E21" s="342"/>
      <c r="F21" s="337">
        <f t="shared" si="2"/>
        <v>0</v>
      </c>
      <c r="G21" s="343"/>
      <c r="H21" s="344"/>
      <c r="I21" s="344"/>
      <c r="J21" s="344"/>
      <c r="K21" s="344"/>
      <c r="L21" s="344"/>
      <c r="M21" s="344"/>
      <c r="N21" s="344"/>
      <c r="O21" s="344"/>
      <c r="P21" s="367"/>
      <c r="Q21" s="372"/>
    </row>
    <row r="22" spans="1:17" ht="14.25" customHeight="1">
      <c r="A22" s="322"/>
      <c r="B22" s="1697"/>
      <c r="C22" s="340"/>
      <c r="D22" s="341"/>
      <c r="E22" s="342"/>
      <c r="F22" s="337">
        <f t="shared" si="2"/>
        <v>0</v>
      </c>
      <c r="G22" s="343"/>
      <c r="H22" s="344"/>
      <c r="I22" s="344"/>
      <c r="J22" s="344"/>
      <c r="K22" s="344"/>
      <c r="L22" s="344"/>
      <c r="M22" s="344"/>
      <c r="N22" s="344"/>
      <c r="O22" s="344"/>
      <c r="P22" s="367"/>
      <c r="Q22" s="372"/>
    </row>
    <row r="23" spans="1:17" ht="14.25" customHeight="1">
      <c r="A23" s="322"/>
      <c r="B23" s="345"/>
      <c r="C23" s="346"/>
      <c r="D23" s="344"/>
      <c r="E23" s="347"/>
      <c r="F23" s="337">
        <f t="shared" si="2"/>
        <v>0</v>
      </c>
      <c r="G23" s="343"/>
      <c r="H23" s="344"/>
      <c r="I23" s="344"/>
      <c r="J23" s="344"/>
      <c r="K23" s="344"/>
      <c r="L23" s="344"/>
      <c r="M23" s="344"/>
      <c r="N23" s="344"/>
      <c r="O23" s="344"/>
      <c r="P23" s="367"/>
      <c r="Q23" s="372"/>
    </row>
    <row r="24" spans="1:17" ht="14.25" customHeight="1">
      <c r="A24" s="322"/>
      <c r="B24" s="345"/>
      <c r="C24" s="348"/>
      <c r="D24" s="349"/>
      <c r="E24" s="350"/>
      <c r="F24" s="337">
        <f t="shared" si="2"/>
        <v>0</v>
      </c>
      <c r="G24" s="351"/>
      <c r="H24" s="349"/>
      <c r="I24" s="349"/>
      <c r="J24" s="349"/>
      <c r="K24" s="349"/>
      <c r="L24" s="349"/>
      <c r="M24" s="349"/>
      <c r="N24" s="349"/>
      <c r="O24" s="349"/>
      <c r="P24" s="368"/>
      <c r="Q24" s="372"/>
    </row>
    <row r="25" spans="1:17" ht="14.25" customHeight="1">
      <c r="A25" s="322"/>
      <c r="B25" s="352"/>
      <c r="C25" s="348"/>
      <c r="D25" s="349"/>
      <c r="E25" s="350"/>
      <c r="F25" s="353">
        <f t="shared" si="2"/>
        <v>0</v>
      </c>
      <c r="G25" s="351"/>
      <c r="H25" s="349"/>
      <c r="I25" s="349"/>
      <c r="J25" s="349"/>
      <c r="K25" s="349"/>
      <c r="L25" s="349"/>
      <c r="M25" s="349"/>
      <c r="N25" s="349"/>
      <c r="O25" s="349"/>
      <c r="P25" s="368"/>
      <c r="Q25" s="372"/>
    </row>
    <row r="26" spans="1:17" ht="28.5" customHeight="1">
      <c r="A26" s="322"/>
      <c r="B26" s="354"/>
      <c r="C26" s="355"/>
      <c r="D26" s="356"/>
      <c r="E26" s="357"/>
      <c r="F26" s="358">
        <f>SUM(F16:F25)</f>
        <v>0</v>
      </c>
      <c r="G26" s="358">
        <f>SUM(G16:G25)</f>
        <v>0</v>
      </c>
      <c r="H26" s="358">
        <f t="shared" ref="H26:P26" si="3">SUM(H16:H25)</f>
        <v>0</v>
      </c>
      <c r="I26" s="358">
        <f t="shared" si="3"/>
        <v>0</v>
      </c>
      <c r="J26" s="358">
        <f t="shared" si="3"/>
        <v>0</v>
      </c>
      <c r="K26" s="358">
        <f t="shared" si="3"/>
        <v>0</v>
      </c>
      <c r="L26" s="358">
        <f t="shared" si="3"/>
        <v>0</v>
      </c>
      <c r="M26" s="358">
        <f t="shared" si="3"/>
        <v>0</v>
      </c>
      <c r="N26" s="358">
        <f t="shared" si="3"/>
        <v>0</v>
      </c>
      <c r="O26" s="358">
        <f t="shared" si="3"/>
        <v>0</v>
      </c>
      <c r="P26" s="369">
        <f t="shared" si="3"/>
        <v>0</v>
      </c>
      <c r="Q26" s="372"/>
    </row>
    <row r="27" spans="1:17" ht="23.25" customHeight="1">
      <c r="A27" s="322"/>
      <c r="B27" s="359"/>
      <c r="C27" s="360"/>
      <c r="D27" s="361"/>
      <c r="E27" s="362"/>
      <c r="F27" s="363"/>
      <c r="G27" s="363"/>
      <c r="H27" s="363"/>
      <c r="I27" s="363"/>
      <c r="J27" s="363"/>
      <c r="K27" s="363"/>
      <c r="L27" s="363"/>
      <c r="M27" s="363"/>
      <c r="N27" s="363"/>
      <c r="O27" s="363"/>
      <c r="P27" s="370"/>
      <c r="Q27" s="372"/>
    </row>
    <row r="28" spans="1:17" ht="33" customHeight="1">
      <c r="A28" s="322"/>
      <c r="B28" s="323"/>
      <c r="C28" s="324" t="s">
        <v>194</v>
      </c>
      <c r="D28" s="325" t="s">
        <v>195</v>
      </c>
      <c r="E28" s="325" t="s">
        <v>196</v>
      </c>
      <c r="F28" s="326" t="s">
        <v>197</v>
      </c>
      <c r="G28" s="327" t="s">
        <v>198</v>
      </c>
      <c r="H28" s="327" t="s">
        <v>199</v>
      </c>
      <c r="I28" s="327" t="s">
        <v>200</v>
      </c>
      <c r="J28" s="364" t="s">
        <v>201</v>
      </c>
      <c r="K28" s="324" t="s">
        <v>202</v>
      </c>
      <c r="L28" s="324" t="s">
        <v>203</v>
      </c>
      <c r="M28" s="324" t="s">
        <v>204</v>
      </c>
      <c r="N28" s="324" t="s">
        <v>205</v>
      </c>
      <c r="O28" s="324"/>
      <c r="P28" s="324"/>
      <c r="Q28" s="372"/>
    </row>
    <row r="29" spans="1:17" ht="14.25" customHeight="1">
      <c r="A29" s="322"/>
      <c r="B29" s="1696" t="s">
        <v>206</v>
      </c>
      <c r="C29" s="328"/>
      <c r="D29" s="329"/>
      <c r="E29" s="330"/>
      <c r="F29" s="331">
        <f t="shared" ref="F29:F38" si="4">G29+H29+I29+J29+K29+L29+M29+N29+O29+P29</f>
        <v>0</v>
      </c>
      <c r="G29" s="332"/>
      <c r="H29" s="333"/>
      <c r="I29" s="333"/>
      <c r="J29" s="333"/>
      <c r="K29" s="333"/>
      <c r="L29" s="333"/>
      <c r="M29" s="333"/>
      <c r="N29" s="333"/>
      <c r="O29" s="333"/>
      <c r="P29" s="365"/>
      <c r="Q29" s="372"/>
    </row>
    <row r="30" spans="1:17" ht="14.25" customHeight="1">
      <c r="A30" s="322"/>
      <c r="B30" s="1696"/>
      <c r="C30" s="334"/>
      <c r="D30" s="335"/>
      <c r="E30" s="336"/>
      <c r="F30" s="337">
        <f t="shared" si="4"/>
        <v>0</v>
      </c>
      <c r="G30" s="338"/>
      <c r="H30" s="339"/>
      <c r="I30" s="339"/>
      <c r="J30" s="339"/>
      <c r="K30" s="339"/>
      <c r="L30" s="339"/>
      <c r="M30" s="339"/>
      <c r="N30" s="339"/>
      <c r="O30" s="339"/>
      <c r="P30" s="366"/>
      <c r="Q30" s="372"/>
    </row>
    <row r="31" spans="1:17" ht="14.25" customHeight="1">
      <c r="A31" s="322"/>
      <c r="B31" s="1696"/>
      <c r="C31" s="334"/>
      <c r="D31" s="335"/>
      <c r="E31" s="336"/>
      <c r="F31" s="337">
        <f t="shared" si="4"/>
        <v>0</v>
      </c>
      <c r="G31" s="338"/>
      <c r="H31" s="339"/>
      <c r="I31" s="339"/>
      <c r="J31" s="339"/>
      <c r="K31" s="339"/>
      <c r="L31" s="339"/>
      <c r="M31" s="339"/>
      <c r="N31" s="339"/>
      <c r="O31" s="339"/>
      <c r="P31" s="366"/>
      <c r="Q31" s="372"/>
    </row>
    <row r="32" spans="1:17" ht="14.25" customHeight="1">
      <c r="A32" s="322"/>
      <c r="B32" s="1696"/>
      <c r="C32" s="334"/>
      <c r="D32" s="335"/>
      <c r="E32" s="336"/>
      <c r="F32" s="337">
        <f t="shared" si="4"/>
        <v>0</v>
      </c>
      <c r="G32" s="338"/>
      <c r="H32" s="339"/>
      <c r="I32" s="339"/>
      <c r="J32" s="339"/>
      <c r="K32" s="339"/>
      <c r="L32" s="339"/>
      <c r="M32" s="339"/>
      <c r="N32" s="339"/>
      <c r="O32" s="339"/>
      <c r="P32" s="366"/>
      <c r="Q32" s="372"/>
    </row>
    <row r="33" spans="1:17" ht="14.25" customHeight="1">
      <c r="A33" s="322"/>
      <c r="B33" s="1696"/>
      <c r="C33" s="334"/>
      <c r="D33" s="335"/>
      <c r="E33" s="336"/>
      <c r="F33" s="337">
        <f t="shared" si="4"/>
        <v>0</v>
      </c>
      <c r="G33" s="338"/>
      <c r="H33" s="339"/>
      <c r="I33" s="339"/>
      <c r="J33" s="339"/>
      <c r="K33" s="339"/>
      <c r="L33" s="339"/>
      <c r="M33" s="339"/>
      <c r="N33" s="339"/>
      <c r="O33" s="339"/>
      <c r="P33" s="366"/>
      <c r="Q33" s="372"/>
    </row>
    <row r="34" spans="1:17" ht="14.25" customHeight="1">
      <c r="A34" s="322"/>
      <c r="B34" s="1697">
        <f>'TRUCK ORDER'!B26</f>
        <v>44150</v>
      </c>
      <c r="C34" s="340"/>
      <c r="D34" s="341"/>
      <c r="E34" s="342"/>
      <c r="F34" s="337">
        <f t="shared" si="4"/>
        <v>0</v>
      </c>
      <c r="G34" s="343"/>
      <c r="H34" s="344"/>
      <c r="I34" s="344"/>
      <c r="J34" s="344"/>
      <c r="K34" s="344"/>
      <c r="L34" s="344"/>
      <c r="M34" s="344"/>
      <c r="N34" s="344"/>
      <c r="O34" s="344"/>
      <c r="P34" s="367"/>
      <c r="Q34" s="372"/>
    </row>
    <row r="35" spans="1:17" ht="14.25" customHeight="1">
      <c r="A35" s="322"/>
      <c r="B35" s="1697"/>
      <c r="C35" s="340"/>
      <c r="D35" s="341"/>
      <c r="E35" s="342"/>
      <c r="F35" s="337">
        <f t="shared" si="4"/>
        <v>0</v>
      </c>
      <c r="G35" s="343"/>
      <c r="H35" s="344"/>
      <c r="I35" s="344"/>
      <c r="J35" s="344"/>
      <c r="K35" s="344"/>
      <c r="L35" s="344"/>
      <c r="M35" s="344"/>
      <c r="N35" s="344"/>
      <c r="O35" s="344"/>
      <c r="P35" s="367"/>
      <c r="Q35" s="372"/>
    </row>
    <row r="36" spans="1:17" ht="14.25" customHeight="1">
      <c r="A36" s="322"/>
      <c r="B36" s="345"/>
      <c r="C36" s="346"/>
      <c r="D36" s="344"/>
      <c r="E36" s="347"/>
      <c r="F36" s="337">
        <f t="shared" si="4"/>
        <v>0</v>
      </c>
      <c r="G36" s="343"/>
      <c r="H36" s="344"/>
      <c r="I36" s="344"/>
      <c r="J36" s="344"/>
      <c r="K36" s="344"/>
      <c r="L36" s="344"/>
      <c r="M36" s="344"/>
      <c r="N36" s="344"/>
      <c r="O36" s="344"/>
      <c r="P36" s="367"/>
      <c r="Q36" s="372"/>
    </row>
    <row r="37" spans="1:17" ht="14.25" customHeight="1">
      <c r="A37" s="322"/>
      <c r="B37" s="345"/>
      <c r="C37" s="348"/>
      <c r="D37" s="349"/>
      <c r="E37" s="350"/>
      <c r="F37" s="337">
        <f t="shared" si="4"/>
        <v>0</v>
      </c>
      <c r="G37" s="351"/>
      <c r="H37" s="349"/>
      <c r="I37" s="349"/>
      <c r="J37" s="349"/>
      <c r="K37" s="349"/>
      <c r="L37" s="349"/>
      <c r="M37" s="349"/>
      <c r="N37" s="349"/>
      <c r="O37" s="349"/>
      <c r="P37" s="368"/>
      <c r="Q37" s="372"/>
    </row>
    <row r="38" spans="1:17" ht="14.25" customHeight="1">
      <c r="A38" s="322"/>
      <c r="B38" s="352"/>
      <c r="C38" s="348"/>
      <c r="D38" s="349"/>
      <c r="E38" s="350"/>
      <c r="F38" s="353">
        <f t="shared" si="4"/>
        <v>0</v>
      </c>
      <c r="G38" s="351"/>
      <c r="H38" s="349"/>
      <c r="I38" s="349"/>
      <c r="J38" s="349"/>
      <c r="K38" s="349"/>
      <c r="L38" s="349"/>
      <c r="M38" s="349"/>
      <c r="N38" s="349"/>
      <c r="O38" s="349"/>
      <c r="P38" s="368"/>
      <c r="Q38" s="372"/>
    </row>
    <row r="39" spans="1:17" ht="28.5" customHeight="1">
      <c r="A39" s="322"/>
      <c r="B39" s="354"/>
      <c r="C39" s="355"/>
      <c r="D39" s="356"/>
      <c r="E39" s="357"/>
      <c r="F39" s="358">
        <f t="shared" ref="F39:P39" si="5">SUM(F29:F38)</f>
        <v>0</v>
      </c>
      <c r="G39" s="358">
        <f t="shared" si="5"/>
        <v>0</v>
      </c>
      <c r="H39" s="358">
        <f t="shared" si="5"/>
        <v>0</v>
      </c>
      <c r="I39" s="358">
        <f t="shared" si="5"/>
        <v>0</v>
      </c>
      <c r="J39" s="358">
        <f t="shared" si="5"/>
        <v>0</v>
      </c>
      <c r="K39" s="358">
        <f t="shared" si="5"/>
        <v>0</v>
      </c>
      <c r="L39" s="358">
        <f t="shared" si="5"/>
        <v>0</v>
      </c>
      <c r="M39" s="358">
        <f t="shared" si="5"/>
        <v>0</v>
      </c>
      <c r="N39" s="358">
        <f t="shared" si="5"/>
        <v>0</v>
      </c>
      <c r="O39" s="358">
        <f t="shared" si="5"/>
        <v>0</v>
      </c>
      <c r="P39" s="369">
        <f t="shared" si="5"/>
        <v>0</v>
      </c>
      <c r="Q39" s="372"/>
    </row>
    <row r="40" spans="1:17" ht="22.5" customHeight="1">
      <c r="A40" s="322"/>
      <c r="B40" s="359"/>
      <c r="C40" s="360"/>
      <c r="D40" s="361"/>
      <c r="E40" s="362"/>
      <c r="F40" s="363"/>
      <c r="G40" s="363"/>
      <c r="H40" s="363"/>
      <c r="I40" s="363"/>
      <c r="J40" s="363"/>
      <c r="K40" s="363"/>
      <c r="L40" s="363"/>
      <c r="M40" s="363"/>
      <c r="N40" s="363"/>
      <c r="O40" s="363"/>
      <c r="P40" s="370"/>
      <c r="Q40" s="372"/>
    </row>
    <row r="41" spans="1:17" ht="32.25" customHeight="1">
      <c r="A41" s="322"/>
      <c r="B41" s="323"/>
      <c r="C41" s="324" t="s">
        <v>194</v>
      </c>
      <c r="D41" s="325" t="s">
        <v>195</v>
      </c>
      <c r="E41" s="325" t="s">
        <v>196</v>
      </c>
      <c r="F41" s="326" t="s">
        <v>197</v>
      </c>
      <c r="G41" s="327" t="s">
        <v>198</v>
      </c>
      <c r="H41" s="327" t="s">
        <v>199</v>
      </c>
      <c r="I41" s="327" t="s">
        <v>200</v>
      </c>
      <c r="J41" s="364" t="s">
        <v>201</v>
      </c>
      <c r="K41" s="324" t="s">
        <v>202</v>
      </c>
      <c r="L41" s="324" t="s">
        <v>203</v>
      </c>
      <c r="M41" s="324" t="s">
        <v>204</v>
      </c>
      <c r="N41" s="324" t="s">
        <v>205</v>
      </c>
      <c r="O41" s="324"/>
      <c r="P41" s="324"/>
      <c r="Q41" s="372"/>
    </row>
    <row r="42" spans="1:17" ht="14.25" customHeight="1">
      <c r="A42" s="322"/>
      <c r="B42" s="1696" t="s">
        <v>206</v>
      </c>
      <c r="C42" s="328"/>
      <c r="D42" s="329"/>
      <c r="E42" s="330"/>
      <c r="F42" s="331">
        <f t="shared" ref="F42:F51" si="6">G42+H42+I42+J42+K42+L42+M42+N42+O42+P42</f>
        <v>0</v>
      </c>
      <c r="G42" s="332"/>
      <c r="H42" s="333"/>
      <c r="I42" s="333"/>
      <c r="J42" s="333"/>
      <c r="K42" s="333"/>
      <c r="L42" s="333"/>
      <c r="M42" s="333"/>
      <c r="N42" s="333"/>
      <c r="O42" s="333"/>
      <c r="P42" s="365"/>
      <c r="Q42" s="372"/>
    </row>
    <row r="43" spans="1:17" ht="14.25" customHeight="1">
      <c r="A43" s="322"/>
      <c r="B43" s="1696"/>
      <c r="C43" s="334"/>
      <c r="D43" s="335"/>
      <c r="E43" s="336"/>
      <c r="F43" s="337">
        <f t="shared" si="6"/>
        <v>0</v>
      </c>
      <c r="G43" s="338"/>
      <c r="H43" s="339"/>
      <c r="I43" s="339"/>
      <c r="J43" s="339"/>
      <c r="K43" s="339"/>
      <c r="L43" s="339"/>
      <c r="M43" s="339"/>
      <c r="N43" s="339"/>
      <c r="O43" s="339"/>
      <c r="P43" s="366"/>
      <c r="Q43" s="372"/>
    </row>
    <row r="44" spans="1:17" ht="14.25" customHeight="1">
      <c r="A44" s="322"/>
      <c r="B44" s="1696"/>
      <c r="C44" s="334"/>
      <c r="D44" s="335"/>
      <c r="E44" s="336"/>
      <c r="F44" s="337">
        <f t="shared" si="6"/>
        <v>0</v>
      </c>
      <c r="G44" s="338"/>
      <c r="H44" s="339"/>
      <c r="I44" s="339"/>
      <c r="J44" s="339"/>
      <c r="K44" s="339"/>
      <c r="L44" s="339"/>
      <c r="M44" s="339"/>
      <c r="N44" s="339"/>
      <c r="O44" s="339"/>
      <c r="P44" s="366"/>
      <c r="Q44" s="372"/>
    </row>
    <row r="45" spans="1:17" ht="14.25" customHeight="1">
      <c r="A45" s="322"/>
      <c r="B45" s="1696"/>
      <c r="C45" s="334"/>
      <c r="D45" s="335"/>
      <c r="E45" s="336"/>
      <c r="F45" s="337">
        <f t="shared" si="6"/>
        <v>0</v>
      </c>
      <c r="G45" s="338"/>
      <c r="H45" s="339"/>
      <c r="I45" s="339"/>
      <c r="J45" s="339"/>
      <c r="K45" s="339"/>
      <c r="L45" s="339"/>
      <c r="M45" s="339"/>
      <c r="N45" s="339"/>
      <c r="O45" s="339"/>
      <c r="P45" s="366"/>
      <c r="Q45" s="372"/>
    </row>
    <row r="46" spans="1:17" ht="14.25" customHeight="1">
      <c r="A46" s="322"/>
      <c r="B46" s="1696"/>
      <c r="C46" s="334"/>
      <c r="D46" s="335"/>
      <c r="E46" s="336"/>
      <c r="F46" s="337">
        <f t="shared" si="6"/>
        <v>0</v>
      </c>
      <c r="G46" s="338"/>
      <c r="H46" s="339"/>
      <c r="I46" s="339"/>
      <c r="J46" s="339"/>
      <c r="K46" s="339"/>
      <c r="L46" s="339"/>
      <c r="M46" s="339"/>
      <c r="N46" s="339"/>
      <c r="O46" s="339"/>
      <c r="P46" s="366"/>
      <c r="Q46" s="372"/>
    </row>
    <row r="47" spans="1:17" ht="14.25" customHeight="1">
      <c r="A47" s="322"/>
      <c r="B47" s="1697">
        <f>'TRUCK ORDER'!B27</f>
        <v>44157</v>
      </c>
      <c r="C47" s="340"/>
      <c r="D47" s="341"/>
      <c r="E47" s="342"/>
      <c r="F47" s="337">
        <f t="shared" si="6"/>
        <v>0</v>
      </c>
      <c r="G47" s="343"/>
      <c r="H47" s="344"/>
      <c r="I47" s="344"/>
      <c r="J47" s="344"/>
      <c r="K47" s="344"/>
      <c r="L47" s="344"/>
      <c r="M47" s="344"/>
      <c r="N47" s="344"/>
      <c r="O47" s="344"/>
      <c r="P47" s="367"/>
      <c r="Q47" s="372"/>
    </row>
    <row r="48" spans="1:17" ht="14.25" customHeight="1">
      <c r="A48" s="322"/>
      <c r="B48" s="1697"/>
      <c r="C48" s="340"/>
      <c r="D48" s="341"/>
      <c r="E48" s="342"/>
      <c r="F48" s="337">
        <f t="shared" si="6"/>
        <v>0</v>
      </c>
      <c r="G48" s="343"/>
      <c r="H48" s="344"/>
      <c r="I48" s="344"/>
      <c r="J48" s="344"/>
      <c r="K48" s="344"/>
      <c r="L48" s="344"/>
      <c r="M48" s="344"/>
      <c r="N48" s="344"/>
      <c r="O48" s="344"/>
      <c r="P48" s="367"/>
      <c r="Q48" s="372"/>
    </row>
    <row r="49" spans="1:17" ht="14.25" customHeight="1">
      <c r="A49" s="322"/>
      <c r="B49" s="345"/>
      <c r="C49" s="346"/>
      <c r="D49" s="344"/>
      <c r="E49" s="347"/>
      <c r="F49" s="337">
        <f t="shared" si="6"/>
        <v>0</v>
      </c>
      <c r="G49" s="343"/>
      <c r="H49" s="344"/>
      <c r="I49" s="344"/>
      <c r="J49" s="344"/>
      <c r="K49" s="344"/>
      <c r="L49" s="344"/>
      <c r="M49" s="344"/>
      <c r="N49" s="344"/>
      <c r="O49" s="344"/>
      <c r="P49" s="367"/>
      <c r="Q49" s="372"/>
    </row>
    <row r="50" spans="1:17" ht="14.25" customHeight="1">
      <c r="A50" s="322"/>
      <c r="B50" s="345"/>
      <c r="C50" s="348"/>
      <c r="D50" s="349"/>
      <c r="E50" s="350"/>
      <c r="F50" s="337">
        <f t="shared" si="6"/>
        <v>0</v>
      </c>
      <c r="G50" s="351"/>
      <c r="H50" s="349"/>
      <c r="I50" s="349"/>
      <c r="J50" s="349"/>
      <c r="K50" s="349"/>
      <c r="L50" s="349"/>
      <c r="M50" s="349"/>
      <c r="N50" s="349"/>
      <c r="O50" s="349"/>
      <c r="P50" s="368"/>
      <c r="Q50" s="372"/>
    </row>
    <row r="51" spans="1:17" ht="14.25" customHeight="1">
      <c r="A51" s="322"/>
      <c r="B51" s="352"/>
      <c r="C51" s="348"/>
      <c r="D51" s="349"/>
      <c r="E51" s="350"/>
      <c r="F51" s="353">
        <f t="shared" si="6"/>
        <v>0</v>
      </c>
      <c r="G51" s="351"/>
      <c r="H51" s="349"/>
      <c r="I51" s="349"/>
      <c r="J51" s="349"/>
      <c r="K51" s="349"/>
      <c r="L51" s="349"/>
      <c r="M51" s="349"/>
      <c r="N51" s="349"/>
      <c r="O51" s="349"/>
      <c r="P51" s="368"/>
      <c r="Q51" s="372"/>
    </row>
    <row r="52" spans="1:17" ht="28.5" customHeight="1">
      <c r="A52" s="322"/>
      <c r="B52" s="354"/>
      <c r="C52" s="355"/>
      <c r="D52" s="356"/>
      <c r="E52" s="357"/>
      <c r="F52" s="358">
        <f t="shared" ref="F52:P52" si="7">SUM(F42:F51)</f>
        <v>0</v>
      </c>
      <c r="G52" s="358">
        <f t="shared" si="7"/>
        <v>0</v>
      </c>
      <c r="H52" s="358">
        <f t="shared" si="7"/>
        <v>0</v>
      </c>
      <c r="I52" s="358">
        <f t="shared" si="7"/>
        <v>0</v>
      </c>
      <c r="J52" s="358">
        <f t="shared" si="7"/>
        <v>0</v>
      </c>
      <c r="K52" s="358">
        <f t="shared" si="7"/>
        <v>0</v>
      </c>
      <c r="L52" s="358">
        <f t="shared" si="7"/>
        <v>0</v>
      </c>
      <c r="M52" s="358">
        <f t="shared" si="7"/>
        <v>0</v>
      </c>
      <c r="N52" s="358">
        <f t="shared" si="7"/>
        <v>0</v>
      </c>
      <c r="O52" s="358">
        <f t="shared" si="7"/>
        <v>0</v>
      </c>
      <c r="P52" s="369">
        <f t="shared" si="7"/>
        <v>0</v>
      </c>
      <c r="Q52" s="372"/>
    </row>
    <row r="53" spans="1:17" ht="23.25" customHeight="1">
      <c r="A53" s="322"/>
      <c r="B53" s="359"/>
      <c r="C53" s="360"/>
      <c r="D53" s="361"/>
      <c r="E53" s="362"/>
      <c r="F53" s="363"/>
      <c r="G53" s="363"/>
      <c r="H53" s="363"/>
      <c r="I53" s="363"/>
      <c r="J53" s="363"/>
      <c r="K53" s="363"/>
      <c r="L53" s="363"/>
      <c r="M53" s="363"/>
      <c r="N53" s="363"/>
      <c r="O53" s="363"/>
      <c r="P53" s="370"/>
      <c r="Q53" s="372"/>
    </row>
    <row r="54" spans="1:17" ht="31.5">
      <c r="A54" s="322"/>
      <c r="B54" s="323"/>
      <c r="C54" s="324" t="s">
        <v>194</v>
      </c>
      <c r="D54" s="325" t="s">
        <v>195</v>
      </c>
      <c r="E54" s="325" t="s">
        <v>196</v>
      </c>
      <c r="F54" s="326" t="s">
        <v>197</v>
      </c>
      <c r="G54" s="327" t="s">
        <v>198</v>
      </c>
      <c r="H54" s="327" t="s">
        <v>199</v>
      </c>
      <c r="I54" s="327" t="s">
        <v>200</v>
      </c>
      <c r="J54" s="364" t="s">
        <v>201</v>
      </c>
      <c r="K54" s="324" t="s">
        <v>202</v>
      </c>
      <c r="L54" s="324" t="s">
        <v>203</v>
      </c>
      <c r="M54" s="324" t="s">
        <v>204</v>
      </c>
      <c r="N54" s="324" t="s">
        <v>205</v>
      </c>
      <c r="O54" s="324"/>
      <c r="P54" s="324"/>
      <c r="Q54" s="372"/>
    </row>
    <row r="55" spans="1:17" ht="15.75" customHeight="1">
      <c r="A55" s="322"/>
      <c r="B55" s="1696" t="s">
        <v>206</v>
      </c>
      <c r="C55" s="328"/>
      <c r="D55" s="329"/>
      <c r="E55" s="330"/>
      <c r="F55" s="331">
        <f t="shared" ref="F55:F64" si="8">G55+H55+I55+J55+K55+L55+M55+N55+O55+P55</f>
        <v>0</v>
      </c>
      <c r="G55" s="332"/>
      <c r="H55" s="333"/>
      <c r="I55" s="333"/>
      <c r="J55" s="333"/>
      <c r="K55" s="333"/>
      <c r="L55" s="333"/>
      <c r="M55" s="333"/>
      <c r="N55" s="333"/>
      <c r="O55" s="333"/>
      <c r="P55" s="365"/>
      <c r="Q55" s="372"/>
    </row>
    <row r="56" spans="1:17" ht="15.75" customHeight="1">
      <c r="A56" s="322"/>
      <c r="B56" s="1696"/>
      <c r="C56" s="334"/>
      <c r="D56" s="335"/>
      <c r="E56" s="336"/>
      <c r="F56" s="337">
        <f t="shared" si="8"/>
        <v>0</v>
      </c>
      <c r="G56" s="338"/>
      <c r="H56" s="339"/>
      <c r="I56" s="339"/>
      <c r="J56" s="339"/>
      <c r="K56" s="339"/>
      <c r="L56" s="339"/>
      <c r="M56" s="339"/>
      <c r="N56" s="339"/>
      <c r="O56" s="339"/>
      <c r="P56" s="366"/>
      <c r="Q56" s="372"/>
    </row>
    <row r="57" spans="1:17" ht="15.75" customHeight="1">
      <c r="A57" s="322"/>
      <c r="B57" s="1696"/>
      <c r="C57" s="334"/>
      <c r="D57" s="335"/>
      <c r="E57" s="336"/>
      <c r="F57" s="337">
        <f t="shared" si="8"/>
        <v>0</v>
      </c>
      <c r="G57" s="338"/>
      <c r="H57" s="339"/>
      <c r="I57" s="339"/>
      <c r="J57" s="339"/>
      <c r="K57" s="339"/>
      <c r="L57" s="339"/>
      <c r="M57" s="339"/>
      <c r="N57" s="339"/>
      <c r="O57" s="339"/>
      <c r="P57" s="366"/>
      <c r="Q57" s="372"/>
    </row>
    <row r="58" spans="1:17" ht="15.75" customHeight="1">
      <c r="A58" s="322"/>
      <c r="B58" s="1696"/>
      <c r="C58" s="334"/>
      <c r="D58" s="335"/>
      <c r="E58" s="336"/>
      <c r="F58" s="337">
        <f t="shared" si="8"/>
        <v>0</v>
      </c>
      <c r="G58" s="338"/>
      <c r="H58" s="339"/>
      <c r="I58" s="339"/>
      <c r="J58" s="339"/>
      <c r="K58" s="339"/>
      <c r="L58" s="339"/>
      <c r="M58" s="339"/>
      <c r="N58" s="339"/>
      <c r="O58" s="339"/>
      <c r="P58" s="366"/>
      <c r="Q58" s="372"/>
    </row>
    <row r="59" spans="1:17" ht="15.75" customHeight="1">
      <c r="A59" s="322"/>
      <c r="B59" s="1696"/>
      <c r="C59" s="334"/>
      <c r="D59" s="335"/>
      <c r="E59" s="336"/>
      <c r="F59" s="337">
        <f t="shared" si="8"/>
        <v>0</v>
      </c>
      <c r="G59" s="338"/>
      <c r="H59" s="339"/>
      <c r="I59" s="339"/>
      <c r="J59" s="339"/>
      <c r="K59" s="339"/>
      <c r="L59" s="339"/>
      <c r="M59" s="339"/>
      <c r="N59" s="339"/>
      <c r="O59" s="339"/>
      <c r="P59" s="366"/>
      <c r="Q59" s="372"/>
    </row>
    <row r="60" spans="1:17" ht="15" customHeight="1">
      <c r="A60" s="322"/>
      <c r="B60" s="1697">
        <f>'TRUCK ORDER'!B28</f>
        <v>0</v>
      </c>
      <c r="C60" s="340"/>
      <c r="D60" s="341"/>
      <c r="E60" s="342"/>
      <c r="F60" s="337">
        <f t="shared" si="8"/>
        <v>0</v>
      </c>
      <c r="G60" s="343"/>
      <c r="H60" s="344"/>
      <c r="I60" s="344"/>
      <c r="J60" s="344"/>
      <c r="K60" s="344"/>
      <c r="L60" s="344"/>
      <c r="M60" s="344"/>
      <c r="N60" s="344"/>
      <c r="O60" s="344"/>
      <c r="P60" s="367"/>
      <c r="Q60" s="372"/>
    </row>
    <row r="61" spans="1:17" ht="15.75" customHeight="1">
      <c r="A61" s="322"/>
      <c r="B61" s="1697"/>
      <c r="C61" s="340"/>
      <c r="D61" s="341"/>
      <c r="E61" s="342"/>
      <c r="F61" s="337">
        <f t="shared" si="8"/>
        <v>0</v>
      </c>
      <c r="G61" s="343"/>
      <c r="H61" s="344"/>
      <c r="I61" s="344"/>
      <c r="J61" s="344"/>
      <c r="K61" s="344"/>
      <c r="L61" s="344"/>
      <c r="M61" s="344"/>
      <c r="N61" s="344"/>
      <c r="O61" s="344"/>
      <c r="P61" s="367"/>
      <c r="Q61" s="372"/>
    </row>
    <row r="62" spans="1:17" ht="15.75" customHeight="1">
      <c r="A62" s="322"/>
      <c r="B62" s="345"/>
      <c r="C62" s="346"/>
      <c r="D62" s="344"/>
      <c r="E62" s="347"/>
      <c r="F62" s="337">
        <f t="shared" si="8"/>
        <v>0</v>
      </c>
      <c r="G62" s="343"/>
      <c r="H62" s="344"/>
      <c r="I62" s="344"/>
      <c r="J62" s="344"/>
      <c r="K62" s="344"/>
      <c r="L62" s="344"/>
      <c r="M62" s="344"/>
      <c r="N62" s="344"/>
      <c r="O62" s="344"/>
      <c r="P62" s="367"/>
      <c r="Q62" s="372"/>
    </row>
    <row r="63" spans="1:17" ht="15.75" customHeight="1">
      <c r="A63" s="322"/>
      <c r="B63" s="345"/>
      <c r="C63" s="348"/>
      <c r="D63" s="349"/>
      <c r="E63" s="350"/>
      <c r="F63" s="337">
        <f t="shared" si="8"/>
        <v>0</v>
      </c>
      <c r="G63" s="351"/>
      <c r="H63" s="349"/>
      <c r="I63" s="349"/>
      <c r="J63" s="349"/>
      <c r="K63" s="349"/>
      <c r="L63" s="349"/>
      <c r="M63" s="349"/>
      <c r="N63" s="349"/>
      <c r="O63" s="349"/>
      <c r="P63" s="368"/>
      <c r="Q63" s="372"/>
    </row>
    <row r="64" spans="1:17">
      <c r="A64" s="322"/>
      <c r="B64" s="352"/>
      <c r="C64" s="348"/>
      <c r="D64" s="349"/>
      <c r="E64" s="350"/>
      <c r="F64" s="353">
        <f t="shared" si="8"/>
        <v>0</v>
      </c>
      <c r="G64" s="351"/>
      <c r="H64" s="349"/>
      <c r="I64" s="349"/>
      <c r="J64" s="349"/>
      <c r="K64" s="349"/>
      <c r="L64" s="349"/>
      <c r="M64" s="349"/>
      <c r="N64" s="349"/>
      <c r="O64" s="349"/>
      <c r="P64" s="368"/>
      <c r="Q64" s="372"/>
    </row>
    <row r="65" spans="1:19" ht="27.75" customHeight="1">
      <c r="A65" s="322"/>
      <c r="B65" s="354"/>
      <c r="C65" s="355"/>
      <c r="D65" s="356"/>
      <c r="E65" s="357"/>
      <c r="F65" s="358">
        <f t="shared" ref="F65:P65" si="9">SUM(F55:F64)</f>
        <v>0</v>
      </c>
      <c r="G65" s="358">
        <f t="shared" si="9"/>
        <v>0</v>
      </c>
      <c r="H65" s="358">
        <f t="shared" si="9"/>
        <v>0</v>
      </c>
      <c r="I65" s="358">
        <f t="shared" si="9"/>
        <v>0</v>
      </c>
      <c r="J65" s="358">
        <f t="shared" si="9"/>
        <v>0</v>
      </c>
      <c r="K65" s="358">
        <f t="shared" si="9"/>
        <v>0</v>
      </c>
      <c r="L65" s="358">
        <f t="shared" si="9"/>
        <v>0</v>
      </c>
      <c r="M65" s="358">
        <f t="shared" si="9"/>
        <v>0</v>
      </c>
      <c r="N65" s="358">
        <f t="shared" si="9"/>
        <v>0</v>
      </c>
      <c r="O65" s="358">
        <f t="shared" si="9"/>
        <v>0</v>
      </c>
      <c r="P65" s="369">
        <f t="shared" si="9"/>
        <v>0</v>
      </c>
      <c r="Q65" s="372"/>
      <c r="R65" s="386"/>
    </row>
    <row r="66" spans="1:19" ht="10.5" customHeight="1">
      <c r="A66" s="322"/>
      <c r="B66" s="373"/>
      <c r="C66" s="374"/>
      <c r="D66" s="375"/>
      <c r="E66" s="376"/>
      <c r="F66" s="370"/>
      <c r="G66" s="370"/>
      <c r="H66" s="370"/>
      <c r="I66" s="370"/>
      <c r="J66" s="370"/>
      <c r="K66" s="370"/>
      <c r="L66" s="370"/>
      <c r="M66" s="370"/>
      <c r="N66" s="370"/>
      <c r="O66" s="370"/>
      <c r="P66" s="370"/>
      <c r="Q66" s="372"/>
      <c r="R66" s="386"/>
      <c r="S66" s="386"/>
    </row>
    <row r="67" spans="1:19" ht="31.5" customHeight="1">
      <c r="A67" s="322"/>
      <c r="B67" s="377"/>
      <c r="C67" s="377"/>
      <c r="D67" s="377"/>
      <c r="E67" s="378" t="s">
        <v>207</v>
      </c>
      <c r="F67" s="379" t="s">
        <v>197</v>
      </c>
      <c r="G67" s="380" t="s">
        <v>198</v>
      </c>
      <c r="H67" s="380" t="s">
        <v>199</v>
      </c>
      <c r="I67" s="380" t="s">
        <v>200</v>
      </c>
      <c r="J67" s="387" t="s">
        <v>201</v>
      </c>
      <c r="K67" s="388" t="s">
        <v>202</v>
      </c>
      <c r="L67" s="388" t="s">
        <v>203</v>
      </c>
      <c r="M67" s="388" t="s">
        <v>204</v>
      </c>
      <c r="N67" s="388" t="s">
        <v>205</v>
      </c>
      <c r="O67" s="324"/>
      <c r="P67" s="324"/>
      <c r="Q67" s="372"/>
      <c r="R67" s="386"/>
      <c r="S67" s="386"/>
    </row>
    <row r="68" spans="1:19">
      <c r="A68" s="322"/>
      <c r="B68" s="377"/>
      <c r="C68" s="377"/>
      <c r="D68" s="377"/>
      <c r="E68" s="381" t="s">
        <v>208</v>
      </c>
      <c r="F68" s="382">
        <f t="shared" ref="F68:P68" si="10">F13+F26+F39+F52+F65</f>
        <v>0</v>
      </c>
      <c r="G68" s="382">
        <f t="shared" si="10"/>
        <v>0</v>
      </c>
      <c r="H68" s="382">
        <f t="shared" si="10"/>
        <v>0</v>
      </c>
      <c r="I68" s="382">
        <f t="shared" si="10"/>
        <v>0</v>
      </c>
      <c r="J68" s="382">
        <f t="shared" si="10"/>
        <v>0</v>
      </c>
      <c r="K68" s="382">
        <f t="shared" si="10"/>
        <v>0</v>
      </c>
      <c r="L68" s="382">
        <f t="shared" si="10"/>
        <v>0</v>
      </c>
      <c r="M68" s="382">
        <f t="shared" si="10"/>
        <v>0</v>
      </c>
      <c r="N68" s="382">
        <f t="shared" si="10"/>
        <v>0</v>
      </c>
      <c r="O68" s="382">
        <f t="shared" si="10"/>
        <v>0</v>
      </c>
      <c r="P68" s="389">
        <f t="shared" si="10"/>
        <v>0</v>
      </c>
      <c r="Q68" s="372"/>
      <c r="R68" s="386"/>
      <c r="S68" s="386"/>
    </row>
    <row r="69" spans="1:19">
      <c r="A69" s="383"/>
      <c r="B69" s="384"/>
      <c r="C69" s="384"/>
      <c r="D69" s="384"/>
      <c r="E69" s="385"/>
      <c r="F69" s="384"/>
      <c r="G69" s="384"/>
      <c r="H69" s="384"/>
      <c r="I69" s="384"/>
      <c r="J69" s="384"/>
      <c r="K69" s="384"/>
      <c r="L69" s="384"/>
      <c r="M69" s="384"/>
      <c r="N69" s="384"/>
      <c r="O69" s="384"/>
      <c r="P69" s="390"/>
      <c r="Q69" s="391"/>
      <c r="R69" s="386"/>
    </row>
    <row r="70" spans="1:19">
      <c r="A70" s="386"/>
      <c r="B70" s="386"/>
      <c r="C70" s="386"/>
    </row>
  </sheetData>
  <sheetProtection selectLockedCells="1"/>
  <mergeCells count="10">
    <mergeCell ref="B34:B35"/>
    <mergeCell ref="B42:B46"/>
    <mergeCell ref="B47:B48"/>
    <mergeCell ref="B55:B59"/>
    <mergeCell ref="B60:B61"/>
    <mergeCell ref="B3:B7"/>
    <mergeCell ref="B8:B9"/>
    <mergeCell ref="B16:B20"/>
    <mergeCell ref="B21:B22"/>
    <mergeCell ref="B29:B33"/>
  </mergeCells>
  <pageMargins left="0.25" right="0.25" top="0.75" bottom="0.75" header="0.3" footer="0.3"/>
  <pageSetup scale="31"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jump_quicksheet">
                <anchor moveWithCells="1" sizeWithCells="1">
                  <from>
                    <xdr:col>1</xdr:col>
                    <xdr:colOff>95250</xdr:colOff>
                    <xdr:row>0</xdr:row>
                    <xdr:rowOff>0</xdr:rowOff>
                  </from>
                  <to>
                    <xdr:col>2</xdr:col>
                    <xdr:colOff>228600</xdr:colOff>
                    <xdr:row>1</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9" tint="0.59999389629810485"/>
  </sheetPr>
  <dimension ref="A1:O169"/>
  <sheetViews>
    <sheetView workbookViewId="0">
      <pane xSplit="1" ySplit="5" topLeftCell="B7" activePane="bottomRight" state="frozen"/>
      <selection activeCell="A2" sqref="A2:L24"/>
      <selection pane="topRight" activeCell="A2" sqref="A2:L24"/>
      <selection pane="bottomLeft" activeCell="A2" sqref="A2:L24"/>
      <selection pane="bottomRight" activeCell="A2" sqref="A2:L24"/>
    </sheetView>
  </sheetViews>
  <sheetFormatPr defaultColWidth="8.85546875" defaultRowHeight="15"/>
  <cols>
    <col min="1" max="1" width="36.7109375" style="2" customWidth="1"/>
    <col min="2" max="2" width="11.42578125" style="3" customWidth="1"/>
    <col min="3" max="7" width="12.28515625" style="2" customWidth="1"/>
    <col min="8" max="8" width="15.140625" style="2" customWidth="1"/>
    <col min="9" max="9" width="18.28515625" style="2" customWidth="1"/>
    <col min="10" max="10" width="15.42578125" style="2" customWidth="1"/>
    <col min="11" max="11" width="8.5703125" style="124" customWidth="1"/>
    <col min="12" max="16384" width="8.85546875" style="2"/>
  </cols>
  <sheetData>
    <row r="1" spans="1:13" ht="20.25" customHeight="1">
      <c r="A1" s="1724" t="s">
        <v>130</v>
      </c>
      <c r="B1" s="1729" t="str">
        <f>'DAILY MEAT PREP &amp; PAR SHEET'!D2</f>
        <v>DICKEY'S</v>
      </c>
      <c r="C1" s="125" t="s">
        <v>209</v>
      </c>
      <c r="D1" s="1698" t="s">
        <v>210</v>
      </c>
      <c r="E1" s="1699"/>
      <c r="F1" s="1699"/>
      <c r="G1" s="1700"/>
      <c r="H1" s="1701"/>
      <c r="I1" s="1702"/>
      <c r="J1" s="1702"/>
      <c r="K1" s="175"/>
      <c r="L1" s="267"/>
      <c r="M1" s="267"/>
    </row>
    <row r="2" spans="1:13" ht="31.5" customHeight="1">
      <c r="A2" s="1725"/>
      <c r="B2" s="1730"/>
      <c r="C2" s="127" t="s">
        <v>211</v>
      </c>
      <c r="D2" s="127" t="s">
        <v>211</v>
      </c>
      <c r="E2" s="127" t="s">
        <v>211</v>
      </c>
      <c r="F2" s="127" t="s">
        <v>211</v>
      </c>
      <c r="G2" s="127" t="s">
        <v>211</v>
      </c>
      <c r="H2" s="1703" t="s">
        <v>212</v>
      </c>
      <c r="I2" s="1704"/>
      <c r="J2" s="1704"/>
      <c r="K2" s="1715" t="s">
        <v>213</v>
      </c>
    </row>
    <row r="3" spans="1:13" ht="15" customHeight="1">
      <c r="A3" s="1725"/>
      <c r="B3" s="1731" t="s">
        <v>214</v>
      </c>
      <c r="C3" s="1709" t="s">
        <v>215</v>
      </c>
      <c r="D3" s="1733" t="s">
        <v>216</v>
      </c>
      <c r="E3" s="1733" t="str">
        <f>IF('DAILY MEAT PREP &amp; PAR SHEET'!D2="HARAHAN","MONDAY","TUESDAY")</f>
        <v>TUESDAY</v>
      </c>
      <c r="F3" s="1733" t="str">
        <f>IF('DAILY MEAT PREP &amp; PAR SHEET'!D2="HARAHAN","THURSDAY","FRIDAY")</f>
        <v>FRIDAY</v>
      </c>
      <c r="G3" s="1709" t="s">
        <v>217</v>
      </c>
      <c r="H3" s="1713" t="s">
        <v>218</v>
      </c>
      <c r="I3" s="1715" t="s">
        <v>219</v>
      </c>
      <c r="J3" s="1717" t="s">
        <v>220</v>
      </c>
      <c r="K3" s="1735"/>
    </row>
    <row r="4" spans="1:13" ht="19.5" customHeight="1">
      <c r="A4" s="1726"/>
      <c r="B4" s="1732"/>
      <c r="C4" s="1710"/>
      <c r="D4" s="1734"/>
      <c r="E4" s="1734"/>
      <c r="F4" s="1734"/>
      <c r="G4" s="1710"/>
      <c r="H4" s="1714"/>
      <c r="I4" s="1716"/>
      <c r="J4" s="1703"/>
      <c r="K4" s="1716"/>
    </row>
    <row r="5" spans="1:13" ht="17.25" customHeight="1">
      <c r="A5" s="130"/>
      <c r="B5" s="1732"/>
      <c r="C5" s="1705" t="s">
        <v>221</v>
      </c>
      <c r="D5" s="1705"/>
      <c r="E5" s="1705"/>
      <c r="F5" s="1705"/>
      <c r="G5" s="1706"/>
      <c r="H5" s="131"/>
      <c r="I5" s="176"/>
      <c r="J5" s="176"/>
      <c r="K5" s="177"/>
    </row>
    <row r="6" spans="1:13" ht="18.75">
      <c r="A6" s="4" t="s">
        <v>222</v>
      </c>
      <c r="B6" s="132"/>
      <c r="C6" s="133"/>
      <c r="D6" s="133"/>
      <c r="E6" s="133"/>
      <c r="F6" s="133"/>
      <c r="G6" s="133"/>
      <c r="H6" s="134"/>
      <c r="I6" s="178"/>
      <c r="J6" s="178"/>
      <c r="K6" s="179"/>
    </row>
    <row r="7" spans="1:13">
      <c r="A7" s="214" t="s">
        <v>223</v>
      </c>
      <c r="B7" s="215">
        <v>6636452</v>
      </c>
      <c r="C7" s="216">
        <v>2.79</v>
      </c>
      <c r="D7" s="217"/>
      <c r="E7" s="217"/>
      <c r="F7" s="217"/>
      <c r="G7" s="218"/>
      <c r="H7" s="219">
        <f>(D7*C7)</f>
        <v>0</v>
      </c>
      <c r="I7" s="268">
        <f>(C7*G7)</f>
        <v>0</v>
      </c>
      <c r="J7" s="269">
        <f>(D7+E7+F7-G7)*C7</f>
        <v>0</v>
      </c>
      <c r="K7" s="270">
        <f>D7+E7+F7-G7</f>
        <v>0</v>
      </c>
    </row>
    <row r="8" spans="1:13">
      <c r="A8" s="220" t="s">
        <v>224</v>
      </c>
      <c r="B8" s="221">
        <v>7714468</v>
      </c>
      <c r="C8" s="222">
        <v>1.68</v>
      </c>
      <c r="D8" s="223"/>
      <c r="E8" s="223"/>
      <c r="F8" s="223"/>
      <c r="G8" s="224"/>
      <c r="H8" s="225">
        <f t="shared" ref="H8:H13" si="0">D8*C8</f>
        <v>0</v>
      </c>
      <c r="I8" s="271">
        <f t="shared" ref="I8:I13" si="1">C8*G8</f>
        <v>0</v>
      </c>
      <c r="J8" s="272">
        <f t="shared" ref="J8:J13" si="2">(D8+E8+F8-G8)*C8</f>
        <v>0</v>
      </c>
      <c r="K8" s="273">
        <f t="shared" ref="K8:K71" si="3">D8+E8+F8-G8</f>
        <v>0</v>
      </c>
    </row>
    <row r="9" spans="1:13">
      <c r="A9" s="226" t="s">
        <v>225</v>
      </c>
      <c r="B9" s="227">
        <v>9839283</v>
      </c>
      <c r="C9" s="228">
        <v>65.84</v>
      </c>
      <c r="D9" s="144"/>
      <c r="E9" s="144"/>
      <c r="F9" s="144"/>
      <c r="G9" s="229"/>
      <c r="H9" s="230">
        <f t="shared" si="0"/>
        <v>0</v>
      </c>
      <c r="I9" s="146">
        <f t="shared" si="1"/>
        <v>0</v>
      </c>
      <c r="J9" s="274">
        <f t="shared" si="2"/>
        <v>0</v>
      </c>
      <c r="K9" s="182">
        <f t="shared" si="3"/>
        <v>0</v>
      </c>
    </row>
    <row r="10" spans="1:13">
      <c r="A10" s="220" t="s">
        <v>226</v>
      </c>
      <c r="B10" s="221">
        <v>9692265</v>
      </c>
      <c r="C10" s="222">
        <v>1.26</v>
      </c>
      <c r="D10" s="223"/>
      <c r="E10" s="223"/>
      <c r="F10" s="223"/>
      <c r="G10" s="224"/>
      <c r="H10" s="225">
        <f t="shared" si="0"/>
        <v>0</v>
      </c>
      <c r="I10" s="271">
        <f t="shared" si="1"/>
        <v>0</v>
      </c>
      <c r="J10" s="272">
        <f t="shared" si="2"/>
        <v>0</v>
      </c>
      <c r="K10" s="273">
        <f t="shared" si="3"/>
        <v>0</v>
      </c>
    </row>
    <row r="11" spans="1:13">
      <c r="A11" s="220" t="s">
        <v>227</v>
      </c>
      <c r="B11" s="231">
        <v>2447019</v>
      </c>
      <c r="C11" s="222">
        <v>2.0499999999999998</v>
      </c>
      <c r="D11" s="223"/>
      <c r="E11" s="223"/>
      <c r="F11" s="223"/>
      <c r="G11" s="224"/>
      <c r="H11" s="225">
        <f t="shared" si="0"/>
        <v>0</v>
      </c>
      <c r="I11" s="271">
        <f t="shared" si="1"/>
        <v>0</v>
      </c>
      <c r="J11" s="272">
        <f t="shared" si="2"/>
        <v>0</v>
      </c>
      <c r="K11" s="273">
        <f t="shared" si="3"/>
        <v>0</v>
      </c>
    </row>
    <row r="12" spans="1:13">
      <c r="A12" s="220" t="s">
        <v>228</v>
      </c>
      <c r="B12" s="231">
        <v>5803726</v>
      </c>
      <c r="C12" s="222">
        <v>50.59</v>
      </c>
      <c r="D12" s="223"/>
      <c r="E12" s="223"/>
      <c r="F12" s="223"/>
      <c r="G12" s="224"/>
      <c r="H12" s="225">
        <f t="shared" si="0"/>
        <v>0</v>
      </c>
      <c r="I12" s="271">
        <f t="shared" si="1"/>
        <v>0</v>
      </c>
      <c r="J12" s="272">
        <f t="shared" si="2"/>
        <v>0</v>
      </c>
      <c r="K12" s="273">
        <f t="shared" si="3"/>
        <v>0</v>
      </c>
    </row>
    <row r="13" spans="1:13">
      <c r="A13" s="220" t="s">
        <v>229</v>
      </c>
      <c r="B13" s="231">
        <v>5167151</v>
      </c>
      <c r="C13" s="222">
        <v>50.59</v>
      </c>
      <c r="D13" s="223"/>
      <c r="E13" s="223"/>
      <c r="F13" s="223"/>
      <c r="G13" s="224"/>
      <c r="H13" s="225">
        <f t="shared" si="0"/>
        <v>0</v>
      </c>
      <c r="I13" s="271">
        <f t="shared" si="1"/>
        <v>0</v>
      </c>
      <c r="J13" s="272">
        <f t="shared" si="2"/>
        <v>0</v>
      </c>
      <c r="K13" s="273">
        <f t="shared" si="3"/>
        <v>0</v>
      </c>
    </row>
    <row r="14" spans="1:13">
      <c r="A14" s="220" t="s">
        <v>230</v>
      </c>
      <c r="B14" s="221">
        <v>9833070</v>
      </c>
      <c r="C14" s="222">
        <v>2.52</v>
      </c>
      <c r="D14" s="232"/>
      <c r="E14" s="232"/>
      <c r="F14" s="232"/>
      <c r="G14" s="233"/>
      <c r="H14" s="225">
        <f>D14*C14</f>
        <v>0</v>
      </c>
      <c r="I14" s="271">
        <f>C14*G14</f>
        <v>0</v>
      </c>
      <c r="J14" s="272">
        <f>(D14+E14+F14-G14)*C14</f>
        <v>0</v>
      </c>
      <c r="K14" s="273">
        <f t="shared" si="3"/>
        <v>0</v>
      </c>
    </row>
    <row r="15" spans="1:13">
      <c r="A15" s="226" t="s">
        <v>231</v>
      </c>
      <c r="B15" s="234" t="s">
        <v>232</v>
      </c>
      <c r="C15" s="235">
        <v>60.88</v>
      </c>
      <c r="D15" s="38"/>
      <c r="E15" s="38"/>
      <c r="F15" s="38"/>
      <c r="G15" s="236"/>
      <c r="H15" s="230">
        <f>D15*C15</f>
        <v>0</v>
      </c>
      <c r="I15" s="146">
        <f>C15*G15</f>
        <v>0</v>
      </c>
      <c r="J15" s="274">
        <f>(D15+E15+F15-G15)*C15</f>
        <v>0</v>
      </c>
      <c r="K15" s="182">
        <f t="shared" si="3"/>
        <v>0</v>
      </c>
    </row>
    <row r="16" spans="1:13">
      <c r="A16" s="226"/>
      <c r="B16" s="237"/>
      <c r="C16" s="238"/>
      <c r="D16" s="38"/>
      <c r="E16" s="38"/>
      <c r="F16" s="38"/>
      <c r="G16" s="236"/>
      <c r="H16" s="230">
        <f>D16*C16</f>
        <v>0</v>
      </c>
      <c r="I16" s="146">
        <f>C16*G16</f>
        <v>0</v>
      </c>
      <c r="J16" s="274">
        <f>(D16+E16+F16-G16)*C16</f>
        <v>0</v>
      </c>
      <c r="K16" s="182">
        <f t="shared" si="3"/>
        <v>0</v>
      </c>
    </row>
    <row r="17" spans="1:15">
      <c r="A17" s="226"/>
      <c r="B17" s="237"/>
      <c r="C17" s="238"/>
      <c r="D17" s="38"/>
      <c r="E17" s="38"/>
      <c r="F17" s="38"/>
      <c r="G17" s="236"/>
      <c r="H17" s="230">
        <f>D17*C17</f>
        <v>0</v>
      </c>
      <c r="I17" s="146">
        <f>C17*G17</f>
        <v>0</v>
      </c>
      <c r="J17" s="274">
        <f>(D17+E17+F17-G17)*C17</f>
        <v>0</v>
      </c>
      <c r="K17" s="182">
        <f t="shared" si="3"/>
        <v>0</v>
      </c>
    </row>
    <row r="18" spans="1:15">
      <c r="A18" s="239"/>
      <c r="B18" s="240"/>
      <c r="C18" s="241"/>
      <c r="D18" s="43"/>
      <c r="E18" s="43"/>
      <c r="F18" s="43"/>
      <c r="G18" s="242"/>
      <c r="H18" s="230">
        <f>D18*C18</f>
        <v>0</v>
      </c>
      <c r="I18" s="146">
        <f>C18*G18</f>
        <v>0</v>
      </c>
      <c r="J18" s="274">
        <f>(D18+E18+F18-G18)*C18</f>
        <v>0</v>
      </c>
      <c r="K18" s="129">
        <f t="shared" si="3"/>
        <v>0</v>
      </c>
    </row>
    <row r="19" spans="1:15">
      <c r="A19" s="1727" t="s">
        <v>233</v>
      </c>
      <c r="B19" s="1711"/>
      <c r="C19" s="1711"/>
      <c r="D19" s="1711"/>
      <c r="E19" s="110">
        <f>E7*C7+C8*E8+C9*E9+C10*E10+C11*E11+C12*E12+C13*E13+C14*E14+C15*E15+C16*E16+C17*E17+C18*E18</f>
        <v>0</v>
      </c>
      <c r="F19" s="111">
        <f>F7*C7+C8*F8+C9*F9+C10*F10+C11*F11+C12*F12+C13*F13+C14*F14+C15*F15+C16*F16+C17*F17+C18*F18</f>
        <v>0</v>
      </c>
      <c r="G19" s="1711"/>
      <c r="H19" s="157">
        <f>SUM(H7:H18)</f>
        <v>0</v>
      </c>
      <c r="I19" s="157">
        <f>SUM(I7:I18)</f>
        <v>0</v>
      </c>
      <c r="J19" s="157">
        <f>SUM(J7:J18)</f>
        <v>0</v>
      </c>
      <c r="K19" s="128"/>
    </row>
    <row r="20" spans="1:15">
      <c r="A20" s="1728"/>
      <c r="B20" s="1712"/>
      <c r="C20" s="1712"/>
      <c r="D20" s="1712"/>
      <c r="E20" s="1707"/>
      <c r="F20" s="1707"/>
      <c r="G20" s="1712"/>
      <c r="H20" s="1708"/>
      <c r="I20" s="1708"/>
      <c r="J20" s="1708"/>
      <c r="K20" s="179"/>
    </row>
    <row r="21" spans="1:15">
      <c r="A21" s="243" t="s">
        <v>234</v>
      </c>
      <c r="B21" s="244">
        <v>4484571</v>
      </c>
      <c r="C21" s="245">
        <v>24.95</v>
      </c>
      <c r="D21" s="246"/>
      <c r="E21" s="246"/>
      <c r="F21" s="246"/>
      <c r="G21" s="247"/>
      <c r="H21" s="225">
        <f>D21*C21</f>
        <v>0</v>
      </c>
      <c r="I21" s="271">
        <f>C21*G21</f>
        <v>0</v>
      </c>
      <c r="J21" s="275">
        <f>(D21+E21+F21-G21)*C21</f>
        <v>0</v>
      </c>
      <c r="K21" s="276">
        <f>D21+E21+F21-G21</f>
        <v>0</v>
      </c>
      <c r="O21" s="277"/>
    </row>
    <row r="22" spans="1:15">
      <c r="A22" s="243" t="s">
        <v>235</v>
      </c>
      <c r="B22" s="248">
        <v>7841281</v>
      </c>
      <c r="C22" s="249">
        <v>32.97</v>
      </c>
      <c r="D22" s="250"/>
      <c r="E22" s="250"/>
      <c r="F22" s="250"/>
      <c r="G22" s="251"/>
      <c r="H22" s="225">
        <f>D22*C22</f>
        <v>0</v>
      </c>
      <c r="I22" s="271">
        <f t="shared" ref="I22:I29" si="4">C22*G22</f>
        <v>0</v>
      </c>
      <c r="J22" s="275">
        <f>(D22+E22+F22-G22)*C22</f>
        <v>0</v>
      </c>
      <c r="K22" s="276">
        <f t="shared" si="3"/>
        <v>0</v>
      </c>
    </row>
    <row r="23" spans="1:15">
      <c r="A23" s="243" t="s">
        <v>236</v>
      </c>
      <c r="B23" s="248">
        <v>4083781</v>
      </c>
      <c r="C23" s="249">
        <v>32.33</v>
      </c>
      <c r="D23" s="250"/>
      <c r="E23" s="250"/>
      <c r="F23" s="250"/>
      <c r="G23" s="251"/>
      <c r="H23" s="225">
        <f t="shared" ref="H23:H29" si="5">D23*C23</f>
        <v>0</v>
      </c>
      <c r="I23" s="271">
        <f t="shared" si="4"/>
        <v>0</v>
      </c>
      <c r="J23" s="275">
        <f t="shared" ref="J23:J29" si="6">(D23+E23+F23-G23)*C23</f>
        <v>0</v>
      </c>
      <c r="K23" s="276">
        <f t="shared" si="3"/>
        <v>0</v>
      </c>
    </row>
    <row r="24" spans="1:15">
      <c r="A24" s="243" t="s">
        <v>237</v>
      </c>
      <c r="B24" s="248">
        <v>7841661</v>
      </c>
      <c r="C24" s="249">
        <v>32.979999999999997</v>
      </c>
      <c r="D24" s="250"/>
      <c r="E24" s="250"/>
      <c r="F24" s="250"/>
      <c r="G24" s="251"/>
      <c r="H24" s="225">
        <f t="shared" si="5"/>
        <v>0</v>
      </c>
      <c r="I24" s="271">
        <f t="shared" si="4"/>
        <v>0</v>
      </c>
      <c r="J24" s="275">
        <f t="shared" si="6"/>
        <v>0</v>
      </c>
      <c r="K24" s="276">
        <f t="shared" si="3"/>
        <v>0</v>
      </c>
    </row>
    <row r="25" spans="1:15">
      <c r="A25" s="252" t="s">
        <v>238</v>
      </c>
      <c r="B25" s="253">
        <v>7991876</v>
      </c>
      <c r="C25" s="254">
        <v>25.55</v>
      </c>
      <c r="D25" s="165"/>
      <c r="E25" s="165"/>
      <c r="F25" s="165"/>
      <c r="G25" s="255"/>
      <c r="H25" s="230">
        <f t="shared" si="5"/>
        <v>0</v>
      </c>
      <c r="I25" s="146">
        <f t="shared" si="4"/>
        <v>0</v>
      </c>
      <c r="J25" s="181">
        <f t="shared" si="6"/>
        <v>0</v>
      </c>
      <c r="K25" s="213">
        <f t="shared" si="3"/>
        <v>0</v>
      </c>
    </row>
    <row r="26" spans="1:15">
      <c r="A26" s="252" t="s">
        <v>239</v>
      </c>
      <c r="B26" s="253">
        <v>1350689</v>
      </c>
      <c r="C26" s="254">
        <v>61.65</v>
      </c>
      <c r="D26" s="165"/>
      <c r="E26" s="165"/>
      <c r="F26" s="165"/>
      <c r="G26" s="255"/>
      <c r="H26" s="230">
        <f t="shared" si="5"/>
        <v>0</v>
      </c>
      <c r="I26" s="146">
        <f t="shared" si="4"/>
        <v>0</v>
      </c>
      <c r="J26" s="181">
        <f t="shared" si="6"/>
        <v>0</v>
      </c>
      <c r="K26" s="213">
        <f t="shared" si="3"/>
        <v>0</v>
      </c>
    </row>
    <row r="27" spans="1:15">
      <c r="A27" s="252" t="s">
        <v>240</v>
      </c>
      <c r="B27" s="253">
        <v>7991508</v>
      </c>
      <c r="C27" s="254">
        <v>22.16</v>
      </c>
      <c r="D27" s="165"/>
      <c r="E27" s="165"/>
      <c r="F27" s="165"/>
      <c r="G27" s="255"/>
      <c r="H27" s="230">
        <f t="shared" si="5"/>
        <v>0</v>
      </c>
      <c r="I27" s="146">
        <f t="shared" si="4"/>
        <v>0</v>
      </c>
      <c r="J27" s="181">
        <f t="shared" si="6"/>
        <v>0</v>
      </c>
      <c r="K27" s="213">
        <f t="shared" si="3"/>
        <v>0</v>
      </c>
    </row>
    <row r="28" spans="1:15">
      <c r="A28" s="252" t="s">
        <v>241</v>
      </c>
      <c r="B28" s="253">
        <v>7841661</v>
      </c>
      <c r="C28" s="254">
        <v>32.58</v>
      </c>
      <c r="D28" s="165"/>
      <c r="E28" s="165"/>
      <c r="F28" s="165"/>
      <c r="G28" s="255"/>
      <c r="H28" s="230">
        <f t="shared" si="5"/>
        <v>0</v>
      </c>
      <c r="I28" s="146">
        <f t="shared" si="4"/>
        <v>0</v>
      </c>
      <c r="J28" s="181">
        <f t="shared" si="6"/>
        <v>0</v>
      </c>
      <c r="K28" s="213">
        <f t="shared" si="3"/>
        <v>0</v>
      </c>
    </row>
    <row r="29" spans="1:15">
      <c r="A29" s="252" t="s">
        <v>242</v>
      </c>
      <c r="B29" s="253">
        <v>6340301</v>
      </c>
      <c r="C29" s="254">
        <v>26.71</v>
      </c>
      <c r="D29" s="165"/>
      <c r="E29" s="165"/>
      <c r="F29" s="165"/>
      <c r="G29" s="255"/>
      <c r="H29" s="230">
        <f t="shared" si="5"/>
        <v>0</v>
      </c>
      <c r="I29" s="146">
        <f t="shared" si="4"/>
        <v>0</v>
      </c>
      <c r="J29" s="181">
        <f t="shared" si="6"/>
        <v>0</v>
      </c>
      <c r="K29" s="213">
        <f t="shared" si="3"/>
        <v>0</v>
      </c>
    </row>
    <row r="30" spans="1:15">
      <c r="A30" s="252" t="s">
        <v>243</v>
      </c>
      <c r="B30" s="253">
        <v>1332634</v>
      </c>
      <c r="C30" s="254">
        <v>45.78</v>
      </c>
      <c r="D30" s="168"/>
      <c r="E30" s="168"/>
      <c r="F30" s="168"/>
      <c r="G30" s="256"/>
      <c r="H30" s="230">
        <f t="shared" ref="H30:H36" si="7">D30*C30</f>
        <v>0</v>
      </c>
      <c r="I30" s="146">
        <f t="shared" ref="I30:I36" si="8">C30*G30</f>
        <v>0</v>
      </c>
      <c r="J30" s="181">
        <f t="shared" ref="J30:J36" si="9">(D30+E30+F30-G30)*C30</f>
        <v>0</v>
      </c>
      <c r="K30" s="213">
        <f t="shared" si="3"/>
        <v>0</v>
      </c>
    </row>
    <row r="31" spans="1:15">
      <c r="A31" s="252" t="s">
        <v>244</v>
      </c>
      <c r="B31" s="253">
        <v>4985693</v>
      </c>
      <c r="C31" s="257">
        <v>30.49</v>
      </c>
      <c r="D31" s="168"/>
      <c r="E31" s="168"/>
      <c r="F31" s="168"/>
      <c r="G31" s="256"/>
      <c r="H31" s="230">
        <f t="shared" si="7"/>
        <v>0</v>
      </c>
      <c r="I31" s="146">
        <f t="shared" si="8"/>
        <v>0</v>
      </c>
      <c r="J31" s="181">
        <f t="shared" si="9"/>
        <v>0</v>
      </c>
      <c r="K31" s="213">
        <f t="shared" si="3"/>
        <v>0</v>
      </c>
    </row>
    <row r="32" spans="1:15">
      <c r="A32" s="252" t="s">
        <v>245</v>
      </c>
      <c r="B32" s="253">
        <v>3587490</v>
      </c>
      <c r="C32" s="257">
        <v>82.47</v>
      </c>
      <c r="D32" s="168"/>
      <c r="E32" s="168"/>
      <c r="F32" s="168"/>
      <c r="G32" s="256"/>
      <c r="H32" s="230">
        <f t="shared" si="7"/>
        <v>0</v>
      </c>
      <c r="I32" s="146">
        <f t="shared" si="8"/>
        <v>0</v>
      </c>
      <c r="J32" s="181">
        <f t="shared" si="9"/>
        <v>0</v>
      </c>
      <c r="K32" s="213">
        <f t="shared" si="3"/>
        <v>0</v>
      </c>
    </row>
    <row r="33" spans="1:11">
      <c r="A33" s="252" t="s">
        <v>246</v>
      </c>
      <c r="B33" s="253">
        <v>5597968</v>
      </c>
      <c r="C33" s="257">
        <v>28.88</v>
      </c>
      <c r="D33" s="168"/>
      <c r="E33" s="168"/>
      <c r="F33" s="168"/>
      <c r="G33" s="256"/>
      <c r="H33" s="230">
        <f t="shared" si="7"/>
        <v>0</v>
      </c>
      <c r="I33" s="146">
        <f t="shared" si="8"/>
        <v>0</v>
      </c>
      <c r="J33" s="181">
        <f t="shared" si="9"/>
        <v>0</v>
      </c>
      <c r="K33" s="213">
        <f t="shared" si="3"/>
        <v>0</v>
      </c>
    </row>
    <row r="34" spans="1:11">
      <c r="A34" s="252" t="s">
        <v>247</v>
      </c>
      <c r="B34" s="253">
        <v>5601653</v>
      </c>
      <c r="C34" s="257">
        <v>28.88</v>
      </c>
      <c r="D34" s="168"/>
      <c r="E34" s="168"/>
      <c r="F34" s="168"/>
      <c r="G34" s="256"/>
      <c r="H34" s="230">
        <f t="shared" si="7"/>
        <v>0</v>
      </c>
      <c r="I34" s="146">
        <f t="shared" si="8"/>
        <v>0</v>
      </c>
      <c r="J34" s="181">
        <f t="shared" si="9"/>
        <v>0</v>
      </c>
      <c r="K34" s="213">
        <f t="shared" si="3"/>
        <v>0</v>
      </c>
    </row>
    <row r="35" spans="1:11">
      <c r="A35" s="252" t="s">
        <v>248</v>
      </c>
      <c r="B35" s="253">
        <v>5601679</v>
      </c>
      <c r="C35" s="254">
        <v>28.88</v>
      </c>
      <c r="D35" s="168"/>
      <c r="E35" s="168"/>
      <c r="F35" s="168"/>
      <c r="G35" s="256"/>
      <c r="H35" s="230">
        <f t="shared" si="7"/>
        <v>0</v>
      </c>
      <c r="I35" s="146">
        <f t="shared" si="8"/>
        <v>0</v>
      </c>
      <c r="J35" s="181">
        <f t="shared" si="9"/>
        <v>0</v>
      </c>
      <c r="K35" s="213">
        <f t="shared" si="3"/>
        <v>0</v>
      </c>
    </row>
    <row r="36" spans="1:11">
      <c r="A36" s="252" t="s">
        <v>249</v>
      </c>
      <c r="B36" s="253">
        <v>5601729</v>
      </c>
      <c r="C36" s="254">
        <v>28.88</v>
      </c>
      <c r="D36" s="172"/>
      <c r="E36" s="172"/>
      <c r="F36" s="172"/>
      <c r="G36" s="258"/>
      <c r="H36" s="230">
        <f t="shared" si="7"/>
        <v>0</v>
      </c>
      <c r="I36" s="146">
        <f t="shared" si="8"/>
        <v>0</v>
      </c>
      <c r="J36" s="181">
        <f t="shared" si="9"/>
        <v>0</v>
      </c>
      <c r="K36" s="213">
        <f t="shared" si="3"/>
        <v>0</v>
      </c>
    </row>
    <row r="37" spans="1:11">
      <c r="A37" s="243" t="s">
        <v>250</v>
      </c>
      <c r="B37" s="259">
        <v>3157171</v>
      </c>
      <c r="C37" s="260">
        <v>30.13</v>
      </c>
      <c r="D37" s="261"/>
      <c r="E37" s="261"/>
      <c r="F37" s="261"/>
      <c r="G37" s="262"/>
      <c r="H37" s="225">
        <f t="shared" ref="H37:H50" si="10">D37*C37</f>
        <v>0</v>
      </c>
      <c r="I37" s="271">
        <f t="shared" ref="I37:I50" si="11">C37*G37</f>
        <v>0</v>
      </c>
      <c r="J37" s="275">
        <f t="shared" ref="J37:J50" si="12">(D37+E37+F37-G37)*C37</f>
        <v>0</v>
      </c>
      <c r="K37" s="276">
        <f t="shared" si="3"/>
        <v>0</v>
      </c>
    </row>
    <row r="38" spans="1:11">
      <c r="A38" s="252" t="s">
        <v>251</v>
      </c>
      <c r="B38" s="263">
        <v>9576190</v>
      </c>
      <c r="C38" s="257">
        <v>39.43</v>
      </c>
      <c r="D38" s="88"/>
      <c r="E38" s="88"/>
      <c r="F38" s="88"/>
      <c r="G38" s="264"/>
      <c r="H38" s="230">
        <f t="shared" si="10"/>
        <v>0</v>
      </c>
      <c r="I38" s="146">
        <f t="shared" si="11"/>
        <v>0</v>
      </c>
      <c r="J38" s="181">
        <f t="shared" si="12"/>
        <v>0</v>
      </c>
      <c r="K38" s="213">
        <f t="shared" si="3"/>
        <v>0</v>
      </c>
    </row>
    <row r="39" spans="1:11">
      <c r="A39" s="252" t="s">
        <v>252</v>
      </c>
      <c r="B39" s="263">
        <v>1045869</v>
      </c>
      <c r="C39" s="257">
        <v>40.340000000000003</v>
      </c>
      <c r="D39" s="88"/>
      <c r="E39" s="88"/>
      <c r="F39" s="88"/>
      <c r="G39" s="264"/>
      <c r="H39" s="230">
        <f t="shared" si="10"/>
        <v>0</v>
      </c>
      <c r="I39" s="146">
        <f t="shared" si="11"/>
        <v>0</v>
      </c>
      <c r="J39" s="181">
        <f t="shared" si="12"/>
        <v>0</v>
      </c>
      <c r="K39" s="213">
        <f t="shared" si="3"/>
        <v>0</v>
      </c>
    </row>
    <row r="40" spans="1:11">
      <c r="A40" s="252" t="s">
        <v>253</v>
      </c>
      <c r="B40" s="263">
        <v>4328118</v>
      </c>
      <c r="C40" s="257">
        <v>25.15</v>
      </c>
      <c r="D40" s="88"/>
      <c r="E40" s="88"/>
      <c r="F40" s="88"/>
      <c r="G40" s="264"/>
      <c r="H40" s="230">
        <f t="shared" si="10"/>
        <v>0</v>
      </c>
      <c r="I40" s="146">
        <f t="shared" si="11"/>
        <v>0</v>
      </c>
      <c r="J40" s="181">
        <f t="shared" si="12"/>
        <v>0</v>
      </c>
      <c r="K40" s="213">
        <f t="shared" si="3"/>
        <v>0</v>
      </c>
    </row>
    <row r="41" spans="1:11">
      <c r="A41" s="252" t="s">
        <v>254</v>
      </c>
      <c r="B41" s="263">
        <v>1648749</v>
      </c>
      <c r="C41" s="257">
        <v>29.17</v>
      </c>
      <c r="D41" s="88"/>
      <c r="E41" s="88"/>
      <c r="F41" s="88"/>
      <c r="G41" s="264"/>
      <c r="H41" s="230">
        <f t="shared" si="10"/>
        <v>0</v>
      </c>
      <c r="I41" s="146">
        <f t="shared" si="11"/>
        <v>0</v>
      </c>
      <c r="J41" s="181">
        <f t="shared" si="12"/>
        <v>0</v>
      </c>
      <c r="K41" s="213">
        <f t="shared" si="3"/>
        <v>0</v>
      </c>
    </row>
    <row r="42" spans="1:11">
      <c r="A42" s="252" t="s">
        <v>255</v>
      </c>
      <c r="B42" s="263">
        <v>1274273</v>
      </c>
      <c r="C42" s="257">
        <v>44.17</v>
      </c>
      <c r="D42" s="88"/>
      <c r="E42" s="88"/>
      <c r="F42" s="88"/>
      <c r="G42" s="264"/>
      <c r="H42" s="230">
        <f t="shared" si="10"/>
        <v>0</v>
      </c>
      <c r="I42" s="146">
        <f t="shared" si="11"/>
        <v>0</v>
      </c>
      <c r="J42" s="181">
        <f t="shared" si="12"/>
        <v>0</v>
      </c>
      <c r="K42" s="213">
        <f t="shared" si="3"/>
        <v>0</v>
      </c>
    </row>
    <row r="43" spans="1:11">
      <c r="A43" s="252" t="s">
        <v>256</v>
      </c>
      <c r="B43" s="263">
        <v>4354700</v>
      </c>
      <c r="C43" s="257">
        <v>34.22</v>
      </c>
      <c r="D43" s="88"/>
      <c r="E43" s="88"/>
      <c r="F43" s="88"/>
      <c r="G43" s="264"/>
      <c r="H43" s="230">
        <f t="shared" si="10"/>
        <v>0</v>
      </c>
      <c r="I43" s="146">
        <f t="shared" si="11"/>
        <v>0</v>
      </c>
      <c r="J43" s="181">
        <f t="shared" si="12"/>
        <v>0</v>
      </c>
      <c r="K43" s="213">
        <f t="shared" si="3"/>
        <v>0</v>
      </c>
    </row>
    <row r="44" spans="1:11">
      <c r="A44" s="252" t="s">
        <v>257</v>
      </c>
      <c r="B44" s="263">
        <v>7793714</v>
      </c>
      <c r="C44" s="257">
        <v>48.82</v>
      </c>
      <c r="D44" s="88"/>
      <c r="E44" s="88"/>
      <c r="F44" s="88"/>
      <c r="G44" s="264"/>
      <c r="H44" s="230">
        <f t="shared" si="10"/>
        <v>0</v>
      </c>
      <c r="I44" s="146">
        <f t="shared" si="11"/>
        <v>0</v>
      </c>
      <c r="J44" s="181">
        <f t="shared" si="12"/>
        <v>0</v>
      </c>
      <c r="K44" s="213">
        <f t="shared" si="3"/>
        <v>0</v>
      </c>
    </row>
    <row r="45" spans="1:11">
      <c r="A45" s="252" t="s">
        <v>258</v>
      </c>
      <c r="B45" s="263">
        <v>2008860</v>
      </c>
      <c r="C45" s="257">
        <v>9.83</v>
      </c>
      <c r="D45" s="88"/>
      <c r="E45" s="88"/>
      <c r="F45" s="88"/>
      <c r="G45" s="264"/>
      <c r="H45" s="230">
        <f t="shared" si="10"/>
        <v>0</v>
      </c>
      <c r="I45" s="146">
        <f t="shared" si="11"/>
        <v>0</v>
      </c>
      <c r="J45" s="181">
        <f t="shared" si="12"/>
        <v>0</v>
      </c>
      <c r="K45" s="213">
        <f t="shared" si="3"/>
        <v>0</v>
      </c>
    </row>
    <row r="46" spans="1:11">
      <c r="A46" s="252" t="s">
        <v>259</v>
      </c>
      <c r="B46" s="263">
        <v>4329249</v>
      </c>
      <c r="C46" s="257">
        <v>9.07</v>
      </c>
      <c r="D46" s="88"/>
      <c r="E46" s="88"/>
      <c r="F46" s="88"/>
      <c r="G46" s="264"/>
      <c r="H46" s="230">
        <f t="shared" si="10"/>
        <v>0</v>
      </c>
      <c r="I46" s="146">
        <f t="shared" si="11"/>
        <v>0</v>
      </c>
      <c r="J46" s="181">
        <f t="shared" si="12"/>
        <v>0</v>
      </c>
      <c r="K46" s="213">
        <f t="shared" si="3"/>
        <v>0</v>
      </c>
    </row>
    <row r="47" spans="1:11">
      <c r="A47" s="252" t="s">
        <v>260</v>
      </c>
      <c r="B47" s="263">
        <v>6002398</v>
      </c>
      <c r="C47" s="257">
        <v>19.14</v>
      </c>
      <c r="D47" s="88"/>
      <c r="E47" s="88"/>
      <c r="F47" s="88"/>
      <c r="G47" s="264"/>
      <c r="H47" s="230">
        <f t="shared" si="10"/>
        <v>0</v>
      </c>
      <c r="I47" s="146">
        <f t="shared" si="11"/>
        <v>0</v>
      </c>
      <c r="J47" s="181">
        <f t="shared" si="12"/>
        <v>0</v>
      </c>
      <c r="K47" s="213">
        <f t="shared" si="3"/>
        <v>0</v>
      </c>
    </row>
    <row r="48" spans="1:11">
      <c r="A48" s="252" t="s">
        <v>261</v>
      </c>
      <c r="B48" s="263">
        <v>9332230</v>
      </c>
      <c r="C48" s="257">
        <v>22.43</v>
      </c>
      <c r="D48" s="88"/>
      <c r="E48" s="88"/>
      <c r="F48" s="174"/>
      <c r="G48" s="264"/>
      <c r="H48" s="230">
        <f t="shared" si="10"/>
        <v>0</v>
      </c>
      <c r="I48" s="146">
        <f t="shared" si="11"/>
        <v>0</v>
      </c>
      <c r="J48" s="181">
        <f t="shared" si="12"/>
        <v>0</v>
      </c>
      <c r="K48" s="213">
        <f t="shared" si="3"/>
        <v>0</v>
      </c>
    </row>
    <row r="49" spans="1:11">
      <c r="A49" s="243" t="s">
        <v>262</v>
      </c>
      <c r="B49" s="265">
        <v>7768716</v>
      </c>
      <c r="C49" s="266">
        <v>29.49</v>
      </c>
      <c r="D49" s="261"/>
      <c r="E49" s="261"/>
      <c r="F49" s="261"/>
      <c r="G49" s="262"/>
      <c r="H49" s="225">
        <f t="shared" si="10"/>
        <v>0</v>
      </c>
      <c r="I49" s="271">
        <f t="shared" si="11"/>
        <v>0</v>
      </c>
      <c r="J49" s="275">
        <f t="shared" si="12"/>
        <v>0</v>
      </c>
      <c r="K49" s="276">
        <f t="shared" si="3"/>
        <v>0</v>
      </c>
    </row>
    <row r="50" spans="1:11">
      <c r="A50" s="252" t="s">
        <v>263</v>
      </c>
      <c r="B50" s="263">
        <v>7775421</v>
      </c>
      <c r="C50" s="257">
        <v>26.33</v>
      </c>
      <c r="D50" s="88"/>
      <c r="E50" s="88"/>
      <c r="F50" s="88"/>
      <c r="G50" s="264"/>
      <c r="H50" s="230">
        <f t="shared" si="10"/>
        <v>0</v>
      </c>
      <c r="I50" s="146">
        <f t="shared" si="11"/>
        <v>0</v>
      </c>
      <c r="J50" s="181">
        <f t="shared" si="12"/>
        <v>0</v>
      </c>
      <c r="K50" s="213">
        <f t="shared" si="3"/>
        <v>0</v>
      </c>
    </row>
    <row r="51" spans="1:11">
      <c r="A51" s="252" t="s">
        <v>264</v>
      </c>
      <c r="B51" s="253">
        <v>9329202</v>
      </c>
      <c r="C51" s="257">
        <v>14.63</v>
      </c>
      <c r="D51" s="88"/>
      <c r="E51" s="88"/>
      <c r="F51" s="88"/>
      <c r="G51" s="264"/>
      <c r="H51" s="230">
        <f t="shared" ref="H51:H77" si="13">D51*C51</f>
        <v>0</v>
      </c>
      <c r="I51" s="146">
        <f t="shared" ref="I51:I57" si="14">C51*G51</f>
        <v>0</v>
      </c>
      <c r="J51" s="181">
        <f t="shared" ref="J51:J76" si="15">(D51+E51+F51-G51)*C51</f>
        <v>0</v>
      </c>
      <c r="K51" s="213">
        <f t="shared" si="3"/>
        <v>0</v>
      </c>
    </row>
    <row r="52" spans="1:11">
      <c r="A52" s="252" t="s">
        <v>265</v>
      </c>
      <c r="B52" s="263">
        <v>7758220</v>
      </c>
      <c r="C52" s="257">
        <v>21.23</v>
      </c>
      <c r="D52" s="88"/>
      <c r="E52" s="88"/>
      <c r="F52" s="88"/>
      <c r="G52" s="264"/>
      <c r="H52" s="230">
        <f t="shared" si="13"/>
        <v>0</v>
      </c>
      <c r="I52" s="146">
        <f t="shared" si="14"/>
        <v>0</v>
      </c>
      <c r="J52" s="181">
        <f t="shared" si="15"/>
        <v>0</v>
      </c>
      <c r="K52" s="213">
        <f t="shared" si="3"/>
        <v>0</v>
      </c>
    </row>
    <row r="53" spans="1:11">
      <c r="A53" s="252" t="s">
        <v>266</v>
      </c>
      <c r="B53" s="263">
        <v>1326438</v>
      </c>
      <c r="C53" s="257">
        <v>26.16</v>
      </c>
      <c r="D53" s="88"/>
      <c r="E53" s="88"/>
      <c r="F53" s="88"/>
      <c r="G53" s="264"/>
      <c r="H53" s="230">
        <f t="shared" si="13"/>
        <v>0</v>
      </c>
      <c r="I53" s="146">
        <f t="shared" si="14"/>
        <v>0</v>
      </c>
      <c r="J53" s="181">
        <f t="shared" si="15"/>
        <v>0</v>
      </c>
      <c r="K53" s="213">
        <f t="shared" si="3"/>
        <v>0</v>
      </c>
    </row>
    <row r="54" spans="1:11">
      <c r="A54" s="252" t="s">
        <v>267</v>
      </c>
      <c r="B54" s="263">
        <v>7364995</v>
      </c>
      <c r="C54" s="257">
        <v>24.2</v>
      </c>
      <c r="D54" s="88"/>
      <c r="E54" s="88"/>
      <c r="F54" s="88"/>
      <c r="G54" s="264"/>
      <c r="H54" s="230">
        <f t="shared" si="13"/>
        <v>0</v>
      </c>
      <c r="I54" s="146">
        <f t="shared" si="14"/>
        <v>0</v>
      </c>
      <c r="J54" s="181">
        <f t="shared" si="15"/>
        <v>0</v>
      </c>
      <c r="K54" s="213">
        <f t="shared" si="3"/>
        <v>0</v>
      </c>
    </row>
    <row r="55" spans="1:11">
      <c r="A55" s="252" t="s">
        <v>268</v>
      </c>
      <c r="B55" s="263">
        <v>8326696</v>
      </c>
      <c r="C55" s="257">
        <v>20.5</v>
      </c>
      <c r="D55" s="88"/>
      <c r="E55" s="88"/>
      <c r="F55" s="88"/>
      <c r="G55" s="264"/>
      <c r="H55" s="230">
        <f t="shared" si="13"/>
        <v>0</v>
      </c>
      <c r="I55" s="146">
        <f t="shared" si="14"/>
        <v>0</v>
      </c>
      <c r="J55" s="181">
        <f t="shared" si="15"/>
        <v>0</v>
      </c>
      <c r="K55" s="213">
        <f t="shared" si="3"/>
        <v>0</v>
      </c>
    </row>
    <row r="56" spans="1:11">
      <c r="A56" s="252" t="s">
        <v>269</v>
      </c>
      <c r="B56" s="263">
        <v>8328700</v>
      </c>
      <c r="C56" s="257">
        <v>13.21</v>
      </c>
      <c r="D56" s="88"/>
      <c r="E56" s="88"/>
      <c r="F56" s="88"/>
      <c r="G56" s="264"/>
      <c r="H56" s="230">
        <f t="shared" si="13"/>
        <v>0</v>
      </c>
      <c r="I56" s="146">
        <f t="shared" si="14"/>
        <v>0</v>
      </c>
      <c r="J56" s="181">
        <f t="shared" si="15"/>
        <v>0</v>
      </c>
      <c r="K56" s="213">
        <f t="shared" si="3"/>
        <v>0</v>
      </c>
    </row>
    <row r="57" spans="1:11">
      <c r="A57" s="252" t="s">
        <v>270</v>
      </c>
      <c r="B57" s="263">
        <v>8129468</v>
      </c>
      <c r="C57" s="257">
        <v>25.48</v>
      </c>
      <c r="D57" s="88"/>
      <c r="E57" s="88"/>
      <c r="F57" s="88"/>
      <c r="G57" s="264"/>
      <c r="H57" s="230">
        <f t="shared" si="13"/>
        <v>0</v>
      </c>
      <c r="I57" s="146">
        <f t="shared" si="14"/>
        <v>0</v>
      </c>
      <c r="J57" s="181">
        <f t="shared" si="15"/>
        <v>0</v>
      </c>
      <c r="K57" s="213">
        <f t="shared" si="3"/>
        <v>0</v>
      </c>
    </row>
    <row r="58" spans="1:11">
      <c r="A58" s="252" t="s">
        <v>271</v>
      </c>
      <c r="B58" s="263">
        <v>9593070</v>
      </c>
      <c r="C58" s="257">
        <v>22.69</v>
      </c>
      <c r="D58" s="88"/>
      <c r="E58" s="88"/>
      <c r="F58" s="88"/>
      <c r="G58" s="264"/>
      <c r="H58" s="230">
        <f t="shared" si="13"/>
        <v>0</v>
      </c>
      <c r="I58" s="146">
        <f t="shared" ref="I58:I76" si="16">C58*G58</f>
        <v>0</v>
      </c>
      <c r="J58" s="181">
        <f t="shared" si="15"/>
        <v>0</v>
      </c>
      <c r="K58" s="213">
        <f t="shared" si="3"/>
        <v>0</v>
      </c>
    </row>
    <row r="59" spans="1:11">
      <c r="A59" s="252" t="s">
        <v>272</v>
      </c>
      <c r="B59" s="263">
        <v>6789501</v>
      </c>
      <c r="C59" s="257">
        <v>66.84</v>
      </c>
      <c r="D59" s="88"/>
      <c r="E59" s="88"/>
      <c r="F59" s="88"/>
      <c r="G59" s="264"/>
      <c r="H59" s="230">
        <f t="shared" si="13"/>
        <v>0</v>
      </c>
      <c r="I59" s="146">
        <f t="shared" si="16"/>
        <v>0</v>
      </c>
      <c r="J59" s="181">
        <f t="shared" si="15"/>
        <v>0</v>
      </c>
      <c r="K59" s="213">
        <f t="shared" si="3"/>
        <v>0</v>
      </c>
    </row>
    <row r="60" spans="1:11">
      <c r="A60" s="252" t="s">
        <v>273</v>
      </c>
      <c r="B60" s="253">
        <v>1000611</v>
      </c>
      <c r="C60" s="257">
        <v>24.06</v>
      </c>
      <c r="D60" s="88"/>
      <c r="E60" s="88"/>
      <c r="F60" s="88"/>
      <c r="G60" s="264"/>
      <c r="H60" s="230">
        <f t="shared" si="13"/>
        <v>0</v>
      </c>
      <c r="I60" s="146">
        <f t="shared" si="16"/>
        <v>0</v>
      </c>
      <c r="J60" s="181">
        <f t="shared" si="15"/>
        <v>0</v>
      </c>
      <c r="K60" s="213">
        <f t="shared" si="3"/>
        <v>0</v>
      </c>
    </row>
    <row r="61" spans="1:11">
      <c r="A61" s="252" t="s">
        <v>274</v>
      </c>
      <c r="B61" s="263">
        <v>2326700</v>
      </c>
      <c r="C61" s="257">
        <v>33.799999999999997</v>
      </c>
      <c r="D61" s="88"/>
      <c r="E61" s="88"/>
      <c r="F61" s="88"/>
      <c r="G61" s="264"/>
      <c r="H61" s="230">
        <f t="shared" si="13"/>
        <v>0</v>
      </c>
      <c r="I61" s="146">
        <f t="shared" si="16"/>
        <v>0</v>
      </c>
      <c r="J61" s="181">
        <f t="shared" si="15"/>
        <v>0</v>
      </c>
      <c r="K61" s="213">
        <f t="shared" si="3"/>
        <v>0</v>
      </c>
    </row>
    <row r="62" spans="1:11">
      <c r="A62" s="252" t="s">
        <v>275</v>
      </c>
      <c r="B62" s="263">
        <v>9718032</v>
      </c>
      <c r="C62" s="257">
        <v>21.11</v>
      </c>
      <c r="D62" s="88"/>
      <c r="E62" s="88"/>
      <c r="F62" s="88"/>
      <c r="G62" s="264"/>
      <c r="H62" s="230">
        <f t="shared" si="13"/>
        <v>0</v>
      </c>
      <c r="I62" s="146">
        <f t="shared" si="16"/>
        <v>0</v>
      </c>
      <c r="J62" s="181">
        <f t="shared" si="15"/>
        <v>0</v>
      </c>
      <c r="K62" s="213">
        <f t="shared" si="3"/>
        <v>0</v>
      </c>
    </row>
    <row r="63" spans="1:11">
      <c r="A63" s="243" t="s">
        <v>276</v>
      </c>
      <c r="B63" s="265">
        <v>2647547</v>
      </c>
      <c r="C63" s="266">
        <v>25.41</v>
      </c>
      <c r="D63" s="261"/>
      <c r="E63" s="261"/>
      <c r="F63" s="261"/>
      <c r="G63" s="262"/>
      <c r="H63" s="225">
        <f t="shared" si="13"/>
        <v>0</v>
      </c>
      <c r="I63" s="271">
        <f t="shared" si="16"/>
        <v>0</v>
      </c>
      <c r="J63" s="275">
        <f t="shared" si="15"/>
        <v>0</v>
      </c>
      <c r="K63" s="276">
        <f t="shared" si="3"/>
        <v>0</v>
      </c>
    </row>
    <row r="64" spans="1:11">
      <c r="A64" s="252" t="s">
        <v>277</v>
      </c>
      <c r="B64" s="263">
        <v>7841398</v>
      </c>
      <c r="C64" s="257">
        <v>27.1</v>
      </c>
      <c r="D64" s="88"/>
      <c r="E64" s="88"/>
      <c r="F64" s="88"/>
      <c r="G64" s="264"/>
      <c r="H64" s="230">
        <f t="shared" si="13"/>
        <v>0</v>
      </c>
      <c r="I64" s="146">
        <f t="shared" si="16"/>
        <v>0</v>
      </c>
      <c r="J64" s="181">
        <f t="shared" si="15"/>
        <v>0</v>
      </c>
      <c r="K64" s="213">
        <f t="shared" si="3"/>
        <v>0</v>
      </c>
    </row>
    <row r="65" spans="1:11">
      <c r="A65" s="252" t="s">
        <v>278</v>
      </c>
      <c r="B65" s="263">
        <v>7841810</v>
      </c>
      <c r="C65" s="257">
        <v>29.04</v>
      </c>
      <c r="D65" s="88"/>
      <c r="E65" s="88"/>
      <c r="F65" s="88"/>
      <c r="G65" s="264"/>
      <c r="H65" s="230">
        <f t="shared" si="13"/>
        <v>0</v>
      </c>
      <c r="I65" s="146">
        <f t="shared" si="16"/>
        <v>0</v>
      </c>
      <c r="J65" s="181">
        <f t="shared" si="15"/>
        <v>0</v>
      </c>
      <c r="K65" s="213">
        <f t="shared" si="3"/>
        <v>0</v>
      </c>
    </row>
    <row r="66" spans="1:11">
      <c r="A66" s="252" t="s">
        <v>279</v>
      </c>
      <c r="B66" s="253">
        <v>1333251</v>
      </c>
      <c r="C66" s="257">
        <v>11.85</v>
      </c>
      <c r="D66" s="88"/>
      <c r="E66" s="88"/>
      <c r="F66" s="88"/>
      <c r="G66" s="264"/>
      <c r="H66" s="230">
        <f t="shared" si="13"/>
        <v>0</v>
      </c>
      <c r="I66" s="146">
        <f t="shared" si="16"/>
        <v>0</v>
      </c>
      <c r="J66" s="181">
        <f t="shared" si="15"/>
        <v>0</v>
      </c>
      <c r="K66" s="213">
        <f t="shared" si="3"/>
        <v>0</v>
      </c>
    </row>
    <row r="67" spans="1:11">
      <c r="A67" s="252" t="s">
        <v>280</v>
      </c>
      <c r="B67" s="263">
        <v>9544465</v>
      </c>
      <c r="C67" s="257">
        <v>101.44</v>
      </c>
      <c r="D67" s="88"/>
      <c r="E67" s="88"/>
      <c r="F67" s="88"/>
      <c r="G67" s="264"/>
      <c r="H67" s="230">
        <f t="shared" si="13"/>
        <v>0</v>
      </c>
      <c r="I67" s="146">
        <f t="shared" si="16"/>
        <v>0</v>
      </c>
      <c r="J67" s="181">
        <f t="shared" si="15"/>
        <v>0</v>
      </c>
      <c r="K67" s="213">
        <f t="shared" si="3"/>
        <v>0</v>
      </c>
    </row>
    <row r="68" spans="1:11">
      <c r="A68" s="252" t="s">
        <v>281</v>
      </c>
      <c r="B68" s="263">
        <v>7842651</v>
      </c>
      <c r="C68" s="257">
        <v>49.31</v>
      </c>
      <c r="D68" s="88"/>
      <c r="E68" s="88"/>
      <c r="F68" s="88"/>
      <c r="G68" s="264"/>
      <c r="H68" s="230">
        <f t="shared" si="13"/>
        <v>0</v>
      </c>
      <c r="I68" s="146">
        <f t="shared" si="16"/>
        <v>0</v>
      </c>
      <c r="J68" s="181">
        <f t="shared" si="15"/>
        <v>0</v>
      </c>
      <c r="K68" s="213">
        <f t="shared" si="3"/>
        <v>0</v>
      </c>
    </row>
    <row r="69" spans="1:11">
      <c r="A69" s="252" t="s">
        <v>282</v>
      </c>
      <c r="B69" s="253">
        <v>7841984</v>
      </c>
      <c r="C69" s="257">
        <v>56.03</v>
      </c>
      <c r="D69" s="88"/>
      <c r="E69" s="88"/>
      <c r="F69" s="88"/>
      <c r="G69" s="264"/>
      <c r="H69" s="230">
        <f t="shared" si="13"/>
        <v>0</v>
      </c>
      <c r="I69" s="146">
        <f t="shared" si="16"/>
        <v>0</v>
      </c>
      <c r="J69" s="181">
        <f t="shared" si="15"/>
        <v>0</v>
      </c>
      <c r="K69" s="213">
        <f t="shared" si="3"/>
        <v>0</v>
      </c>
    </row>
    <row r="70" spans="1:11">
      <c r="A70" s="252" t="s">
        <v>283</v>
      </c>
      <c r="B70" s="263">
        <v>7842552</v>
      </c>
      <c r="C70" s="257"/>
      <c r="D70" s="88"/>
      <c r="E70" s="88"/>
      <c r="F70" s="88"/>
      <c r="G70" s="264"/>
      <c r="H70" s="230">
        <f t="shared" si="13"/>
        <v>0</v>
      </c>
      <c r="I70" s="146">
        <f t="shared" si="16"/>
        <v>0</v>
      </c>
      <c r="J70" s="181">
        <f t="shared" si="15"/>
        <v>0</v>
      </c>
      <c r="K70" s="213">
        <f t="shared" si="3"/>
        <v>0</v>
      </c>
    </row>
    <row r="71" spans="1:11">
      <c r="A71" s="252" t="s">
        <v>284</v>
      </c>
      <c r="B71" s="263">
        <v>1328699</v>
      </c>
      <c r="C71" s="257">
        <v>21.44</v>
      </c>
      <c r="D71" s="88"/>
      <c r="E71" s="88"/>
      <c r="F71" s="88"/>
      <c r="G71" s="264"/>
      <c r="H71" s="230">
        <f t="shared" si="13"/>
        <v>0</v>
      </c>
      <c r="I71" s="146">
        <f t="shared" si="16"/>
        <v>0</v>
      </c>
      <c r="J71" s="181">
        <f t="shared" si="15"/>
        <v>0</v>
      </c>
      <c r="K71" s="213">
        <f t="shared" si="3"/>
        <v>0</v>
      </c>
    </row>
    <row r="72" spans="1:11">
      <c r="A72" s="252" t="s">
        <v>285</v>
      </c>
      <c r="B72" s="253">
        <v>6605018</v>
      </c>
      <c r="C72" s="257">
        <v>12.08</v>
      </c>
      <c r="D72" s="88"/>
      <c r="E72" s="88"/>
      <c r="F72" s="88"/>
      <c r="G72" s="264"/>
      <c r="H72" s="230">
        <f t="shared" si="13"/>
        <v>0</v>
      </c>
      <c r="I72" s="146">
        <f t="shared" si="16"/>
        <v>0</v>
      </c>
      <c r="J72" s="181">
        <f t="shared" si="15"/>
        <v>0</v>
      </c>
      <c r="K72" s="213">
        <f t="shared" ref="K72:K135" si="17">D72+E72+F72-G72</f>
        <v>0</v>
      </c>
    </row>
    <row r="73" spans="1:11">
      <c r="A73" s="252" t="s">
        <v>286</v>
      </c>
      <c r="B73" s="278">
        <v>6358832</v>
      </c>
      <c r="C73" s="257">
        <v>25.53</v>
      </c>
      <c r="D73" s="88"/>
      <c r="E73" s="88"/>
      <c r="F73" s="88"/>
      <c r="G73" s="264"/>
      <c r="H73" s="230">
        <f t="shared" si="13"/>
        <v>0</v>
      </c>
      <c r="I73" s="146">
        <f t="shared" si="16"/>
        <v>0</v>
      </c>
      <c r="J73" s="181">
        <f t="shared" si="15"/>
        <v>0</v>
      </c>
      <c r="K73" s="213">
        <f t="shared" si="17"/>
        <v>0</v>
      </c>
    </row>
    <row r="74" spans="1:11">
      <c r="A74" s="252" t="s">
        <v>287</v>
      </c>
      <c r="B74" s="263">
        <v>761072</v>
      </c>
      <c r="C74" s="257">
        <v>23.73</v>
      </c>
      <c r="D74" s="88"/>
      <c r="E74" s="88"/>
      <c r="F74" s="88"/>
      <c r="G74" s="264"/>
      <c r="H74" s="230">
        <f t="shared" si="13"/>
        <v>0</v>
      </c>
      <c r="I74" s="146">
        <f t="shared" si="16"/>
        <v>0</v>
      </c>
      <c r="J74" s="181">
        <f t="shared" si="15"/>
        <v>0</v>
      </c>
      <c r="K74" s="213">
        <f t="shared" si="17"/>
        <v>0</v>
      </c>
    </row>
    <row r="75" spans="1:11">
      <c r="A75" s="243" t="s">
        <v>288</v>
      </c>
      <c r="B75" s="279">
        <v>7504200</v>
      </c>
      <c r="C75" s="266">
        <v>30.86</v>
      </c>
      <c r="D75" s="261"/>
      <c r="E75" s="261"/>
      <c r="F75" s="261"/>
      <c r="G75" s="262"/>
      <c r="H75" s="225">
        <f t="shared" si="13"/>
        <v>0</v>
      </c>
      <c r="I75" s="271">
        <f t="shared" si="16"/>
        <v>0</v>
      </c>
      <c r="J75" s="275">
        <f t="shared" si="15"/>
        <v>0</v>
      </c>
      <c r="K75" s="276">
        <f t="shared" si="17"/>
        <v>0</v>
      </c>
    </row>
    <row r="76" spans="1:11">
      <c r="A76" s="252" t="s">
        <v>289</v>
      </c>
      <c r="B76" s="280">
        <v>2947372</v>
      </c>
      <c r="C76" s="281">
        <v>13.11</v>
      </c>
      <c r="D76" s="96"/>
      <c r="E76" s="96"/>
      <c r="F76" s="96"/>
      <c r="G76" s="282"/>
      <c r="H76" s="230">
        <f t="shared" si="13"/>
        <v>0</v>
      </c>
      <c r="I76" s="146">
        <f t="shared" si="16"/>
        <v>0</v>
      </c>
      <c r="J76" s="181">
        <f t="shared" si="15"/>
        <v>0</v>
      </c>
      <c r="K76" s="213">
        <f t="shared" si="17"/>
        <v>0</v>
      </c>
    </row>
    <row r="77" spans="1:11">
      <c r="A77" s="252" t="s">
        <v>290</v>
      </c>
      <c r="B77" s="263">
        <v>9327263</v>
      </c>
      <c r="C77" s="257">
        <v>15.2</v>
      </c>
      <c r="D77" s="88"/>
      <c r="E77" s="88"/>
      <c r="F77" s="88"/>
      <c r="G77" s="264"/>
      <c r="H77" s="230">
        <f t="shared" si="13"/>
        <v>0</v>
      </c>
      <c r="I77" s="146">
        <f>E77*D77</f>
        <v>0</v>
      </c>
      <c r="J77" s="293">
        <f>F77*E77</f>
        <v>0</v>
      </c>
      <c r="K77" s="213">
        <f t="shared" si="17"/>
        <v>0</v>
      </c>
    </row>
    <row r="78" spans="1:11">
      <c r="A78" s="252" t="s">
        <v>291</v>
      </c>
      <c r="B78" s="263">
        <v>9004367</v>
      </c>
      <c r="C78" s="257">
        <v>82.61</v>
      </c>
      <c r="D78" s="88"/>
      <c r="E78" s="88"/>
      <c r="F78" s="88"/>
      <c r="G78" s="264"/>
      <c r="H78" s="230">
        <f t="shared" ref="H78:H95" si="18">D78*C78</f>
        <v>0</v>
      </c>
      <c r="I78" s="146">
        <f t="shared" ref="I78:I95" si="19">E78*D78</f>
        <v>0</v>
      </c>
      <c r="J78" s="293">
        <f t="shared" ref="J78:J92" si="20">F78*E78</f>
        <v>0</v>
      </c>
      <c r="K78" s="213">
        <f t="shared" si="17"/>
        <v>0</v>
      </c>
    </row>
    <row r="79" spans="1:11">
      <c r="A79" s="252" t="s">
        <v>292</v>
      </c>
      <c r="B79" s="263">
        <v>5004361</v>
      </c>
      <c r="C79" s="257">
        <v>82.61</v>
      </c>
      <c r="D79" s="88"/>
      <c r="E79" s="88"/>
      <c r="F79" s="88"/>
      <c r="G79" s="264"/>
      <c r="H79" s="230">
        <f t="shared" si="18"/>
        <v>0</v>
      </c>
      <c r="I79" s="146">
        <f t="shared" si="19"/>
        <v>0</v>
      </c>
      <c r="J79" s="293">
        <f t="shared" si="20"/>
        <v>0</v>
      </c>
      <c r="K79" s="213">
        <f t="shared" si="17"/>
        <v>0</v>
      </c>
    </row>
    <row r="80" spans="1:11">
      <c r="A80" s="252" t="s">
        <v>293</v>
      </c>
      <c r="B80" s="253">
        <v>382804</v>
      </c>
      <c r="C80" s="257">
        <v>82.61</v>
      </c>
      <c r="D80" s="88"/>
      <c r="E80" s="88"/>
      <c r="F80" s="88"/>
      <c r="G80" s="264"/>
      <c r="H80" s="230">
        <f t="shared" si="18"/>
        <v>0</v>
      </c>
      <c r="I80" s="146">
        <f t="shared" si="19"/>
        <v>0</v>
      </c>
      <c r="J80" s="293">
        <f t="shared" si="20"/>
        <v>0</v>
      </c>
      <c r="K80" s="213">
        <f t="shared" si="17"/>
        <v>0</v>
      </c>
    </row>
    <row r="81" spans="1:11">
      <c r="A81" s="252" t="s">
        <v>294</v>
      </c>
      <c r="B81" s="263">
        <v>2009249</v>
      </c>
      <c r="C81" s="257">
        <v>82.61</v>
      </c>
      <c r="D81" s="88"/>
      <c r="E81" s="88"/>
      <c r="F81" s="88"/>
      <c r="G81" s="264"/>
      <c r="H81" s="230">
        <f t="shared" si="18"/>
        <v>0</v>
      </c>
      <c r="I81" s="146">
        <f t="shared" si="19"/>
        <v>0</v>
      </c>
      <c r="J81" s="293">
        <f t="shared" si="20"/>
        <v>0</v>
      </c>
      <c r="K81" s="213">
        <f t="shared" si="17"/>
        <v>0</v>
      </c>
    </row>
    <row r="82" spans="1:11">
      <c r="A82" s="252" t="s">
        <v>295</v>
      </c>
      <c r="B82" s="253">
        <v>6163828</v>
      </c>
      <c r="C82" s="257">
        <v>82.61</v>
      </c>
      <c r="D82" s="88"/>
      <c r="E82" s="88"/>
      <c r="F82" s="88"/>
      <c r="G82" s="264"/>
      <c r="H82" s="230">
        <f t="shared" si="18"/>
        <v>0</v>
      </c>
      <c r="I82" s="146">
        <f t="shared" si="19"/>
        <v>0</v>
      </c>
      <c r="J82" s="293">
        <f t="shared" si="20"/>
        <v>0</v>
      </c>
      <c r="K82" s="213">
        <f t="shared" si="17"/>
        <v>0</v>
      </c>
    </row>
    <row r="83" spans="1:11">
      <c r="A83" s="252" t="s">
        <v>296</v>
      </c>
      <c r="B83" s="263">
        <v>4004362</v>
      </c>
      <c r="C83" s="257">
        <v>82.61</v>
      </c>
      <c r="D83" s="88"/>
      <c r="E83" s="88"/>
      <c r="F83" s="88"/>
      <c r="G83" s="264"/>
      <c r="H83" s="230">
        <f t="shared" si="18"/>
        <v>0</v>
      </c>
      <c r="I83" s="146">
        <f t="shared" si="19"/>
        <v>0</v>
      </c>
      <c r="J83" s="293">
        <f>F83*E83</f>
        <v>0</v>
      </c>
      <c r="K83" s="213">
        <f t="shared" si="17"/>
        <v>0</v>
      </c>
    </row>
    <row r="84" spans="1:11">
      <c r="A84" s="252" t="s">
        <v>297</v>
      </c>
      <c r="B84" s="253">
        <v>8383135</v>
      </c>
      <c r="C84" s="257">
        <v>82.61</v>
      </c>
      <c r="D84" s="88"/>
      <c r="E84" s="88"/>
      <c r="F84" s="88"/>
      <c r="G84" s="264"/>
      <c r="H84" s="230">
        <f t="shared" si="18"/>
        <v>0</v>
      </c>
      <c r="I84" s="146">
        <f t="shared" si="19"/>
        <v>0</v>
      </c>
      <c r="J84" s="293">
        <f t="shared" si="20"/>
        <v>0</v>
      </c>
      <c r="K84" s="213">
        <f t="shared" si="17"/>
        <v>0</v>
      </c>
    </row>
    <row r="85" spans="1:11">
      <c r="A85" s="252" t="s">
        <v>298</v>
      </c>
      <c r="B85" s="263">
        <v>2172393</v>
      </c>
      <c r="C85" s="257">
        <v>82.61</v>
      </c>
      <c r="D85" s="88"/>
      <c r="E85" s="88"/>
      <c r="F85" s="88"/>
      <c r="G85" s="264"/>
      <c r="H85" s="230">
        <f t="shared" si="18"/>
        <v>0</v>
      </c>
      <c r="I85" s="146">
        <f t="shared" si="19"/>
        <v>0</v>
      </c>
      <c r="J85" s="293">
        <f t="shared" si="20"/>
        <v>0</v>
      </c>
      <c r="K85" s="213">
        <f t="shared" si="17"/>
        <v>0</v>
      </c>
    </row>
    <row r="86" spans="1:11">
      <c r="A86" s="252" t="s">
        <v>299</v>
      </c>
      <c r="B86" s="263">
        <v>2327567</v>
      </c>
      <c r="C86" s="257">
        <v>31.05</v>
      </c>
      <c r="D86" s="88"/>
      <c r="E86" s="88"/>
      <c r="F86" s="88"/>
      <c r="G86" s="264"/>
      <c r="H86" s="230">
        <f t="shared" si="18"/>
        <v>0</v>
      </c>
      <c r="I86" s="146">
        <f t="shared" si="19"/>
        <v>0</v>
      </c>
      <c r="J86" s="293">
        <f t="shared" si="20"/>
        <v>0</v>
      </c>
      <c r="K86" s="213">
        <f t="shared" si="17"/>
        <v>0</v>
      </c>
    </row>
    <row r="87" spans="1:11">
      <c r="A87" s="252" t="s">
        <v>300</v>
      </c>
      <c r="B87" s="263">
        <v>7316054</v>
      </c>
      <c r="C87" s="257">
        <v>73.069999999999993</v>
      </c>
      <c r="D87" s="88"/>
      <c r="E87" s="88"/>
      <c r="F87" s="88"/>
      <c r="G87" s="264"/>
      <c r="H87" s="230">
        <f t="shared" si="18"/>
        <v>0</v>
      </c>
      <c r="I87" s="146">
        <f t="shared" si="19"/>
        <v>0</v>
      </c>
      <c r="J87" s="293">
        <f t="shared" si="20"/>
        <v>0</v>
      </c>
      <c r="K87" s="213">
        <f t="shared" si="17"/>
        <v>0</v>
      </c>
    </row>
    <row r="88" spans="1:11">
      <c r="A88" s="252" t="s">
        <v>301</v>
      </c>
      <c r="B88" s="263">
        <v>2647448</v>
      </c>
      <c r="C88" s="257">
        <v>21.56</v>
      </c>
      <c r="D88" s="88"/>
      <c r="E88" s="88"/>
      <c r="F88" s="88"/>
      <c r="G88" s="264"/>
      <c r="H88" s="230">
        <f t="shared" si="18"/>
        <v>0</v>
      </c>
      <c r="I88" s="146">
        <f t="shared" si="19"/>
        <v>0</v>
      </c>
      <c r="J88" s="293">
        <f>F88*E88</f>
        <v>0</v>
      </c>
      <c r="K88" s="213">
        <f t="shared" si="17"/>
        <v>0</v>
      </c>
    </row>
    <row r="89" spans="1:11">
      <c r="A89" s="252" t="s">
        <v>302</v>
      </c>
      <c r="B89" s="263">
        <v>3554938</v>
      </c>
      <c r="C89" s="257">
        <v>6.26</v>
      </c>
      <c r="D89" s="88"/>
      <c r="E89" s="88"/>
      <c r="F89" s="88"/>
      <c r="G89" s="264"/>
      <c r="H89" s="230">
        <f t="shared" si="18"/>
        <v>0</v>
      </c>
      <c r="I89" s="146">
        <f t="shared" si="19"/>
        <v>0</v>
      </c>
      <c r="J89" s="293">
        <f t="shared" si="20"/>
        <v>0</v>
      </c>
      <c r="K89" s="213">
        <f t="shared" si="17"/>
        <v>0</v>
      </c>
    </row>
    <row r="90" spans="1:11">
      <c r="A90" s="252"/>
      <c r="B90" s="253"/>
      <c r="C90" s="174"/>
      <c r="D90" s="88"/>
      <c r="E90" s="88"/>
      <c r="F90" s="88"/>
      <c r="G90" s="264"/>
      <c r="H90" s="230">
        <f t="shared" si="18"/>
        <v>0</v>
      </c>
      <c r="I90" s="146">
        <f t="shared" si="19"/>
        <v>0</v>
      </c>
      <c r="J90" s="293">
        <f t="shared" si="20"/>
        <v>0</v>
      </c>
      <c r="K90" s="213">
        <f t="shared" si="17"/>
        <v>0</v>
      </c>
    </row>
    <row r="91" spans="1:11">
      <c r="A91" s="252"/>
      <c r="B91" s="253"/>
      <c r="C91" s="174"/>
      <c r="D91" s="88"/>
      <c r="E91" s="88"/>
      <c r="F91" s="88"/>
      <c r="G91" s="264"/>
      <c r="H91" s="230">
        <f t="shared" si="18"/>
        <v>0</v>
      </c>
      <c r="I91" s="146">
        <f t="shared" si="19"/>
        <v>0</v>
      </c>
      <c r="J91" s="293">
        <f>F91*E91</f>
        <v>0</v>
      </c>
      <c r="K91" s="213">
        <f>D91+E91+F91-G91</f>
        <v>0</v>
      </c>
    </row>
    <row r="92" spans="1:11">
      <c r="A92" s="252"/>
      <c r="B92" s="263"/>
      <c r="C92" s="257"/>
      <c r="D92" s="88"/>
      <c r="E92" s="88"/>
      <c r="F92" s="88"/>
      <c r="G92" s="264"/>
      <c r="H92" s="230">
        <f t="shared" si="18"/>
        <v>0</v>
      </c>
      <c r="I92" s="146">
        <f t="shared" si="19"/>
        <v>0</v>
      </c>
      <c r="J92" s="293">
        <f t="shared" si="20"/>
        <v>0</v>
      </c>
      <c r="K92" s="213">
        <f t="shared" si="17"/>
        <v>0</v>
      </c>
    </row>
    <row r="93" spans="1:11">
      <c r="A93" s="252"/>
      <c r="B93" s="263"/>
      <c r="C93" s="257"/>
      <c r="D93" s="88"/>
      <c r="E93" s="88"/>
      <c r="F93" s="88"/>
      <c r="G93" s="264"/>
      <c r="H93" s="230">
        <f t="shared" si="18"/>
        <v>0</v>
      </c>
      <c r="I93" s="146">
        <f t="shared" si="19"/>
        <v>0</v>
      </c>
      <c r="J93" s="293">
        <f>F93*E93</f>
        <v>0</v>
      </c>
      <c r="K93" s="213">
        <f t="shared" si="17"/>
        <v>0</v>
      </c>
    </row>
    <row r="94" spans="1:11">
      <c r="A94" s="252"/>
      <c r="B94" s="263"/>
      <c r="C94" s="257"/>
      <c r="D94" s="88"/>
      <c r="E94" s="88"/>
      <c r="F94" s="88"/>
      <c r="G94" s="264"/>
      <c r="H94" s="230">
        <f t="shared" si="18"/>
        <v>0</v>
      </c>
      <c r="I94" s="146">
        <f t="shared" si="19"/>
        <v>0</v>
      </c>
      <c r="J94" s="293">
        <f>F94*E94</f>
        <v>0</v>
      </c>
      <c r="K94" s="213">
        <f>D94+E94+F94-G94</f>
        <v>0</v>
      </c>
    </row>
    <row r="95" spans="1:11">
      <c r="A95" s="283"/>
      <c r="B95" s="284"/>
      <c r="C95" s="285"/>
      <c r="D95" s="108"/>
      <c r="E95" s="108"/>
      <c r="F95" s="108"/>
      <c r="G95" s="286"/>
      <c r="H95" s="230">
        <f t="shared" si="18"/>
        <v>0</v>
      </c>
      <c r="I95" s="146">
        <f t="shared" si="19"/>
        <v>0</v>
      </c>
      <c r="J95" s="293">
        <f>F95*E95</f>
        <v>0</v>
      </c>
      <c r="K95" s="179">
        <f t="shared" si="17"/>
        <v>0</v>
      </c>
    </row>
    <row r="96" spans="1:11" ht="15.75" customHeight="1">
      <c r="A96" s="1727" t="s">
        <v>303</v>
      </c>
      <c r="B96" s="1736"/>
      <c r="C96" s="1736"/>
      <c r="D96" s="1736"/>
      <c r="E96" s="287">
        <f>C21*E21+C22*E22+C23*E23+C24*E24+C25*E25+C26*E26+C27*E27+C28*E28+C29*E29+C30*E30+C31*E31+C32*E32+C33*E33+C34*E34+C35*E35+C36*E36+C37*E37+C38*E38+C39*E39+C40*E40+C41*E41+C42*E42+C43*E43+C44*E44+C45*E45+C46*E46+C47*E47+C48*E48+C49*E49+C50*E50+C51*E51+C52*E52+C53*E53+C54*E54+C55*E55+C56*E56+C57*E57+C58*E58+C59*E59+C60*E60+C61*E61+C62*E62+C63*E63+C64*E64+C65*E65+C66*E66+C67*E67+C68*E68+C69*E69+C70*E70+C71*E71+C72*E72+C73*E73+C74*E74+C75*E75+C76*E76+C77*E77+C78*E78+C79*E79+C80*E80+C81*E81+C82*E82+C83*E83+C84*E84+C85*E85+C86*E86+C87*E87+C88*E88+C89*E89+C90*E90+C91*E91+C92*E92+C93*E93+C94*E94+C95*E95</f>
        <v>0</v>
      </c>
      <c r="F96" s="287">
        <f>D21*F21+D22*F22+D23*F23+D24*F24+D25*F25+D26*F26+D27*F27+D28*F28+D29*F29+D30*F30+D31*F31+D32*F32+D33*F33+D34*F34+D35*F35+D36*F36+D37*F37+D38*F38+D39*F39+D40*F40+D41*F41+D42*F42+D43*F43+D44*F44+D45*F45+D46*F46+D47*F47+D48*F48+D49*F49+D50*F50+D51*F51+D52*F52+D53*F53+D54*F54+D55*F55+D56*F56+D57*F57+D58*F58+D59*F59+D60*F60+D61*F61+D62*F62+D63*F63+D64*F64+D65*F65+D66*F66+D67*F67+D68*F68+D69*F69+D70*F70+D71*F71+D72*F72+D73*F73+D74*F74+D75*F75+D76*F76+D77*F77+D78*F78+D79*F79+D80*F80+D81*F81+D82*F82+D83*F83+D84*F84+D85*F85+D86*F86+D87*F87+D88*F88+D89*F89+D90*F90+D91*F91+D92*F92+D93*F93+D94*F94+D95*F95</f>
        <v>0</v>
      </c>
      <c r="G96" s="1736"/>
      <c r="H96" s="157">
        <f>SUM(H21:H95)</f>
        <v>0</v>
      </c>
      <c r="I96" s="183">
        <f>SUM(I21:I95)</f>
        <v>0</v>
      </c>
      <c r="J96" s="200">
        <f>SUM(J21:J95)</f>
        <v>0</v>
      </c>
      <c r="K96" s="177"/>
    </row>
    <row r="97" spans="1:13" ht="18.75">
      <c r="A97" s="1728"/>
      <c r="B97" s="1712"/>
      <c r="C97" s="1712"/>
      <c r="D97" s="1712"/>
      <c r="E97" s="1707"/>
      <c r="F97" s="1707"/>
      <c r="G97" s="1712"/>
      <c r="H97" s="1737"/>
      <c r="I97" s="1738"/>
      <c r="J97" s="1738"/>
      <c r="K97" s="179"/>
      <c r="M97" s="277"/>
    </row>
    <row r="98" spans="1:13">
      <c r="A98" s="252" t="s">
        <v>304</v>
      </c>
      <c r="B98" s="288">
        <v>738948</v>
      </c>
      <c r="C98" s="289">
        <v>17.43</v>
      </c>
      <c r="D98" s="85"/>
      <c r="E98" s="85"/>
      <c r="F98" s="85"/>
      <c r="G98" s="290"/>
      <c r="H98" s="291">
        <f>D98*C98</f>
        <v>0</v>
      </c>
      <c r="I98" s="141">
        <f>C98*G98</f>
        <v>0</v>
      </c>
      <c r="J98" s="294">
        <f>(D98+E98+F98-G98)*C98</f>
        <v>0</v>
      </c>
      <c r="K98" s="128">
        <f t="shared" si="17"/>
        <v>0</v>
      </c>
    </row>
    <row r="99" spans="1:13">
      <c r="A99" s="252" t="s">
        <v>305</v>
      </c>
      <c r="B99" s="292">
        <v>1374746</v>
      </c>
      <c r="C99" s="257">
        <v>25.73</v>
      </c>
      <c r="D99" s="88"/>
      <c r="E99" s="88"/>
      <c r="F99" s="88"/>
      <c r="G99" s="264"/>
      <c r="H99" s="230">
        <f>D99*C99</f>
        <v>0</v>
      </c>
      <c r="I99" s="146">
        <f>C99*G99</f>
        <v>0</v>
      </c>
      <c r="J99" s="274">
        <f>(D99+E99+F99-G99)*C99</f>
        <v>0</v>
      </c>
      <c r="K99" s="182">
        <f t="shared" si="17"/>
        <v>0</v>
      </c>
    </row>
    <row r="100" spans="1:13">
      <c r="A100" s="252" t="s">
        <v>306</v>
      </c>
      <c r="B100" s="292">
        <v>7125028</v>
      </c>
      <c r="C100" s="257">
        <v>43.02</v>
      </c>
      <c r="D100" s="88"/>
      <c r="E100" s="88"/>
      <c r="F100" s="88"/>
      <c r="G100" s="264"/>
      <c r="H100" s="230">
        <f t="shared" ref="H100:H122" si="21">D100*C100</f>
        <v>0</v>
      </c>
      <c r="I100" s="146">
        <f>C100*G100</f>
        <v>0</v>
      </c>
      <c r="J100" s="274">
        <f t="shared" ref="J100:J122" si="22">(D100+E100+F100-G100)*C100</f>
        <v>0</v>
      </c>
      <c r="K100" s="182">
        <f t="shared" si="17"/>
        <v>0</v>
      </c>
    </row>
    <row r="101" spans="1:13">
      <c r="A101" s="252" t="s">
        <v>307</v>
      </c>
      <c r="B101" s="292">
        <v>9877238</v>
      </c>
      <c r="C101" s="257">
        <v>20.43</v>
      </c>
      <c r="D101" s="88"/>
      <c r="E101" s="88"/>
      <c r="F101" s="88"/>
      <c r="G101" s="264"/>
      <c r="H101" s="230">
        <f t="shared" si="21"/>
        <v>0</v>
      </c>
      <c r="I101" s="146">
        <f t="shared" ref="I101:I122" si="23">C101*G101</f>
        <v>0</v>
      </c>
      <c r="J101" s="274">
        <f t="shared" si="22"/>
        <v>0</v>
      </c>
      <c r="K101" s="182">
        <f t="shared" si="17"/>
        <v>0</v>
      </c>
    </row>
    <row r="102" spans="1:13">
      <c r="A102" s="252" t="s">
        <v>308</v>
      </c>
      <c r="B102" s="292">
        <v>9028608</v>
      </c>
      <c r="C102" s="257">
        <v>59.94</v>
      </c>
      <c r="D102" s="88"/>
      <c r="E102" s="88"/>
      <c r="F102" s="88"/>
      <c r="G102" s="264"/>
      <c r="H102" s="230">
        <f t="shared" si="21"/>
        <v>0</v>
      </c>
      <c r="I102" s="146">
        <f t="shared" si="23"/>
        <v>0</v>
      </c>
      <c r="J102" s="274">
        <f t="shared" si="22"/>
        <v>0</v>
      </c>
      <c r="K102" s="182">
        <f t="shared" si="17"/>
        <v>0</v>
      </c>
    </row>
    <row r="103" spans="1:13">
      <c r="A103" s="252" t="s">
        <v>309</v>
      </c>
      <c r="B103" s="292">
        <v>5847096</v>
      </c>
      <c r="C103" s="257">
        <v>50.5</v>
      </c>
      <c r="D103" s="88"/>
      <c r="E103" s="88"/>
      <c r="F103" s="88"/>
      <c r="G103" s="264"/>
      <c r="H103" s="230">
        <f t="shared" si="21"/>
        <v>0</v>
      </c>
      <c r="I103" s="146">
        <f t="shared" si="23"/>
        <v>0</v>
      </c>
      <c r="J103" s="274">
        <f t="shared" si="22"/>
        <v>0</v>
      </c>
      <c r="K103" s="182">
        <f t="shared" si="17"/>
        <v>0</v>
      </c>
    </row>
    <row r="104" spans="1:13">
      <c r="A104" s="252" t="s">
        <v>310</v>
      </c>
      <c r="B104" s="292">
        <v>9000963</v>
      </c>
      <c r="C104" s="257">
        <v>48.51</v>
      </c>
      <c r="D104" s="88"/>
      <c r="E104" s="88"/>
      <c r="F104" s="88"/>
      <c r="G104" s="264"/>
      <c r="H104" s="230">
        <f t="shared" si="21"/>
        <v>0</v>
      </c>
      <c r="I104" s="146">
        <f t="shared" si="23"/>
        <v>0</v>
      </c>
      <c r="J104" s="274">
        <f t="shared" si="22"/>
        <v>0</v>
      </c>
      <c r="K104" s="182">
        <f t="shared" si="17"/>
        <v>0</v>
      </c>
    </row>
    <row r="105" spans="1:13">
      <c r="A105" s="252" t="s">
        <v>311</v>
      </c>
      <c r="B105" s="292">
        <v>1499680</v>
      </c>
      <c r="C105" s="257">
        <v>24.06</v>
      </c>
      <c r="D105" s="88"/>
      <c r="E105" s="88"/>
      <c r="F105" s="88"/>
      <c r="G105" s="264"/>
      <c r="H105" s="230">
        <f t="shared" si="21"/>
        <v>0</v>
      </c>
      <c r="I105" s="146">
        <f t="shared" si="23"/>
        <v>0</v>
      </c>
      <c r="J105" s="274">
        <f t="shared" si="22"/>
        <v>0</v>
      </c>
      <c r="K105" s="182">
        <f t="shared" si="17"/>
        <v>0</v>
      </c>
    </row>
    <row r="106" spans="1:13">
      <c r="A106" s="252" t="s">
        <v>312</v>
      </c>
      <c r="B106" s="292">
        <v>7775877</v>
      </c>
      <c r="C106" s="257">
        <v>39.031999999999996</v>
      </c>
      <c r="D106" s="88"/>
      <c r="E106" s="88"/>
      <c r="F106" s="88"/>
      <c r="G106" s="264"/>
      <c r="H106" s="230">
        <f t="shared" si="21"/>
        <v>0</v>
      </c>
      <c r="I106" s="146">
        <f t="shared" si="23"/>
        <v>0</v>
      </c>
      <c r="J106" s="274">
        <f t="shared" si="22"/>
        <v>0</v>
      </c>
      <c r="K106" s="182">
        <f t="shared" si="17"/>
        <v>0</v>
      </c>
    </row>
    <row r="107" spans="1:13">
      <c r="A107" s="252" t="s">
        <v>313</v>
      </c>
      <c r="B107" s="292">
        <v>3015179</v>
      </c>
      <c r="C107" s="257">
        <v>48.63</v>
      </c>
      <c r="D107" s="88"/>
      <c r="E107" s="88"/>
      <c r="F107" s="88"/>
      <c r="G107" s="264"/>
      <c r="H107" s="230">
        <f t="shared" si="21"/>
        <v>0</v>
      </c>
      <c r="I107" s="146">
        <f>C107*G107</f>
        <v>0</v>
      </c>
      <c r="J107" s="274">
        <f t="shared" si="22"/>
        <v>0</v>
      </c>
      <c r="K107" s="182">
        <f t="shared" si="17"/>
        <v>0</v>
      </c>
    </row>
    <row r="108" spans="1:13">
      <c r="A108" s="252" t="s">
        <v>314</v>
      </c>
      <c r="B108" s="292">
        <v>5470658</v>
      </c>
      <c r="C108" s="257">
        <v>59.11</v>
      </c>
      <c r="D108" s="88"/>
      <c r="E108" s="88"/>
      <c r="F108" s="88"/>
      <c r="G108" s="264"/>
      <c r="H108" s="230">
        <f t="shared" si="21"/>
        <v>0</v>
      </c>
      <c r="I108" s="146">
        <f t="shared" si="23"/>
        <v>0</v>
      </c>
      <c r="J108" s="274">
        <f t="shared" si="22"/>
        <v>0</v>
      </c>
      <c r="K108" s="182">
        <f t="shared" si="17"/>
        <v>0</v>
      </c>
    </row>
    <row r="109" spans="1:13">
      <c r="A109" s="252" t="s">
        <v>315</v>
      </c>
      <c r="B109" s="292">
        <v>7791773</v>
      </c>
      <c r="C109" s="257">
        <v>49.23</v>
      </c>
      <c r="D109" s="88"/>
      <c r="E109" s="88"/>
      <c r="F109" s="88"/>
      <c r="G109" s="264"/>
      <c r="H109" s="230">
        <f t="shared" si="21"/>
        <v>0</v>
      </c>
      <c r="I109" s="146">
        <f t="shared" si="23"/>
        <v>0</v>
      </c>
      <c r="J109" s="274">
        <f t="shared" si="22"/>
        <v>0</v>
      </c>
      <c r="K109" s="182">
        <f t="shared" si="17"/>
        <v>0</v>
      </c>
    </row>
    <row r="110" spans="1:13">
      <c r="A110" s="252" t="s">
        <v>316</v>
      </c>
      <c r="B110" s="292">
        <v>5564461</v>
      </c>
      <c r="C110" s="257">
        <v>61.69</v>
      </c>
      <c r="D110" s="88"/>
      <c r="E110" s="88"/>
      <c r="F110" s="88"/>
      <c r="G110" s="264"/>
      <c r="H110" s="230">
        <f t="shared" si="21"/>
        <v>0</v>
      </c>
      <c r="I110" s="146">
        <f t="shared" si="23"/>
        <v>0</v>
      </c>
      <c r="J110" s="274">
        <f t="shared" si="22"/>
        <v>0</v>
      </c>
      <c r="K110" s="182">
        <f t="shared" si="17"/>
        <v>0</v>
      </c>
    </row>
    <row r="111" spans="1:13">
      <c r="A111" s="252" t="s">
        <v>317</v>
      </c>
      <c r="B111" s="292">
        <v>3681067</v>
      </c>
      <c r="C111" s="257">
        <v>43.33</v>
      </c>
      <c r="D111" s="88"/>
      <c r="E111" s="88"/>
      <c r="F111" s="88"/>
      <c r="G111" s="264"/>
      <c r="H111" s="230">
        <f t="shared" si="21"/>
        <v>0</v>
      </c>
      <c r="I111" s="146">
        <f t="shared" si="23"/>
        <v>0</v>
      </c>
      <c r="J111" s="274">
        <f t="shared" si="22"/>
        <v>0</v>
      </c>
      <c r="K111" s="182">
        <f t="shared" si="17"/>
        <v>0</v>
      </c>
    </row>
    <row r="112" spans="1:13">
      <c r="A112" s="252" t="s">
        <v>318</v>
      </c>
      <c r="B112" s="292">
        <v>6103168</v>
      </c>
      <c r="C112" s="257">
        <v>27.33</v>
      </c>
      <c r="D112" s="88"/>
      <c r="E112" s="88"/>
      <c r="F112" s="88"/>
      <c r="G112" s="264"/>
      <c r="H112" s="230">
        <f t="shared" si="21"/>
        <v>0</v>
      </c>
      <c r="I112" s="146">
        <f t="shared" si="23"/>
        <v>0</v>
      </c>
      <c r="J112" s="274">
        <f t="shared" si="22"/>
        <v>0</v>
      </c>
      <c r="K112" s="182">
        <f t="shared" si="17"/>
        <v>0</v>
      </c>
    </row>
    <row r="113" spans="1:11">
      <c r="A113" s="252" t="s">
        <v>319</v>
      </c>
      <c r="B113" s="292">
        <v>3013054</v>
      </c>
      <c r="C113" s="257">
        <v>15.59</v>
      </c>
      <c r="D113" s="88"/>
      <c r="E113" s="88"/>
      <c r="F113" s="88"/>
      <c r="G113" s="264"/>
      <c r="H113" s="230">
        <f t="shared" si="21"/>
        <v>0</v>
      </c>
      <c r="I113" s="146">
        <f t="shared" si="23"/>
        <v>0</v>
      </c>
      <c r="J113" s="274">
        <f t="shared" si="22"/>
        <v>0</v>
      </c>
      <c r="K113" s="182">
        <f t="shared" si="17"/>
        <v>0</v>
      </c>
    </row>
    <row r="114" spans="1:11">
      <c r="A114" s="252" t="s">
        <v>320</v>
      </c>
      <c r="B114" s="292">
        <v>3013885</v>
      </c>
      <c r="C114" s="257">
        <v>11.3</v>
      </c>
      <c r="D114" s="88"/>
      <c r="E114" s="88"/>
      <c r="F114" s="88"/>
      <c r="G114" s="264"/>
      <c r="H114" s="230">
        <f t="shared" si="21"/>
        <v>0</v>
      </c>
      <c r="I114" s="146">
        <f t="shared" si="23"/>
        <v>0</v>
      </c>
      <c r="J114" s="274">
        <f t="shared" si="22"/>
        <v>0</v>
      </c>
      <c r="K114" s="182">
        <f t="shared" si="17"/>
        <v>0</v>
      </c>
    </row>
    <row r="115" spans="1:11">
      <c r="A115" s="252" t="s">
        <v>321</v>
      </c>
      <c r="B115" s="292">
        <v>7734924</v>
      </c>
      <c r="C115" s="257">
        <v>42.86</v>
      </c>
      <c r="D115" s="88"/>
      <c r="E115" s="88"/>
      <c r="F115" s="88"/>
      <c r="G115" s="264"/>
      <c r="H115" s="230">
        <f>D115*C115</f>
        <v>0</v>
      </c>
      <c r="I115" s="146">
        <f t="shared" si="23"/>
        <v>0</v>
      </c>
      <c r="J115" s="274">
        <f t="shared" si="22"/>
        <v>0</v>
      </c>
      <c r="K115" s="182">
        <f t="shared" si="17"/>
        <v>0</v>
      </c>
    </row>
    <row r="116" spans="1:11">
      <c r="A116" s="252" t="s">
        <v>322</v>
      </c>
      <c r="B116" s="292">
        <v>7478239</v>
      </c>
      <c r="C116" s="257">
        <v>21.03</v>
      </c>
      <c r="D116" s="88"/>
      <c r="E116" s="88"/>
      <c r="F116" s="88"/>
      <c r="G116" s="264"/>
      <c r="H116" s="230">
        <f t="shared" si="21"/>
        <v>0</v>
      </c>
      <c r="I116" s="146">
        <f t="shared" si="23"/>
        <v>0</v>
      </c>
      <c r="J116" s="274">
        <f t="shared" si="22"/>
        <v>0</v>
      </c>
      <c r="K116" s="182">
        <f t="shared" si="17"/>
        <v>0</v>
      </c>
    </row>
    <row r="117" spans="1:11">
      <c r="A117" s="252" t="s">
        <v>323</v>
      </c>
      <c r="B117" s="292">
        <v>2926335</v>
      </c>
      <c r="C117" s="257">
        <v>34.93</v>
      </c>
      <c r="D117" s="88"/>
      <c r="E117" s="88"/>
      <c r="F117" s="88"/>
      <c r="G117" s="264"/>
      <c r="H117" s="230">
        <f t="shared" si="21"/>
        <v>0</v>
      </c>
      <c r="I117" s="146">
        <f t="shared" si="23"/>
        <v>0</v>
      </c>
      <c r="J117" s="274">
        <f t="shared" si="22"/>
        <v>0</v>
      </c>
      <c r="K117" s="182">
        <f t="shared" si="17"/>
        <v>0</v>
      </c>
    </row>
    <row r="118" spans="1:11">
      <c r="A118" s="252" t="s">
        <v>324</v>
      </c>
      <c r="B118" s="292">
        <v>8800851</v>
      </c>
      <c r="C118" s="257">
        <v>27.11</v>
      </c>
      <c r="D118" s="88"/>
      <c r="E118" s="88"/>
      <c r="F118" s="88"/>
      <c r="G118" s="264"/>
      <c r="H118" s="230">
        <f t="shared" si="21"/>
        <v>0</v>
      </c>
      <c r="I118" s="146">
        <f t="shared" si="23"/>
        <v>0</v>
      </c>
      <c r="J118" s="274">
        <f t="shared" si="22"/>
        <v>0</v>
      </c>
      <c r="K118" s="182">
        <f t="shared" si="17"/>
        <v>0</v>
      </c>
    </row>
    <row r="119" spans="1:11">
      <c r="A119" s="252" t="s">
        <v>325</v>
      </c>
      <c r="B119" s="292">
        <v>1399005</v>
      </c>
      <c r="C119" s="257">
        <v>21.4</v>
      </c>
      <c r="D119" s="88"/>
      <c r="E119" s="88"/>
      <c r="F119" s="88"/>
      <c r="G119" s="264"/>
      <c r="H119" s="230">
        <f t="shared" si="21"/>
        <v>0</v>
      </c>
      <c r="I119" s="146">
        <f t="shared" si="23"/>
        <v>0</v>
      </c>
      <c r="J119" s="274">
        <f t="shared" si="22"/>
        <v>0</v>
      </c>
      <c r="K119" s="182">
        <f t="shared" si="17"/>
        <v>0</v>
      </c>
    </row>
    <row r="120" spans="1:11">
      <c r="A120" s="252" t="s">
        <v>326</v>
      </c>
      <c r="B120" s="292">
        <v>5187046</v>
      </c>
      <c r="C120" s="257">
        <v>18.86</v>
      </c>
      <c r="D120" s="88"/>
      <c r="E120" s="88"/>
      <c r="F120" s="88"/>
      <c r="G120" s="264"/>
      <c r="H120" s="230">
        <f t="shared" si="21"/>
        <v>0</v>
      </c>
      <c r="I120" s="146">
        <f>C120*G120</f>
        <v>0</v>
      </c>
      <c r="J120" s="274">
        <f t="shared" si="22"/>
        <v>0</v>
      </c>
      <c r="K120" s="182">
        <f t="shared" si="17"/>
        <v>0</v>
      </c>
    </row>
    <row r="121" spans="1:11">
      <c r="A121" s="252" t="s">
        <v>327</v>
      </c>
      <c r="B121" s="292">
        <v>4656137</v>
      </c>
      <c r="C121" s="257">
        <v>21.09</v>
      </c>
      <c r="D121" s="88"/>
      <c r="E121" s="88"/>
      <c r="F121" s="88"/>
      <c r="G121" s="264"/>
      <c r="H121" s="230">
        <f t="shared" si="21"/>
        <v>0</v>
      </c>
      <c r="I121" s="146">
        <f t="shared" si="23"/>
        <v>0</v>
      </c>
      <c r="J121" s="274">
        <f t="shared" si="22"/>
        <v>0</v>
      </c>
      <c r="K121" s="182">
        <f t="shared" si="17"/>
        <v>0</v>
      </c>
    </row>
    <row r="122" spans="1:11">
      <c r="A122" s="252" t="s">
        <v>328</v>
      </c>
      <c r="B122" s="292">
        <v>9631311</v>
      </c>
      <c r="C122" s="257">
        <v>28.09</v>
      </c>
      <c r="D122" s="88"/>
      <c r="E122" s="88"/>
      <c r="F122" s="88"/>
      <c r="G122" s="264"/>
      <c r="H122" s="230">
        <f t="shared" si="21"/>
        <v>0</v>
      </c>
      <c r="I122" s="146">
        <f t="shared" si="23"/>
        <v>0</v>
      </c>
      <c r="J122" s="274">
        <f t="shared" si="22"/>
        <v>0</v>
      </c>
      <c r="K122" s="182">
        <f t="shared" si="17"/>
        <v>0</v>
      </c>
    </row>
    <row r="123" spans="1:11">
      <c r="A123" s="252" t="s">
        <v>329</v>
      </c>
      <c r="B123" s="292">
        <v>7243472</v>
      </c>
      <c r="C123" s="257">
        <v>30.1</v>
      </c>
      <c r="D123" s="88"/>
      <c r="E123" s="88"/>
      <c r="F123" s="88"/>
      <c r="G123" s="264"/>
      <c r="H123" s="230">
        <f t="shared" ref="H123:H130" si="24">D123*C123</f>
        <v>0</v>
      </c>
      <c r="I123" s="146">
        <f>C123*G123</f>
        <v>0</v>
      </c>
      <c r="J123" s="274">
        <f t="shared" ref="J123:J135" si="25">(D123+E123+F123-G123)*C123</f>
        <v>0</v>
      </c>
      <c r="K123" s="182">
        <f t="shared" si="17"/>
        <v>0</v>
      </c>
    </row>
    <row r="124" spans="1:11">
      <c r="A124" s="252" t="s">
        <v>330</v>
      </c>
      <c r="B124" s="292">
        <v>2432314</v>
      </c>
      <c r="C124" s="257">
        <v>35.549999999999997</v>
      </c>
      <c r="D124" s="88"/>
      <c r="E124" s="88"/>
      <c r="F124" s="88"/>
      <c r="G124" s="264"/>
      <c r="H124" s="230">
        <f>D124*C124</f>
        <v>0</v>
      </c>
      <c r="I124" s="146">
        <f t="shared" ref="I124:I130" si="26">C124*G124</f>
        <v>0</v>
      </c>
      <c r="J124" s="274">
        <f t="shared" si="25"/>
        <v>0</v>
      </c>
      <c r="K124" s="182">
        <f t="shared" si="17"/>
        <v>0</v>
      </c>
    </row>
    <row r="125" spans="1:11">
      <c r="A125" s="252" t="s">
        <v>331</v>
      </c>
      <c r="B125" s="292">
        <v>8864993</v>
      </c>
      <c r="C125" s="257">
        <v>24.2</v>
      </c>
      <c r="D125" s="88"/>
      <c r="E125" s="88"/>
      <c r="F125" s="88"/>
      <c r="G125" s="264"/>
      <c r="H125" s="230">
        <f>D125*C125</f>
        <v>0</v>
      </c>
      <c r="I125" s="146">
        <f t="shared" si="26"/>
        <v>0</v>
      </c>
      <c r="J125" s="274">
        <f t="shared" si="25"/>
        <v>0</v>
      </c>
      <c r="K125" s="182">
        <f t="shared" si="17"/>
        <v>0</v>
      </c>
    </row>
    <row r="126" spans="1:11">
      <c r="A126" s="252" t="s">
        <v>332</v>
      </c>
      <c r="B126" s="292">
        <v>3693850</v>
      </c>
      <c r="C126" s="257">
        <v>17.78</v>
      </c>
      <c r="D126" s="88"/>
      <c r="E126" s="88"/>
      <c r="F126" s="88"/>
      <c r="G126" s="264"/>
      <c r="H126" s="230">
        <f>D126*C126</f>
        <v>0</v>
      </c>
      <c r="I126" s="146">
        <f>C126*G126</f>
        <v>0</v>
      </c>
      <c r="J126" s="274">
        <f t="shared" si="25"/>
        <v>0</v>
      </c>
      <c r="K126" s="182">
        <f t="shared" si="17"/>
        <v>0</v>
      </c>
    </row>
    <row r="127" spans="1:11">
      <c r="A127" s="252" t="s">
        <v>333</v>
      </c>
      <c r="B127" s="292">
        <v>7737141</v>
      </c>
      <c r="C127" s="257">
        <v>33.86</v>
      </c>
      <c r="D127" s="88"/>
      <c r="E127" s="88"/>
      <c r="F127" s="88"/>
      <c r="G127" s="264"/>
      <c r="H127" s="230">
        <f t="shared" si="24"/>
        <v>0</v>
      </c>
      <c r="I127" s="146">
        <f>C127*G127</f>
        <v>0</v>
      </c>
      <c r="J127" s="274">
        <f t="shared" si="25"/>
        <v>0</v>
      </c>
      <c r="K127" s="182">
        <f t="shared" si="17"/>
        <v>0</v>
      </c>
    </row>
    <row r="128" spans="1:11">
      <c r="A128" s="252" t="s">
        <v>334</v>
      </c>
      <c r="B128" s="292">
        <v>6892459</v>
      </c>
      <c r="C128" s="257">
        <v>26.32</v>
      </c>
      <c r="D128" s="88"/>
      <c r="E128" s="88"/>
      <c r="F128" s="88"/>
      <c r="G128" s="264"/>
      <c r="H128" s="230">
        <f t="shared" si="24"/>
        <v>0</v>
      </c>
      <c r="I128" s="146">
        <f t="shared" si="26"/>
        <v>0</v>
      </c>
      <c r="J128" s="274">
        <f t="shared" si="25"/>
        <v>0</v>
      </c>
      <c r="K128" s="182">
        <f t="shared" si="17"/>
        <v>0</v>
      </c>
    </row>
    <row r="129" spans="1:11">
      <c r="A129" s="252" t="s">
        <v>335</v>
      </c>
      <c r="B129" s="292">
        <v>7737679</v>
      </c>
      <c r="C129" s="257">
        <v>54.75</v>
      </c>
      <c r="D129" s="88"/>
      <c r="E129" s="88"/>
      <c r="F129" s="88"/>
      <c r="G129" s="264"/>
      <c r="H129" s="230">
        <f>D129*C129</f>
        <v>0</v>
      </c>
      <c r="I129" s="146">
        <f t="shared" si="26"/>
        <v>0</v>
      </c>
      <c r="J129" s="274">
        <f t="shared" si="25"/>
        <v>0</v>
      </c>
      <c r="K129" s="182">
        <f t="shared" si="17"/>
        <v>0</v>
      </c>
    </row>
    <row r="130" spans="1:11">
      <c r="A130" s="252" t="s">
        <v>336</v>
      </c>
      <c r="B130" s="292">
        <v>3022017</v>
      </c>
      <c r="C130" s="257">
        <v>29.8</v>
      </c>
      <c r="D130" s="88"/>
      <c r="E130" s="88"/>
      <c r="F130" s="88"/>
      <c r="G130" s="264"/>
      <c r="H130" s="230">
        <f t="shared" si="24"/>
        <v>0</v>
      </c>
      <c r="I130" s="146">
        <f t="shared" si="26"/>
        <v>0</v>
      </c>
      <c r="J130" s="274">
        <f t="shared" si="25"/>
        <v>0</v>
      </c>
      <c r="K130" s="182">
        <f t="shared" si="17"/>
        <v>0</v>
      </c>
    </row>
    <row r="131" spans="1:11">
      <c r="A131" s="252" t="s">
        <v>337</v>
      </c>
      <c r="B131" s="292">
        <v>3662676</v>
      </c>
      <c r="C131" s="257">
        <v>38.450000000000003</v>
      </c>
      <c r="D131" s="88"/>
      <c r="E131" s="88"/>
      <c r="F131" s="88"/>
      <c r="G131" s="264"/>
      <c r="H131" s="230">
        <f>D131*C131</f>
        <v>0</v>
      </c>
      <c r="I131" s="146">
        <f>C131*G131</f>
        <v>0</v>
      </c>
      <c r="J131" s="274">
        <f t="shared" si="25"/>
        <v>0</v>
      </c>
      <c r="K131" s="182">
        <f t="shared" si="17"/>
        <v>0</v>
      </c>
    </row>
    <row r="132" spans="1:11">
      <c r="A132" s="252" t="s">
        <v>338</v>
      </c>
      <c r="B132" s="292">
        <v>7645153</v>
      </c>
      <c r="C132" s="257">
        <v>21.1</v>
      </c>
      <c r="D132" s="88"/>
      <c r="E132" s="88"/>
      <c r="F132" s="88"/>
      <c r="G132" s="264"/>
      <c r="H132" s="230">
        <f>D132*C132</f>
        <v>0</v>
      </c>
      <c r="I132" s="146">
        <f>C132*G132</f>
        <v>0</v>
      </c>
      <c r="J132" s="274">
        <f t="shared" si="25"/>
        <v>0</v>
      </c>
      <c r="K132" s="182">
        <f t="shared" si="17"/>
        <v>0</v>
      </c>
    </row>
    <row r="133" spans="1:11">
      <c r="A133" s="252" t="s">
        <v>339</v>
      </c>
      <c r="B133" s="292">
        <v>4074605</v>
      </c>
      <c r="C133" s="257">
        <v>30.75</v>
      </c>
      <c r="D133" s="88"/>
      <c r="E133" s="88"/>
      <c r="F133" s="88"/>
      <c r="G133" s="264"/>
      <c r="H133" s="230">
        <f>D133*C133</f>
        <v>0</v>
      </c>
      <c r="I133" s="146">
        <f>C133*G133</f>
        <v>0</v>
      </c>
      <c r="J133" s="274">
        <f t="shared" si="25"/>
        <v>0</v>
      </c>
      <c r="K133" s="182">
        <f t="shared" si="17"/>
        <v>0</v>
      </c>
    </row>
    <row r="134" spans="1:11">
      <c r="A134" s="252" t="s">
        <v>340</v>
      </c>
      <c r="B134" s="295">
        <v>445098</v>
      </c>
      <c r="C134" s="257">
        <v>86.75</v>
      </c>
      <c r="D134" s="88"/>
      <c r="E134" s="88"/>
      <c r="F134" s="88"/>
      <c r="G134" s="264"/>
      <c r="H134" s="230">
        <f>D134*C134</f>
        <v>0</v>
      </c>
      <c r="I134" s="146">
        <f>C134*G134</f>
        <v>0</v>
      </c>
      <c r="J134" s="274">
        <f t="shared" si="25"/>
        <v>0</v>
      </c>
      <c r="K134" s="182">
        <f t="shared" si="17"/>
        <v>0</v>
      </c>
    </row>
    <row r="135" spans="1:11">
      <c r="A135" s="252" t="s">
        <v>341</v>
      </c>
      <c r="B135" s="292">
        <v>4977153</v>
      </c>
      <c r="C135" s="296">
        <v>34.229999999999997</v>
      </c>
      <c r="D135" s="88"/>
      <c r="E135" s="88"/>
      <c r="F135" s="88"/>
      <c r="G135" s="264"/>
      <c r="H135" s="230">
        <f>D135*C135</f>
        <v>0</v>
      </c>
      <c r="I135" s="146">
        <f>C135*G135</f>
        <v>0</v>
      </c>
      <c r="J135" s="274">
        <f t="shared" si="25"/>
        <v>0</v>
      </c>
      <c r="K135" s="182">
        <f t="shared" si="17"/>
        <v>0</v>
      </c>
    </row>
    <row r="136" spans="1:11">
      <c r="A136" s="252" t="s">
        <v>342</v>
      </c>
      <c r="B136" s="292">
        <v>3804622</v>
      </c>
      <c r="C136" s="296">
        <v>26.14</v>
      </c>
      <c r="D136" s="88"/>
      <c r="E136" s="88"/>
      <c r="F136" s="88"/>
      <c r="G136" s="264"/>
      <c r="H136" s="230">
        <f t="shared" ref="H136:H142" si="27">D136*C136</f>
        <v>0</v>
      </c>
      <c r="I136" s="146">
        <f t="shared" ref="I136:I143" si="28">C136*G136</f>
        <v>0</v>
      </c>
      <c r="J136" s="274">
        <f t="shared" ref="J136:J143" si="29">(D136+E136+F136-G136)*C124</f>
        <v>0</v>
      </c>
      <c r="K136" s="182">
        <f t="shared" ref="K136:K166" si="30">D136+E136+F136-G136</f>
        <v>0</v>
      </c>
    </row>
    <row r="137" spans="1:11">
      <c r="A137" s="252" t="s">
        <v>343</v>
      </c>
      <c r="B137" s="292">
        <v>8186315</v>
      </c>
      <c r="C137" s="296">
        <v>28.21</v>
      </c>
      <c r="D137" s="88"/>
      <c r="E137" s="88"/>
      <c r="F137" s="88"/>
      <c r="G137" s="264"/>
      <c r="H137" s="230">
        <f t="shared" si="27"/>
        <v>0</v>
      </c>
      <c r="I137" s="146">
        <f t="shared" si="28"/>
        <v>0</v>
      </c>
      <c r="J137" s="274">
        <f t="shared" si="29"/>
        <v>0</v>
      </c>
      <c r="K137" s="182">
        <f t="shared" si="30"/>
        <v>0</v>
      </c>
    </row>
    <row r="138" spans="1:11">
      <c r="A138" s="252" t="s">
        <v>344</v>
      </c>
      <c r="B138" s="292">
        <v>5081323</v>
      </c>
      <c r="C138" s="296">
        <v>26.96</v>
      </c>
      <c r="D138" s="88"/>
      <c r="E138" s="88"/>
      <c r="F138" s="88"/>
      <c r="G138" s="264"/>
      <c r="H138" s="230">
        <f t="shared" si="27"/>
        <v>0</v>
      </c>
      <c r="I138" s="146">
        <f t="shared" si="28"/>
        <v>0</v>
      </c>
      <c r="J138" s="274">
        <f t="shared" si="29"/>
        <v>0</v>
      </c>
      <c r="K138" s="182">
        <f t="shared" si="30"/>
        <v>0</v>
      </c>
    </row>
    <row r="139" spans="1:11">
      <c r="A139" s="252" t="s">
        <v>345</v>
      </c>
      <c r="B139" s="292">
        <v>7358237</v>
      </c>
      <c r="C139" s="296">
        <v>37.28</v>
      </c>
      <c r="D139" s="88"/>
      <c r="E139" s="88"/>
      <c r="F139" s="88"/>
      <c r="G139" s="264"/>
      <c r="H139" s="230">
        <f t="shared" si="27"/>
        <v>0</v>
      </c>
      <c r="I139" s="146">
        <f t="shared" si="28"/>
        <v>0</v>
      </c>
      <c r="J139" s="274">
        <f t="shared" si="29"/>
        <v>0</v>
      </c>
      <c r="K139" s="182">
        <f t="shared" si="30"/>
        <v>0</v>
      </c>
    </row>
    <row r="140" spans="1:11">
      <c r="A140" s="252"/>
      <c r="B140" s="292"/>
      <c r="C140" s="296"/>
      <c r="D140" s="88"/>
      <c r="E140" s="88"/>
      <c r="F140" s="88"/>
      <c r="G140" s="264"/>
      <c r="H140" s="230">
        <f t="shared" si="27"/>
        <v>0</v>
      </c>
      <c r="I140" s="146">
        <f t="shared" si="28"/>
        <v>0</v>
      </c>
      <c r="J140" s="274">
        <f t="shared" si="29"/>
        <v>0</v>
      </c>
      <c r="K140" s="182">
        <f t="shared" si="30"/>
        <v>0</v>
      </c>
    </row>
    <row r="141" spans="1:11">
      <c r="A141" s="252"/>
      <c r="B141" s="292"/>
      <c r="C141" s="296"/>
      <c r="D141" s="88"/>
      <c r="E141" s="88"/>
      <c r="F141" s="88"/>
      <c r="G141" s="264"/>
      <c r="H141" s="230">
        <f t="shared" si="27"/>
        <v>0</v>
      </c>
      <c r="I141" s="146">
        <f t="shared" si="28"/>
        <v>0</v>
      </c>
      <c r="J141" s="274">
        <f t="shared" si="29"/>
        <v>0</v>
      </c>
      <c r="K141" s="182">
        <f t="shared" si="30"/>
        <v>0</v>
      </c>
    </row>
    <row r="142" spans="1:11">
      <c r="A142" s="252"/>
      <c r="B142" s="292"/>
      <c r="C142" s="296"/>
      <c r="D142" s="88"/>
      <c r="E142" s="88"/>
      <c r="F142" s="88"/>
      <c r="G142" s="264"/>
      <c r="H142" s="230">
        <f t="shared" si="27"/>
        <v>0</v>
      </c>
      <c r="I142" s="146">
        <f t="shared" si="28"/>
        <v>0</v>
      </c>
      <c r="J142" s="274">
        <f t="shared" si="29"/>
        <v>0</v>
      </c>
      <c r="K142" s="182">
        <f t="shared" si="30"/>
        <v>0</v>
      </c>
    </row>
    <row r="143" spans="1:11" ht="15.75" thickBot="1">
      <c r="A143" s="252"/>
      <c r="B143" s="297"/>
      <c r="C143" s="298"/>
      <c r="D143" s="96"/>
      <c r="E143" s="96"/>
      <c r="F143" s="96"/>
      <c r="G143" s="282"/>
      <c r="H143" s="230">
        <f>D143*C143</f>
        <v>0</v>
      </c>
      <c r="I143" s="146">
        <f t="shared" si="28"/>
        <v>0</v>
      </c>
      <c r="J143" s="311">
        <f t="shared" si="29"/>
        <v>0</v>
      </c>
      <c r="K143" s="129">
        <f t="shared" si="30"/>
        <v>0</v>
      </c>
    </row>
    <row r="144" spans="1:11" ht="15.75" customHeight="1" thickBot="1">
      <c r="A144" s="1727" t="s">
        <v>346</v>
      </c>
      <c r="B144" s="1711"/>
      <c r="C144" s="1711"/>
      <c r="D144" s="1711"/>
      <c r="E144" s="110">
        <f>C98*E98+C99*E99+C100*E100+C101*E101+C102*E102+C103*E103+C104*E104+C105*E105+C106*E106+C107*E107+C108*E108+C109*E109+C110*E110+C111*E111+C112*E112+C113*E113+C114*E114+C115*E115+C116*E116+C117*E117+C118*E118+C119*E119+C120*E120+C121*E121+C122*E122+C123*E123+C124*E124+C125*E125+C126*E126+C127*E127+C128*E128+C129*E129+C130*E130+C131*E131+C132*E132+C133*E133+C134*E134+C135*E135+C136*E136+C137*E137+C138*E138+C139*E139+C140*E140+C141*E141+C142*E142+C143*E143</f>
        <v>0</v>
      </c>
      <c r="F144" s="111">
        <f>C98*F98+C99*F99+C100*F100+C101*F101+C102*F102+C103*F103+C104*F104+C105*F105+C106*F106+C107*F107+C108*F108+C109*F109+C110*F110+C111*F111+C112*F112+C113*F113+C114*F114+C115*F115+C116*F116+C117*F117+C118*F118+C119*F119+C120*F120+C121*F121+C122*F122+C123*F123+C124*F124+C125*F125+C126*F126+C127*F127+C128*F128+C129*F129+C130*F130+C131*F131+C132*F132+C133*F133+C134*F134+C135*F135+C136*F136+C137*F137+C138*F138+C139*F139+C140*F140+C141*F141+C142*F142+C143*F143</f>
        <v>0</v>
      </c>
      <c r="G144" s="1711"/>
      <c r="H144" s="183">
        <f>SUM(H98:H143)</f>
        <v>0</v>
      </c>
      <c r="I144" s="183">
        <f>SUM(I98:I143)</f>
        <v>0</v>
      </c>
      <c r="J144" s="311">
        <f>SUM(J98:J143)</f>
        <v>0</v>
      </c>
      <c r="K144" s="128"/>
    </row>
    <row r="145" spans="1:11" ht="19.5" thickBot="1">
      <c r="A145" s="1728"/>
      <c r="B145" s="1712"/>
      <c r="C145" s="1712"/>
      <c r="D145" s="1712"/>
      <c r="E145" s="1707"/>
      <c r="F145" s="1707"/>
      <c r="G145" s="1712"/>
      <c r="H145" s="1739"/>
      <c r="I145" s="1705"/>
      <c r="J145" s="1705"/>
      <c r="K145" s="179"/>
    </row>
    <row r="146" spans="1:11">
      <c r="A146" s="300" t="s">
        <v>347</v>
      </c>
      <c r="B146" s="301">
        <v>2267765</v>
      </c>
      <c r="C146" s="302">
        <v>19.52</v>
      </c>
      <c r="D146" s="102"/>
      <c r="E146" s="102"/>
      <c r="F146" s="102"/>
      <c r="G146" s="303"/>
      <c r="H146" s="291">
        <f>D146*C146</f>
        <v>0</v>
      </c>
      <c r="I146" s="141">
        <f>C146*G146</f>
        <v>0</v>
      </c>
      <c r="J146" s="294">
        <f>(D146+E146+F146-G146)*C146</f>
        <v>0</v>
      </c>
      <c r="K146" s="128">
        <f t="shared" si="30"/>
        <v>0</v>
      </c>
    </row>
    <row r="147" spans="1:11">
      <c r="A147" s="300"/>
      <c r="B147" s="253"/>
      <c r="C147" s="257"/>
      <c r="D147" s="88"/>
      <c r="E147" s="88"/>
      <c r="F147" s="88"/>
      <c r="G147" s="264"/>
      <c r="H147" s="230">
        <f>D147*C147</f>
        <v>0</v>
      </c>
      <c r="I147" s="146">
        <f>C147*G147</f>
        <v>0</v>
      </c>
      <c r="J147" s="274">
        <f>(D147+E147+F147-G147)*C147</f>
        <v>0</v>
      </c>
      <c r="K147" s="182">
        <f t="shared" si="30"/>
        <v>0</v>
      </c>
    </row>
    <row r="148" spans="1:11">
      <c r="A148" s="300"/>
      <c r="B148" s="253"/>
      <c r="C148" s="257"/>
      <c r="D148" s="88"/>
      <c r="E148" s="88"/>
      <c r="F148" s="88"/>
      <c r="G148" s="264"/>
      <c r="H148" s="230">
        <f>D148*C148</f>
        <v>0</v>
      </c>
      <c r="I148" s="146">
        <f>C148*G148</f>
        <v>0</v>
      </c>
      <c r="J148" s="274">
        <f>(D148+E148+F148-G148)*C148</f>
        <v>0</v>
      </c>
      <c r="K148" s="182">
        <f t="shared" si="30"/>
        <v>0</v>
      </c>
    </row>
    <row r="149" spans="1:11">
      <c r="A149" s="300"/>
      <c r="B149" s="253"/>
      <c r="C149" s="257"/>
      <c r="D149" s="88"/>
      <c r="E149" s="88"/>
      <c r="F149" s="88"/>
      <c r="G149" s="264"/>
      <c r="H149" s="230">
        <f>D149*C149</f>
        <v>0</v>
      </c>
      <c r="I149" s="146">
        <f>C149*G149</f>
        <v>0</v>
      </c>
      <c r="J149" s="274">
        <f>(D149+E149+F149-G149)*C149</f>
        <v>0</v>
      </c>
      <c r="K149" s="182">
        <f t="shared" si="30"/>
        <v>0</v>
      </c>
    </row>
    <row r="150" spans="1:11">
      <c r="A150" s="300"/>
      <c r="B150" s="304"/>
      <c r="C150" s="285"/>
      <c r="D150" s="108"/>
      <c r="E150" s="108"/>
      <c r="F150" s="108"/>
      <c r="G150" s="286"/>
      <c r="H150" s="299">
        <f>D150*C150</f>
        <v>0</v>
      </c>
      <c r="I150" s="310">
        <f>C150*G150</f>
        <v>0</v>
      </c>
      <c r="J150" s="311">
        <f>(D150+E150+F150-G150)*C150</f>
        <v>0</v>
      </c>
      <c r="K150" s="129">
        <f t="shared" si="30"/>
        <v>0</v>
      </c>
    </row>
    <row r="151" spans="1:11" ht="15.75" customHeight="1">
      <c r="A151" s="1727" t="s">
        <v>348</v>
      </c>
      <c r="B151" s="1711"/>
      <c r="C151" s="1711"/>
      <c r="D151" s="1711"/>
      <c r="E151" s="110">
        <f>C146*E146+C147*E147+C148*E148+C149*E149+C150*E150</f>
        <v>0</v>
      </c>
      <c r="F151" s="111">
        <f>C146*F146+C147*F147+C148*F148+C149*F149+C150*F150</f>
        <v>0</v>
      </c>
      <c r="G151" s="1711"/>
      <c r="H151" s="299">
        <f>SUM(H146:H150)</f>
        <v>0</v>
      </c>
      <c r="I151" s="299">
        <f>SUM(I146:I150)</f>
        <v>0</v>
      </c>
      <c r="J151" s="299">
        <f>SUM(J146:J150)</f>
        <v>0</v>
      </c>
      <c r="K151" s="128"/>
    </row>
    <row r="152" spans="1:11" ht="18.75">
      <c r="A152" s="1728"/>
      <c r="B152" s="1712"/>
      <c r="C152" s="1712"/>
      <c r="D152" s="1712"/>
      <c r="E152" s="1707"/>
      <c r="F152" s="1707"/>
      <c r="G152" s="1712"/>
      <c r="H152" s="1739"/>
      <c r="I152" s="1705"/>
      <c r="J152" s="1705"/>
      <c r="K152" s="179"/>
    </row>
    <row r="153" spans="1:11">
      <c r="A153" s="300" t="s">
        <v>349</v>
      </c>
      <c r="B153" s="305">
        <v>9152502</v>
      </c>
      <c r="C153" s="306">
        <v>50.09</v>
      </c>
      <c r="D153" s="102"/>
      <c r="E153" s="102"/>
      <c r="F153" s="102"/>
      <c r="G153" s="303"/>
      <c r="H153" s="291">
        <f>D153*C153</f>
        <v>0</v>
      </c>
      <c r="I153" s="141">
        <f>C153*G153</f>
        <v>0</v>
      </c>
      <c r="J153" s="294">
        <f>(D153+E153+F153-G153)*C153</f>
        <v>0</v>
      </c>
      <c r="K153" s="128">
        <f t="shared" si="30"/>
        <v>0</v>
      </c>
    </row>
    <row r="154" spans="1:11">
      <c r="A154" s="300" t="s">
        <v>350</v>
      </c>
      <c r="B154" s="263">
        <v>7743115</v>
      </c>
      <c r="C154" s="307">
        <v>32.04</v>
      </c>
      <c r="D154" s="88"/>
      <c r="E154" s="88"/>
      <c r="F154" s="88"/>
      <c r="G154" s="264"/>
      <c r="H154" s="230">
        <f t="shared" ref="H154:H159" si="31">D154*C154</f>
        <v>0</v>
      </c>
      <c r="I154" s="146">
        <f t="shared" ref="I154:I159" si="32">C154*G154</f>
        <v>0</v>
      </c>
      <c r="J154" s="274">
        <f t="shared" ref="J154:J159" si="33">(D154+E154+F154-G154)*C154</f>
        <v>0</v>
      </c>
      <c r="K154" s="182">
        <f t="shared" si="30"/>
        <v>0</v>
      </c>
    </row>
    <row r="155" spans="1:11">
      <c r="A155" s="300" t="s">
        <v>351</v>
      </c>
      <c r="B155" s="263">
        <v>7953425</v>
      </c>
      <c r="C155" s="307"/>
      <c r="D155" s="88"/>
      <c r="E155" s="88"/>
      <c r="F155" s="88"/>
      <c r="G155" s="264"/>
      <c r="H155" s="230">
        <f t="shared" si="31"/>
        <v>0</v>
      </c>
      <c r="I155" s="146">
        <f t="shared" si="32"/>
        <v>0</v>
      </c>
      <c r="J155" s="274">
        <f t="shared" si="33"/>
        <v>0</v>
      </c>
      <c r="K155" s="182">
        <f t="shared" si="30"/>
        <v>0</v>
      </c>
    </row>
    <row r="156" spans="1:11">
      <c r="A156" s="300" t="s">
        <v>352</v>
      </c>
      <c r="B156" s="263">
        <v>6809827</v>
      </c>
      <c r="C156" s="307">
        <v>40.619999999999997</v>
      </c>
      <c r="D156" s="88"/>
      <c r="E156" s="88"/>
      <c r="F156" s="88"/>
      <c r="G156" s="264"/>
      <c r="H156" s="230">
        <f t="shared" si="31"/>
        <v>0</v>
      </c>
      <c r="I156" s="146">
        <f t="shared" si="32"/>
        <v>0</v>
      </c>
      <c r="J156" s="274">
        <f t="shared" si="33"/>
        <v>0</v>
      </c>
      <c r="K156" s="182">
        <f t="shared" si="30"/>
        <v>0</v>
      </c>
    </row>
    <row r="157" spans="1:11">
      <c r="A157" s="300" t="s">
        <v>353</v>
      </c>
      <c r="B157" s="263">
        <v>4380127</v>
      </c>
      <c r="C157" s="307">
        <v>32.19</v>
      </c>
      <c r="D157" s="88"/>
      <c r="E157" s="88"/>
      <c r="F157" s="88"/>
      <c r="G157" s="264"/>
      <c r="H157" s="230">
        <f t="shared" si="31"/>
        <v>0</v>
      </c>
      <c r="I157" s="146">
        <f t="shared" si="32"/>
        <v>0</v>
      </c>
      <c r="J157" s="274">
        <f t="shared" si="33"/>
        <v>0</v>
      </c>
      <c r="K157" s="182">
        <f t="shared" si="30"/>
        <v>0</v>
      </c>
    </row>
    <row r="158" spans="1:11">
      <c r="A158" s="300" t="s">
        <v>354</v>
      </c>
      <c r="B158" s="263">
        <v>2364644</v>
      </c>
      <c r="C158" s="307">
        <v>19.64</v>
      </c>
      <c r="D158" s="88"/>
      <c r="E158" s="88"/>
      <c r="F158" s="88"/>
      <c r="G158" s="264"/>
      <c r="H158" s="230">
        <f t="shared" si="31"/>
        <v>0</v>
      </c>
      <c r="I158" s="146">
        <f t="shared" si="32"/>
        <v>0</v>
      </c>
      <c r="J158" s="274">
        <f t="shared" si="33"/>
        <v>0</v>
      </c>
      <c r="K158" s="182">
        <f t="shared" si="30"/>
        <v>0</v>
      </c>
    </row>
    <row r="159" spans="1:11">
      <c r="A159" s="300" t="s">
        <v>355</v>
      </c>
      <c r="B159" s="263">
        <v>1770213</v>
      </c>
      <c r="C159" s="307"/>
      <c r="D159" s="88"/>
      <c r="E159" s="88"/>
      <c r="F159" s="88"/>
      <c r="G159" s="264"/>
      <c r="H159" s="230">
        <f t="shared" si="31"/>
        <v>0</v>
      </c>
      <c r="I159" s="146">
        <f t="shared" si="32"/>
        <v>0</v>
      </c>
      <c r="J159" s="274">
        <f t="shared" si="33"/>
        <v>0</v>
      </c>
      <c r="K159" s="182">
        <f t="shared" si="30"/>
        <v>0</v>
      </c>
    </row>
    <row r="160" spans="1:11">
      <c r="A160" s="300" t="s">
        <v>356</v>
      </c>
      <c r="B160" s="263">
        <v>2540766</v>
      </c>
      <c r="C160" s="307"/>
      <c r="D160" s="88"/>
      <c r="E160" s="88"/>
      <c r="F160" s="88"/>
      <c r="G160" s="264"/>
      <c r="H160" s="230">
        <f t="shared" ref="H160:H166" si="34">D160*C160</f>
        <v>0</v>
      </c>
      <c r="I160" s="146">
        <f t="shared" ref="I160:I166" si="35">C160*G160</f>
        <v>0</v>
      </c>
      <c r="J160" s="274">
        <f t="shared" ref="J160:J166" si="36">(D160+E160+F160-G160)*C160</f>
        <v>0</v>
      </c>
      <c r="K160" s="182">
        <f t="shared" si="30"/>
        <v>0</v>
      </c>
    </row>
    <row r="161" spans="1:11">
      <c r="A161" s="300" t="s">
        <v>357</v>
      </c>
      <c r="B161" s="263">
        <v>6865687</v>
      </c>
      <c r="C161" s="307">
        <v>25.5</v>
      </c>
      <c r="D161" s="88"/>
      <c r="E161" s="88"/>
      <c r="F161" s="88"/>
      <c r="G161" s="264"/>
      <c r="H161" s="230">
        <f t="shared" si="34"/>
        <v>0</v>
      </c>
      <c r="I161" s="146">
        <f t="shared" si="35"/>
        <v>0</v>
      </c>
      <c r="J161" s="274">
        <f t="shared" si="36"/>
        <v>0</v>
      </c>
      <c r="K161" s="182">
        <f t="shared" si="30"/>
        <v>0</v>
      </c>
    </row>
    <row r="162" spans="1:11">
      <c r="A162" s="300"/>
      <c r="B162" s="263"/>
      <c r="C162" s="307"/>
      <c r="D162" s="88"/>
      <c r="E162" s="88"/>
      <c r="F162" s="88"/>
      <c r="G162" s="264"/>
      <c r="H162" s="230">
        <f t="shared" si="34"/>
        <v>0</v>
      </c>
      <c r="I162" s="146">
        <f t="shared" si="35"/>
        <v>0</v>
      </c>
      <c r="J162" s="274">
        <f t="shared" si="36"/>
        <v>0</v>
      </c>
      <c r="K162" s="182">
        <f t="shared" si="30"/>
        <v>0</v>
      </c>
    </row>
    <row r="163" spans="1:11">
      <c r="A163" s="300"/>
      <c r="B163" s="263"/>
      <c r="C163" s="307"/>
      <c r="D163" s="88"/>
      <c r="E163" s="88"/>
      <c r="F163" s="88"/>
      <c r="G163" s="264"/>
      <c r="H163" s="230">
        <f t="shared" si="34"/>
        <v>0</v>
      </c>
      <c r="I163" s="146">
        <f t="shared" si="35"/>
        <v>0</v>
      </c>
      <c r="J163" s="274">
        <f t="shared" si="36"/>
        <v>0</v>
      </c>
      <c r="K163" s="182">
        <f t="shared" si="30"/>
        <v>0</v>
      </c>
    </row>
    <row r="164" spans="1:11">
      <c r="A164" s="300"/>
      <c r="B164" s="263"/>
      <c r="C164" s="307"/>
      <c r="D164" s="88"/>
      <c r="E164" s="88"/>
      <c r="F164" s="88"/>
      <c r="G164" s="264"/>
      <c r="H164" s="230">
        <f t="shared" si="34"/>
        <v>0</v>
      </c>
      <c r="I164" s="146">
        <f t="shared" si="35"/>
        <v>0</v>
      </c>
      <c r="J164" s="274">
        <f t="shared" si="36"/>
        <v>0</v>
      </c>
      <c r="K164" s="182">
        <f t="shared" si="30"/>
        <v>0</v>
      </c>
    </row>
    <row r="165" spans="1:11">
      <c r="A165" s="300"/>
      <c r="B165" s="263"/>
      <c r="C165" s="307"/>
      <c r="D165" s="88"/>
      <c r="E165" s="88"/>
      <c r="F165" s="88"/>
      <c r="G165" s="264"/>
      <c r="H165" s="230">
        <f t="shared" si="34"/>
        <v>0</v>
      </c>
      <c r="I165" s="146">
        <f t="shared" si="35"/>
        <v>0</v>
      </c>
      <c r="J165" s="274">
        <f t="shared" si="36"/>
        <v>0</v>
      </c>
      <c r="K165" s="182">
        <f t="shared" si="30"/>
        <v>0</v>
      </c>
    </row>
    <row r="166" spans="1:11">
      <c r="A166" s="300"/>
      <c r="B166" s="284"/>
      <c r="C166" s="308"/>
      <c r="D166" s="108"/>
      <c r="E166" s="108"/>
      <c r="F166" s="108"/>
      <c r="G166" s="286"/>
      <c r="H166" s="299">
        <f t="shared" si="34"/>
        <v>0</v>
      </c>
      <c r="I166" s="310">
        <f t="shared" si="35"/>
        <v>0</v>
      </c>
      <c r="J166" s="311">
        <f t="shared" si="36"/>
        <v>0</v>
      </c>
      <c r="K166" s="129">
        <f t="shared" si="30"/>
        <v>0</v>
      </c>
    </row>
    <row r="167" spans="1:11" ht="19.5" customHeight="1">
      <c r="A167" s="116"/>
      <c r="B167" s="1718"/>
      <c r="C167" s="1718"/>
      <c r="D167" s="1719"/>
      <c r="E167" s="110">
        <f>C153*E153+C154*E154+C155*E155+C156*E156+C157*E157+C158*E158+C159*E159+C160*E160+C161*E161+C162*E162+C163*E163+C164*E164+C165*E165+C166*E166</f>
        <v>0</v>
      </c>
      <c r="F167" s="111">
        <f>C153*F153+C154*F154+C155*F155+C156*F156+C157*F157+C158*F158+C159*F159+C160*F160+C161*F161+C162*F162+C163*F163+C164*F164+C165*F165+C166*F166</f>
        <v>0</v>
      </c>
      <c r="G167" s="117"/>
      <c r="H167" s="309">
        <f>SUM(H153:H166)</f>
        <v>0</v>
      </c>
      <c r="I167" s="312">
        <f>SUM(I153:I166)</f>
        <v>0</v>
      </c>
      <c r="J167" s="313">
        <f>SUM(J153:J166)</f>
        <v>0</v>
      </c>
      <c r="K167" s="128"/>
    </row>
    <row r="168" spans="1:11" ht="30.75" customHeight="1">
      <c r="A168" s="118"/>
      <c r="B168" s="119"/>
      <c r="C168" s="120"/>
      <c r="D168" s="120"/>
      <c r="E168" s="121">
        <f>E19+E96+E144+E151+E167</f>
        <v>0</v>
      </c>
      <c r="F168" s="121">
        <f>F19+F96+F144+F151+F167</f>
        <v>0</v>
      </c>
      <c r="G168" s="120"/>
      <c r="H168" s="207" t="s">
        <v>218</v>
      </c>
      <c r="I168" s="211" t="s">
        <v>219</v>
      </c>
      <c r="J168" s="314" t="s">
        <v>220</v>
      </c>
      <c r="K168" s="182"/>
    </row>
    <row r="169" spans="1:11">
      <c r="A169" s="1720"/>
      <c r="B169" s="1721"/>
      <c r="C169" s="1721"/>
      <c r="D169" s="123"/>
      <c r="E169" s="1722">
        <f>E168+F168</f>
        <v>0</v>
      </c>
      <c r="F169" s="1723"/>
      <c r="G169" s="123"/>
      <c r="H169" s="208">
        <f>SUM(H19,H96,H144,H151,H167)</f>
        <v>0</v>
      </c>
      <c r="I169" s="208">
        <f>SUM(I19,I96,I144,I151,I167)</f>
        <v>0</v>
      </c>
      <c r="J169" s="315">
        <f>SUM(J19,J96,J144,J151,J167)</f>
        <v>0</v>
      </c>
      <c r="K169" s="129"/>
    </row>
  </sheetData>
  <sheetProtection selectLockedCells="1"/>
  <mergeCells count="39">
    <mergeCell ref="K2:K4"/>
    <mergeCell ref="B19:D20"/>
    <mergeCell ref="B151:D152"/>
    <mergeCell ref="B96:D97"/>
    <mergeCell ref="B144:D145"/>
    <mergeCell ref="H97:J97"/>
    <mergeCell ref="H145:J145"/>
    <mergeCell ref="E152:F152"/>
    <mergeCell ref="H152:J152"/>
    <mergeCell ref="G96:G97"/>
    <mergeCell ref="G144:G145"/>
    <mergeCell ref="G151:G152"/>
    <mergeCell ref="B167:D167"/>
    <mergeCell ref="A169:C169"/>
    <mergeCell ref="E169:F169"/>
    <mergeCell ref="A1:A4"/>
    <mergeCell ref="A19:A20"/>
    <mergeCell ref="A96:A97"/>
    <mergeCell ref="A144:A145"/>
    <mergeCell ref="A151:A152"/>
    <mergeCell ref="B1:B2"/>
    <mergeCell ref="B3:B5"/>
    <mergeCell ref="C3:C4"/>
    <mergeCell ref="D3:D4"/>
    <mergeCell ref="E3:E4"/>
    <mergeCell ref="F3:F4"/>
    <mergeCell ref="E97:F97"/>
    <mergeCell ref="E145:F145"/>
    <mergeCell ref="D1:G1"/>
    <mergeCell ref="H1:J1"/>
    <mergeCell ref="H2:J2"/>
    <mergeCell ref="C5:G5"/>
    <mergeCell ref="E20:F20"/>
    <mergeCell ref="H20:J20"/>
    <mergeCell ref="G3:G4"/>
    <mergeCell ref="G19:G20"/>
    <mergeCell ref="H3:H4"/>
    <mergeCell ref="I3:I4"/>
    <mergeCell ref="J3:J4"/>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jump_quicksheet">
                <anchor moveWithCells="1" sizeWithCells="1">
                  <from>
                    <xdr:col>9</xdr:col>
                    <xdr:colOff>361950</xdr:colOff>
                    <xdr:row>0</xdr:row>
                    <xdr:rowOff>0</xdr:rowOff>
                  </from>
                  <to>
                    <xdr:col>10</xdr:col>
                    <xdr:colOff>361950</xdr:colOff>
                    <xdr:row>0</xdr:row>
                    <xdr:rowOff>219075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9" tint="0.59999389629810485"/>
  </sheetPr>
  <dimension ref="A1:K169"/>
  <sheetViews>
    <sheetView workbookViewId="0">
      <pane xSplit="2" ySplit="5" topLeftCell="C7" activePane="bottomRight" state="frozen"/>
      <selection activeCell="A2" sqref="A2:L24"/>
      <selection pane="topRight" activeCell="A2" sqref="A2:L24"/>
      <selection pane="bottomLeft" activeCell="A2" sqref="A2:L24"/>
      <selection pane="bottomRight" activeCell="A2" sqref="A2:L24"/>
    </sheetView>
  </sheetViews>
  <sheetFormatPr defaultColWidth="8.85546875" defaultRowHeight="15"/>
  <cols>
    <col min="1" max="1" width="36.7109375" style="2" customWidth="1"/>
    <col min="2" max="2" width="11.42578125" style="3" customWidth="1"/>
    <col min="3" max="7" width="12.28515625" style="2" customWidth="1"/>
    <col min="8" max="8" width="15.140625" style="2" customWidth="1"/>
    <col min="9" max="9" width="18.28515625" style="2" customWidth="1"/>
    <col min="10" max="10" width="15.42578125" style="2" customWidth="1"/>
    <col min="11" max="11" width="8.5703125" style="124" customWidth="1"/>
    <col min="12" max="16384" width="8.85546875" style="2"/>
  </cols>
  <sheetData>
    <row r="1" spans="1:11" ht="20.25" customHeight="1">
      <c r="A1" s="1724" t="s">
        <v>144</v>
      </c>
      <c r="B1" s="1729" t="str">
        <f>'DAILY MEAT PREP &amp; PAR SHEET'!D2</f>
        <v>DICKEY'S</v>
      </c>
      <c r="C1" s="125" t="s">
        <v>209</v>
      </c>
      <c r="D1" s="1698" t="s">
        <v>210</v>
      </c>
      <c r="E1" s="1699"/>
      <c r="F1" s="1699"/>
      <c r="G1" s="1700"/>
      <c r="H1" s="1701"/>
      <c r="I1" s="1702"/>
      <c r="J1" s="1702"/>
      <c r="K1" s="175"/>
    </row>
    <row r="2" spans="1:11" ht="31.5" customHeight="1">
      <c r="A2" s="1725"/>
      <c r="B2" s="1730"/>
      <c r="C2" s="126" t="str">
        <f>'INVENTORY WEEK 1'!C2</f>
        <v>Add Date</v>
      </c>
      <c r="D2" s="126" t="str">
        <f>'INVENTORY WEEK 1'!G2</f>
        <v>Add Date</v>
      </c>
      <c r="E2" s="127" t="s">
        <v>211</v>
      </c>
      <c r="F2" s="127" t="s">
        <v>211</v>
      </c>
      <c r="G2" s="127" t="s">
        <v>211</v>
      </c>
      <c r="H2" s="1703" t="s">
        <v>212</v>
      </c>
      <c r="I2" s="1704"/>
      <c r="J2" s="1740"/>
      <c r="K2" s="1735" t="s">
        <v>213</v>
      </c>
    </row>
    <row r="3" spans="1:11" ht="15" customHeight="1">
      <c r="A3" s="1725"/>
      <c r="B3" s="1731" t="s">
        <v>214</v>
      </c>
      <c r="C3" s="1709" t="s">
        <v>215</v>
      </c>
      <c r="D3" s="1733" t="s">
        <v>216</v>
      </c>
      <c r="E3" s="1733" t="str">
        <f>IF('DAILY MEAT PREP &amp; PAR SHEET'!D2="HARAHAN","MONDAY","TUESDAY")</f>
        <v>TUESDAY</v>
      </c>
      <c r="F3" s="1733" t="str">
        <f>IF('DAILY MEAT PREP &amp; PAR SHEET'!D2="HARAHAN","THURSDAY","FRIDAY")</f>
        <v>FRIDAY</v>
      </c>
      <c r="G3" s="1709" t="s">
        <v>217</v>
      </c>
      <c r="H3" s="1713" t="s">
        <v>218</v>
      </c>
      <c r="I3" s="1715" t="s">
        <v>219</v>
      </c>
      <c r="J3" s="1715" t="s">
        <v>220</v>
      </c>
      <c r="K3" s="1735"/>
    </row>
    <row r="4" spans="1:11" ht="19.5" customHeight="1">
      <c r="A4" s="1726"/>
      <c r="B4" s="1732"/>
      <c r="C4" s="1710"/>
      <c r="D4" s="1734"/>
      <c r="E4" s="1734"/>
      <c r="F4" s="1734"/>
      <c r="G4" s="1710"/>
      <c r="H4" s="1714"/>
      <c r="I4" s="1716"/>
      <c r="J4" s="1716"/>
      <c r="K4" s="1716"/>
    </row>
    <row r="5" spans="1:11" ht="17.25" customHeight="1">
      <c r="A5" s="130"/>
      <c r="B5" s="1732"/>
      <c r="C5" s="1705" t="s">
        <v>221</v>
      </c>
      <c r="D5" s="1705"/>
      <c r="E5" s="1705"/>
      <c r="F5" s="1705"/>
      <c r="G5" s="1706"/>
      <c r="H5" s="131"/>
      <c r="I5" s="176"/>
      <c r="J5" s="176"/>
      <c r="K5" s="177"/>
    </row>
    <row r="6" spans="1:11" ht="18.75">
      <c r="A6" s="4" t="str">
        <f>'INVENTORY WEEK 1'!A6</f>
        <v>MEATS</v>
      </c>
      <c r="B6" s="132"/>
      <c r="C6" s="133"/>
      <c r="D6" s="133"/>
      <c r="E6" s="133"/>
      <c r="F6" s="133"/>
      <c r="G6" s="133"/>
      <c r="H6" s="134"/>
      <c r="I6" s="178"/>
      <c r="J6" s="178"/>
      <c r="K6" s="179"/>
    </row>
    <row r="7" spans="1:11">
      <c r="A7" s="135" t="str">
        <f>'INVENTORY WEEK 1'!A7</f>
        <v>Beef Brisket</v>
      </c>
      <c r="B7" s="136">
        <f>'INVENTORY WEEK 1'!B7</f>
        <v>6636452</v>
      </c>
      <c r="C7" s="137">
        <f>'INVENTORY WEEK 1'!C7</f>
        <v>2.79</v>
      </c>
      <c r="D7" s="138">
        <f>'INVENTORY WEEK 1'!G7</f>
        <v>0</v>
      </c>
      <c r="E7" s="139"/>
      <c r="F7" s="139"/>
      <c r="G7" s="140"/>
      <c r="H7" s="141">
        <f>(D7*C7)</f>
        <v>0</v>
      </c>
      <c r="I7" s="141">
        <f>(C7*G7)</f>
        <v>0</v>
      </c>
      <c r="J7" s="180">
        <f>(D7+E7+F7-G7)*C7</f>
        <v>0</v>
      </c>
      <c r="K7" s="177">
        <f>D7+E7+F7-G7</f>
        <v>0</v>
      </c>
    </row>
    <row r="8" spans="1:11">
      <c r="A8" s="14" t="str">
        <f>'INVENTORY WEEK 1'!A8</f>
        <v>Chicken Breast</v>
      </c>
      <c r="B8" s="66">
        <f>'INVENTORY WEEK 1'!B8</f>
        <v>7714468</v>
      </c>
      <c r="C8" s="142">
        <f>'INVENTORY WEEK 1'!C8</f>
        <v>1.68</v>
      </c>
      <c r="D8" s="143">
        <f>'INVENTORY WEEK 1'!G8</f>
        <v>0</v>
      </c>
      <c r="E8" s="144"/>
      <c r="F8" s="144"/>
      <c r="G8" s="145"/>
      <c r="H8" s="146">
        <f t="shared" ref="H8:H18" si="0">D8*C8</f>
        <v>0</v>
      </c>
      <c r="I8" s="146">
        <f t="shared" ref="I8:I18" si="1">C8*G8</f>
        <v>0</v>
      </c>
      <c r="J8" s="181">
        <f t="shared" ref="J8:J18" si="2">(D8+E8+F8-G8)*C8</f>
        <v>0</v>
      </c>
      <c r="K8" s="213">
        <f t="shared" ref="K8:K71" si="3">D8+E8+F8-G8</f>
        <v>0</v>
      </c>
    </row>
    <row r="9" spans="1:11">
      <c r="A9" s="14" t="str">
        <f>'INVENTORY WEEK 1'!A9</f>
        <v>Chicken Nuggets</v>
      </c>
      <c r="B9" s="66">
        <f>'INVENTORY WEEK 1'!B9</f>
        <v>9839283</v>
      </c>
      <c r="C9" s="142">
        <f>'INVENTORY WEEK 1'!C9</f>
        <v>65.84</v>
      </c>
      <c r="D9" s="143">
        <f>'INVENTORY WEEK 1'!G9</f>
        <v>0</v>
      </c>
      <c r="E9" s="144"/>
      <c r="F9" s="144"/>
      <c r="G9" s="145"/>
      <c r="H9" s="146">
        <f t="shared" si="0"/>
        <v>0</v>
      </c>
      <c r="I9" s="146">
        <f t="shared" si="1"/>
        <v>0</v>
      </c>
      <c r="J9" s="181">
        <f t="shared" si="2"/>
        <v>0</v>
      </c>
      <c r="K9" s="213">
        <f t="shared" si="3"/>
        <v>0</v>
      </c>
    </row>
    <row r="10" spans="1:11">
      <c r="A10" s="14" t="str">
        <f>'INVENTORY WEEK 1'!A10</f>
        <v>Pork, Boston Butt</v>
      </c>
      <c r="B10" s="66">
        <f>'INVENTORY WEEK 1'!B10</f>
        <v>9692265</v>
      </c>
      <c r="C10" s="142">
        <f>'INVENTORY WEEK 1'!C10</f>
        <v>1.26</v>
      </c>
      <c r="D10" s="143">
        <f>'INVENTORY WEEK 1'!G10</f>
        <v>0</v>
      </c>
      <c r="E10" s="144"/>
      <c r="F10" s="144"/>
      <c r="G10" s="145"/>
      <c r="H10" s="146">
        <f t="shared" si="0"/>
        <v>0</v>
      </c>
      <c r="I10" s="146">
        <f t="shared" si="1"/>
        <v>0</v>
      </c>
      <c r="J10" s="181">
        <f t="shared" si="2"/>
        <v>0</v>
      </c>
      <c r="K10" s="213">
        <f t="shared" si="3"/>
        <v>0</v>
      </c>
    </row>
    <row r="11" spans="1:11">
      <c r="A11" s="14" t="str">
        <f>'INVENTORY WEEK 1'!A11</f>
        <v>Pork, SpareRib</v>
      </c>
      <c r="B11" s="147">
        <f>'INVENTORY WEEK 1'!B11</f>
        <v>2447019</v>
      </c>
      <c r="C11" s="142">
        <f>'INVENTORY WEEK 1'!C11</f>
        <v>2.0499999999999998</v>
      </c>
      <c r="D11" s="143">
        <f>'INVENTORY WEEK 1'!G11</f>
        <v>0</v>
      </c>
      <c r="E11" s="144"/>
      <c r="F11" s="144"/>
      <c r="G11" s="145"/>
      <c r="H11" s="146">
        <f t="shared" si="0"/>
        <v>0</v>
      </c>
      <c r="I11" s="146">
        <f t="shared" si="1"/>
        <v>0</v>
      </c>
      <c r="J11" s="181">
        <f t="shared" si="2"/>
        <v>0</v>
      </c>
      <c r="K11" s="213">
        <f t="shared" si="3"/>
        <v>0</v>
      </c>
    </row>
    <row r="12" spans="1:11">
      <c r="A12" s="14" t="str">
        <f>'INVENTORY WEEK 1'!A12</f>
        <v>Sausage, Smoked Original</v>
      </c>
      <c r="B12" s="147">
        <f>'INVENTORY WEEK 1'!B12</f>
        <v>5803726</v>
      </c>
      <c r="C12" s="142">
        <f>'INVENTORY WEEK 1'!C12</f>
        <v>50.59</v>
      </c>
      <c r="D12" s="143">
        <f>'INVENTORY WEEK 1'!G12</f>
        <v>0</v>
      </c>
      <c r="E12" s="144"/>
      <c r="F12" s="144"/>
      <c r="G12" s="145"/>
      <c r="H12" s="146">
        <f t="shared" si="0"/>
        <v>0</v>
      </c>
      <c r="I12" s="146">
        <f t="shared" si="1"/>
        <v>0</v>
      </c>
      <c r="J12" s="181">
        <f t="shared" si="2"/>
        <v>0</v>
      </c>
      <c r="K12" s="213">
        <f t="shared" si="3"/>
        <v>0</v>
      </c>
    </row>
    <row r="13" spans="1:11">
      <c r="A13" s="14" t="str">
        <f>'INVENTORY WEEK 1'!A13</f>
        <v>Sausage, Jalapeno Cheddar</v>
      </c>
      <c r="B13" s="147">
        <f>'INVENTORY WEEK 1'!B13</f>
        <v>5167151</v>
      </c>
      <c r="C13" s="142">
        <f>'INVENTORY WEEK 1'!C13</f>
        <v>50.59</v>
      </c>
      <c r="D13" s="143">
        <f>'INVENTORY WEEK 1'!G13</f>
        <v>0</v>
      </c>
      <c r="E13" s="144"/>
      <c r="F13" s="144"/>
      <c r="G13" s="145"/>
      <c r="H13" s="146">
        <f t="shared" si="0"/>
        <v>0</v>
      </c>
      <c r="I13" s="146">
        <f t="shared" si="1"/>
        <v>0</v>
      </c>
      <c r="J13" s="181">
        <f t="shared" si="2"/>
        <v>0</v>
      </c>
      <c r="K13" s="213">
        <f t="shared" si="3"/>
        <v>0</v>
      </c>
    </row>
    <row r="14" spans="1:11">
      <c r="A14" s="14" t="str">
        <f>'INVENTORY WEEK 1'!A14</f>
        <v>Turkey, Breast Whole</v>
      </c>
      <c r="B14" s="66">
        <f>'INVENTORY WEEK 1'!B14</f>
        <v>9833070</v>
      </c>
      <c r="C14" s="142">
        <f>'INVENTORY WEEK 1'!C14</f>
        <v>2.52</v>
      </c>
      <c r="D14" s="148">
        <f>'INVENTORY WEEK 1'!G14</f>
        <v>0</v>
      </c>
      <c r="E14" s="38"/>
      <c r="F14" s="38"/>
      <c r="G14" s="149"/>
      <c r="H14" s="146">
        <f t="shared" si="0"/>
        <v>0</v>
      </c>
      <c r="I14" s="146">
        <f t="shared" si="1"/>
        <v>0</v>
      </c>
      <c r="J14" s="181">
        <f t="shared" si="2"/>
        <v>0</v>
      </c>
      <c r="K14" s="213">
        <f t="shared" si="3"/>
        <v>0</v>
      </c>
    </row>
    <row r="15" spans="1:11">
      <c r="A15" s="14" t="str">
        <f>'INVENTORY WEEK 1'!A15</f>
        <v>Bacon Bits</v>
      </c>
      <c r="B15" s="150" t="str">
        <f>'INVENTORY WEEK 1'!B15</f>
        <v>7660281</v>
      </c>
      <c r="C15" s="151">
        <f>'INVENTORY WEEK 1'!C15</f>
        <v>60.88</v>
      </c>
      <c r="D15" s="148">
        <f>'INVENTORY WEEK 1'!G15</f>
        <v>0</v>
      </c>
      <c r="E15" s="38"/>
      <c r="F15" s="38"/>
      <c r="G15" s="149"/>
      <c r="H15" s="146">
        <f t="shared" si="0"/>
        <v>0</v>
      </c>
      <c r="I15" s="146">
        <f t="shared" si="1"/>
        <v>0</v>
      </c>
      <c r="J15" s="181">
        <f t="shared" si="2"/>
        <v>0</v>
      </c>
      <c r="K15" s="213">
        <f t="shared" si="3"/>
        <v>0</v>
      </c>
    </row>
    <row r="16" spans="1:11">
      <c r="A16" s="14">
        <f>'INVENTORY WEEK 1'!A16</f>
        <v>0</v>
      </c>
      <c r="B16" s="152">
        <f>'INVENTORY WEEK 1'!B16</f>
        <v>0</v>
      </c>
      <c r="C16" s="153">
        <f>'INVENTORY WEEK 1'!C16</f>
        <v>0</v>
      </c>
      <c r="D16" s="148">
        <f>'INVENTORY WEEK 1'!G16</f>
        <v>0</v>
      </c>
      <c r="E16" s="38"/>
      <c r="F16" s="38"/>
      <c r="G16" s="149"/>
      <c r="H16" s="146">
        <f t="shared" si="0"/>
        <v>0</v>
      </c>
      <c r="I16" s="146">
        <f t="shared" si="1"/>
        <v>0</v>
      </c>
      <c r="J16" s="181">
        <f t="shared" si="2"/>
        <v>0</v>
      </c>
      <c r="K16" s="213">
        <f t="shared" si="3"/>
        <v>0</v>
      </c>
    </row>
    <row r="17" spans="1:11">
      <c r="A17" s="14">
        <f>'INVENTORY WEEK 1'!A17</f>
        <v>0</v>
      </c>
      <c r="B17" s="152">
        <f>'INVENTORY WEEK 1'!B17</f>
        <v>0</v>
      </c>
      <c r="C17" s="153">
        <f>'INVENTORY WEEK 1'!C17</f>
        <v>0</v>
      </c>
      <c r="D17" s="148">
        <f>'INVENTORY WEEK 1'!G17</f>
        <v>0</v>
      </c>
      <c r="E17" s="38"/>
      <c r="F17" s="38"/>
      <c r="G17" s="149"/>
      <c r="H17" s="146">
        <f t="shared" si="0"/>
        <v>0</v>
      </c>
      <c r="I17" s="146">
        <f t="shared" si="1"/>
        <v>0</v>
      </c>
      <c r="J17" s="181">
        <f t="shared" si="2"/>
        <v>0</v>
      </c>
      <c r="K17" s="213">
        <f t="shared" si="3"/>
        <v>0</v>
      </c>
    </row>
    <row r="18" spans="1:11">
      <c r="A18" s="39">
        <f>'INVENTORY WEEK 1'!A18</f>
        <v>0</v>
      </c>
      <c r="B18" s="154">
        <f>'INVENTORY WEEK 1'!B18</f>
        <v>0</v>
      </c>
      <c r="C18" s="155">
        <f>'INVENTORY WEEK 1'!C18</f>
        <v>0</v>
      </c>
      <c r="D18" s="107">
        <f>'INVENTORY WEEK 1'!G18</f>
        <v>0</v>
      </c>
      <c r="E18" s="43"/>
      <c r="F18" s="43"/>
      <c r="G18" s="156"/>
      <c r="H18" s="146">
        <f t="shared" si="0"/>
        <v>0</v>
      </c>
      <c r="I18" s="146">
        <f t="shared" si="1"/>
        <v>0</v>
      </c>
      <c r="J18" s="181">
        <f t="shared" si="2"/>
        <v>0</v>
      </c>
      <c r="K18" s="213">
        <f t="shared" si="3"/>
        <v>0</v>
      </c>
    </row>
    <row r="19" spans="1:11">
      <c r="A19" s="1743" t="s">
        <v>233</v>
      </c>
      <c r="B19" s="1736"/>
      <c r="C19" s="1736"/>
      <c r="D19" s="1736"/>
      <c r="E19" s="110">
        <f>E7*C7+C8*E8+C9*E9+C10*E10+C11*E11+C12*E12+C13*E13+C14*E14+C15*E15+C16*E16+C17*E17+C18*E18</f>
        <v>0</v>
      </c>
      <c r="F19" s="111">
        <f>F7*C7+C8*F8+C9*F9+C10*F10+C11*F11+C12*F12+C13*F13+C14*F14+C15*F15+C16*F16+C17*F17+C18*F18</f>
        <v>0</v>
      </c>
      <c r="G19" s="1736"/>
      <c r="H19" s="157">
        <f>SUM(H7:H18)</f>
        <v>0</v>
      </c>
      <c r="I19" s="157">
        <f>SUM(I7:I18)</f>
        <v>0</v>
      </c>
      <c r="J19" s="183">
        <f>SUM(J7:J18)</f>
        <v>0</v>
      </c>
      <c r="K19" s="128"/>
    </row>
    <row r="20" spans="1:11">
      <c r="A20" s="1728"/>
      <c r="B20" s="1736"/>
      <c r="C20" s="1736"/>
      <c r="D20" s="1736"/>
      <c r="E20" s="1741"/>
      <c r="F20" s="1741"/>
      <c r="G20" s="1736"/>
      <c r="H20" s="1742"/>
      <c r="I20" s="1742"/>
      <c r="J20" s="1742"/>
      <c r="K20" s="179"/>
    </row>
    <row r="21" spans="1:11">
      <c r="A21" s="158" t="str">
        <f>'INVENTORY WEEK 1'!A21</f>
        <v>Baked Potato Casserole</v>
      </c>
      <c r="B21" s="99">
        <f>'INVENTORY WEEK 1'!B21</f>
        <v>4484571</v>
      </c>
      <c r="C21" s="159">
        <f>'INVENTORY WEEK 1'!C21</f>
        <v>24.95</v>
      </c>
      <c r="D21" s="160">
        <f>'INVENTORY WEEK 1'!G21</f>
        <v>0</v>
      </c>
      <c r="E21" s="161"/>
      <c r="F21" s="161"/>
      <c r="G21" s="162"/>
      <c r="H21" s="141">
        <f>D21*C21</f>
        <v>0</v>
      </c>
      <c r="I21" s="141">
        <f>C21*G21</f>
        <v>0</v>
      </c>
      <c r="J21" s="184">
        <f>(D21+E21+F21-G21)*C21</f>
        <v>0</v>
      </c>
      <c r="K21" s="177">
        <f>D21+E21+F21-G21</f>
        <v>0</v>
      </c>
    </row>
    <row r="22" spans="1:11">
      <c r="A22" s="53" t="str">
        <f>'INVENTORY WEEK 1'!A22</f>
        <v>Bean, Baked Bean</v>
      </c>
      <c r="B22" s="15">
        <f>'INVENTORY WEEK 1'!B22</f>
        <v>7841281</v>
      </c>
      <c r="C22" s="163">
        <f>'INVENTORY WEEK 1'!C22</f>
        <v>32.97</v>
      </c>
      <c r="D22" s="164">
        <f>'INVENTORY WEEK 1'!G22</f>
        <v>0</v>
      </c>
      <c r="E22" s="165"/>
      <c r="F22" s="165"/>
      <c r="G22" s="166"/>
      <c r="H22" s="146">
        <f>D22*C22</f>
        <v>0</v>
      </c>
      <c r="I22" s="146">
        <f t="shared" ref="I22:I29" si="4">C22*G22</f>
        <v>0</v>
      </c>
      <c r="J22" s="181">
        <f>(D22+E22+F22-G22)*C22</f>
        <v>0</v>
      </c>
      <c r="K22" s="213">
        <f t="shared" si="3"/>
        <v>0</v>
      </c>
    </row>
    <row r="23" spans="1:11">
      <c r="A23" s="53" t="str">
        <f>'INVENTORY WEEK 1'!A23</f>
        <v>Bean, Green Bean</v>
      </c>
      <c r="B23" s="15">
        <f>'INVENTORY WEEK 1'!B23</f>
        <v>4083781</v>
      </c>
      <c r="C23" s="163">
        <f>'INVENTORY WEEK 1'!C23</f>
        <v>32.33</v>
      </c>
      <c r="D23" s="164">
        <f>'INVENTORY WEEK 1'!G23</f>
        <v>0</v>
      </c>
      <c r="E23" s="165"/>
      <c r="F23" s="165"/>
      <c r="G23" s="166"/>
      <c r="H23" s="146">
        <f t="shared" ref="H23:H29" si="5">D23*C23</f>
        <v>0</v>
      </c>
      <c r="I23" s="146">
        <f t="shared" si="4"/>
        <v>0</v>
      </c>
      <c r="J23" s="181">
        <f t="shared" ref="J23:J29" si="6">(D23+E23+F23-G23)*C23</f>
        <v>0</v>
      </c>
      <c r="K23" s="213">
        <f t="shared" si="3"/>
        <v>0</v>
      </c>
    </row>
    <row r="24" spans="1:11">
      <c r="A24" s="53" t="str">
        <f>'INVENTORY WEEK 1'!A24</f>
        <v>Bean, Jalapeno Bean</v>
      </c>
      <c r="B24" s="15">
        <f>'INVENTORY WEEK 1'!B24</f>
        <v>7841661</v>
      </c>
      <c r="C24" s="163">
        <f>'INVENTORY WEEK 1'!C24</f>
        <v>32.979999999999997</v>
      </c>
      <c r="D24" s="164">
        <f>'INVENTORY WEEK 1'!G24</f>
        <v>0</v>
      </c>
      <c r="E24" s="165"/>
      <c r="F24" s="165"/>
      <c r="G24" s="166"/>
      <c r="H24" s="146">
        <f t="shared" si="5"/>
        <v>0</v>
      </c>
      <c r="I24" s="146">
        <f t="shared" si="4"/>
        <v>0</v>
      </c>
      <c r="J24" s="181">
        <f t="shared" si="6"/>
        <v>0</v>
      </c>
      <c r="K24" s="213">
        <f t="shared" si="3"/>
        <v>0</v>
      </c>
    </row>
    <row r="25" spans="1:11">
      <c r="A25" s="53" t="str">
        <f>'INVENTORY WEEK 1'!A25</f>
        <v>Brioche Bun (Big Barbecue)</v>
      </c>
      <c r="B25" s="15">
        <f>'INVENTORY WEEK 1'!B25</f>
        <v>7991876</v>
      </c>
      <c r="C25" s="163">
        <f>'INVENTORY WEEK 1'!C25</f>
        <v>25.55</v>
      </c>
      <c r="D25" s="164">
        <f>'INVENTORY WEEK 1'!G25</f>
        <v>0</v>
      </c>
      <c r="E25" s="165"/>
      <c r="F25" s="165"/>
      <c r="G25" s="166"/>
      <c r="H25" s="146">
        <f t="shared" si="5"/>
        <v>0</v>
      </c>
      <c r="I25" s="146">
        <f t="shared" si="4"/>
        <v>0</v>
      </c>
      <c r="J25" s="181">
        <f t="shared" si="6"/>
        <v>0</v>
      </c>
      <c r="K25" s="213">
        <f t="shared" si="3"/>
        <v>0</v>
      </c>
    </row>
    <row r="26" spans="1:11">
      <c r="A26" s="53" t="str">
        <f>'INVENTORY WEEK 1'!A26</f>
        <v>Brownie, Blondie</v>
      </c>
      <c r="B26" s="15">
        <f>'INVENTORY WEEK 1'!B26</f>
        <v>1350689</v>
      </c>
      <c r="C26" s="163">
        <f>'INVENTORY WEEK 1'!C26</f>
        <v>61.65</v>
      </c>
      <c r="D26" s="164">
        <f>'INVENTORY WEEK 1'!G26</f>
        <v>0</v>
      </c>
      <c r="E26" s="165"/>
      <c r="F26" s="165"/>
      <c r="G26" s="166"/>
      <c r="H26" s="146">
        <f t="shared" si="5"/>
        <v>0</v>
      </c>
      <c r="I26" s="146">
        <f t="shared" si="4"/>
        <v>0</v>
      </c>
      <c r="J26" s="181">
        <f t="shared" si="6"/>
        <v>0</v>
      </c>
      <c r="K26" s="213">
        <f t="shared" si="3"/>
        <v>0</v>
      </c>
    </row>
    <row r="27" spans="1:11">
      <c r="A27" s="53" t="str">
        <f>'INVENTORY WEEK 1'!A27</f>
        <v>Bun, BBQ (Westerner)</v>
      </c>
      <c r="B27" s="15">
        <f>'INVENTORY WEEK 1'!B27</f>
        <v>7991508</v>
      </c>
      <c r="C27" s="163">
        <f>'INVENTORY WEEK 1'!C27</f>
        <v>22.16</v>
      </c>
      <c r="D27" s="164">
        <f>'INVENTORY WEEK 1'!G27</f>
        <v>0</v>
      </c>
      <c r="E27" s="165"/>
      <c r="F27" s="165"/>
      <c r="G27" s="166"/>
      <c r="H27" s="146">
        <f t="shared" si="5"/>
        <v>0</v>
      </c>
      <c r="I27" s="146">
        <f t="shared" si="4"/>
        <v>0</v>
      </c>
      <c r="J27" s="181">
        <f t="shared" si="6"/>
        <v>0</v>
      </c>
      <c r="K27" s="213">
        <f t="shared" si="3"/>
        <v>0</v>
      </c>
    </row>
    <row r="28" spans="1:11">
      <c r="A28" s="53" t="str">
        <f>'INVENTORY WEEK 1'!A28</f>
        <v>Bean, Baked W/Jalapeno</v>
      </c>
      <c r="B28" s="15">
        <f>'INVENTORY WEEK 1'!B28</f>
        <v>7841661</v>
      </c>
      <c r="C28" s="163">
        <f>'INVENTORY WEEK 1'!C28</f>
        <v>32.58</v>
      </c>
      <c r="D28" s="164">
        <f>'INVENTORY WEEK 1'!G28</f>
        <v>0</v>
      </c>
      <c r="E28" s="165"/>
      <c r="F28" s="165"/>
      <c r="G28" s="166"/>
      <c r="H28" s="146">
        <f t="shared" si="5"/>
        <v>0</v>
      </c>
      <c r="I28" s="146">
        <f t="shared" si="4"/>
        <v>0</v>
      </c>
      <c r="J28" s="181">
        <f t="shared" si="6"/>
        <v>0</v>
      </c>
      <c r="K28" s="213">
        <f t="shared" si="3"/>
        <v>0</v>
      </c>
    </row>
    <row r="29" spans="1:11">
      <c r="A29" s="53" t="str">
        <f>'INVENTORY WEEK 1'!A29</f>
        <v>Bread, White (Texas Toast)</v>
      </c>
      <c r="B29" s="15">
        <f>'INVENTORY WEEK 1'!B29</f>
        <v>6340301</v>
      </c>
      <c r="C29" s="163">
        <f>'INVENTORY WEEK 1'!C29</f>
        <v>26.71</v>
      </c>
      <c r="D29" s="164">
        <f>'INVENTORY WEEK 1'!G29</f>
        <v>0</v>
      </c>
      <c r="E29" s="165"/>
      <c r="F29" s="165"/>
      <c r="G29" s="166"/>
      <c r="H29" s="146">
        <f t="shared" si="5"/>
        <v>0</v>
      </c>
      <c r="I29" s="146">
        <f t="shared" si="4"/>
        <v>0</v>
      </c>
      <c r="J29" s="181">
        <f t="shared" si="6"/>
        <v>0</v>
      </c>
      <c r="K29" s="213">
        <f t="shared" si="3"/>
        <v>0</v>
      </c>
    </row>
    <row r="30" spans="1:11">
      <c r="A30" s="53" t="str">
        <f>'INVENTORY WEEK 1'!A30</f>
        <v>Cheese, Cheddar (Shred)</v>
      </c>
      <c r="B30" s="15">
        <f>'INVENTORY WEEK 1'!B30</f>
        <v>1332634</v>
      </c>
      <c r="C30" s="104">
        <f>'INVENTORY WEEK 1'!C30</f>
        <v>45.78</v>
      </c>
      <c r="D30" s="167">
        <f>'INVENTORY WEEK 1'!G30</f>
        <v>0</v>
      </c>
      <c r="E30" s="168"/>
      <c r="F30" s="168"/>
      <c r="G30" s="169"/>
      <c r="H30" s="146">
        <f t="shared" ref="H30:H50" si="7">D30*C30</f>
        <v>0</v>
      </c>
      <c r="I30" s="146">
        <f t="shared" ref="I30:I50" si="8">C30*G30</f>
        <v>0</v>
      </c>
      <c r="J30" s="181">
        <f t="shared" ref="J30:J50" si="9">(D30+E30+F30-G30)*C30</f>
        <v>0</v>
      </c>
      <c r="K30" s="213">
        <f t="shared" si="3"/>
        <v>0</v>
      </c>
    </row>
    <row r="31" spans="1:11">
      <c r="A31" s="53" t="str">
        <f>'INVENTORY WEEK 1'!A31</f>
        <v>Cheese, Cheddar (Sliced)</v>
      </c>
      <c r="B31" s="15">
        <f>'INVENTORY WEEK 1'!B31</f>
        <v>4985693</v>
      </c>
      <c r="C31" s="104">
        <f>'INVENTORY WEEK 1'!C31</f>
        <v>30.49</v>
      </c>
      <c r="D31" s="167">
        <f>'INVENTORY WEEK 1'!G31</f>
        <v>0</v>
      </c>
      <c r="E31" s="168"/>
      <c r="F31" s="168"/>
      <c r="G31" s="169"/>
      <c r="H31" s="146">
        <f t="shared" si="7"/>
        <v>0</v>
      </c>
      <c r="I31" s="146">
        <f t="shared" si="8"/>
        <v>0</v>
      </c>
      <c r="J31" s="181">
        <f t="shared" si="9"/>
        <v>0</v>
      </c>
      <c r="K31" s="213">
        <f t="shared" si="3"/>
        <v>0</v>
      </c>
    </row>
    <row r="32" spans="1:11">
      <c r="A32" s="53" t="str">
        <f>'INVENTORY WEEK 1'!A32</f>
        <v>Cheese, Parmesan</v>
      </c>
      <c r="B32" s="15">
        <f>'INVENTORY WEEK 1'!B32</f>
        <v>3587490</v>
      </c>
      <c r="C32" s="104">
        <f>'INVENTORY WEEK 1'!C32</f>
        <v>82.47</v>
      </c>
      <c r="D32" s="167">
        <f>'INVENTORY WEEK 1'!G32</f>
        <v>0</v>
      </c>
      <c r="E32" s="168"/>
      <c r="F32" s="168"/>
      <c r="G32" s="169"/>
      <c r="H32" s="146">
        <f t="shared" si="7"/>
        <v>0</v>
      </c>
      <c r="I32" s="146">
        <f t="shared" si="8"/>
        <v>0</v>
      </c>
      <c r="J32" s="181">
        <f t="shared" si="9"/>
        <v>0</v>
      </c>
      <c r="K32" s="213">
        <f t="shared" si="3"/>
        <v>0</v>
      </c>
    </row>
    <row r="33" spans="1:11">
      <c r="A33" s="53" t="str">
        <f>'INVENTORY WEEK 1'!A33</f>
        <v>Chip, Corn (Fritos)</v>
      </c>
      <c r="B33" s="15">
        <f>'INVENTORY WEEK 1'!B33</f>
        <v>5597968</v>
      </c>
      <c r="C33" s="104">
        <f>'INVENTORY WEEK 1'!C33</f>
        <v>28.88</v>
      </c>
      <c r="D33" s="167">
        <f>'INVENTORY WEEK 1'!G33</f>
        <v>0</v>
      </c>
      <c r="E33" s="168"/>
      <c r="F33" s="168"/>
      <c r="G33" s="169"/>
      <c r="H33" s="146">
        <f t="shared" si="7"/>
        <v>0</v>
      </c>
      <c r="I33" s="146">
        <f t="shared" si="8"/>
        <v>0</v>
      </c>
      <c r="J33" s="181">
        <f t="shared" si="9"/>
        <v>0</v>
      </c>
      <c r="K33" s="213">
        <f t="shared" si="3"/>
        <v>0</v>
      </c>
    </row>
    <row r="34" spans="1:11">
      <c r="A34" s="53" t="str">
        <f>'INVENTORY WEEK 1'!A34</f>
        <v>Chip, Potato BBQ</v>
      </c>
      <c r="B34" s="15">
        <f>'INVENTORY WEEK 1'!B34</f>
        <v>5601653</v>
      </c>
      <c r="C34" s="163">
        <f>'INVENTORY WEEK 1'!C34</f>
        <v>28.88</v>
      </c>
      <c r="D34" s="167">
        <f>'INVENTORY WEEK 1'!G34</f>
        <v>0</v>
      </c>
      <c r="E34" s="168"/>
      <c r="F34" s="168"/>
      <c r="G34" s="169"/>
      <c r="H34" s="146">
        <f t="shared" si="7"/>
        <v>0</v>
      </c>
      <c r="I34" s="146">
        <f t="shared" si="8"/>
        <v>0</v>
      </c>
      <c r="J34" s="181">
        <f t="shared" si="9"/>
        <v>0</v>
      </c>
      <c r="K34" s="213">
        <f t="shared" si="3"/>
        <v>0</v>
      </c>
    </row>
    <row r="35" spans="1:11">
      <c r="A35" s="53" t="str">
        <f>'INVENTORY WEEK 1'!A35</f>
        <v>Chip, Potato Plain</v>
      </c>
      <c r="B35" s="15">
        <f>'INVENTORY WEEK 1'!B35</f>
        <v>5601679</v>
      </c>
      <c r="C35" s="163">
        <f>'INVENTORY WEEK 1'!C35</f>
        <v>28.88</v>
      </c>
      <c r="D35" s="167">
        <f>'INVENTORY WEEK 1'!G35</f>
        <v>0</v>
      </c>
      <c r="E35" s="168"/>
      <c r="F35" s="168"/>
      <c r="G35" s="169"/>
      <c r="H35" s="146">
        <f t="shared" si="7"/>
        <v>0</v>
      </c>
      <c r="I35" s="146">
        <f t="shared" si="8"/>
        <v>0</v>
      </c>
      <c r="J35" s="181">
        <f t="shared" si="9"/>
        <v>0</v>
      </c>
      <c r="K35" s="213">
        <f t="shared" si="3"/>
        <v>0</v>
      </c>
    </row>
    <row r="36" spans="1:11">
      <c r="A36" s="53" t="str">
        <f>'INVENTORY WEEK 1'!A36</f>
        <v>Chip, Sour Cream</v>
      </c>
      <c r="B36" s="56">
        <f>'INVENTORY WEEK 1'!B36</f>
        <v>5601729</v>
      </c>
      <c r="C36" s="170">
        <f>'INVENTORY WEEK 1'!C36</f>
        <v>28.88</v>
      </c>
      <c r="D36" s="171">
        <f>'INVENTORY WEEK 1'!G36</f>
        <v>0</v>
      </c>
      <c r="E36" s="172"/>
      <c r="F36" s="172"/>
      <c r="G36" s="173"/>
      <c r="H36" s="146">
        <f t="shared" si="7"/>
        <v>0</v>
      </c>
      <c r="I36" s="146">
        <f t="shared" si="8"/>
        <v>0</v>
      </c>
      <c r="J36" s="181">
        <f t="shared" si="9"/>
        <v>0</v>
      </c>
      <c r="K36" s="213">
        <f t="shared" si="3"/>
        <v>0</v>
      </c>
    </row>
    <row r="37" spans="1:11">
      <c r="A37" s="53" t="str">
        <f>'INVENTORY WEEK 1'!A37</f>
        <v>Coleslaw Kit</v>
      </c>
      <c r="B37" s="58">
        <f>'INVENTORY WEEK 1'!B37</f>
        <v>3157171</v>
      </c>
      <c r="C37" s="104">
        <f>'INVENTORY WEEK 1'!C37</f>
        <v>30.13</v>
      </c>
      <c r="D37" s="105">
        <f>'INVENTORY WEEK 1'!G37</f>
        <v>0</v>
      </c>
      <c r="E37" s="88"/>
      <c r="F37" s="88"/>
      <c r="G37" s="89"/>
      <c r="H37" s="146">
        <f t="shared" si="7"/>
        <v>0</v>
      </c>
      <c r="I37" s="146">
        <f t="shared" si="8"/>
        <v>0</v>
      </c>
      <c r="J37" s="181">
        <f t="shared" si="9"/>
        <v>0</v>
      </c>
      <c r="K37" s="213">
        <f t="shared" si="3"/>
        <v>0</v>
      </c>
    </row>
    <row r="38" spans="1:11">
      <c r="A38" s="53" t="str">
        <f>'INVENTORY WEEK 1'!A38</f>
        <v>Cone, Ice Cream</v>
      </c>
      <c r="B38" s="58">
        <f>'INVENTORY WEEK 1'!B38</f>
        <v>9576190</v>
      </c>
      <c r="C38" s="104">
        <f>'INVENTORY WEEK 1'!C38</f>
        <v>39.43</v>
      </c>
      <c r="D38" s="105">
        <f>'INVENTORY WEEK 1'!G38</f>
        <v>0</v>
      </c>
      <c r="E38" s="88"/>
      <c r="F38" s="88"/>
      <c r="G38" s="89"/>
      <c r="H38" s="146">
        <f t="shared" si="7"/>
        <v>0</v>
      </c>
      <c r="I38" s="146">
        <f t="shared" si="8"/>
        <v>0</v>
      </c>
      <c r="J38" s="181">
        <f t="shared" si="9"/>
        <v>0</v>
      </c>
      <c r="K38" s="213">
        <f t="shared" si="3"/>
        <v>0</v>
      </c>
    </row>
    <row r="39" spans="1:11">
      <c r="A39" s="53" t="str">
        <f>'INVENTORY WEEK 1'!A39</f>
        <v>Cookie, Chocolate Chunk</v>
      </c>
      <c r="B39" s="58">
        <f>'INVENTORY WEEK 1'!B39</f>
        <v>1045869</v>
      </c>
      <c r="C39" s="104">
        <f>'INVENTORY WEEK 1'!C39</f>
        <v>40.340000000000003</v>
      </c>
      <c r="D39" s="105">
        <f>'INVENTORY WEEK 1'!G39</f>
        <v>0</v>
      </c>
      <c r="E39" s="88"/>
      <c r="F39" s="88"/>
      <c r="G39" s="89"/>
      <c r="H39" s="146">
        <f t="shared" si="7"/>
        <v>0</v>
      </c>
      <c r="I39" s="146">
        <f t="shared" si="8"/>
        <v>0</v>
      </c>
      <c r="J39" s="181">
        <f t="shared" si="9"/>
        <v>0</v>
      </c>
      <c r="K39" s="213">
        <f t="shared" si="3"/>
        <v>0</v>
      </c>
    </row>
    <row r="40" spans="1:11">
      <c r="A40" s="53" t="str">
        <f>'INVENTORY WEEK 1'!A40</f>
        <v>Corn On Cob</v>
      </c>
      <c r="B40" s="58">
        <f>'INVENTORY WEEK 1'!B40</f>
        <v>4328118</v>
      </c>
      <c r="C40" s="104">
        <f>'INVENTORY WEEK 1'!C40</f>
        <v>25.15</v>
      </c>
      <c r="D40" s="105">
        <f>'INVENTORY WEEK 1'!G40</f>
        <v>0</v>
      </c>
      <c r="E40" s="88"/>
      <c r="F40" s="88"/>
      <c r="G40" s="89"/>
      <c r="H40" s="146">
        <f t="shared" si="7"/>
        <v>0</v>
      </c>
      <c r="I40" s="146">
        <f t="shared" si="8"/>
        <v>0</v>
      </c>
      <c r="J40" s="181">
        <f t="shared" si="9"/>
        <v>0</v>
      </c>
      <c r="K40" s="213">
        <f t="shared" si="3"/>
        <v>0</v>
      </c>
    </row>
    <row r="41" spans="1:11">
      <c r="A41" s="53" t="str">
        <f>'INVENTORY WEEK 1'!A41</f>
        <v>Muffin, Corn</v>
      </c>
      <c r="B41" s="58">
        <f>'INVENTORY WEEK 1'!B41</f>
        <v>1648749</v>
      </c>
      <c r="C41" s="104">
        <f>'INVENTORY WEEK 1'!C41</f>
        <v>29.17</v>
      </c>
      <c r="D41" s="105">
        <f>'INVENTORY WEEK 1'!G41</f>
        <v>0</v>
      </c>
      <c r="E41" s="88"/>
      <c r="F41" s="88"/>
      <c r="G41" s="89"/>
      <c r="H41" s="146">
        <f t="shared" si="7"/>
        <v>0</v>
      </c>
      <c r="I41" s="146">
        <f t="shared" si="8"/>
        <v>0</v>
      </c>
      <c r="J41" s="181">
        <f t="shared" si="9"/>
        <v>0</v>
      </c>
      <c r="K41" s="213">
        <f t="shared" si="3"/>
        <v>0</v>
      </c>
    </row>
    <row r="42" spans="1:11">
      <c r="A42" s="53" t="str">
        <f>'INVENTORY WEEK 1'!A42</f>
        <v>Dressing, Casear</v>
      </c>
      <c r="B42" s="58">
        <f>'INVENTORY WEEK 1'!B42</f>
        <v>1274273</v>
      </c>
      <c r="C42" s="104">
        <f>'INVENTORY WEEK 1'!C42</f>
        <v>44.17</v>
      </c>
      <c r="D42" s="105">
        <f>'INVENTORY WEEK 1'!G42</f>
        <v>0</v>
      </c>
      <c r="E42" s="88"/>
      <c r="F42" s="88"/>
      <c r="G42" s="89"/>
      <c r="H42" s="146">
        <f t="shared" si="7"/>
        <v>0</v>
      </c>
      <c r="I42" s="146">
        <f t="shared" si="8"/>
        <v>0</v>
      </c>
      <c r="J42" s="181">
        <f t="shared" si="9"/>
        <v>0</v>
      </c>
      <c r="K42" s="213">
        <f t="shared" si="3"/>
        <v>0</v>
      </c>
    </row>
    <row r="43" spans="1:11">
      <c r="A43" s="53" t="str">
        <f>'INVENTORY WEEK 1'!A43</f>
        <v>Dressing, Ranch</v>
      </c>
      <c r="B43" s="58">
        <f>'INVENTORY WEEK 1'!B43</f>
        <v>4354700</v>
      </c>
      <c r="C43" s="104">
        <f>'INVENTORY WEEK 1'!C43</f>
        <v>34.22</v>
      </c>
      <c r="D43" s="105">
        <f>'INVENTORY WEEK 1'!G43</f>
        <v>0</v>
      </c>
      <c r="E43" s="88"/>
      <c r="F43" s="88"/>
      <c r="G43" s="89"/>
      <c r="H43" s="146">
        <f t="shared" si="7"/>
        <v>0</v>
      </c>
      <c r="I43" s="146">
        <f t="shared" si="8"/>
        <v>0</v>
      </c>
      <c r="J43" s="181">
        <f t="shared" si="9"/>
        <v>0</v>
      </c>
      <c r="K43" s="213">
        <f t="shared" si="3"/>
        <v>0</v>
      </c>
    </row>
    <row r="44" spans="1:11">
      <c r="A44" s="53" t="str">
        <f>'INVENTORY WEEK 1'!A44</f>
        <v>Juice Base, Lemonade</v>
      </c>
      <c r="B44" s="58">
        <f>'INVENTORY WEEK 1'!B44</f>
        <v>7793714</v>
      </c>
      <c r="C44" s="104">
        <f>'INVENTORY WEEK 1'!C44</f>
        <v>48.82</v>
      </c>
      <c r="D44" s="105">
        <f>'INVENTORY WEEK 1'!G44</f>
        <v>0</v>
      </c>
      <c r="E44" s="88"/>
      <c r="F44" s="88"/>
      <c r="G44" s="89"/>
      <c r="H44" s="146">
        <f t="shared" si="7"/>
        <v>0</v>
      </c>
      <c r="I44" s="146">
        <f t="shared" si="8"/>
        <v>0</v>
      </c>
      <c r="J44" s="181">
        <f t="shared" si="9"/>
        <v>0</v>
      </c>
      <c r="K44" s="213">
        <f t="shared" si="3"/>
        <v>0</v>
      </c>
    </row>
    <row r="45" spans="1:11">
      <c r="A45" s="53" t="str">
        <f>'INVENTORY WEEK 1'!A45</f>
        <v>Mustard, Pouch</v>
      </c>
      <c r="B45" s="58">
        <f>'INVENTORY WEEK 1'!B45</f>
        <v>2008860</v>
      </c>
      <c r="C45" s="104">
        <f>'INVENTORY WEEK 1'!C45</f>
        <v>9.83</v>
      </c>
      <c r="D45" s="105">
        <f>'INVENTORY WEEK 1'!G45</f>
        <v>0</v>
      </c>
      <c r="E45" s="88"/>
      <c r="F45" s="88"/>
      <c r="G45" s="89"/>
      <c r="H45" s="146">
        <f t="shared" si="7"/>
        <v>0</v>
      </c>
      <c r="I45" s="146">
        <f t="shared" si="8"/>
        <v>0</v>
      </c>
      <c r="J45" s="181">
        <f t="shared" si="9"/>
        <v>0</v>
      </c>
      <c r="K45" s="213">
        <f t="shared" si="3"/>
        <v>0</v>
      </c>
    </row>
    <row r="46" spans="1:11">
      <c r="A46" s="53" t="str">
        <f>'INVENTORY WEEK 1'!A46</f>
        <v>Juice, Lemon Pouch</v>
      </c>
      <c r="B46" s="58">
        <f>'INVENTORY WEEK 1'!B46</f>
        <v>4329249</v>
      </c>
      <c r="C46" s="104">
        <f>'INVENTORY WEEK 1'!C46</f>
        <v>9.07</v>
      </c>
      <c r="D46" s="105">
        <f>'INVENTORY WEEK 1'!G46</f>
        <v>0</v>
      </c>
      <c r="E46" s="88"/>
      <c r="F46" s="88"/>
      <c r="G46" s="89"/>
      <c r="H46" s="146">
        <f t="shared" si="7"/>
        <v>0</v>
      </c>
      <c r="I46" s="146">
        <f t="shared" si="8"/>
        <v>0</v>
      </c>
      <c r="J46" s="181">
        <f t="shared" si="9"/>
        <v>0</v>
      </c>
      <c r="K46" s="213">
        <f t="shared" si="3"/>
        <v>0</v>
      </c>
    </row>
    <row r="47" spans="1:11">
      <c r="A47" s="53" t="str">
        <f>'INVENTORY WEEK 1'!A47</f>
        <v>Ketchup, Tomato</v>
      </c>
      <c r="B47" s="58">
        <f>'INVENTORY WEEK 1'!B47</f>
        <v>6002398</v>
      </c>
      <c r="C47" s="104">
        <f>'INVENTORY WEEK 1'!C47</f>
        <v>19.14</v>
      </c>
      <c r="D47" s="105">
        <f>'INVENTORY WEEK 1'!G47</f>
        <v>0</v>
      </c>
      <c r="E47" s="88"/>
      <c r="F47" s="88"/>
      <c r="G47" s="89"/>
      <c r="H47" s="146">
        <f t="shared" si="7"/>
        <v>0</v>
      </c>
      <c r="I47" s="146">
        <f t="shared" si="8"/>
        <v>0</v>
      </c>
      <c r="J47" s="181">
        <f t="shared" si="9"/>
        <v>0</v>
      </c>
      <c r="K47" s="213">
        <f t="shared" si="3"/>
        <v>0</v>
      </c>
    </row>
    <row r="48" spans="1:11">
      <c r="A48" s="53" t="str">
        <f>'INVENTORY WEEK 1'!A48</f>
        <v>Lettuce, Romaine Chopped</v>
      </c>
      <c r="B48" s="58">
        <f>'INVENTORY WEEK 1'!B48</f>
        <v>9332230</v>
      </c>
      <c r="C48" s="104">
        <f>'INVENTORY WEEK 1'!C48</f>
        <v>22.43</v>
      </c>
      <c r="D48" s="105">
        <f>'INVENTORY WEEK 1'!G48</f>
        <v>0</v>
      </c>
      <c r="E48" s="88"/>
      <c r="F48" s="174"/>
      <c r="G48" s="89"/>
      <c r="H48" s="146">
        <f t="shared" si="7"/>
        <v>0</v>
      </c>
      <c r="I48" s="146">
        <f t="shared" si="8"/>
        <v>0</v>
      </c>
      <c r="J48" s="181">
        <f t="shared" si="9"/>
        <v>0</v>
      </c>
      <c r="K48" s="213">
        <f t="shared" si="3"/>
        <v>0</v>
      </c>
    </row>
    <row r="49" spans="1:11">
      <c r="A49" s="53" t="str">
        <f>'INVENTORY WEEK 1'!A49</f>
        <v>Macaroni &amp; Cheese</v>
      </c>
      <c r="B49" s="58">
        <f>'INVENTORY WEEK 1'!B49</f>
        <v>7768716</v>
      </c>
      <c r="C49" s="104">
        <f>'INVENTORY WEEK 1'!C49</f>
        <v>29.49</v>
      </c>
      <c r="D49" s="105">
        <f>'INVENTORY WEEK 1'!G49</f>
        <v>0</v>
      </c>
      <c r="E49" s="88"/>
      <c r="F49" s="88"/>
      <c r="G49" s="89"/>
      <c r="H49" s="146">
        <f t="shared" si="7"/>
        <v>0</v>
      </c>
      <c r="I49" s="146">
        <f t="shared" si="8"/>
        <v>0</v>
      </c>
      <c r="J49" s="181">
        <f t="shared" si="9"/>
        <v>0</v>
      </c>
      <c r="K49" s="213">
        <f t="shared" si="3"/>
        <v>0</v>
      </c>
    </row>
    <row r="50" spans="1:11">
      <c r="A50" s="53" t="str">
        <f>'INVENTORY WEEK 1'!A50</f>
        <v>Margarine, Solid</v>
      </c>
      <c r="B50" s="15">
        <f>'INVENTORY WEEK 1'!B50</f>
        <v>7775421</v>
      </c>
      <c r="C50" s="104">
        <f>'INVENTORY WEEK 1'!C50</f>
        <v>26.33</v>
      </c>
      <c r="D50" s="105">
        <f>'INVENTORY WEEK 1'!G50</f>
        <v>0</v>
      </c>
      <c r="E50" s="88"/>
      <c r="F50" s="88"/>
      <c r="G50" s="89"/>
      <c r="H50" s="146">
        <f t="shared" si="7"/>
        <v>0</v>
      </c>
      <c r="I50" s="146">
        <f t="shared" si="8"/>
        <v>0</v>
      </c>
      <c r="J50" s="181">
        <f t="shared" si="9"/>
        <v>0</v>
      </c>
      <c r="K50" s="213">
        <f t="shared" si="3"/>
        <v>0</v>
      </c>
    </row>
    <row r="51" spans="1:11">
      <c r="A51" s="53" t="str">
        <f>'INVENTORY WEEK 1'!A51</f>
        <v>Mayonanaise, SS Pouch</v>
      </c>
      <c r="B51" s="58">
        <f>'INVENTORY WEEK 1'!B51</f>
        <v>9329202</v>
      </c>
      <c r="C51" s="104">
        <f>'INVENTORY WEEK 1'!C51</f>
        <v>14.63</v>
      </c>
      <c r="D51" s="105">
        <f>'INVENTORY WEEK 1'!G51</f>
        <v>0</v>
      </c>
      <c r="E51" s="88"/>
      <c r="F51" s="88"/>
      <c r="G51" s="89"/>
      <c r="H51" s="146">
        <f t="shared" ref="H51:H77" si="10">D51*C51</f>
        <v>0</v>
      </c>
      <c r="I51" s="146">
        <f t="shared" ref="I51:I77" si="11">C51*G51</f>
        <v>0</v>
      </c>
      <c r="J51" s="181">
        <f t="shared" ref="J51:J77" si="12">(D51+E51+F51-G51)*C51</f>
        <v>0</v>
      </c>
      <c r="K51" s="213">
        <f t="shared" si="3"/>
        <v>0</v>
      </c>
    </row>
    <row r="52" spans="1:11">
      <c r="A52" s="53" t="str">
        <f>'INVENTORY WEEK 1'!A52</f>
        <v>Okra</v>
      </c>
      <c r="B52" s="58">
        <f>'INVENTORY WEEK 1'!B52</f>
        <v>7758220</v>
      </c>
      <c r="C52" s="104">
        <f>'INVENTORY WEEK 1'!C52</f>
        <v>21.23</v>
      </c>
      <c r="D52" s="105">
        <f>'INVENTORY WEEK 1'!G52</f>
        <v>0</v>
      </c>
      <c r="E52" s="88"/>
      <c r="F52" s="88"/>
      <c r="G52" s="89"/>
      <c r="H52" s="146">
        <f t="shared" si="10"/>
        <v>0</v>
      </c>
      <c r="I52" s="146">
        <f t="shared" si="11"/>
        <v>0</v>
      </c>
      <c r="J52" s="181">
        <f t="shared" si="12"/>
        <v>0</v>
      </c>
      <c r="K52" s="213">
        <f t="shared" si="3"/>
        <v>0</v>
      </c>
    </row>
    <row r="53" spans="1:11">
      <c r="A53" s="53" t="str">
        <f>'INVENTORY WEEK 1'!A53</f>
        <v>Onion, Green Scallion</v>
      </c>
      <c r="B53" s="58">
        <f>'INVENTORY WEEK 1'!B53</f>
        <v>1326438</v>
      </c>
      <c r="C53" s="104">
        <f>'INVENTORY WEEK 1'!C53</f>
        <v>26.16</v>
      </c>
      <c r="D53" s="105">
        <f>'INVENTORY WEEK 1'!G53</f>
        <v>0</v>
      </c>
      <c r="E53" s="88"/>
      <c r="F53" s="88"/>
      <c r="G53" s="89"/>
      <c r="H53" s="146">
        <f t="shared" si="10"/>
        <v>0</v>
      </c>
      <c r="I53" s="146">
        <f t="shared" si="11"/>
        <v>0</v>
      </c>
      <c r="J53" s="181">
        <f t="shared" si="12"/>
        <v>0</v>
      </c>
      <c r="K53" s="213">
        <f t="shared" si="3"/>
        <v>0</v>
      </c>
    </row>
    <row r="54" spans="1:11">
      <c r="A54" s="53" t="str">
        <f>'INVENTORY WEEK 1'!A54</f>
        <v>Onion, Tangler</v>
      </c>
      <c r="B54" s="58">
        <f>'INVENTORY WEEK 1'!B54</f>
        <v>7364995</v>
      </c>
      <c r="C54" s="104">
        <f>'INVENTORY WEEK 1'!C54</f>
        <v>24.2</v>
      </c>
      <c r="D54" s="105">
        <f>'INVENTORY WEEK 1'!G54</f>
        <v>0</v>
      </c>
      <c r="E54" s="88"/>
      <c r="F54" s="88"/>
      <c r="G54" s="89"/>
      <c r="H54" s="146">
        <f t="shared" si="10"/>
        <v>0</v>
      </c>
      <c r="I54" s="146">
        <f t="shared" si="11"/>
        <v>0</v>
      </c>
      <c r="J54" s="181">
        <f t="shared" si="12"/>
        <v>0</v>
      </c>
      <c r="K54" s="213">
        <f t="shared" si="3"/>
        <v>0</v>
      </c>
    </row>
    <row r="55" spans="1:11">
      <c r="A55" s="53" t="str">
        <f>'INVENTORY WEEK 1'!A55</f>
        <v>Onion, Yellow</v>
      </c>
      <c r="B55" s="58">
        <f>'INVENTORY WEEK 1'!B55</f>
        <v>8326696</v>
      </c>
      <c r="C55" s="104">
        <f>'INVENTORY WEEK 1'!C55</f>
        <v>20.5</v>
      </c>
      <c r="D55" s="105">
        <f>'INVENTORY WEEK 1'!G55</f>
        <v>0</v>
      </c>
      <c r="E55" s="88"/>
      <c r="F55" s="88"/>
      <c r="G55" s="89"/>
      <c r="H55" s="146">
        <f t="shared" si="10"/>
        <v>0</v>
      </c>
      <c r="I55" s="146">
        <f t="shared" si="11"/>
        <v>0</v>
      </c>
      <c r="J55" s="181">
        <f t="shared" si="12"/>
        <v>0</v>
      </c>
      <c r="K55" s="213">
        <f t="shared" si="3"/>
        <v>0</v>
      </c>
    </row>
    <row r="56" spans="1:11">
      <c r="A56" s="53" t="str">
        <f>'INVENTORY WEEK 1'!A56</f>
        <v>Oil, Pan Coating (Spray)</v>
      </c>
      <c r="B56" s="58">
        <f>'INVENTORY WEEK 1'!B56</f>
        <v>8328700</v>
      </c>
      <c r="C56" s="104">
        <f>'INVENTORY WEEK 1'!C56</f>
        <v>13.21</v>
      </c>
      <c r="D56" s="105">
        <f>'INVENTORY WEEK 1'!G56</f>
        <v>0</v>
      </c>
      <c r="E56" s="88"/>
      <c r="F56" s="88"/>
      <c r="G56" s="89"/>
      <c r="H56" s="146">
        <f t="shared" si="10"/>
        <v>0</v>
      </c>
      <c r="I56" s="146">
        <f t="shared" si="11"/>
        <v>0</v>
      </c>
      <c r="J56" s="181">
        <f t="shared" si="12"/>
        <v>0</v>
      </c>
      <c r="K56" s="213">
        <f t="shared" si="3"/>
        <v>0</v>
      </c>
    </row>
    <row r="57" spans="1:11">
      <c r="A57" s="53" t="str">
        <f>'INVENTORY WEEK 1'!A57</f>
        <v>Pepper, Jalapeno</v>
      </c>
      <c r="B57" s="58">
        <f>'INVENTORY WEEK 1'!B57</f>
        <v>8129468</v>
      </c>
      <c r="C57" s="104">
        <f>'INVENTORY WEEK 1'!C57</f>
        <v>25.48</v>
      </c>
      <c r="D57" s="105">
        <f>'INVENTORY WEEK 1'!G57</f>
        <v>0</v>
      </c>
      <c r="E57" s="88"/>
      <c r="F57" s="88"/>
      <c r="G57" s="89"/>
      <c r="H57" s="146">
        <f t="shared" si="10"/>
        <v>0</v>
      </c>
      <c r="I57" s="146">
        <f t="shared" si="11"/>
        <v>0</v>
      </c>
      <c r="J57" s="181">
        <f t="shared" si="12"/>
        <v>0</v>
      </c>
      <c r="K57" s="213">
        <f t="shared" si="3"/>
        <v>0</v>
      </c>
    </row>
    <row r="58" spans="1:11">
      <c r="A58" s="53" t="str">
        <f>'INVENTORY WEEK 1'!A58</f>
        <v>Pickle, Dill</v>
      </c>
      <c r="B58" s="58">
        <f>'INVENTORY WEEK 1'!B58</f>
        <v>9593070</v>
      </c>
      <c r="C58" s="104">
        <f>'INVENTORY WEEK 1'!C58</f>
        <v>22.69</v>
      </c>
      <c r="D58" s="105">
        <f>'INVENTORY WEEK 1'!G58</f>
        <v>0</v>
      </c>
      <c r="E58" s="88"/>
      <c r="F58" s="88"/>
      <c r="G58" s="89"/>
      <c r="H58" s="146">
        <f t="shared" si="10"/>
        <v>0</v>
      </c>
      <c r="I58" s="146">
        <f t="shared" si="11"/>
        <v>0</v>
      </c>
      <c r="J58" s="181">
        <f t="shared" si="12"/>
        <v>0</v>
      </c>
      <c r="K58" s="213">
        <f t="shared" si="3"/>
        <v>0</v>
      </c>
    </row>
    <row r="59" spans="1:11">
      <c r="A59" s="53" t="str">
        <f>'INVENTORY WEEK 1'!A59</f>
        <v>Pie, Pecan</v>
      </c>
      <c r="B59" s="15">
        <f>'INVENTORY WEEK 1'!B59</f>
        <v>6789501</v>
      </c>
      <c r="C59" s="104">
        <f>'INVENTORY WEEK 1'!C59</f>
        <v>66.84</v>
      </c>
      <c r="D59" s="105">
        <f>'INVENTORY WEEK 1'!G59</f>
        <v>0</v>
      </c>
      <c r="E59" s="88"/>
      <c r="F59" s="88"/>
      <c r="G59" s="89"/>
      <c r="H59" s="146">
        <f t="shared" si="10"/>
        <v>0</v>
      </c>
      <c r="I59" s="146">
        <f t="shared" si="11"/>
        <v>0</v>
      </c>
      <c r="J59" s="181">
        <f t="shared" si="12"/>
        <v>0</v>
      </c>
      <c r="K59" s="213">
        <f t="shared" si="3"/>
        <v>0</v>
      </c>
    </row>
    <row r="60" spans="1:11">
      <c r="A60" s="53" t="str">
        <f>'INVENTORY WEEK 1'!A60</f>
        <v>Potato, French Fry (Waffle Fry)</v>
      </c>
      <c r="B60" s="58">
        <f>'INVENTORY WEEK 1'!B60</f>
        <v>1000611</v>
      </c>
      <c r="C60" s="104">
        <f>'INVENTORY WEEK 1'!C60</f>
        <v>24.06</v>
      </c>
      <c r="D60" s="105">
        <f>'INVENTORY WEEK 1'!G60</f>
        <v>0</v>
      </c>
      <c r="E60" s="88"/>
      <c r="F60" s="88"/>
      <c r="G60" s="89"/>
      <c r="H60" s="146">
        <f t="shared" si="10"/>
        <v>0</v>
      </c>
      <c r="I60" s="146">
        <f t="shared" si="11"/>
        <v>0</v>
      </c>
      <c r="J60" s="181">
        <f t="shared" si="12"/>
        <v>0</v>
      </c>
      <c r="K60" s="213">
        <f t="shared" si="3"/>
        <v>0</v>
      </c>
    </row>
    <row r="61" spans="1:11">
      <c r="A61" s="53" t="str">
        <f>'INVENTORY WEEK 1'!A61</f>
        <v>Potato, Russet (Baker)</v>
      </c>
      <c r="B61" s="58">
        <f>'INVENTORY WEEK 1'!B61</f>
        <v>2326700</v>
      </c>
      <c r="C61" s="104">
        <f>'INVENTORY WEEK 1'!C61</f>
        <v>33.799999999999997</v>
      </c>
      <c r="D61" s="105">
        <f>'INVENTORY WEEK 1'!G61</f>
        <v>0</v>
      </c>
      <c r="E61" s="88"/>
      <c r="F61" s="88"/>
      <c r="G61" s="89"/>
      <c r="H61" s="146">
        <f t="shared" si="10"/>
        <v>0</v>
      </c>
      <c r="I61" s="146">
        <f t="shared" si="11"/>
        <v>0</v>
      </c>
      <c r="J61" s="181">
        <f t="shared" si="12"/>
        <v>0</v>
      </c>
      <c r="K61" s="213">
        <f t="shared" si="3"/>
        <v>0</v>
      </c>
    </row>
    <row r="62" spans="1:11">
      <c r="A62" s="53" t="str">
        <f>'INVENTORY WEEK 1'!A62</f>
        <v>Roll, Sweet Yeast</v>
      </c>
      <c r="B62" s="58">
        <f>'INVENTORY WEEK 1'!B62</f>
        <v>9718032</v>
      </c>
      <c r="C62" s="104">
        <f>'INVENTORY WEEK 1'!C62</f>
        <v>21.11</v>
      </c>
      <c r="D62" s="105">
        <f>'INVENTORY WEEK 1'!G62</f>
        <v>0</v>
      </c>
      <c r="E62" s="88"/>
      <c r="F62" s="88"/>
      <c r="G62" s="89"/>
      <c r="H62" s="146">
        <f t="shared" si="10"/>
        <v>0</v>
      </c>
      <c r="I62" s="146">
        <f t="shared" si="11"/>
        <v>0</v>
      </c>
      <c r="J62" s="181">
        <f t="shared" si="12"/>
        <v>0</v>
      </c>
      <c r="K62" s="213">
        <f t="shared" si="3"/>
        <v>0</v>
      </c>
    </row>
    <row r="63" spans="1:11">
      <c r="A63" s="53" t="str">
        <f>'INVENTORY WEEK 1'!A63</f>
        <v>Salad, Potato</v>
      </c>
      <c r="B63" s="58">
        <f>'INVENTORY WEEK 1'!B63</f>
        <v>2647547</v>
      </c>
      <c r="C63" s="104">
        <f>'INVENTORY WEEK 1'!C63</f>
        <v>25.41</v>
      </c>
      <c r="D63" s="105">
        <f>'INVENTORY WEEK 1'!G63</f>
        <v>0</v>
      </c>
      <c r="E63" s="88"/>
      <c r="F63" s="88"/>
      <c r="G63" s="89"/>
      <c r="H63" s="146">
        <f t="shared" si="10"/>
        <v>0</v>
      </c>
      <c r="I63" s="146">
        <f t="shared" si="11"/>
        <v>0</v>
      </c>
      <c r="J63" s="181">
        <f t="shared" si="12"/>
        <v>0</v>
      </c>
      <c r="K63" s="213">
        <f t="shared" si="3"/>
        <v>0</v>
      </c>
    </row>
    <row r="64" spans="1:11">
      <c r="A64" s="53" t="str">
        <f>'INVENTORY WEEK 1'!A64</f>
        <v>Sauce, BBQ (Retail)</v>
      </c>
      <c r="B64" s="58">
        <f>'INVENTORY WEEK 1'!B64</f>
        <v>7841398</v>
      </c>
      <c r="C64" s="104">
        <f>'INVENTORY WEEK 1'!C64</f>
        <v>27.1</v>
      </c>
      <c r="D64" s="105">
        <f>'INVENTORY WEEK 1'!G64</f>
        <v>0</v>
      </c>
      <c r="E64" s="88"/>
      <c r="F64" s="88"/>
      <c r="G64" s="89"/>
      <c r="H64" s="146">
        <f t="shared" si="10"/>
        <v>0</v>
      </c>
      <c r="I64" s="146">
        <f t="shared" si="11"/>
        <v>0</v>
      </c>
      <c r="J64" s="181">
        <f t="shared" si="12"/>
        <v>0</v>
      </c>
      <c r="K64" s="213">
        <f t="shared" si="3"/>
        <v>0</v>
      </c>
    </row>
    <row r="65" spans="1:11">
      <c r="A65" s="53" t="str">
        <f>'INVENTORY WEEK 1'!A65</f>
        <v>Sauce, BBQ (Bulk)</v>
      </c>
      <c r="B65" s="15">
        <f>'INVENTORY WEEK 1'!B65</f>
        <v>7841810</v>
      </c>
      <c r="C65" s="104">
        <f>'INVENTORY WEEK 1'!C65</f>
        <v>29.04</v>
      </c>
      <c r="D65" s="105">
        <f>'INVENTORY WEEK 1'!G65</f>
        <v>0</v>
      </c>
      <c r="E65" s="88"/>
      <c r="F65" s="88"/>
      <c r="G65" s="89"/>
      <c r="H65" s="146">
        <f t="shared" si="10"/>
        <v>0</v>
      </c>
      <c r="I65" s="146">
        <f t="shared" si="11"/>
        <v>0</v>
      </c>
      <c r="J65" s="181">
        <f t="shared" si="12"/>
        <v>0</v>
      </c>
      <c r="K65" s="213">
        <f t="shared" si="3"/>
        <v>0</v>
      </c>
    </row>
    <row r="66" spans="1:11">
      <c r="A66" s="53" t="str">
        <f>'INVENTORY WEEK 1'!A66</f>
        <v>Sauce, Taco Pouch</v>
      </c>
      <c r="B66" s="58">
        <f>'INVENTORY WEEK 1'!B66</f>
        <v>1333251</v>
      </c>
      <c r="C66" s="104">
        <f>'INVENTORY WEEK 1'!C66</f>
        <v>11.85</v>
      </c>
      <c r="D66" s="105">
        <f>'INVENTORY WEEK 1'!G66</f>
        <v>0</v>
      </c>
      <c r="E66" s="88"/>
      <c r="F66" s="88"/>
      <c r="G66" s="89"/>
      <c r="H66" s="146">
        <f t="shared" si="10"/>
        <v>0</v>
      </c>
      <c r="I66" s="146">
        <f t="shared" si="11"/>
        <v>0</v>
      </c>
      <c r="J66" s="181">
        <f t="shared" si="12"/>
        <v>0</v>
      </c>
      <c r="K66" s="213">
        <f t="shared" si="3"/>
        <v>0</v>
      </c>
    </row>
    <row r="67" spans="1:11">
      <c r="A67" s="53" t="str">
        <f>'INVENTORY WEEK 1'!A67</f>
        <v>Seasoning, Brisket Rub</v>
      </c>
      <c r="B67" s="58">
        <f>'INVENTORY WEEK 1'!B67</f>
        <v>9544465</v>
      </c>
      <c r="C67" s="104">
        <f>'INVENTORY WEEK 1'!C67</f>
        <v>101.44</v>
      </c>
      <c r="D67" s="105">
        <f>'INVENTORY WEEK 1'!G67</f>
        <v>0</v>
      </c>
      <c r="E67" s="88"/>
      <c r="F67" s="88"/>
      <c r="G67" s="89"/>
      <c r="H67" s="146">
        <f t="shared" si="10"/>
        <v>0</v>
      </c>
      <c r="I67" s="146">
        <f t="shared" si="11"/>
        <v>0</v>
      </c>
      <c r="J67" s="181">
        <f t="shared" si="12"/>
        <v>0</v>
      </c>
      <c r="K67" s="213">
        <f t="shared" si="3"/>
        <v>0</v>
      </c>
    </row>
    <row r="68" spans="1:11">
      <c r="A68" s="53" t="str">
        <f>'INVENTORY WEEK 1'!A68</f>
        <v>Seasoning, Foo Foo Powder</v>
      </c>
      <c r="B68" s="15">
        <f>'INVENTORY WEEK 1'!B68</f>
        <v>7842651</v>
      </c>
      <c r="C68" s="104">
        <f>'INVENTORY WEEK 1'!C68</f>
        <v>49.31</v>
      </c>
      <c r="D68" s="105">
        <f>'INVENTORY WEEK 1'!G68</f>
        <v>0</v>
      </c>
      <c r="E68" s="88"/>
      <c r="F68" s="88"/>
      <c r="G68" s="89"/>
      <c r="H68" s="146">
        <f t="shared" si="10"/>
        <v>0</v>
      </c>
      <c r="I68" s="146">
        <f t="shared" si="11"/>
        <v>0</v>
      </c>
      <c r="J68" s="181">
        <f t="shared" si="12"/>
        <v>0</v>
      </c>
      <c r="K68" s="213">
        <f t="shared" si="3"/>
        <v>0</v>
      </c>
    </row>
    <row r="69" spans="1:11">
      <c r="A69" s="53" t="str">
        <f>'INVENTORY WEEK 1'!A69</f>
        <v>Seasoning, Rib Rub</v>
      </c>
      <c r="B69" s="58">
        <f>'INVENTORY WEEK 1'!B69</f>
        <v>7841984</v>
      </c>
      <c r="C69" s="104">
        <f>'INVENTORY WEEK 1'!C69</f>
        <v>56.03</v>
      </c>
      <c r="D69" s="105">
        <f>'INVENTORY WEEK 1'!G69</f>
        <v>0</v>
      </c>
      <c r="E69" s="88"/>
      <c r="F69" s="88"/>
      <c r="G69" s="89"/>
      <c r="H69" s="146">
        <f t="shared" si="10"/>
        <v>0</v>
      </c>
      <c r="I69" s="146">
        <f t="shared" si="11"/>
        <v>0</v>
      </c>
      <c r="J69" s="181">
        <f t="shared" si="12"/>
        <v>0</v>
      </c>
      <c r="K69" s="213">
        <f t="shared" si="3"/>
        <v>0</v>
      </c>
    </row>
    <row r="70" spans="1:11">
      <c r="A70" s="53" t="str">
        <f>'INVENTORY WEEK 1'!A70</f>
        <v>Seasoning, Rib Rub (Retail)</v>
      </c>
      <c r="B70" s="58">
        <f>'INVENTORY WEEK 1'!B70</f>
        <v>7842552</v>
      </c>
      <c r="C70" s="104">
        <f>'INVENTORY WEEK 1'!C70</f>
        <v>0</v>
      </c>
      <c r="D70" s="105">
        <f>'INVENTORY WEEK 1'!G70</f>
        <v>0</v>
      </c>
      <c r="E70" s="88"/>
      <c r="F70" s="88"/>
      <c r="G70" s="89"/>
      <c r="H70" s="146">
        <f t="shared" si="10"/>
        <v>0</v>
      </c>
      <c r="I70" s="146">
        <f t="shared" si="11"/>
        <v>0</v>
      </c>
      <c r="J70" s="181">
        <f t="shared" si="12"/>
        <v>0</v>
      </c>
      <c r="K70" s="213">
        <f t="shared" si="3"/>
        <v>0</v>
      </c>
    </row>
    <row r="71" spans="1:11">
      <c r="A71" s="53" t="str">
        <f>'INVENTORY WEEK 1'!A71</f>
        <v>Shortening, Frying Oil</v>
      </c>
      <c r="B71" s="15">
        <f>'INVENTORY WEEK 1'!B71</f>
        <v>1328699</v>
      </c>
      <c r="C71" s="104">
        <f>'INVENTORY WEEK 1'!C71</f>
        <v>21.44</v>
      </c>
      <c r="D71" s="105">
        <f>'INVENTORY WEEK 1'!G71</f>
        <v>0</v>
      </c>
      <c r="E71" s="88"/>
      <c r="F71" s="88"/>
      <c r="G71" s="89"/>
      <c r="H71" s="146">
        <f t="shared" si="10"/>
        <v>0</v>
      </c>
      <c r="I71" s="146">
        <f t="shared" si="11"/>
        <v>0</v>
      </c>
      <c r="J71" s="181">
        <f t="shared" si="12"/>
        <v>0</v>
      </c>
      <c r="K71" s="213">
        <f t="shared" si="3"/>
        <v>0</v>
      </c>
    </row>
    <row r="72" spans="1:11">
      <c r="A72" s="53" t="str">
        <f>'INVENTORY WEEK 1'!A72</f>
        <v>Sour Cream, SS Tube</v>
      </c>
      <c r="B72" s="59">
        <f>'INVENTORY WEEK 1'!B72</f>
        <v>6605018</v>
      </c>
      <c r="C72" s="104">
        <f>'INVENTORY WEEK 1'!C72</f>
        <v>12.08</v>
      </c>
      <c r="D72" s="105">
        <f>'INVENTORY WEEK 1'!G72</f>
        <v>0</v>
      </c>
      <c r="E72" s="88"/>
      <c r="F72" s="88"/>
      <c r="G72" s="89"/>
      <c r="H72" s="146">
        <f t="shared" si="10"/>
        <v>0</v>
      </c>
      <c r="I72" s="146">
        <f t="shared" si="11"/>
        <v>0</v>
      </c>
      <c r="J72" s="181">
        <f t="shared" si="12"/>
        <v>0</v>
      </c>
      <c r="K72" s="213">
        <f t="shared" ref="K72:K135" si="13">D72+E72+F72-G72</f>
        <v>0</v>
      </c>
    </row>
    <row r="73" spans="1:11">
      <c r="A73" s="53" t="str">
        <f>'INVENTORY WEEK 1'!A73</f>
        <v>Spice, Pepper Black</v>
      </c>
      <c r="B73" s="58">
        <f>'INVENTORY WEEK 1'!B73</f>
        <v>6358832</v>
      </c>
      <c r="C73" s="104">
        <f>'INVENTORY WEEK 1'!C73</f>
        <v>25.53</v>
      </c>
      <c r="D73" s="105">
        <f>'INVENTORY WEEK 1'!G73</f>
        <v>0</v>
      </c>
      <c r="E73" s="88"/>
      <c r="F73" s="88"/>
      <c r="G73" s="89"/>
      <c r="H73" s="146">
        <f t="shared" si="10"/>
        <v>0</v>
      </c>
      <c r="I73" s="146">
        <f t="shared" si="11"/>
        <v>0</v>
      </c>
      <c r="J73" s="181">
        <f t="shared" si="12"/>
        <v>0</v>
      </c>
      <c r="K73" s="213">
        <f t="shared" si="13"/>
        <v>0</v>
      </c>
    </row>
    <row r="74" spans="1:11">
      <c r="A74" s="53" t="str">
        <f>'INVENTORY WEEK 1'!A74</f>
        <v>Spice, Pepper RED</v>
      </c>
      <c r="B74" s="59">
        <f>'INVENTORY WEEK 1'!B74</f>
        <v>761072</v>
      </c>
      <c r="C74" s="104">
        <f>'INVENTORY WEEK 1'!C74</f>
        <v>23.73</v>
      </c>
      <c r="D74" s="105">
        <f>'INVENTORY WEEK 1'!G74</f>
        <v>0</v>
      </c>
      <c r="E74" s="88"/>
      <c r="F74" s="88"/>
      <c r="G74" s="89"/>
      <c r="H74" s="146">
        <f t="shared" si="10"/>
        <v>0</v>
      </c>
      <c r="I74" s="146">
        <f t="shared" si="11"/>
        <v>0</v>
      </c>
      <c r="J74" s="181">
        <f t="shared" si="12"/>
        <v>0</v>
      </c>
      <c r="K74" s="213">
        <f t="shared" si="13"/>
        <v>0</v>
      </c>
    </row>
    <row r="75" spans="1:11">
      <c r="A75" s="53" t="str">
        <f>'INVENTORY WEEK 1'!A75</f>
        <v>Spinach, Creamed Asiago</v>
      </c>
      <c r="B75" s="15">
        <f>'INVENTORY WEEK 1'!B75</f>
        <v>7504200</v>
      </c>
      <c r="C75" s="104">
        <f>'INVENTORY WEEK 1'!C75</f>
        <v>30.86</v>
      </c>
      <c r="D75" s="105">
        <f>'INVENTORY WEEK 1'!G75</f>
        <v>0</v>
      </c>
      <c r="E75" s="88"/>
      <c r="F75" s="88"/>
      <c r="G75" s="89"/>
      <c r="H75" s="146">
        <f t="shared" si="10"/>
        <v>0</v>
      </c>
      <c r="I75" s="146">
        <f t="shared" si="11"/>
        <v>0</v>
      </c>
      <c r="J75" s="181">
        <f t="shared" si="12"/>
        <v>0</v>
      </c>
      <c r="K75" s="213">
        <f t="shared" si="13"/>
        <v>0</v>
      </c>
    </row>
    <row r="76" spans="1:11">
      <c r="A76" s="53" t="str">
        <f>'INVENTORY WEEK 1'!A76</f>
        <v>Sugar Substitute, PINK SS</v>
      </c>
      <c r="B76" s="60">
        <f>'INVENTORY WEEK 1'!B76</f>
        <v>2947372</v>
      </c>
      <c r="C76" s="185">
        <f>'INVENTORY WEEK 1'!C76</f>
        <v>13.11</v>
      </c>
      <c r="D76" s="186">
        <f>'INVENTORY WEEK 1'!G76</f>
        <v>0</v>
      </c>
      <c r="E76" s="108"/>
      <c r="F76" s="108"/>
      <c r="G76" s="109"/>
      <c r="H76" s="146">
        <f t="shared" si="10"/>
        <v>0</v>
      </c>
      <c r="I76" s="146">
        <f t="shared" si="11"/>
        <v>0</v>
      </c>
      <c r="J76" s="181">
        <f t="shared" si="12"/>
        <v>0</v>
      </c>
      <c r="K76" s="213">
        <f t="shared" si="13"/>
        <v>0</v>
      </c>
    </row>
    <row r="77" spans="1:11">
      <c r="A77" s="62" t="str">
        <f>'INVENTORY WEEK 1'!A77</f>
        <v>Sugar Pouch, White SS</v>
      </c>
      <c r="B77" s="63">
        <f>'INVENTORY WEEK 1'!B77</f>
        <v>9327263</v>
      </c>
      <c r="C77" s="187">
        <f>'INVENTORY WEEK 1'!C77</f>
        <v>15.2</v>
      </c>
      <c r="D77" s="188">
        <f>'INVENTORY WEEK 1'!G77</f>
        <v>0</v>
      </c>
      <c r="E77" s="102"/>
      <c r="F77" s="102"/>
      <c r="G77" s="103"/>
      <c r="H77" s="146">
        <f t="shared" si="10"/>
        <v>0</v>
      </c>
      <c r="I77" s="146">
        <f t="shared" si="11"/>
        <v>0</v>
      </c>
      <c r="J77" s="181">
        <f t="shared" si="12"/>
        <v>0</v>
      </c>
      <c r="K77" s="213">
        <f t="shared" si="13"/>
        <v>0</v>
      </c>
    </row>
    <row r="78" spans="1:11">
      <c r="A78" s="53" t="str">
        <f>'INVENTORY WEEK 1'!A78</f>
        <v>Syrup, Fountain - Coke</v>
      </c>
      <c r="B78" s="65">
        <f>'INVENTORY WEEK 1'!B78</f>
        <v>9004367</v>
      </c>
      <c r="C78" s="104">
        <f>'INVENTORY WEEK 1'!C78</f>
        <v>82.61</v>
      </c>
      <c r="D78" s="105">
        <f>'INVENTORY WEEK 1'!G78</f>
        <v>0</v>
      </c>
      <c r="E78" s="88"/>
      <c r="F78" s="88"/>
      <c r="G78" s="89"/>
      <c r="H78" s="146">
        <f t="shared" ref="H78:H95" si="14">D78*C78</f>
        <v>0</v>
      </c>
      <c r="I78" s="146">
        <f t="shared" ref="I78:I95" si="15">C78*G78</f>
        <v>0</v>
      </c>
      <c r="J78" s="181">
        <f t="shared" ref="J78:J95" si="16">(D78+E78+F78-G78)*C78</f>
        <v>0</v>
      </c>
      <c r="K78" s="213">
        <f t="shared" ref="K78:K95" si="17">D78+E78+F78-G78</f>
        <v>0</v>
      </c>
    </row>
    <row r="79" spans="1:11">
      <c r="A79" s="53" t="str">
        <f>'INVENTORY WEEK 1'!A79</f>
        <v>Syrup, Fountain - Diet Coke</v>
      </c>
      <c r="B79" s="65">
        <f>'INVENTORY WEEK 1'!B79</f>
        <v>5004361</v>
      </c>
      <c r="C79" s="104">
        <f>'INVENTORY WEEK 1'!C79</f>
        <v>82.61</v>
      </c>
      <c r="D79" s="105">
        <f>'INVENTORY WEEK 1'!G79</f>
        <v>0</v>
      </c>
      <c r="E79" s="88"/>
      <c r="F79" s="88"/>
      <c r="G79" s="89"/>
      <c r="H79" s="146">
        <f t="shared" si="14"/>
        <v>0</v>
      </c>
      <c r="I79" s="146">
        <f t="shared" si="15"/>
        <v>0</v>
      </c>
      <c r="J79" s="181">
        <f t="shared" si="16"/>
        <v>0</v>
      </c>
      <c r="K79" s="213">
        <f t="shared" si="17"/>
        <v>0</v>
      </c>
    </row>
    <row r="80" spans="1:11">
      <c r="A80" s="53" t="str">
        <f>'INVENTORY WEEK 1'!A80</f>
        <v>Syrup, Fountain - Coke Zero</v>
      </c>
      <c r="B80" s="65">
        <f>'INVENTORY WEEK 1'!B80</f>
        <v>382804</v>
      </c>
      <c r="C80" s="104">
        <f>'INVENTORY WEEK 1'!C80</f>
        <v>82.61</v>
      </c>
      <c r="D80" s="105">
        <f>'INVENTORY WEEK 1'!G80</f>
        <v>0</v>
      </c>
      <c r="E80" s="88"/>
      <c r="F80" s="88"/>
      <c r="G80" s="89"/>
      <c r="H80" s="146">
        <f t="shared" si="14"/>
        <v>0</v>
      </c>
      <c r="I80" s="146">
        <f t="shared" si="15"/>
        <v>0</v>
      </c>
      <c r="J80" s="181">
        <f t="shared" si="16"/>
        <v>0</v>
      </c>
      <c r="K80" s="213">
        <f t="shared" si="17"/>
        <v>0</v>
      </c>
    </row>
    <row r="81" spans="1:11">
      <c r="A81" s="53" t="str">
        <f>'INVENTORY WEEK 1'!A81</f>
        <v>Syrup, Fountain - Dr. Pepper</v>
      </c>
      <c r="B81" s="66">
        <f>'INVENTORY WEEK 1'!B81</f>
        <v>2009249</v>
      </c>
      <c r="C81" s="104">
        <f>'INVENTORY WEEK 1'!C81</f>
        <v>82.61</v>
      </c>
      <c r="D81" s="105">
        <f>'INVENTORY WEEK 1'!G81</f>
        <v>0</v>
      </c>
      <c r="E81" s="88"/>
      <c r="F81" s="88"/>
      <c r="G81" s="89"/>
      <c r="H81" s="146">
        <f t="shared" si="14"/>
        <v>0</v>
      </c>
      <c r="I81" s="146">
        <f t="shared" si="15"/>
        <v>0</v>
      </c>
      <c r="J81" s="181">
        <f t="shared" si="16"/>
        <v>0</v>
      </c>
      <c r="K81" s="213">
        <f t="shared" si="17"/>
        <v>0</v>
      </c>
    </row>
    <row r="82" spans="1:11">
      <c r="A82" s="53" t="str">
        <f>'INVENTORY WEEK 1'!A82</f>
        <v>Syrup, Fountain - HI C</v>
      </c>
      <c r="B82" s="65">
        <f>'INVENTORY WEEK 1'!B82</f>
        <v>6163828</v>
      </c>
      <c r="C82" s="104">
        <f>'INVENTORY WEEK 1'!C82</f>
        <v>82.61</v>
      </c>
      <c r="D82" s="105">
        <f>'INVENTORY WEEK 1'!G82</f>
        <v>0</v>
      </c>
      <c r="E82" s="88"/>
      <c r="F82" s="88"/>
      <c r="G82" s="89"/>
      <c r="H82" s="146">
        <f t="shared" si="14"/>
        <v>0</v>
      </c>
      <c r="I82" s="146">
        <f t="shared" si="15"/>
        <v>0</v>
      </c>
      <c r="J82" s="181">
        <f t="shared" si="16"/>
        <v>0</v>
      </c>
      <c r="K82" s="213">
        <f t="shared" si="17"/>
        <v>0</v>
      </c>
    </row>
    <row r="83" spans="1:11">
      <c r="A83" s="53" t="str">
        <f>'INVENTORY WEEK 1'!A83</f>
        <v>Syrup, Fountain - Sprite</v>
      </c>
      <c r="B83" s="66">
        <f>'INVENTORY WEEK 1'!B83</f>
        <v>4004362</v>
      </c>
      <c r="C83" s="104">
        <f>'INVENTORY WEEK 1'!C83</f>
        <v>82.61</v>
      </c>
      <c r="D83" s="105">
        <f>'INVENTORY WEEK 1'!G83</f>
        <v>0</v>
      </c>
      <c r="E83" s="88"/>
      <c r="F83" s="88"/>
      <c r="G83" s="89"/>
      <c r="H83" s="146">
        <f t="shared" si="14"/>
        <v>0</v>
      </c>
      <c r="I83" s="146">
        <f t="shared" si="15"/>
        <v>0</v>
      </c>
      <c r="J83" s="181">
        <f t="shared" si="16"/>
        <v>0</v>
      </c>
      <c r="K83" s="213">
        <f t="shared" si="17"/>
        <v>0</v>
      </c>
    </row>
    <row r="84" spans="1:11">
      <c r="A84" s="53" t="str">
        <f>'INVENTORY WEEK 1'!A84</f>
        <v>Syrup, Fountain - Lemonade</v>
      </c>
      <c r="B84" s="65">
        <f>'INVENTORY WEEK 1'!B84</f>
        <v>8383135</v>
      </c>
      <c r="C84" s="104">
        <f>'INVENTORY WEEK 1'!C84</f>
        <v>82.61</v>
      </c>
      <c r="D84" s="105">
        <f>'INVENTORY WEEK 1'!G84</f>
        <v>0</v>
      </c>
      <c r="E84" s="88"/>
      <c r="F84" s="88"/>
      <c r="G84" s="89"/>
      <c r="H84" s="146">
        <f t="shared" si="14"/>
        <v>0</v>
      </c>
      <c r="I84" s="146">
        <f t="shared" si="15"/>
        <v>0</v>
      </c>
      <c r="J84" s="181">
        <f t="shared" si="16"/>
        <v>0</v>
      </c>
      <c r="K84" s="213">
        <f t="shared" si="17"/>
        <v>0</v>
      </c>
    </row>
    <row r="85" spans="1:11">
      <c r="A85" s="53" t="str">
        <f>'INVENTORY WEEK 1'!A85</f>
        <v>Syrup, Fountain - Root Beer</v>
      </c>
      <c r="B85" s="15">
        <f>'INVENTORY WEEK 1'!B85</f>
        <v>2172393</v>
      </c>
      <c r="C85" s="104">
        <f>'INVENTORY WEEK 1'!C85</f>
        <v>82.61</v>
      </c>
      <c r="D85" s="105">
        <f>'INVENTORY WEEK 1'!G85</f>
        <v>0</v>
      </c>
      <c r="E85" s="88"/>
      <c r="F85" s="88"/>
      <c r="G85" s="89"/>
      <c r="H85" s="146">
        <f t="shared" si="14"/>
        <v>0</v>
      </c>
      <c r="I85" s="146">
        <f t="shared" si="15"/>
        <v>0</v>
      </c>
      <c r="J85" s="181">
        <f t="shared" si="16"/>
        <v>0</v>
      </c>
      <c r="K85" s="213">
        <f t="shared" si="17"/>
        <v>0</v>
      </c>
    </row>
    <row r="86" spans="1:11">
      <c r="A86" s="67" t="str">
        <f>'INVENTORY WEEK 1'!A86</f>
        <v>Syrup, Pancake</v>
      </c>
      <c r="B86" s="189">
        <f>'INVENTORY WEEK 1'!B86</f>
        <v>2327567</v>
      </c>
      <c r="C86" s="190">
        <f>'INVENTORY WEEK 1'!C86</f>
        <v>31.05</v>
      </c>
      <c r="D86" s="191">
        <f>'INVENTORY WEEK 1'!G86</f>
        <v>0</v>
      </c>
      <c r="E86" s="192"/>
      <c r="F86" s="192"/>
      <c r="G86" s="193"/>
      <c r="H86" s="146">
        <f t="shared" si="14"/>
        <v>0</v>
      </c>
      <c r="I86" s="146">
        <f t="shared" si="15"/>
        <v>0</v>
      </c>
      <c r="J86" s="181">
        <f t="shared" si="16"/>
        <v>0</v>
      </c>
      <c r="K86" s="213">
        <f t="shared" si="17"/>
        <v>0</v>
      </c>
    </row>
    <row r="87" spans="1:11">
      <c r="A87" s="70" t="str">
        <f>'INVENTORY WEEK 1'!A87</f>
        <v>Tea, Bags</v>
      </c>
      <c r="B87" s="194">
        <f>'INVENTORY WEEK 1'!B87</f>
        <v>7316054</v>
      </c>
      <c r="C87" s="195">
        <f>'INVENTORY WEEK 1'!C87</f>
        <v>73.069999999999993</v>
      </c>
      <c r="D87" s="196">
        <f>'INVENTORY WEEK 1'!G87</f>
        <v>0</v>
      </c>
      <c r="E87" s="85"/>
      <c r="F87" s="85"/>
      <c r="G87" s="86"/>
      <c r="H87" s="146">
        <f t="shared" si="14"/>
        <v>0</v>
      </c>
      <c r="I87" s="146">
        <f t="shared" si="15"/>
        <v>0</v>
      </c>
      <c r="J87" s="181">
        <f t="shared" si="16"/>
        <v>0</v>
      </c>
      <c r="K87" s="213">
        <f t="shared" si="17"/>
        <v>0</v>
      </c>
    </row>
    <row r="88" spans="1:11">
      <c r="A88" s="70" t="str">
        <f>'INVENTORY WEEK 1'!A88</f>
        <v>Tortilla, Flour 4.5"</v>
      </c>
      <c r="B88" s="58">
        <f>'INVENTORY WEEK 1'!B88</f>
        <v>2647448</v>
      </c>
      <c r="C88" s="104">
        <f>'INVENTORY WEEK 1'!C88</f>
        <v>21.56</v>
      </c>
      <c r="D88" s="105">
        <f>'INVENTORY WEEK 1'!G88</f>
        <v>0</v>
      </c>
      <c r="E88" s="88"/>
      <c r="F88" s="88"/>
      <c r="G88" s="89"/>
      <c r="H88" s="146">
        <f t="shared" si="14"/>
        <v>0</v>
      </c>
      <c r="I88" s="146">
        <f t="shared" si="15"/>
        <v>0</v>
      </c>
      <c r="J88" s="181">
        <f t="shared" si="16"/>
        <v>0</v>
      </c>
      <c r="K88" s="213">
        <f t="shared" si="17"/>
        <v>0</v>
      </c>
    </row>
    <row r="89" spans="1:11">
      <c r="A89" s="70" t="str">
        <f>'INVENTORY WEEK 1'!A89</f>
        <v>Water, Bottle</v>
      </c>
      <c r="B89" s="58">
        <f>'INVENTORY WEEK 1'!B89</f>
        <v>3554938</v>
      </c>
      <c r="C89" s="104">
        <f>'INVENTORY WEEK 1'!C89</f>
        <v>6.26</v>
      </c>
      <c r="D89" s="105">
        <f>'INVENTORY WEEK 1'!G89</f>
        <v>0</v>
      </c>
      <c r="E89" s="88"/>
      <c r="F89" s="88"/>
      <c r="G89" s="89"/>
      <c r="H89" s="146">
        <f t="shared" si="14"/>
        <v>0</v>
      </c>
      <c r="I89" s="146">
        <f t="shared" si="15"/>
        <v>0</v>
      </c>
      <c r="J89" s="181">
        <f t="shared" si="16"/>
        <v>0</v>
      </c>
      <c r="K89" s="213">
        <f t="shared" si="17"/>
        <v>0</v>
      </c>
    </row>
    <row r="90" spans="1:11">
      <c r="A90" s="70">
        <f>'INVENTORY WEEK 1'!A90</f>
        <v>0</v>
      </c>
      <c r="B90" s="58">
        <f>'INVENTORY WEEK 1'!B90</f>
        <v>0</v>
      </c>
      <c r="C90" s="104">
        <f>'INVENTORY WEEK 1'!C90</f>
        <v>0</v>
      </c>
      <c r="D90" s="105">
        <f>'INVENTORY WEEK 1'!G90</f>
        <v>0</v>
      </c>
      <c r="E90" s="88"/>
      <c r="F90" s="88"/>
      <c r="G90" s="89"/>
      <c r="H90" s="146">
        <f t="shared" si="14"/>
        <v>0</v>
      </c>
      <c r="I90" s="146">
        <f t="shared" si="15"/>
        <v>0</v>
      </c>
      <c r="J90" s="181">
        <f t="shared" si="16"/>
        <v>0</v>
      </c>
      <c r="K90" s="213">
        <f t="shared" si="17"/>
        <v>0</v>
      </c>
    </row>
    <row r="91" spans="1:11">
      <c r="A91" s="70">
        <f>'INVENTORY WEEK 1'!A91</f>
        <v>0</v>
      </c>
      <c r="B91" s="58">
        <f>'INVENTORY WEEK 1'!B91</f>
        <v>0</v>
      </c>
      <c r="C91" s="104">
        <f>'INVENTORY WEEK 1'!C91</f>
        <v>0</v>
      </c>
      <c r="D91" s="105">
        <f>'INVENTORY WEEK 1'!G91</f>
        <v>0</v>
      </c>
      <c r="E91" s="88"/>
      <c r="F91" s="88"/>
      <c r="G91" s="89"/>
      <c r="H91" s="146">
        <f t="shared" si="14"/>
        <v>0</v>
      </c>
      <c r="I91" s="146">
        <f t="shared" si="15"/>
        <v>0</v>
      </c>
      <c r="J91" s="181">
        <f t="shared" si="16"/>
        <v>0</v>
      </c>
      <c r="K91" s="213">
        <f t="shared" si="17"/>
        <v>0</v>
      </c>
    </row>
    <row r="92" spans="1:11">
      <c r="A92" s="70">
        <f>'INVENTORY WEEK 1'!A92</f>
        <v>0</v>
      </c>
      <c r="B92" s="58">
        <f>'INVENTORY WEEK 1'!B92</f>
        <v>0</v>
      </c>
      <c r="C92" s="104">
        <f>'INVENTORY WEEK 1'!C92</f>
        <v>0</v>
      </c>
      <c r="D92" s="105">
        <f>'INVENTORY WEEK 1'!G92</f>
        <v>0</v>
      </c>
      <c r="E92" s="88"/>
      <c r="F92" s="88"/>
      <c r="G92" s="89"/>
      <c r="H92" s="146">
        <f t="shared" si="14"/>
        <v>0</v>
      </c>
      <c r="I92" s="146">
        <f t="shared" si="15"/>
        <v>0</v>
      </c>
      <c r="J92" s="181">
        <f t="shared" si="16"/>
        <v>0</v>
      </c>
      <c r="K92" s="213">
        <f t="shared" si="17"/>
        <v>0</v>
      </c>
    </row>
    <row r="93" spans="1:11">
      <c r="A93" s="70">
        <f>'INVENTORY WEEK 1'!A93</f>
        <v>0</v>
      </c>
      <c r="B93" s="58">
        <f>'INVENTORY WEEK 1'!B93</f>
        <v>0</v>
      </c>
      <c r="C93" s="104">
        <f>'INVENTORY WEEK 1'!C93</f>
        <v>0</v>
      </c>
      <c r="D93" s="105">
        <f>'INVENTORY WEEK 1'!G93</f>
        <v>0</v>
      </c>
      <c r="E93" s="88"/>
      <c r="F93" s="88"/>
      <c r="G93" s="89"/>
      <c r="H93" s="146">
        <f t="shared" si="14"/>
        <v>0</v>
      </c>
      <c r="I93" s="146">
        <f t="shared" si="15"/>
        <v>0</v>
      </c>
      <c r="J93" s="181">
        <f t="shared" si="16"/>
        <v>0</v>
      </c>
      <c r="K93" s="213">
        <f t="shared" si="17"/>
        <v>0</v>
      </c>
    </row>
    <row r="94" spans="1:11">
      <c r="A94" s="70">
        <f>'INVENTORY WEEK 1'!A94</f>
        <v>0</v>
      </c>
      <c r="B94" s="58">
        <f>'INVENTORY WEEK 1'!B94</f>
        <v>0</v>
      </c>
      <c r="C94" s="104">
        <f>'INVENTORY WEEK 1'!C94</f>
        <v>0</v>
      </c>
      <c r="D94" s="105">
        <f>'INVENTORY WEEK 1'!G94</f>
        <v>0</v>
      </c>
      <c r="E94" s="88"/>
      <c r="F94" s="88"/>
      <c r="G94" s="89"/>
      <c r="H94" s="146">
        <f t="shared" si="14"/>
        <v>0</v>
      </c>
      <c r="I94" s="146">
        <f t="shared" si="15"/>
        <v>0</v>
      </c>
      <c r="J94" s="181">
        <f t="shared" si="16"/>
        <v>0</v>
      </c>
      <c r="K94" s="213">
        <f t="shared" si="17"/>
        <v>0</v>
      </c>
    </row>
    <row r="95" spans="1:11">
      <c r="A95" s="76">
        <f>'INVENTORY WEEK 1'!A95</f>
        <v>0</v>
      </c>
      <c r="B95" s="197">
        <f>'INVENTORY WEEK 1'!B95</f>
        <v>0</v>
      </c>
      <c r="C95" s="198">
        <f>'INVENTORY WEEK 1'!C95</f>
        <v>0</v>
      </c>
      <c r="D95" s="199">
        <f>'INVENTORY WEEK 1'!G95</f>
        <v>0</v>
      </c>
      <c r="E95" s="96"/>
      <c r="F95" s="96"/>
      <c r="G95" s="97"/>
      <c r="H95" s="146">
        <f t="shared" si="14"/>
        <v>0</v>
      </c>
      <c r="I95" s="146">
        <f t="shared" si="15"/>
        <v>0</v>
      </c>
      <c r="J95" s="181">
        <f t="shared" si="16"/>
        <v>0</v>
      </c>
      <c r="K95" s="213">
        <f t="shared" si="17"/>
        <v>0</v>
      </c>
    </row>
    <row r="96" spans="1:11" ht="15.75" customHeight="1">
      <c r="A96" s="1727" t="s">
        <v>303</v>
      </c>
      <c r="B96" s="1711"/>
      <c r="C96" s="1711"/>
      <c r="D96" s="1711"/>
      <c r="E96" s="110">
        <f>C21*E21+C22*E22+C23*E23+C24*E24+C25*E25+C26*E26+C27*E27+C28*E28+C29*E29+C30*E30+C31*E31+C32*E32+C33*E33+C34*E34+C35*E35+C36*E36+C37*E37+C38*E38+C39*E39+C40*E40+C41*E41+C42*E42+C43*E43+C44*E44+C45*E45+C46*E46+C47*E47+C48*E48+C49*E49+C50*E50+C51*E51+C52*E52+C53*E53+C54*E54+C55*E55+C56*E56+C57*E57+C58*E58+C59*E59+C60*E60+C61*E61+C62*E62+C63*E63+C64*E64+C65*E65+C66*E66+C67*E67+C68*E68+C69*E69+C70*E70+C71*E71+C72*E72+C73*E73+C74*E74+C75*E75+C76*E76+C77*E77+C78*E78+C79*E79+C80*E80+C81*E81+C82*E82+C83*E83+C84*E84+C85*E85+C86*E86+C87*E87+C88*E88+C89*E89+C90*E90+C91*E91+C92*E92+C93*E93+C94*E94+C95*E95</f>
        <v>0</v>
      </c>
      <c r="F96" s="111">
        <f>C21*F21+C22*F22+C23*F23+C24*F24+C25*F25+C26*F26+C27*F27+C28*F28+C29*F29+C30*F30+C31*F31+C32*F32+C33*F33+C34*F34+C35*F35+C36*F36+C37*F37+C38*F38+C39*F39+C40*F40+C41*F41+C42*F42+C43*F43+C44*F44+C45*F45+C46*F46+C47*F47+C48*F48+C49*F49+C50*F50+C51*F51+C52*F52+C53*F53+C54*F54+C55*F55+C56*F56+C57*F57+C58*F58+C59*F59+C60*F60+C61*F61+C62*F62+C63*F63+C64*F64+C65*F65+C66*F66+C67*F67+C68*F68+C69*F69+C70*F70+C71*F71+C72*F72+C73*F73+C74*F74+C75*F75+C76*F76+C77*F77+C78*F78+C79*F79+C80*F80+C81*F81+C82*F82+C83*F83+C84*F84+C85*F85+C86*F86+C87*F87+C88*F88+C89*F89+C90*F90+C91*F91+C92*F92+C93*F93+C94*F94+C95*F95</f>
        <v>0</v>
      </c>
      <c r="G96" s="1746"/>
      <c r="H96" s="200">
        <f>SUM(H21:H95)</f>
        <v>0</v>
      </c>
      <c r="I96" s="200">
        <f>SUM(I21:I95)</f>
        <v>0</v>
      </c>
      <c r="J96" s="200">
        <f>SUM(J21:J95)</f>
        <v>0</v>
      </c>
      <c r="K96" s="128"/>
    </row>
    <row r="97" spans="1:11" ht="18.75">
      <c r="A97" s="1728"/>
      <c r="B97" s="1712"/>
      <c r="C97" s="1712"/>
      <c r="D97" s="1712"/>
      <c r="E97" s="1707"/>
      <c r="F97" s="1707"/>
      <c r="G97" s="1747"/>
      <c r="H97" s="1744"/>
      <c r="I97" s="1744"/>
      <c r="J97" s="1744"/>
      <c r="K97" s="179"/>
    </row>
    <row r="98" spans="1:11">
      <c r="A98" s="81" t="str">
        <f>'INVENTORY WEEK 1'!A98</f>
        <v>Bag, Food Storage (Portion)</v>
      </c>
      <c r="B98" s="82">
        <f>'INVENTORY WEEK 1'!B98</f>
        <v>738948</v>
      </c>
      <c r="C98" s="201">
        <f>'INVENTORY WEEK 1'!C98</f>
        <v>17.43</v>
      </c>
      <c r="D98" s="202">
        <f>'INVENTORY WEEK 1'!G98</f>
        <v>0</v>
      </c>
      <c r="E98" s="85"/>
      <c r="F98" s="85"/>
      <c r="G98" s="86"/>
      <c r="H98" s="146">
        <f>D98*C98</f>
        <v>0</v>
      </c>
      <c r="I98" s="146">
        <f>C98*G98</f>
        <v>0</v>
      </c>
      <c r="J98" s="181">
        <f t="shared" ref="J98:J135" si="18">(D98+E98+F98-G98)*C98</f>
        <v>0</v>
      </c>
      <c r="K98" s="177">
        <f t="shared" si="13"/>
        <v>0</v>
      </c>
    </row>
    <row r="99" spans="1:11">
      <c r="A99" s="53" t="str">
        <f>'INVENTORY WEEK 1'!A99</f>
        <v>Bag, French Fry</v>
      </c>
      <c r="B99" s="65">
        <f>'INVENTORY WEEK 1'!B99</f>
        <v>1374746</v>
      </c>
      <c r="C99" s="104">
        <f>'INVENTORY WEEK 1'!C99</f>
        <v>25.73</v>
      </c>
      <c r="D99" s="105">
        <f>'INVENTORY WEEK 1'!G99</f>
        <v>0</v>
      </c>
      <c r="E99" s="88"/>
      <c r="F99" s="88"/>
      <c r="G99" s="89"/>
      <c r="H99" s="146">
        <f>D99*C99</f>
        <v>0</v>
      </c>
      <c r="I99" s="146">
        <f>C99*G99</f>
        <v>0</v>
      </c>
      <c r="J99" s="181">
        <f t="shared" si="18"/>
        <v>0</v>
      </c>
      <c r="K99" s="213">
        <f t="shared" si="13"/>
        <v>0</v>
      </c>
    </row>
    <row r="100" spans="1:11">
      <c r="A100" s="53" t="str">
        <f>'INVENTORY WEEK 1'!A100</f>
        <v>Bag, Ice</v>
      </c>
      <c r="B100" s="65">
        <f>'INVENTORY WEEK 1'!B100</f>
        <v>7125028</v>
      </c>
      <c r="C100" s="104">
        <f>'INVENTORY WEEK 1'!C100</f>
        <v>43.02</v>
      </c>
      <c r="D100" s="105">
        <f>'INVENTORY WEEK 1'!G100</f>
        <v>0</v>
      </c>
      <c r="E100" s="88"/>
      <c r="F100" s="88"/>
      <c r="G100" s="89"/>
      <c r="H100" s="146">
        <f t="shared" ref="H100:H133" si="19">D100*C100</f>
        <v>0</v>
      </c>
      <c r="I100" s="146">
        <f t="shared" ref="I100:I135" si="20">C100*G100</f>
        <v>0</v>
      </c>
      <c r="J100" s="181">
        <f t="shared" si="18"/>
        <v>0</v>
      </c>
      <c r="K100" s="213">
        <f t="shared" si="13"/>
        <v>0</v>
      </c>
    </row>
    <row r="101" spans="1:11">
      <c r="A101" s="53" t="str">
        <f>'INVENTORY WEEK 1'!A101</f>
        <v>Bag, Shopping 12LB (Small)</v>
      </c>
      <c r="B101" s="65">
        <f>'INVENTORY WEEK 1'!B101</f>
        <v>9877238</v>
      </c>
      <c r="C101" s="104">
        <f>'INVENTORY WEEK 1'!C101</f>
        <v>20.43</v>
      </c>
      <c r="D101" s="105">
        <f>'INVENTORY WEEK 1'!G101</f>
        <v>0</v>
      </c>
      <c r="E101" s="88"/>
      <c r="F101" s="88"/>
      <c r="G101" s="89"/>
      <c r="H101" s="146">
        <f t="shared" si="19"/>
        <v>0</v>
      </c>
      <c r="I101" s="146">
        <f t="shared" si="20"/>
        <v>0</v>
      </c>
      <c r="J101" s="181">
        <f t="shared" si="18"/>
        <v>0</v>
      </c>
      <c r="K101" s="213">
        <f t="shared" si="13"/>
        <v>0</v>
      </c>
    </row>
    <row r="102" spans="1:11">
      <c r="A102" s="53" t="str">
        <f>'INVENTORY WEEK 1'!A102</f>
        <v>Bag, Shopping 60LB (Medium)</v>
      </c>
      <c r="B102" s="65">
        <f>'INVENTORY WEEK 1'!B102</f>
        <v>9028608</v>
      </c>
      <c r="C102" s="104">
        <f>'INVENTORY WEEK 1'!C102</f>
        <v>59.94</v>
      </c>
      <c r="D102" s="105">
        <f>'INVENTORY WEEK 1'!G102</f>
        <v>0</v>
      </c>
      <c r="E102" s="88"/>
      <c r="F102" s="88"/>
      <c r="G102" s="89"/>
      <c r="H102" s="146">
        <f t="shared" si="19"/>
        <v>0</v>
      </c>
      <c r="I102" s="146">
        <f t="shared" si="20"/>
        <v>0</v>
      </c>
      <c r="J102" s="181">
        <f t="shared" si="18"/>
        <v>0</v>
      </c>
      <c r="K102" s="213">
        <f t="shared" si="13"/>
        <v>0</v>
      </c>
    </row>
    <row r="103" spans="1:11">
      <c r="A103" s="53" t="str">
        <f>'INVENTORY WEEK 1'!A103</f>
        <v>Bag, Shopping 70LB (Large)</v>
      </c>
      <c r="B103" s="65">
        <f>'INVENTORY WEEK 1'!B103</f>
        <v>5847096</v>
      </c>
      <c r="C103" s="104">
        <f>'INVENTORY WEEK 1'!C103</f>
        <v>50.5</v>
      </c>
      <c r="D103" s="105">
        <f>'INVENTORY WEEK 1'!G103</f>
        <v>0</v>
      </c>
      <c r="E103" s="88"/>
      <c r="F103" s="88"/>
      <c r="G103" s="89"/>
      <c r="H103" s="146">
        <f t="shared" si="19"/>
        <v>0</v>
      </c>
      <c r="I103" s="146">
        <f t="shared" si="20"/>
        <v>0</v>
      </c>
      <c r="J103" s="181">
        <f t="shared" si="18"/>
        <v>0</v>
      </c>
      <c r="K103" s="213">
        <f t="shared" si="13"/>
        <v>0</v>
      </c>
    </row>
    <row r="104" spans="1:11">
      <c r="A104" s="53" t="str">
        <f>'INVENTORY WEEK 1'!A104</f>
        <v>Box, Bakery</v>
      </c>
      <c r="B104" s="65">
        <f>'INVENTORY WEEK 1'!B104</f>
        <v>9000963</v>
      </c>
      <c r="C104" s="104">
        <f>'INVENTORY WEEK 1'!C104</f>
        <v>48.51</v>
      </c>
      <c r="D104" s="105">
        <f>'INVENTORY WEEK 1'!G104</f>
        <v>0</v>
      </c>
      <c r="E104" s="88"/>
      <c r="F104" s="88"/>
      <c r="G104" s="89"/>
      <c r="H104" s="146">
        <f t="shared" si="19"/>
        <v>0</v>
      </c>
      <c r="I104" s="146">
        <f t="shared" si="20"/>
        <v>0</v>
      </c>
      <c r="J104" s="181">
        <f t="shared" si="18"/>
        <v>0</v>
      </c>
      <c r="K104" s="213">
        <f t="shared" si="13"/>
        <v>0</v>
      </c>
    </row>
    <row r="105" spans="1:11">
      <c r="A105" s="53" t="str">
        <f>'INVENTORY WEEK 1'!A105</f>
        <v>Carrier, Drink</v>
      </c>
      <c r="B105" s="65">
        <f>'INVENTORY WEEK 1'!B105</f>
        <v>1499680</v>
      </c>
      <c r="C105" s="104">
        <f>'INVENTORY WEEK 1'!C105</f>
        <v>24.06</v>
      </c>
      <c r="D105" s="105">
        <f>'INVENTORY WEEK 1'!G105</f>
        <v>0</v>
      </c>
      <c r="E105" s="88"/>
      <c r="F105" s="88"/>
      <c r="G105" s="89"/>
      <c r="H105" s="146">
        <f t="shared" si="19"/>
        <v>0</v>
      </c>
      <c r="I105" s="146">
        <f t="shared" si="20"/>
        <v>0</v>
      </c>
      <c r="J105" s="181">
        <f t="shared" si="18"/>
        <v>0</v>
      </c>
      <c r="K105" s="213">
        <f t="shared" si="13"/>
        <v>0</v>
      </c>
    </row>
    <row r="106" spans="1:11">
      <c r="A106" s="53" t="str">
        <f>'INVENTORY WEEK 1'!A106</f>
        <v>Container, 6X9 (To-Go Box)</v>
      </c>
      <c r="B106" s="65">
        <f>'INVENTORY WEEK 1'!B106</f>
        <v>7775877</v>
      </c>
      <c r="C106" s="104">
        <f>'INVENTORY WEEK 1'!C106</f>
        <v>39.031999999999996</v>
      </c>
      <c r="D106" s="105">
        <f>'INVENTORY WEEK 1'!G106</f>
        <v>0</v>
      </c>
      <c r="E106" s="88"/>
      <c r="F106" s="88"/>
      <c r="G106" s="89"/>
      <c r="H106" s="146">
        <f t="shared" si="19"/>
        <v>0</v>
      </c>
      <c r="I106" s="146">
        <f t="shared" si="20"/>
        <v>0</v>
      </c>
      <c r="J106" s="181">
        <f t="shared" si="18"/>
        <v>0</v>
      </c>
      <c r="K106" s="213">
        <f t="shared" si="13"/>
        <v>0</v>
      </c>
    </row>
    <row r="107" spans="1:11">
      <c r="A107" s="53" t="str">
        <f>'INVENTORY WEEK 1'!A107</f>
        <v>Container, Pie Wedge</v>
      </c>
      <c r="B107" s="65">
        <f>'INVENTORY WEEK 1'!B107</f>
        <v>3015179</v>
      </c>
      <c r="C107" s="104">
        <f>'INVENTORY WEEK 1'!C107</f>
        <v>48.63</v>
      </c>
      <c r="D107" s="105">
        <f>'INVENTORY WEEK 1'!G107</f>
        <v>0</v>
      </c>
      <c r="E107" s="88"/>
      <c r="F107" s="88"/>
      <c r="G107" s="89"/>
      <c r="H107" s="146">
        <f t="shared" si="19"/>
        <v>0</v>
      </c>
      <c r="I107" s="146">
        <f t="shared" si="20"/>
        <v>0</v>
      </c>
      <c r="J107" s="181">
        <f t="shared" si="18"/>
        <v>0</v>
      </c>
      <c r="K107" s="213">
        <f t="shared" si="13"/>
        <v>0</v>
      </c>
    </row>
    <row r="108" spans="1:11">
      <c r="A108" s="53" t="str">
        <f>'INVENTORY WEEK 1'!A108</f>
        <v>Cup, 16oz LYC</v>
      </c>
      <c r="B108" s="65">
        <f>'INVENTORY WEEK 1'!B108</f>
        <v>5470658</v>
      </c>
      <c r="C108" s="104">
        <f>'INVENTORY WEEK 1'!C108</f>
        <v>59.11</v>
      </c>
      <c r="D108" s="105">
        <f>'INVENTORY WEEK 1'!G108</f>
        <v>0</v>
      </c>
      <c r="E108" s="88"/>
      <c r="F108" s="88"/>
      <c r="G108" s="89"/>
      <c r="H108" s="146">
        <f t="shared" si="19"/>
        <v>0</v>
      </c>
      <c r="I108" s="146">
        <f t="shared" si="20"/>
        <v>0</v>
      </c>
      <c r="J108" s="181">
        <f t="shared" si="18"/>
        <v>0</v>
      </c>
      <c r="K108" s="213">
        <f t="shared" si="13"/>
        <v>0</v>
      </c>
    </row>
    <row r="109" spans="1:11">
      <c r="A109" s="53" t="str">
        <f>'INVENTORY WEEK 1'!A109</f>
        <v>Cup, 32oz BYC</v>
      </c>
      <c r="B109" s="65">
        <f>'INVENTORY WEEK 1'!B109</f>
        <v>7791773</v>
      </c>
      <c r="C109" s="104">
        <f>'INVENTORY WEEK 1'!C109</f>
        <v>49.23</v>
      </c>
      <c r="D109" s="105">
        <f>'INVENTORY WEEK 1'!G109</f>
        <v>0</v>
      </c>
      <c r="E109" s="88"/>
      <c r="F109" s="88"/>
      <c r="G109" s="89"/>
      <c r="H109" s="146">
        <f t="shared" si="19"/>
        <v>0</v>
      </c>
      <c r="I109" s="146">
        <f t="shared" si="20"/>
        <v>0</v>
      </c>
      <c r="J109" s="181">
        <f t="shared" si="18"/>
        <v>0</v>
      </c>
      <c r="K109" s="213">
        <f t="shared" si="13"/>
        <v>0</v>
      </c>
    </row>
    <row r="110" spans="1:11">
      <c r="A110" s="53" t="str">
        <f>'INVENTORY WEEK 1'!A110</f>
        <v>Cup, Plastic 16oz  (Medium Side)</v>
      </c>
      <c r="B110" s="65">
        <f>'INVENTORY WEEK 1'!B110</f>
        <v>5564461</v>
      </c>
      <c r="C110" s="104">
        <f>'INVENTORY WEEK 1'!C110</f>
        <v>61.69</v>
      </c>
      <c r="D110" s="105">
        <f>'INVENTORY WEEK 1'!G110</f>
        <v>0</v>
      </c>
      <c r="E110" s="88"/>
      <c r="F110" s="88"/>
      <c r="G110" s="89"/>
      <c r="H110" s="146">
        <f t="shared" si="19"/>
        <v>0</v>
      </c>
      <c r="I110" s="146">
        <f t="shared" si="20"/>
        <v>0</v>
      </c>
      <c r="J110" s="181">
        <f t="shared" si="18"/>
        <v>0</v>
      </c>
      <c r="K110" s="213">
        <f t="shared" si="13"/>
        <v>0</v>
      </c>
    </row>
    <row r="111" spans="1:11">
      <c r="A111" s="53" t="str">
        <f>'INVENTORY WEEK 1'!A111</f>
        <v>Cup, Plastic 5oz (Small Side)</v>
      </c>
      <c r="B111" s="65">
        <f>'INVENTORY WEEK 1'!B111</f>
        <v>3681067</v>
      </c>
      <c r="C111" s="104">
        <f>'INVENTORY WEEK 1'!C111</f>
        <v>43.33</v>
      </c>
      <c r="D111" s="105">
        <f>'INVENTORY WEEK 1'!G111</f>
        <v>0</v>
      </c>
      <c r="E111" s="88"/>
      <c r="F111" s="88"/>
      <c r="G111" s="89"/>
      <c r="H111" s="146">
        <f t="shared" si="19"/>
        <v>0</v>
      </c>
      <c r="I111" s="146">
        <f t="shared" si="20"/>
        <v>0</v>
      </c>
      <c r="J111" s="181">
        <f t="shared" si="18"/>
        <v>0</v>
      </c>
      <c r="K111" s="213">
        <f t="shared" si="13"/>
        <v>0</v>
      </c>
    </row>
    <row r="112" spans="1:11">
      <c r="A112" s="53" t="str">
        <f>'INVENTORY WEEK 1'!A112</f>
        <v>Cup, Souffle 2.5oz</v>
      </c>
      <c r="B112" s="65">
        <f>'INVENTORY WEEK 1'!B112</f>
        <v>6103168</v>
      </c>
      <c r="C112" s="104">
        <f>'INVENTORY WEEK 1'!C112</f>
        <v>27.33</v>
      </c>
      <c r="D112" s="105">
        <f>'INVENTORY WEEK 1'!G112</f>
        <v>0</v>
      </c>
      <c r="E112" s="88"/>
      <c r="F112" s="88"/>
      <c r="G112" s="89"/>
      <c r="H112" s="146">
        <f t="shared" si="19"/>
        <v>0</v>
      </c>
      <c r="I112" s="146">
        <f t="shared" si="20"/>
        <v>0</v>
      </c>
      <c r="J112" s="181">
        <f t="shared" si="18"/>
        <v>0</v>
      </c>
      <c r="K112" s="213">
        <f t="shared" si="13"/>
        <v>0</v>
      </c>
    </row>
    <row r="113" spans="1:11">
      <c r="A113" s="53" t="str">
        <f>'INVENTORY WEEK 1'!A113</f>
        <v>Film, Plastic 18x3000</v>
      </c>
      <c r="B113" s="65">
        <f>'INVENTORY WEEK 1'!B113</f>
        <v>3013054</v>
      </c>
      <c r="C113" s="104">
        <f>'INVENTORY WEEK 1'!C113</f>
        <v>15.59</v>
      </c>
      <c r="D113" s="105">
        <f>'INVENTORY WEEK 1'!G113</f>
        <v>0</v>
      </c>
      <c r="E113" s="88"/>
      <c r="F113" s="88"/>
      <c r="G113" s="89"/>
      <c r="H113" s="146">
        <f t="shared" si="19"/>
        <v>0</v>
      </c>
      <c r="I113" s="146">
        <f t="shared" si="20"/>
        <v>0</v>
      </c>
      <c r="J113" s="181">
        <f t="shared" si="18"/>
        <v>0</v>
      </c>
      <c r="K113" s="213">
        <f t="shared" si="13"/>
        <v>0</v>
      </c>
    </row>
    <row r="114" spans="1:11">
      <c r="A114" s="53" t="str">
        <f>'INVENTORY WEEK 1'!A114</f>
        <v>Filter, Fryer Grease</v>
      </c>
      <c r="B114" s="65">
        <f>'INVENTORY WEEK 1'!B114</f>
        <v>3013885</v>
      </c>
      <c r="C114" s="104">
        <f>'INVENTORY WEEK 1'!C114</f>
        <v>11.3</v>
      </c>
      <c r="D114" s="105">
        <f>'INVENTORY WEEK 1'!G114</f>
        <v>0</v>
      </c>
      <c r="E114" s="88"/>
      <c r="F114" s="88"/>
      <c r="G114" s="89"/>
      <c r="H114" s="146">
        <f t="shared" si="19"/>
        <v>0</v>
      </c>
      <c r="I114" s="146">
        <f t="shared" si="20"/>
        <v>0</v>
      </c>
      <c r="J114" s="181">
        <f t="shared" si="18"/>
        <v>0</v>
      </c>
      <c r="K114" s="213">
        <f t="shared" si="13"/>
        <v>0</v>
      </c>
    </row>
    <row r="115" spans="1:11">
      <c r="A115" s="53" t="str">
        <f>'INVENTORY WEEK 1'!A115</f>
        <v>Foil, Aluminum 18x1000</v>
      </c>
      <c r="B115" s="65">
        <f>'INVENTORY WEEK 1'!B115</f>
        <v>7734924</v>
      </c>
      <c r="C115" s="104">
        <f>'INVENTORY WEEK 1'!C115</f>
        <v>42.86</v>
      </c>
      <c r="D115" s="105">
        <f>'INVENTORY WEEK 1'!G115</f>
        <v>0</v>
      </c>
      <c r="E115" s="88"/>
      <c r="F115" s="88"/>
      <c r="G115" s="89"/>
      <c r="H115" s="146">
        <f t="shared" si="19"/>
        <v>0</v>
      </c>
      <c r="I115" s="146">
        <f t="shared" si="20"/>
        <v>0</v>
      </c>
      <c r="J115" s="181">
        <f t="shared" si="18"/>
        <v>0</v>
      </c>
      <c r="K115" s="213">
        <f t="shared" si="13"/>
        <v>0</v>
      </c>
    </row>
    <row r="116" spans="1:11">
      <c r="A116" s="53" t="str">
        <f>'INVENTORY WEEK 1'!A116</f>
        <v>Fork, Heavyweight - Black</v>
      </c>
      <c r="B116" s="65">
        <f>'INVENTORY WEEK 1'!B116</f>
        <v>7478239</v>
      </c>
      <c r="C116" s="104">
        <f>'INVENTORY WEEK 1'!C116</f>
        <v>21.03</v>
      </c>
      <c r="D116" s="105">
        <f>'INVENTORY WEEK 1'!G116</f>
        <v>0</v>
      </c>
      <c r="E116" s="88"/>
      <c r="F116" s="88"/>
      <c r="G116" s="89"/>
      <c r="H116" s="146">
        <f t="shared" si="19"/>
        <v>0</v>
      </c>
      <c r="I116" s="146">
        <f t="shared" si="20"/>
        <v>0</v>
      </c>
      <c r="J116" s="181">
        <f t="shared" si="18"/>
        <v>0</v>
      </c>
      <c r="K116" s="213">
        <f t="shared" si="13"/>
        <v>0</v>
      </c>
    </row>
    <row r="117" spans="1:11">
      <c r="A117" s="53" t="str">
        <f>'INVENTORY WEEK 1'!A117</f>
        <v>Fuel, Chafing Can</v>
      </c>
      <c r="B117" s="65">
        <f>'INVENTORY WEEK 1'!B117</f>
        <v>2926335</v>
      </c>
      <c r="C117" s="104">
        <f>'INVENTORY WEEK 1'!C117</f>
        <v>34.93</v>
      </c>
      <c r="D117" s="105">
        <f>'INVENTORY WEEK 1'!G117</f>
        <v>0</v>
      </c>
      <c r="E117" s="88"/>
      <c r="F117" s="88"/>
      <c r="G117" s="89"/>
      <c r="H117" s="146">
        <f t="shared" si="19"/>
        <v>0</v>
      </c>
      <c r="I117" s="146">
        <f t="shared" si="20"/>
        <v>0</v>
      </c>
      <c r="J117" s="181">
        <f t="shared" si="18"/>
        <v>0</v>
      </c>
      <c r="K117" s="213">
        <f t="shared" si="13"/>
        <v>0</v>
      </c>
    </row>
    <row r="118" spans="1:11">
      <c r="A118" s="53" t="str">
        <f>'INVENTORY WEEK 1'!A118</f>
        <v>Glove, Vinyl XL</v>
      </c>
      <c r="B118" s="65">
        <f>'INVENTORY WEEK 1'!B118</f>
        <v>8800851</v>
      </c>
      <c r="C118" s="104">
        <f>'INVENTORY WEEK 1'!C118</f>
        <v>27.11</v>
      </c>
      <c r="D118" s="105">
        <f>'INVENTORY WEEK 1'!G118</f>
        <v>0</v>
      </c>
      <c r="E118" s="88"/>
      <c r="F118" s="88"/>
      <c r="G118" s="89"/>
      <c r="H118" s="146">
        <f t="shared" si="19"/>
        <v>0</v>
      </c>
      <c r="I118" s="146">
        <f t="shared" si="20"/>
        <v>0</v>
      </c>
      <c r="J118" s="181">
        <f t="shared" si="18"/>
        <v>0</v>
      </c>
      <c r="K118" s="213">
        <f t="shared" si="13"/>
        <v>0</v>
      </c>
    </row>
    <row r="119" spans="1:11">
      <c r="A119" s="53" t="str">
        <f>'INVENTORY WEEK 1'!A119</f>
        <v>Hairnet, Nylon 28"</v>
      </c>
      <c r="B119" s="65">
        <f>'INVENTORY WEEK 1'!B119</f>
        <v>1399005</v>
      </c>
      <c r="C119" s="104">
        <f>'INVENTORY WEEK 1'!C119</f>
        <v>21.4</v>
      </c>
      <c r="D119" s="105">
        <f>'INVENTORY WEEK 1'!G119</f>
        <v>0</v>
      </c>
      <c r="E119" s="88"/>
      <c r="F119" s="88"/>
      <c r="G119" s="89"/>
      <c r="H119" s="146">
        <f t="shared" si="19"/>
        <v>0</v>
      </c>
      <c r="I119" s="146">
        <f t="shared" si="20"/>
        <v>0</v>
      </c>
      <c r="J119" s="181">
        <f t="shared" si="18"/>
        <v>0</v>
      </c>
      <c r="K119" s="213">
        <f t="shared" si="13"/>
        <v>0</v>
      </c>
    </row>
    <row r="120" spans="1:11">
      <c r="A120" s="53" t="str">
        <f>'INVENTORY WEEK 1'!A120</f>
        <v>Kit, Cutlery</v>
      </c>
      <c r="B120" s="65">
        <f>'INVENTORY WEEK 1'!B120</f>
        <v>5187046</v>
      </c>
      <c r="C120" s="104">
        <f>'INVENTORY WEEK 1'!C120</f>
        <v>18.86</v>
      </c>
      <c r="D120" s="105">
        <f>'INVENTORY WEEK 1'!G120</f>
        <v>0</v>
      </c>
      <c r="E120" s="88"/>
      <c r="F120" s="88"/>
      <c r="G120" s="89"/>
      <c r="H120" s="146">
        <f t="shared" si="19"/>
        <v>0</v>
      </c>
      <c r="I120" s="146">
        <f t="shared" si="20"/>
        <v>0</v>
      </c>
      <c r="J120" s="181">
        <f t="shared" si="18"/>
        <v>0</v>
      </c>
      <c r="K120" s="213">
        <f t="shared" si="13"/>
        <v>0</v>
      </c>
    </row>
    <row r="121" spans="1:11">
      <c r="A121" s="53" t="str">
        <f>'INVENTORY WEEK 1'!A121</f>
        <v>Knife, Heavyweight - Black</v>
      </c>
      <c r="B121" s="65">
        <f>'INVENTORY WEEK 1'!B121</f>
        <v>4656137</v>
      </c>
      <c r="C121" s="104">
        <f>'INVENTORY WEEK 1'!C121</f>
        <v>21.09</v>
      </c>
      <c r="D121" s="105">
        <f>'INVENTORY WEEK 1'!G121</f>
        <v>0</v>
      </c>
      <c r="E121" s="88"/>
      <c r="F121" s="88"/>
      <c r="G121" s="89"/>
      <c r="H121" s="146">
        <f t="shared" si="19"/>
        <v>0</v>
      </c>
      <c r="I121" s="146">
        <f t="shared" si="20"/>
        <v>0</v>
      </c>
      <c r="J121" s="181">
        <f t="shared" si="18"/>
        <v>0</v>
      </c>
      <c r="K121" s="213">
        <f t="shared" si="13"/>
        <v>0</v>
      </c>
    </row>
    <row r="122" spans="1:11">
      <c r="A122" s="53" t="str">
        <f>'INVENTORY WEEK 1'!A122</f>
        <v>Lid, Cup 12oz (LYC)</v>
      </c>
      <c r="B122" s="65">
        <f>'INVENTORY WEEK 1'!B122</f>
        <v>9631311</v>
      </c>
      <c r="C122" s="104">
        <f>'INVENTORY WEEK 1'!C122</f>
        <v>28.09</v>
      </c>
      <c r="D122" s="105">
        <f>'INVENTORY WEEK 1'!G122</f>
        <v>0</v>
      </c>
      <c r="E122" s="88"/>
      <c r="F122" s="88"/>
      <c r="G122" s="89"/>
      <c r="H122" s="146">
        <f t="shared" si="19"/>
        <v>0</v>
      </c>
      <c r="I122" s="146">
        <f t="shared" si="20"/>
        <v>0</v>
      </c>
      <c r="J122" s="181">
        <f t="shared" si="18"/>
        <v>0</v>
      </c>
      <c r="K122" s="213">
        <f t="shared" si="13"/>
        <v>0</v>
      </c>
    </row>
    <row r="123" spans="1:11">
      <c r="A123" s="53" t="str">
        <f>'INVENTORY WEEK 1'!A123</f>
        <v>Lid, Cup 32oz (BYC)</v>
      </c>
      <c r="B123" s="65">
        <f>'INVENTORY WEEK 1'!B123</f>
        <v>7243472</v>
      </c>
      <c r="C123" s="104">
        <f>'INVENTORY WEEK 1'!C123</f>
        <v>30.1</v>
      </c>
      <c r="D123" s="105">
        <f>'INVENTORY WEEK 1'!G123</f>
        <v>0</v>
      </c>
      <c r="E123" s="88"/>
      <c r="F123" s="88"/>
      <c r="G123" s="89"/>
      <c r="H123" s="146">
        <f t="shared" si="19"/>
        <v>0</v>
      </c>
      <c r="I123" s="146">
        <f t="shared" si="20"/>
        <v>0</v>
      </c>
      <c r="J123" s="181">
        <f t="shared" si="18"/>
        <v>0</v>
      </c>
      <c r="K123" s="213">
        <f t="shared" si="13"/>
        <v>0</v>
      </c>
    </row>
    <row r="124" spans="1:11">
      <c r="A124" s="53" t="str">
        <f>'INVENTORY WEEK 1'!A124</f>
        <v>Lid, Cup 5-16oz (Side)</v>
      </c>
      <c r="B124" s="65">
        <f>'INVENTORY WEEK 1'!B124</f>
        <v>2432314</v>
      </c>
      <c r="C124" s="104">
        <f>'INVENTORY WEEK 1'!C124</f>
        <v>35.549999999999997</v>
      </c>
      <c r="D124" s="105">
        <f>'INVENTORY WEEK 1'!G124</f>
        <v>0</v>
      </c>
      <c r="E124" s="88"/>
      <c r="F124" s="88"/>
      <c r="G124" s="89"/>
      <c r="H124" s="146">
        <f t="shared" si="19"/>
        <v>0</v>
      </c>
      <c r="I124" s="146">
        <f t="shared" si="20"/>
        <v>0</v>
      </c>
      <c r="J124" s="181">
        <f t="shared" si="18"/>
        <v>0</v>
      </c>
      <c r="K124" s="213">
        <f t="shared" si="13"/>
        <v>0</v>
      </c>
    </row>
    <row r="125" spans="1:11">
      <c r="A125" s="53" t="str">
        <f>'INVENTORY WEEK 1'!A125</f>
        <v>Lid, Cup Souffle</v>
      </c>
      <c r="B125" s="65">
        <f>'INVENTORY WEEK 1'!B125</f>
        <v>8864993</v>
      </c>
      <c r="C125" s="104">
        <f>'INVENTORY WEEK 1'!C125</f>
        <v>24.2</v>
      </c>
      <c r="D125" s="105">
        <f>'INVENTORY WEEK 1'!G125</f>
        <v>0</v>
      </c>
      <c r="E125" s="88"/>
      <c r="F125" s="88"/>
      <c r="G125" s="89"/>
      <c r="H125" s="146">
        <f t="shared" si="19"/>
        <v>0</v>
      </c>
      <c r="I125" s="146">
        <f t="shared" si="20"/>
        <v>0</v>
      </c>
      <c r="J125" s="181">
        <f t="shared" si="18"/>
        <v>0</v>
      </c>
      <c r="K125" s="213">
        <f t="shared" si="13"/>
        <v>0</v>
      </c>
    </row>
    <row r="126" spans="1:11">
      <c r="A126" s="53" t="str">
        <f>'INVENTORY WEEK 1'!A126</f>
        <v>Lid, Pan 1/2 Size</v>
      </c>
      <c r="B126" s="65">
        <f>'INVENTORY WEEK 1'!B126</f>
        <v>3693850</v>
      </c>
      <c r="C126" s="104">
        <f>'INVENTORY WEEK 1'!C126</f>
        <v>17.78</v>
      </c>
      <c r="D126" s="105">
        <f>'INVENTORY WEEK 1'!G126</f>
        <v>0</v>
      </c>
      <c r="E126" s="88"/>
      <c r="F126" s="88"/>
      <c r="G126" s="89"/>
      <c r="H126" s="146">
        <f t="shared" si="19"/>
        <v>0</v>
      </c>
      <c r="I126" s="146">
        <f t="shared" si="20"/>
        <v>0</v>
      </c>
      <c r="J126" s="181">
        <f t="shared" si="18"/>
        <v>0</v>
      </c>
      <c r="K126" s="213">
        <f t="shared" si="13"/>
        <v>0</v>
      </c>
    </row>
    <row r="127" spans="1:11">
      <c r="A127" s="53" t="str">
        <f>'INVENTORY WEEK 1'!A127</f>
        <v>Lid, Pan Full Size</v>
      </c>
      <c r="B127" s="65">
        <f>'INVENTORY WEEK 1'!B127</f>
        <v>7737141</v>
      </c>
      <c r="C127" s="104">
        <f>'INVENTORY WEEK 1'!C127</f>
        <v>33.86</v>
      </c>
      <c r="D127" s="105">
        <f>'INVENTORY WEEK 1'!G127</f>
        <v>0</v>
      </c>
      <c r="E127" s="88"/>
      <c r="F127" s="88"/>
      <c r="G127" s="89"/>
      <c r="H127" s="146">
        <f t="shared" si="19"/>
        <v>0</v>
      </c>
      <c r="I127" s="146">
        <f t="shared" si="20"/>
        <v>0</v>
      </c>
      <c r="J127" s="181">
        <f t="shared" si="18"/>
        <v>0</v>
      </c>
      <c r="K127" s="213">
        <f t="shared" si="13"/>
        <v>0</v>
      </c>
    </row>
    <row r="128" spans="1:11">
      <c r="A128" s="53" t="str">
        <f>'INVENTORY WEEK 1'!A128</f>
        <v>Pan, 1/2 Size</v>
      </c>
      <c r="B128" s="65">
        <f>'INVENTORY WEEK 1'!B128</f>
        <v>6892459</v>
      </c>
      <c r="C128" s="104">
        <f>'INVENTORY WEEK 1'!C128</f>
        <v>26.32</v>
      </c>
      <c r="D128" s="105">
        <f>'INVENTORY WEEK 1'!G128</f>
        <v>0</v>
      </c>
      <c r="E128" s="88"/>
      <c r="F128" s="88"/>
      <c r="G128" s="89"/>
      <c r="H128" s="146">
        <f t="shared" si="19"/>
        <v>0</v>
      </c>
      <c r="I128" s="146">
        <f t="shared" si="20"/>
        <v>0</v>
      </c>
      <c r="J128" s="181">
        <f t="shared" si="18"/>
        <v>0</v>
      </c>
      <c r="K128" s="213">
        <f t="shared" si="13"/>
        <v>0</v>
      </c>
    </row>
    <row r="129" spans="1:11">
      <c r="A129" s="53" t="str">
        <f>'INVENTORY WEEK 1'!A129</f>
        <v>Pan, Full Size</v>
      </c>
      <c r="B129" s="65">
        <f>'INVENTORY WEEK 1'!B129</f>
        <v>7737679</v>
      </c>
      <c r="C129" s="104">
        <f>'INVENTORY WEEK 1'!C129</f>
        <v>54.75</v>
      </c>
      <c r="D129" s="105">
        <f>'INVENTORY WEEK 1'!G129</f>
        <v>0</v>
      </c>
      <c r="E129" s="88"/>
      <c r="F129" s="88"/>
      <c r="G129" s="89"/>
      <c r="H129" s="146">
        <f t="shared" si="19"/>
        <v>0</v>
      </c>
      <c r="I129" s="146">
        <f t="shared" si="20"/>
        <v>0</v>
      </c>
      <c r="J129" s="181">
        <f t="shared" si="18"/>
        <v>0</v>
      </c>
      <c r="K129" s="213">
        <f t="shared" si="13"/>
        <v>0</v>
      </c>
    </row>
    <row r="130" spans="1:11">
      <c r="A130" s="53" t="str">
        <f>'INVENTORY WEEK 1'!A130</f>
        <v>Placemat, Paper (TRAYLINER)</v>
      </c>
      <c r="B130" s="65">
        <f>'INVENTORY WEEK 1'!B130</f>
        <v>3022017</v>
      </c>
      <c r="C130" s="104">
        <f>'INVENTORY WEEK 1'!C130</f>
        <v>29.8</v>
      </c>
      <c r="D130" s="105">
        <f>'INVENTORY WEEK 1'!G130</f>
        <v>0</v>
      </c>
      <c r="E130" s="88"/>
      <c r="F130" s="88"/>
      <c r="G130" s="89"/>
      <c r="H130" s="146">
        <f t="shared" si="19"/>
        <v>0</v>
      </c>
      <c r="I130" s="146">
        <f t="shared" si="20"/>
        <v>0</v>
      </c>
      <c r="J130" s="181">
        <f t="shared" si="18"/>
        <v>0</v>
      </c>
      <c r="K130" s="213">
        <f t="shared" si="13"/>
        <v>0</v>
      </c>
    </row>
    <row r="131" spans="1:11">
      <c r="A131" s="53" t="str">
        <f>'INVENTORY WEEK 1'!A131</f>
        <v>Plate, 9" Paper</v>
      </c>
      <c r="B131" s="65">
        <f>'INVENTORY WEEK 1'!B131</f>
        <v>3662676</v>
      </c>
      <c r="C131" s="104">
        <f>'INVENTORY WEEK 1'!C131</f>
        <v>38.450000000000003</v>
      </c>
      <c r="D131" s="105">
        <f>'INVENTORY WEEK 1'!G131</f>
        <v>0</v>
      </c>
      <c r="E131" s="88"/>
      <c r="F131" s="88"/>
      <c r="G131" s="89"/>
      <c r="H131" s="146">
        <f t="shared" si="19"/>
        <v>0</v>
      </c>
      <c r="I131" s="146">
        <f t="shared" si="20"/>
        <v>0</v>
      </c>
      <c r="J131" s="181">
        <f t="shared" si="18"/>
        <v>0</v>
      </c>
      <c r="K131" s="213">
        <f t="shared" si="13"/>
        <v>0</v>
      </c>
    </row>
    <row r="132" spans="1:11">
      <c r="A132" s="53" t="str">
        <f>'INVENTORY WEEK 1'!A132</f>
        <v>Spoon, Serving</v>
      </c>
      <c r="B132" s="65">
        <f>'INVENTORY WEEK 1'!B132</f>
        <v>7645153</v>
      </c>
      <c r="C132" s="104">
        <f>'INVENTORY WEEK 1'!C132</f>
        <v>21.1</v>
      </c>
      <c r="D132" s="105">
        <f>'INVENTORY WEEK 1'!G132</f>
        <v>0</v>
      </c>
      <c r="E132" s="88"/>
      <c r="F132" s="88"/>
      <c r="G132" s="89"/>
      <c r="H132" s="146">
        <f t="shared" si="19"/>
        <v>0</v>
      </c>
      <c r="I132" s="146">
        <f t="shared" si="20"/>
        <v>0</v>
      </c>
      <c r="J132" s="181">
        <f t="shared" si="18"/>
        <v>0</v>
      </c>
      <c r="K132" s="213">
        <f t="shared" si="13"/>
        <v>0</v>
      </c>
    </row>
    <row r="133" spans="1:11">
      <c r="A133" s="53" t="str">
        <f>'INVENTORY WEEK 1'!A133</f>
        <v>Straw, Giant 10.25"</v>
      </c>
      <c r="B133" s="65">
        <f>'INVENTORY WEEK 1'!B133</f>
        <v>4074605</v>
      </c>
      <c r="C133" s="104">
        <f>'INVENTORY WEEK 1'!C133</f>
        <v>30.75</v>
      </c>
      <c r="D133" s="105">
        <f>'INVENTORY WEEK 1'!G133</f>
        <v>0</v>
      </c>
      <c r="E133" s="88"/>
      <c r="F133" s="88"/>
      <c r="G133" s="89"/>
      <c r="H133" s="146">
        <f t="shared" si="19"/>
        <v>0</v>
      </c>
      <c r="I133" s="146">
        <f t="shared" si="20"/>
        <v>0</v>
      </c>
      <c r="J133" s="181">
        <f t="shared" si="18"/>
        <v>0</v>
      </c>
      <c r="K133" s="213">
        <f t="shared" si="13"/>
        <v>0</v>
      </c>
    </row>
    <row r="134" spans="1:11">
      <c r="A134" s="53" t="str">
        <f>'INVENTORY WEEK 1'!A134</f>
        <v xml:space="preserve">Tape, Thermal Cash </v>
      </c>
      <c r="B134" s="90">
        <f>'INVENTORY WEEK 1'!B134</f>
        <v>445098</v>
      </c>
      <c r="C134" s="104">
        <f>'INVENTORY WEEK 1'!C134</f>
        <v>86.75</v>
      </c>
      <c r="D134" s="105">
        <f>'INVENTORY WEEK 1'!G134</f>
        <v>0</v>
      </c>
      <c r="E134" s="88"/>
      <c r="F134" s="88"/>
      <c r="G134" s="89"/>
      <c r="H134" s="146">
        <f>D134*C134</f>
        <v>0</v>
      </c>
      <c r="I134" s="146">
        <f t="shared" si="20"/>
        <v>0</v>
      </c>
      <c r="J134" s="181">
        <f t="shared" si="18"/>
        <v>0</v>
      </c>
      <c r="K134" s="213">
        <f t="shared" si="13"/>
        <v>0</v>
      </c>
    </row>
    <row r="135" spans="1:11">
      <c r="A135" s="53" t="str">
        <f>'INVENTORY WEEK 1'!A135</f>
        <v xml:space="preserve">Tissue, Toilet </v>
      </c>
      <c r="B135" s="65">
        <f>'INVENTORY WEEK 1'!B135</f>
        <v>4977153</v>
      </c>
      <c r="C135" s="203">
        <f>'INVENTORY WEEK 1'!C135</f>
        <v>34.229999999999997</v>
      </c>
      <c r="D135" s="105">
        <f>'INVENTORY WEEK 1'!G135</f>
        <v>0</v>
      </c>
      <c r="E135" s="88"/>
      <c r="F135" s="88"/>
      <c r="G135" s="89"/>
      <c r="H135" s="146">
        <f>D135*C135</f>
        <v>0</v>
      </c>
      <c r="I135" s="146">
        <f t="shared" si="20"/>
        <v>0</v>
      </c>
      <c r="J135" s="181">
        <f t="shared" si="18"/>
        <v>0</v>
      </c>
      <c r="K135" s="213">
        <f t="shared" si="13"/>
        <v>0</v>
      </c>
    </row>
    <row r="136" spans="1:11">
      <c r="A136" s="53" t="str">
        <f>'INVENTORY WEEK 1'!A136</f>
        <v>Tong, Serving 9"</v>
      </c>
      <c r="B136" s="65">
        <f>'INVENTORY WEEK 1'!B136</f>
        <v>3804622</v>
      </c>
      <c r="C136" s="203">
        <f>'INVENTORY WEEK 1'!C136</f>
        <v>26.14</v>
      </c>
      <c r="D136" s="105">
        <f>'INVENTORY WEEK 1'!G136</f>
        <v>0</v>
      </c>
      <c r="E136" s="88"/>
      <c r="F136" s="88"/>
      <c r="G136" s="89"/>
      <c r="H136" s="146">
        <f t="shared" ref="H136:H143" si="21">D136*C136</f>
        <v>0</v>
      </c>
      <c r="I136" s="146">
        <f t="shared" ref="I136:I143" si="22">C136*G136</f>
        <v>0</v>
      </c>
      <c r="J136" s="181">
        <f t="shared" ref="J136:J143" si="23">(D136+E136+F136-G136)*C136</f>
        <v>0</v>
      </c>
      <c r="K136" s="213">
        <f t="shared" ref="K136:K166" si="24">D136+E136+F136-G136</f>
        <v>0</v>
      </c>
    </row>
    <row r="137" spans="1:11">
      <c r="A137" s="53" t="str">
        <f>'INVENTORY WEEK 1'!A137</f>
        <v>Towel, Paper 11x9</v>
      </c>
      <c r="B137" s="65">
        <f>'INVENTORY WEEK 1'!B137</f>
        <v>8186315</v>
      </c>
      <c r="C137" s="203">
        <f>'INVENTORY WEEK 1'!C137</f>
        <v>28.21</v>
      </c>
      <c r="D137" s="105">
        <f>'INVENTORY WEEK 1'!G137</f>
        <v>0</v>
      </c>
      <c r="E137" s="88"/>
      <c r="F137" s="88"/>
      <c r="G137" s="89"/>
      <c r="H137" s="146">
        <f t="shared" si="21"/>
        <v>0</v>
      </c>
      <c r="I137" s="146">
        <f t="shared" si="22"/>
        <v>0</v>
      </c>
      <c r="J137" s="181">
        <f t="shared" si="23"/>
        <v>0</v>
      </c>
      <c r="K137" s="213">
        <f t="shared" si="24"/>
        <v>0</v>
      </c>
    </row>
    <row r="138" spans="1:11">
      <c r="A138" s="53" t="str">
        <f>'INVENTORY WEEK 1'!A138</f>
        <v>Wipe, Towel All-Purpose</v>
      </c>
      <c r="B138" s="65">
        <f>'INVENTORY WEEK 1'!B138</f>
        <v>5081323</v>
      </c>
      <c r="C138" s="203">
        <f>'INVENTORY WEEK 1'!C138</f>
        <v>26.96</v>
      </c>
      <c r="D138" s="105">
        <f>'INVENTORY WEEK 1'!G138</f>
        <v>0</v>
      </c>
      <c r="E138" s="88"/>
      <c r="F138" s="88"/>
      <c r="G138" s="89"/>
      <c r="H138" s="146">
        <f t="shared" si="21"/>
        <v>0</v>
      </c>
      <c r="I138" s="146">
        <f t="shared" si="22"/>
        <v>0</v>
      </c>
      <c r="J138" s="181">
        <f t="shared" si="23"/>
        <v>0</v>
      </c>
      <c r="K138" s="213">
        <f t="shared" si="24"/>
        <v>0</v>
      </c>
    </row>
    <row r="139" spans="1:11">
      <c r="A139" s="53" t="str">
        <f>'INVENTORY WEEK 1'!A139</f>
        <v>3rd Pan Liner</v>
      </c>
      <c r="B139" s="65">
        <f>'INVENTORY WEEK 1'!B139</f>
        <v>7358237</v>
      </c>
      <c r="C139" s="203">
        <f>'INVENTORY WEEK 1'!C139</f>
        <v>37.28</v>
      </c>
      <c r="D139" s="105">
        <f>'INVENTORY WEEK 1'!G139</f>
        <v>0</v>
      </c>
      <c r="E139" s="88"/>
      <c r="F139" s="88"/>
      <c r="G139" s="89"/>
      <c r="H139" s="146">
        <f t="shared" si="21"/>
        <v>0</v>
      </c>
      <c r="I139" s="146">
        <f t="shared" si="22"/>
        <v>0</v>
      </c>
      <c r="J139" s="181">
        <f t="shared" si="23"/>
        <v>0</v>
      </c>
      <c r="K139" s="213">
        <f t="shared" si="24"/>
        <v>0</v>
      </c>
    </row>
    <row r="140" spans="1:11">
      <c r="A140" s="53">
        <f>'INVENTORY WEEK 1'!A140</f>
        <v>0</v>
      </c>
      <c r="B140" s="65">
        <f>'INVENTORY WEEK 1'!B140</f>
        <v>0</v>
      </c>
      <c r="C140" s="203">
        <f>'INVENTORY WEEK 1'!C140</f>
        <v>0</v>
      </c>
      <c r="D140" s="105">
        <f>'INVENTORY WEEK 1'!G140</f>
        <v>0</v>
      </c>
      <c r="E140" s="88"/>
      <c r="F140" s="88"/>
      <c r="G140" s="89"/>
      <c r="H140" s="146">
        <f t="shared" si="21"/>
        <v>0</v>
      </c>
      <c r="I140" s="146">
        <f t="shared" si="22"/>
        <v>0</v>
      </c>
      <c r="J140" s="181">
        <f t="shared" si="23"/>
        <v>0</v>
      </c>
      <c r="K140" s="213">
        <f t="shared" si="24"/>
        <v>0</v>
      </c>
    </row>
    <row r="141" spans="1:11">
      <c r="A141" s="53">
        <f>'INVENTORY WEEK 1'!A141</f>
        <v>0</v>
      </c>
      <c r="B141" s="65">
        <f>'INVENTORY WEEK 1'!B141</f>
        <v>0</v>
      </c>
      <c r="C141" s="203">
        <f>'INVENTORY WEEK 1'!C141</f>
        <v>0</v>
      </c>
      <c r="D141" s="105">
        <f>'INVENTORY WEEK 1'!G141</f>
        <v>0</v>
      </c>
      <c r="E141" s="88"/>
      <c r="F141" s="88"/>
      <c r="G141" s="89"/>
      <c r="H141" s="146">
        <f t="shared" si="21"/>
        <v>0</v>
      </c>
      <c r="I141" s="146">
        <f>C141*G141</f>
        <v>0</v>
      </c>
      <c r="J141" s="181">
        <f t="shared" si="23"/>
        <v>0</v>
      </c>
      <c r="K141" s="213">
        <f t="shared" si="24"/>
        <v>0</v>
      </c>
    </row>
    <row r="142" spans="1:11">
      <c r="A142" s="53">
        <f>'INVENTORY WEEK 1'!A142</f>
        <v>0</v>
      </c>
      <c r="B142" s="65">
        <f>'INVENTORY WEEK 1'!B142</f>
        <v>0</v>
      </c>
      <c r="C142" s="203">
        <f>'INVENTORY WEEK 1'!C142</f>
        <v>0</v>
      </c>
      <c r="D142" s="105">
        <f>'INVENTORY WEEK 1'!G142</f>
        <v>0</v>
      </c>
      <c r="E142" s="88"/>
      <c r="F142" s="88"/>
      <c r="G142" s="89"/>
      <c r="H142" s="146">
        <f t="shared" si="21"/>
        <v>0</v>
      </c>
      <c r="I142" s="146">
        <f t="shared" si="22"/>
        <v>0</v>
      </c>
      <c r="J142" s="181">
        <f t="shared" si="23"/>
        <v>0</v>
      </c>
      <c r="K142" s="213">
        <f t="shared" si="24"/>
        <v>0</v>
      </c>
    </row>
    <row r="143" spans="1:11">
      <c r="A143" s="92">
        <f>'INVENTORY WEEK 1'!A143</f>
        <v>0</v>
      </c>
      <c r="B143" s="93">
        <f>'INVENTORY WEEK 1'!B143</f>
        <v>0</v>
      </c>
      <c r="C143" s="204">
        <f>'INVENTORY WEEK 1'!C143</f>
        <v>0</v>
      </c>
      <c r="D143" s="199">
        <f>'INVENTORY WEEK 1'!G143</f>
        <v>0</v>
      </c>
      <c r="E143" s="96"/>
      <c r="F143" s="96"/>
      <c r="G143" s="97"/>
      <c r="H143" s="146">
        <f t="shared" si="21"/>
        <v>0</v>
      </c>
      <c r="I143" s="146">
        <f t="shared" si="22"/>
        <v>0</v>
      </c>
      <c r="J143" s="181">
        <f t="shared" si="23"/>
        <v>0</v>
      </c>
      <c r="K143" s="179">
        <f t="shared" si="24"/>
        <v>0</v>
      </c>
    </row>
    <row r="144" spans="1:11" ht="15.75" customHeight="1">
      <c r="A144" s="1727" t="s">
        <v>346</v>
      </c>
      <c r="B144" s="1711"/>
      <c r="C144" s="1711"/>
      <c r="D144" s="1711"/>
      <c r="E144" s="110">
        <f>C98*E98+C99*E99+C100*E100+C101*E101+C102*E102+C103*E103+C104*E104+C105*E105+C106*E106+C107*E107+C108*E108+C109*E109+C110*E110+C111*E111+C112*E112+C113*E113+C114*E114+C115*E115+C116*E116+C117*E117+C118*E118+C119*E119+C120*E120+C121*E121+C122*E122+C123*E123+C124*E124+C125*E125+C126*E126+C127*E127+C128*E128+C129*E129+C130*E130+C131*E131+C132*E132+C133*E133+C134*E134+C135*E135+C136*E136+C137*E137+C138*E138+C139*E139+C140*E140+C141*E141+C142*E142+C143*E143</f>
        <v>0</v>
      </c>
      <c r="F144" s="111">
        <f>C98*F98+C99*F99+C100*F100+C101*F101+C102*F102+C103*F103+C104*F104+C105*F105+C106*F106+C107*F107+C108*F108+C109*F109+C110*F110+C111*F111+C112*F112+C113*F113+C114*F114+C115*F115+C116*F116+C117*F117+C118*F118+C119*F119+C120*F120+C121*F121+C122*F122+C123*F123+C124*F124+C125*F125+C126*F126+C127*F127+C128*F128+C129*F129+C130*F130+C131*F131+C132*F132+C133*F133+C134*F134+C135*F135+C136*F136+C137*F137+C138*F138+C139*F139+C140*F140+C141*F141+C142*F142+C143*F143</f>
        <v>0</v>
      </c>
      <c r="G144" s="1746"/>
      <c r="H144" s="205">
        <f>SUM(H98:H143)</f>
        <v>0</v>
      </c>
      <c r="I144" s="183">
        <f>SUM(I98:I143)</f>
        <v>0</v>
      </c>
      <c r="J144" s="209">
        <f>SUM(J98:J143)</f>
        <v>0</v>
      </c>
      <c r="K144" s="128"/>
    </row>
    <row r="145" spans="1:11" ht="18.75">
      <c r="A145" s="1728"/>
      <c r="B145" s="1712"/>
      <c r="C145" s="1712"/>
      <c r="D145" s="1712"/>
      <c r="E145" s="1707"/>
      <c r="F145" s="1707"/>
      <c r="G145" s="1747"/>
      <c r="H145" s="1745"/>
      <c r="I145" s="1744"/>
      <c r="J145" s="1744"/>
      <c r="K145" s="179"/>
    </row>
    <row r="146" spans="1:11">
      <c r="A146" s="98" t="str">
        <f>'INVENTORY WEEK 1'!A146</f>
        <v>Wood Pellets</v>
      </c>
      <c r="B146" s="99">
        <f>'INVENTORY WEEK 1'!B146</f>
        <v>2267765</v>
      </c>
      <c r="C146" s="100">
        <f>'INVENTORY WEEK 1'!C146</f>
        <v>19.52</v>
      </c>
      <c r="D146" s="101">
        <f>'INVENTORY WEEK 1'!G146</f>
        <v>0</v>
      </c>
      <c r="E146" s="102"/>
      <c r="F146" s="102"/>
      <c r="G146" s="103"/>
      <c r="H146" s="146">
        <f>D146*C146</f>
        <v>0</v>
      </c>
      <c r="I146" s="146">
        <f>C146*G146</f>
        <v>0</v>
      </c>
      <c r="J146" s="181">
        <f>(D146+E146+F146-G146)*C146</f>
        <v>0</v>
      </c>
      <c r="K146" s="177">
        <f t="shared" si="24"/>
        <v>0</v>
      </c>
    </row>
    <row r="147" spans="1:11">
      <c r="A147" s="70">
        <f>'INVENTORY WEEK 1'!A147</f>
        <v>0</v>
      </c>
      <c r="B147" s="15">
        <f>'INVENTORY WEEK 1'!B147</f>
        <v>0</v>
      </c>
      <c r="C147" s="104">
        <f>'INVENTORY WEEK 1'!C147</f>
        <v>0</v>
      </c>
      <c r="D147" s="105">
        <f>'INVENTORY WEEK 1'!G147</f>
        <v>0</v>
      </c>
      <c r="E147" s="88"/>
      <c r="F147" s="88"/>
      <c r="G147" s="89"/>
      <c r="H147" s="146">
        <f>D147*C147</f>
        <v>0</v>
      </c>
      <c r="I147" s="146">
        <f>C147*G147</f>
        <v>0</v>
      </c>
      <c r="J147" s="181">
        <f>(D147+E147+F147-G147)*C147</f>
        <v>0</v>
      </c>
      <c r="K147" s="213">
        <f t="shared" si="24"/>
        <v>0</v>
      </c>
    </row>
    <row r="148" spans="1:11">
      <c r="A148" s="70">
        <f>'INVENTORY WEEK 1'!A148</f>
        <v>0</v>
      </c>
      <c r="B148" s="15">
        <f>'INVENTORY WEEK 1'!B148</f>
        <v>0</v>
      </c>
      <c r="C148" s="104">
        <f>'INVENTORY WEEK 1'!C148</f>
        <v>0</v>
      </c>
      <c r="D148" s="105">
        <f>'INVENTORY WEEK 1'!G148</f>
        <v>0</v>
      </c>
      <c r="E148" s="88"/>
      <c r="F148" s="88"/>
      <c r="G148" s="89"/>
      <c r="H148" s="146">
        <f>D148*C148</f>
        <v>0</v>
      </c>
      <c r="I148" s="146">
        <f>C148*G148</f>
        <v>0</v>
      </c>
      <c r="J148" s="181">
        <f>(D148+E148+F148-G148)*C148</f>
        <v>0</v>
      </c>
      <c r="K148" s="213">
        <f t="shared" si="24"/>
        <v>0</v>
      </c>
    </row>
    <row r="149" spans="1:11">
      <c r="A149" s="70">
        <f>'INVENTORY WEEK 1'!A149</f>
        <v>0</v>
      </c>
      <c r="B149" s="15">
        <f>'INVENTORY WEEK 1'!B149</f>
        <v>0</v>
      </c>
      <c r="C149" s="104">
        <f>'INVENTORY WEEK 1'!C149</f>
        <v>0</v>
      </c>
      <c r="D149" s="105">
        <f>'INVENTORY WEEK 1'!G149</f>
        <v>0</v>
      </c>
      <c r="E149" s="88"/>
      <c r="F149" s="88"/>
      <c r="G149" s="89"/>
      <c r="H149" s="146">
        <f>D149*C149</f>
        <v>0</v>
      </c>
      <c r="I149" s="146">
        <f>C149*G149</f>
        <v>0</v>
      </c>
      <c r="J149" s="181">
        <f>(D149+E149+F149-G149)*C149</f>
        <v>0</v>
      </c>
      <c r="K149" s="213">
        <f t="shared" si="24"/>
        <v>0</v>
      </c>
    </row>
    <row r="150" spans="1:11">
      <c r="A150" s="76">
        <f>'INVENTORY WEEK 1'!A150</f>
        <v>0</v>
      </c>
      <c r="B150" s="40">
        <f>'INVENTORY WEEK 1'!B150</f>
        <v>0</v>
      </c>
      <c r="C150" s="106">
        <f>'INVENTORY WEEK 1'!C150</f>
        <v>0</v>
      </c>
      <c r="D150" s="107">
        <f>'INVENTORY WEEK 1'!G150</f>
        <v>0</v>
      </c>
      <c r="E150" s="108"/>
      <c r="F150" s="108"/>
      <c r="G150" s="109"/>
      <c r="H150" s="146">
        <f>D150*C150</f>
        <v>0</v>
      </c>
      <c r="I150" s="146">
        <f>C150*G150</f>
        <v>0</v>
      </c>
      <c r="J150" s="181">
        <f>(D150+E150+F150-G150)*C150</f>
        <v>0</v>
      </c>
      <c r="K150" s="179">
        <f t="shared" si="24"/>
        <v>0</v>
      </c>
    </row>
    <row r="151" spans="1:11" ht="15.75" customHeight="1">
      <c r="A151" s="1727" t="s">
        <v>348</v>
      </c>
      <c r="B151" s="1711"/>
      <c r="C151" s="1711"/>
      <c r="D151" s="1711"/>
      <c r="E151" s="110">
        <f>C146*E146+C147*E147+C148*E148+C149*E149+C150*E150</f>
        <v>0</v>
      </c>
      <c r="F151" s="111">
        <f>C146*F146+C147*F147+C148*F148+C149*F149+C150*F150</f>
        <v>0</v>
      </c>
      <c r="G151" s="1746"/>
      <c r="H151" s="157">
        <f>SUM(H146:H150)</f>
        <v>0</v>
      </c>
      <c r="I151" s="157">
        <f>SUM(I146:I150)</f>
        <v>0</v>
      </c>
      <c r="J151" s="183">
        <f>SUM(J146:J150)</f>
        <v>0</v>
      </c>
      <c r="K151" s="128"/>
    </row>
    <row r="152" spans="1:11" ht="18.75">
      <c r="A152" s="1728"/>
      <c r="B152" s="1712"/>
      <c r="C152" s="1712"/>
      <c r="D152" s="1712"/>
      <c r="E152" s="1707"/>
      <c r="F152" s="1707"/>
      <c r="G152" s="1747"/>
      <c r="H152" s="1744"/>
      <c r="I152" s="1744"/>
      <c r="J152" s="1744"/>
      <c r="K152" s="179"/>
    </row>
    <row r="153" spans="1:11">
      <c r="A153" s="98" t="str">
        <f>'INVENTORY WEEK 1'!A153</f>
        <v>Cleaner, Disinfectant K54</v>
      </c>
      <c r="B153" s="112">
        <f>'INVENTORY WEEK 1'!B153</f>
        <v>9152502</v>
      </c>
      <c r="C153" s="113">
        <f>'INVENTORY WEEK 1'!C153</f>
        <v>50.09</v>
      </c>
      <c r="D153" s="101">
        <f>'INVENTORY WEEK 1'!G153</f>
        <v>0</v>
      </c>
      <c r="E153" s="102"/>
      <c r="F153" s="102"/>
      <c r="G153" s="103"/>
      <c r="H153" s="146">
        <f>D153*C153</f>
        <v>0</v>
      </c>
      <c r="I153" s="146">
        <f>C153*G153</f>
        <v>0</v>
      </c>
      <c r="J153" s="181">
        <f>(D153+E153+F153-G153)*C153</f>
        <v>0</v>
      </c>
      <c r="K153" s="177">
        <f t="shared" si="24"/>
        <v>0</v>
      </c>
    </row>
    <row r="154" spans="1:11">
      <c r="A154" s="70" t="str">
        <f>'INVENTORY WEEK 1'!A154</f>
        <v>Cleaner, Floor (Green)</v>
      </c>
      <c r="B154" s="58">
        <f>'INVENTORY WEEK 1'!B154</f>
        <v>7743115</v>
      </c>
      <c r="C154" s="114">
        <f>'INVENTORY WEEK 1'!C154</f>
        <v>32.04</v>
      </c>
      <c r="D154" s="105">
        <f>'INVENTORY WEEK 1'!G154</f>
        <v>0</v>
      </c>
      <c r="E154" s="88"/>
      <c r="F154" s="88"/>
      <c r="G154" s="89"/>
      <c r="H154" s="146">
        <f t="shared" ref="H154:H159" si="25">D154*C154</f>
        <v>0</v>
      </c>
      <c r="I154" s="146">
        <f t="shared" ref="I154:I159" si="26">C154*G154</f>
        <v>0</v>
      </c>
      <c r="J154" s="181">
        <f t="shared" ref="J154:J159" si="27">(D154+E154+F154-G154)*C154</f>
        <v>0</v>
      </c>
      <c r="K154" s="213">
        <f t="shared" si="24"/>
        <v>0</v>
      </c>
    </row>
    <row r="155" spans="1:11">
      <c r="A155" s="70" t="str">
        <f>'INVENTORY WEEK 1'!A155</f>
        <v>Cleaner, Glass/Multi (Blue)</v>
      </c>
      <c r="B155" s="58">
        <f>'INVENTORY WEEK 1'!B155</f>
        <v>7953425</v>
      </c>
      <c r="C155" s="114">
        <f>'INVENTORY WEEK 1'!C155</f>
        <v>0</v>
      </c>
      <c r="D155" s="105">
        <f>'INVENTORY WEEK 1'!G155</f>
        <v>0</v>
      </c>
      <c r="E155" s="88"/>
      <c r="F155" s="88"/>
      <c r="G155" s="89"/>
      <c r="H155" s="146">
        <f t="shared" si="25"/>
        <v>0</v>
      </c>
      <c r="I155" s="146">
        <f t="shared" si="26"/>
        <v>0</v>
      </c>
      <c r="J155" s="181">
        <f t="shared" si="27"/>
        <v>0</v>
      </c>
      <c r="K155" s="213">
        <f t="shared" si="24"/>
        <v>0</v>
      </c>
    </row>
    <row r="156" spans="1:11">
      <c r="A156" s="70" t="str">
        <f>'INVENTORY WEEK 1'!A156</f>
        <v>Degreaser, All Purpose (Violet)</v>
      </c>
      <c r="B156" s="58">
        <f>'INVENTORY WEEK 1'!B156</f>
        <v>6809827</v>
      </c>
      <c r="C156" s="114">
        <f>'INVENTORY WEEK 1'!C156</f>
        <v>40.619999999999997</v>
      </c>
      <c r="D156" s="105">
        <f>'INVENTORY WEEK 1'!G156</f>
        <v>0</v>
      </c>
      <c r="E156" s="88"/>
      <c r="F156" s="88"/>
      <c r="G156" s="89"/>
      <c r="H156" s="146">
        <f t="shared" si="25"/>
        <v>0</v>
      </c>
      <c r="I156" s="146">
        <f t="shared" si="26"/>
        <v>0</v>
      </c>
      <c r="J156" s="181">
        <f t="shared" si="27"/>
        <v>0</v>
      </c>
      <c r="K156" s="213">
        <f t="shared" si="24"/>
        <v>0</v>
      </c>
    </row>
    <row r="157" spans="1:11">
      <c r="A157" s="70" t="str">
        <f>'INVENTORY WEEK 1'!A157</f>
        <v>Detergent, Pot &amp; Pan</v>
      </c>
      <c r="B157" s="58">
        <f>'INVENTORY WEEK 1'!B157</f>
        <v>4380127</v>
      </c>
      <c r="C157" s="114">
        <f>'INVENTORY WEEK 1'!C157</f>
        <v>32.19</v>
      </c>
      <c r="D157" s="105">
        <f>'INVENTORY WEEK 1'!G157</f>
        <v>0</v>
      </c>
      <c r="E157" s="88"/>
      <c r="F157" s="88"/>
      <c r="G157" s="89"/>
      <c r="H157" s="146">
        <f t="shared" si="25"/>
        <v>0</v>
      </c>
      <c r="I157" s="146">
        <f t="shared" si="26"/>
        <v>0</v>
      </c>
      <c r="J157" s="181">
        <f t="shared" si="27"/>
        <v>0</v>
      </c>
      <c r="K157" s="213">
        <f t="shared" si="24"/>
        <v>0</v>
      </c>
    </row>
    <row r="158" spans="1:11">
      <c r="A158" s="70" t="str">
        <f>'INVENTORY WEEK 1'!A158</f>
        <v>Liner, 60 Gallon 38x58 .75ml (Roll)</v>
      </c>
      <c r="B158" s="58">
        <f>'INVENTORY WEEK 1'!B158</f>
        <v>2364644</v>
      </c>
      <c r="C158" s="114">
        <f>'INVENTORY WEEK 1'!C158</f>
        <v>19.64</v>
      </c>
      <c r="D158" s="105">
        <f>'INVENTORY WEEK 1'!G158</f>
        <v>0</v>
      </c>
      <c r="E158" s="88"/>
      <c r="F158" s="88"/>
      <c r="G158" s="89"/>
      <c r="H158" s="146">
        <f t="shared" si="25"/>
        <v>0</v>
      </c>
      <c r="I158" s="146">
        <f t="shared" si="26"/>
        <v>0</v>
      </c>
      <c r="J158" s="181">
        <f t="shared" si="27"/>
        <v>0</v>
      </c>
      <c r="K158" s="213">
        <f t="shared" si="24"/>
        <v>0</v>
      </c>
    </row>
    <row r="159" spans="1:11">
      <c r="A159" s="70" t="str">
        <f>'INVENTORY WEEK 1'!A159</f>
        <v>Sanitizer, Surface (Red)</v>
      </c>
      <c r="B159" s="58">
        <f>'INVENTORY WEEK 1'!B159</f>
        <v>1770213</v>
      </c>
      <c r="C159" s="114">
        <f>'INVENTORY WEEK 1'!C159</f>
        <v>0</v>
      </c>
      <c r="D159" s="105">
        <f>'INVENTORY WEEK 1'!G159</f>
        <v>0</v>
      </c>
      <c r="E159" s="88"/>
      <c r="F159" s="88"/>
      <c r="G159" s="89"/>
      <c r="H159" s="146">
        <f t="shared" si="25"/>
        <v>0</v>
      </c>
      <c r="I159" s="146">
        <f t="shared" si="26"/>
        <v>0</v>
      </c>
      <c r="J159" s="181">
        <f t="shared" si="27"/>
        <v>0</v>
      </c>
      <c r="K159" s="213">
        <f t="shared" si="24"/>
        <v>0</v>
      </c>
    </row>
    <row r="160" spans="1:11">
      <c r="A160" s="70" t="str">
        <f>'INVENTORY WEEK 1'!A160</f>
        <v>Soap, Antibacterial Hand</v>
      </c>
      <c r="B160" s="58">
        <f>'INVENTORY WEEK 1'!B160</f>
        <v>2540766</v>
      </c>
      <c r="C160" s="114">
        <f>'INVENTORY WEEK 1'!C160</f>
        <v>0</v>
      </c>
      <c r="D160" s="105">
        <f>'INVENTORY WEEK 1'!G160</f>
        <v>0</v>
      </c>
      <c r="E160" s="88"/>
      <c r="F160" s="88"/>
      <c r="G160" s="89"/>
      <c r="H160" s="146">
        <f t="shared" ref="H160:H166" si="28">D160*C160</f>
        <v>0</v>
      </c>
      <c r="I160" s="146">
        <f t="shared" ref="I160:I166" si="29">C160*G160</f>
        <v>0</v>
      </c>
      <c r="J160" s="181">
        <f t="shared" ref="J160:J166" si="30">(D160+E160+F160-G160)*C160</f>
        <v>0</v>
      </c>
      <c r="K160" s="213">
        <f t="shared" si="24"/>
        <v>0</v>
      </c>
    </row>
    <row r="161" spans="1:11">
      <c r="A161" s="70" t="str">
        <f>'INVENTORY WEEK 1'!A161</f>
        <v>Jug, 1 Gallon Drink / Lid</v>
      </c>
      <c r="B161" s="58">
        <f>'INVENTORY WEEK 1'!B161</f>
        <v>6865687</v>
      </c>
      <c r="C161" s="114">
        <f>'INVENTORY WEEK 1'!C161</f>
        <v>25.5</v>
      </c>
      <c r="D161" s="105">
        <f>'INVENTORY WEEK 1'!G161</f>
        <v>0</v>
      </c>
      <c r="E161" s="88"/>
      <c r="F161" s="88"/>
      <c r="G161" s="89"/>
      <c r="H161" s="146">
        <f t="shared" si="28"/>
        <v>0</v>
      </c>
      <c r="I161" s="146">
        <f t="shared" si="29"/>
        <v>0</v>
      </c>
      <c r="J161" s="181">
        <f t="shared" si="30"/>
        <v>0</v>
      </c>
      <c r="K161" s="213">
        <f t="shared" si="24"/>
        <v>0</v>
      </c>
    </row>
    <row r="162" spans="1:11">
      <c r="A162" s="70">
        <f>'INVENTORY WEEK 1'!A162</f>
        <v>0</v>
      </c>
      <c r="B162" s="58">
        <f>'INVENTORY WEEK 1'!B162</f>
        <v>0</v>
      </c>
      <c r="C162" s="114">
        <f>'INVENTORY WEEK 1'!C162</f>
        <v>0</v>
      </c>
      <c r="D162" s="105">
        <f>'INVENTORY WEEK 1'!G162</f>
        <v>0</v>
      </c>
      <c r="E162" s="88"/>
      <c r="F162" s="88"/>
      <c r="G162" s="89"/>
      <c r="H162" s="146">
        <f t="shared" si="28"/>
        <v>0</v>
      </c>
      <c r="I162" s="146">
        <f t="shared" si="29"/>
        <v>0</v>
      </c>
      <c r="J162" s="181">
        <f t="shared" si="30"/>
        <v>0</v>
      </c>
      <c r="K162" s="213">
        <f t="shared" si="24"/>
        <v>0</v>
      </c>
    </row>
    <row r="163" spans="1:11">
      <c r="A163" s="70">
        <f>'INVENTORY WEEK 1'!A163</f>
        <v>0</v>
      </c>
      <c r="B163" s="58">
        <f>'INVENTORY WEEK 1'!B163</f>
        <v>0</v>
      </c>
      <c r="C163" s="114">
        <f>'INVENTORY WEEK 1'!C163</f>
        <v>0</v>
      </c>
      <c r="D163" s="105">
        <f>'INVENTORY WEEK 1'!G163</f>
        <v>0</v>
      </c>
      <c r="E163" s="88"/>
      <c r="F163" s="88"/>
      <c r="G163" s="89"/>
      <c r="H163" s="146">
        <f t="shared" si="28"/>
        <v>0</v>
      </c>
      <c r="I163" s="146">
        <f t="shared" si="29"/>
        <v>0</v>
      </c>
      <c r="J163" s="181">
        <f t="shared" si="30"/>
        <v>0</v>
      </c>
      <c r="K163" s="213">
        <f t="shared" si="24"/>
        <v>0</v>
      </c>
    </row>
    <row r="164" spans="1:11">
      <c r="A164" s="70">
        <f>'INVENTORY WEEK 1'!A164</f>
        <v>0</v>
      </c>
      <c r="B164" s="58">
        <f>'INVENTORY WEEK 1'!B164</f>
        <v>0</v>
      </c>
      <c r="C164" s="114">
        <f>'INVENTORY WEEK 1'!C164</f>
        <v>0</v>
      </c>
      <c r="D164" s="105">
        <f>'INVENTORY WEEK 1'!G164</f>
        <v>0</v>
      </c>
      <c r="E164" s="88"/>
      <c r="F164" s="88"/>
      <c r="G164" s="89"/>
      <c r="H164" s="146">
        <f t="shared" si="28"/>
        <v>0</v>
      </c>
      <c r="I164" s="146">
        <f t="shared" si="29"/>
        <v>0</v>
      </c>
      <c r="J164" s="181">
        <f t="shared" si="30"/>
        <v>0</v>
      </c>
      <c r="K164" s="213">
        <f t="shared" si="24"/>
        <v>0</v>
      </c>
    </row>
    <row r="165" spans="1:11">
      <c r="A165" s="70">
        <f>'INVENTORY WEEK 1'!A165</f>
        <v>0</v>
      </c>
      <c r="B165" s="58">
        <f>'INVENTORY WEEK 1'!B165</f>
        <v>0</v>
      </c>
      <c r="C165" s="114">
        <f>'INVENTORY WEEK 1'!C165</f>
        <v>0</v>
      </c>
      <c r="D165" s="105">
        <f>'INVENTORY WEEK 1'!G165</f>
        <v>0</v>
      </c>
      <c r="E165" s="88"/>
      <c r="F165" s="88"/>
      <c r="G165" s="89"/>
      <c r="H165" s="146">
        <f t="shared" si="28"/>
        <v>0</v>
      </c>
      <c r="I165" s="146">
        <f t="shared" si="29"/>
        <v>0</v>
      </c>
      <c r="J165" s="181">
        <f t="shared" si="30"/>
        <v>0</v>
      </c>
      <c r="K165" s="213">
        <f t="shared" si="24"/>
        <v>0</v>
      </c>
    </row>
    <row r="166" spans="1:11">
      <c r="A166" s="76">
        <f>'INVENTORY WEEK 1'!A166</f>
        <v>0</v>
      </c>
      <c r="B166" s="77">
        <f>'INVENTORY WEEK 1'!B166</f>
        <v>0</v>
      </c>
      <c r="C166" s="115">
        <f>'INVENTORY WEEK 1'!C166</f>
        <v>0</v>
      </c>
      <c r="D166" s="107">
        <f>'INVENTORY WEEK 1'!G166</f>
        <v>0</v>
      </c>
      <c r="E166" s="108"/>
      <c r="F166" s="108"/>
      <c r="G166" s="109"/>
      <c r="H166" s="146">
        <f t="shared" si="28"/>
        <v>0</v>
      </c>
      <c r="I166" s="146">
        <f t="shared" si="29"/>
        <v>0</v>
      </c>
      <c r="J166" s="181">
        <f t="shared" si="30"/>
        <v>0</v>
      </c>
      <c r="K166" s="179">
        <f t="shared" si="24"/>
        <v>0</v>
      </c>
    </row>
    <row r="167" spans="1:11" ht="19.5" customHeight="1">
      <c r="A167" s="116"/>
      <c r="B167" s="1718"/>
      <c r="C167" s="1718"/>
      <c r="D167" s="1719"/>
      <c r="E167" s="110">
        <f>C153*E153+C154*E154+C155*E155+C156*E156+C157*E157+C158*E158+C159*E159+C160*E160+C161*E161+C162*E162+C163*E163+C164*E164+C165*E165+C166*E166</f>
        <v>0</v>
      </c>
      <c r="F167" s="111">
        <f>C153*F153+C154*F154+C155*F155+C156*F156+C157*F157+C158*F158+C159*F159+C160*F160+C161*F161+C162*F162+C163*F163+C164*F164+C165*F165+C166*F166</f>
        <v>0</v>
      </c>
      <c r="G167" s="117"/>
      <c r="H167" s="206">
        <f>SUM(H153:H166)</f>
        <v>0</v>
      </c>
      <c r="I167" s="210">
        <f>SUM(I153:I166)</f>
        <v>0</v>
      </c>
      <c r="J167" s="206">
        <f>SUM(J153:J166)</f>
        <v>0</v>
      </c>
      <c r="K167" s="128"/>
    </row>
    <row r="168" spans="1:11" ht="30.75" customHeight="1">
      <c r="A168" s="118"/>
      <c r="B168" s="119"/>
      <c r="C168" s="120"/>
      <c r="D168" s="120"/>
      <c r="E168" s="121">
        <f>E19+E96+E144+E151+E167</f>
        <v>0</v>
      </c>
      <c r="F168" s="121">
        <f>F19+F96+F144+F151+F167</f>
        <v>0</v>
      </c>
      <c r="G168" s="120"/>
      <c r="H168" s="207" t="s">
        <v>218</v>
      </c>
      <c r="I168" s="211" t="s">
        <v>219</v>
      </c>
      <c r="J168" s="211" t="s">
        <v>220</v>
      </c>
      <c r="K168" s="182"/>
    </row>
    <row r="169" spans="1:11">
      <c r="A169" s="1720"/>
      <c r="B169" s="1721"/>
      <c r="C169" s="1721"/>
      <c r="D169" s="123"/>
      <c r="E169" s="1722">
        <f>E168+F168</f>
        <v>0</v>
      </c>
      <c r="F169" s="1723"/>
      <c r="G169" s="123"/>
      <c r="H169" s="208">
        <f>SUM(H19,H96,H144,H151,H167)</f>
        <v>0</v>
      </c>
      <c r="I169" s="208">
        <f>SUM(I19,I96,I144,I151,I167)</f>
        <v>0</v>
      </c>
      <c r="J169" s="208">
        <f>SUM(J19,J96,J144,J151,J167)</f>
        <v>0</v>
      </c>
      <c r="K169" s="129"/>
    </row>
  </sheetData>
  <sheetProtection selectLockedCells="1"/>
  <mergeCells count="39">
    <mergeCell ref="K2:K4"/>
    <mergeCell ref="B19:D20"/>
    <mergeCell ref="B151:D152"/>
    <mergeCell ref="B144:D145"/>
    <mergeCell ref="B96:D97"/>
    <mergeCell ref="H97:J97"/>
    <mergeCell ref="H145:J145"/>
    <mergeCell ref="E152:F152"/>
    <mergeCell ref="H152:J152"/>
    <mergeCell ref="G96:G97"/>
    <mergeCell ref="G144:G145"/>
    <mergeCell ref="G151:G152"/>
    <mergeCell ref="B167:D167"/>
    <mergeCell ref="A169:C169"/>
    <mergeCell ref="E169:F169"/>
    <mergeCell ref="A1:A4"/>
    <mergeCell ref="A19:A20"/>
    <mergeCell ref="A96:A97"/>
    <mergeCell ref="A144:A145"/>
    <mergeCell ref="A151:A152"/>
    <mergeCell ref="B1:B2"/>
    <mergeCell ref="B3:B5"/>
    <mergeCell ref="C3:C4"/>
    <mergeCell ref="D3:D4"/>
    <mergeCell ref="E3:E4"/>
    <mergeCell ref="F3:F4"/>
    <mergeCell ref="E97:F97"/>
    <mergeCell ref="E145:F145"/>
    <mergeCell ref="D1:G1"/>
    <mergeCell ref="H1:J1"/>
    <mergeCell ref="H2:J2"/>
    <mergeCell ref="C5:G5"/>
    <mergeCell ref="E20:F20"/>
    <mergeCell ref="H20:J20"/>
    <mergeCell ref="G3:G4"/>
    <mergeCell ref="G19:G20"/>
    <mergeCell ref="H3:H4"/>
    <mergeCell ref="I3:I4"/>
    <mergeCell ref="J3:J4"/>
  </mergeCells>
  <pageMargins left="1" right="1" top="1" bottom="1" header="0.5" footer="0.5"/>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jump_quicksheet">
                <anchor moveWithCells="1" sizeWithCells="1">
                  <from>
                    <xdr:col>9</xdr:col>
                    <xdr:colOff>314325</xdr:colOff>
                    <xdr:row>0</xdr:row>
                    <xdr:rowOff>0</xdr:rowOff>
                  </from>
                  <to>
                    <xdr:col>10</xdr:col>
                    <xdr:colOff>314325</xdr:colOff>
                    <xdr:row>0</xdr:row>
                    <xdr:rowOff>219075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9" tint="0.59999389629810485"/>
  </sheetPr>
  <dimension ref="A1:K169"/>
  <sheetViews>
    <sheetView workbookViewId="0">
      <pane xSplit="2" ySplit="5" topLeftCell="C7" activePane="bottomRight" state="frozen"/>
      <selection activeCell="A2" sqref="A2:L24"/>
      <selection pane="topRight" activeCell="A2" sqref="A2:L24"/>
      <selection pane="bottomLeft" activeCell="A2" sqref="A2:L24"/>
      <selection pane="bottomRight" sqref="A1:L24"/>
    </sheetView>
  </sheetViews>
  <sheetFormatPr defaultColWidth="8.85546875" defaultRowHeight="15"/>
  <cols>
    <col min="1" max="1" width="36.7109375" style="2" customWidth="1"/>
    <col min="2" max="2" width="11.42578125" style="3" customWidth="1"/>
    <col min="3" max="7" width="12.28515625" style="2" customWidth="1"/>
    <col min="8" max="8" width="15.140625" style="2" customWidth="1"/>
    <col min="9" max="9" width="18.28515625" style="2" customWidth="1"/>
    <col min="10" max="10" width="15.42578125" style="2" customWidth="1"/>
    <col min="11" max="11" width="8.5703125" style="124" customWidth="1"/>
    <col min="12" max="16384" width="8.85546875" style="2"/>
  </cols>
  <sheetData>
    <row r="1" spans="1:11" ht="20.25" customHeight="1">
      <c r="A1" s="1724" t="s">
        <v>358</v>
      </c>
      <c r="B1" s="1729" t="str">
        <f>'DAILY MEAT PREP &amp; PAR SHEET'!D2</f>
        <v>DICKEY'S</v>
      </c>
      <c r="C1" s="125" t="s">
        <v>209</v>
      </c>
      <c r="D1" s="1698" t="s">
        <v>210</v>
      </c>
      <c r="E1" s="1699"/>
      <c r="F1" s="1699"/>
      <c r="G1" s="1699"/>
      <c r="H1" s="1701"/>
      <c r="I1" s="1702"/>
      <c r="J1" s="1702"/>
      <c r="K1" s="175"/>
    </row>
    <row r="2" spans="1:11" ht="31.5" customHeight="1">
      <c r="A2" s="1725"/>
      <c r="B2" s="1730"/>
      <c r="C2" s="126" t="str">
        <f>'INVENTORY WEEK 1'!C2</f>
        <v>Add Date</v>
      </c>
      <c r="D2" s="126" t="str">
        <f>'INVENTORY WEEK 2'!G2</f>
        <v>Add Date</v>
      </c>
      <c r="E2" s="127" t="s">
        <v>211</v>
      </c>
      <c r="F2" s="127" t="s">
        <v>211</v>
      </c>
      <c r="G2" s="127" t="s">
        <v>211</v>
      </c>
      <c r="H2" s="1703" t="s">
        <v>212</v>
      </c>
      <c r="I2" s="1704"/>
      <c r="J2" s="1740"/>
      <c r="K2" s="1735" t="s">
        <v>213</v>
      </c>
    </row>
    <row r="3" spans="1:11" ht="15" customHeight="1">
      <c r="A3" s="1725"/>
      <c r="B3" s="1731" t="s">
        <v>214</v>
      </c>
      <c r="C3" s="1709" t="s">
        <v>215</v>
      </c>
      <c r="D3" s="1733" t="s">
        <v>216</v>
      </c>
      <c r="E3" s="1733" t="str">
        <f>IF('DAILY MEAT PREP &amp; PAR SHEET'!D2="HARAHAN","MONDAY","TUESDAY")</f>
        <v>TUESDAY</v>
      </c>
      <c r="F3" s="1733" t="str">
        <f>IF('DAILY MEAT PREP &amp; PAR SHEET'!D2="HARAHAN","THURSDAY","FRIDAY")</f>
        <v>FRIDAY</v>
      </c>
      <c r="G3" s="1709" t="s">
        <v>217</v>
      </c>
      <c r="H3" s="1713" t="s">
        <v>218</v>
      </c>
      <c r="I3" s="1715" t="s">
        <v>219</v>
      </c>
      <c r="J3" s="1715" t="s">
        <v>220</v>
      </c>
      <c r="K3" s="1735"/>
    </row>
    <row r="4" spans="1:11" ht="19.5" customHeight="1">
      <c r="A4" s="1726"/>
      <c r="B4" s="1732"/>
      <c r="C4" s="1710"/>
      <c r="D4" s="1734"/>
      <c r="E4" s="1734"/>
      <c r="F4" s="1734"/>
      <c r="G4" s="1710"/>
      <c r="H4" s="1748"/>
      <c r="I4" s="1735"/>
      <c r="J4" s="1735"/>
      <c r="K4" s="1735"/>
    </row>
    <row r="5" spans="1:11" ht="17.25" customHeight="1">
      <c r="A5" s="130"/>
      <c r="B5" s="1732"/>
      <c r="C5" s="1705" t="s">
        <v>221</v>
      </c>
      <c r="D5" s="1705"/>
      <c r="E5" s="1705"/>
      <c r="F5" s="1705"/>
      <c r="G5" s="1706"/>
      <c r="H5" s="131"/>
      <c r="I5" s="176"/>
      <c r="J5" s="176"/>
      <c r="K5" s="177"/>
    </row>
    <row r="6" spans="1:11" ht="18.75">
      <c r="A6" s="4" t="str">
        <f>'INVENTORY WEEK 1'!A6</f>
        <v>MEATS</v>
      </c>
      <c r="B6" s="132"/>
      <c r="C6" s="133"/>
      <c r="D6" s="133"/>
      <c r="E6" s="133"/>
      <c r="F6" s="133"/>
      <c r="G6" s="133"/>
      <c r="H6" s="134"/>
      <c r="I6" s="178"/>
      <c r="J6" s="178"/>
      <c r="K6" s="179"/>
    </row>
    <row r="7" spans="1:11">
      <c r="A7" s="135" t="str">
        <f>'INVENTORY WEEK 1'!A7</f>
        <v>Beef Brisket</v>
      </c>
      <c r="B7" s="136">
        <f>'INVENTORY WEEK 1'!B7</f>
        <v>6636452</v>
      </c>
      <c r="C7" s="137">
        <f>'INVENTORY WEEK 1'!C7</f>
        <v>2.79</v>
      </c>
      <c r="D7" s="138">
        <f>'INVENTORY WEEK 2'!G7</f>
        <v>0</v>
      </c>
      <c r="E7" s="139"/>
      <c r="F7" s="139"/>
      <c r="G7" s="140"/>
      <c r="H7" s="146">
        <f>(D7*C7)</f>
        <v>0</v>
      </c>
      <c r="I7" s="146">
        <f>(C7*G7)</f>
        <v>0</v>
      </c>
      <c r="J7" s="212">
        <f>(D7+E7+F7-G7)*C7</f>
        <v>0</v>
      </c>
      <c r="K7" s="213">
        <f>D7+E7+F7-G7</f>
        <v>0</v>
      </c>
    </row>
    <row r="8" spans="1:11">
      <c r="A8" s="14" t="str">
        <f>'INVENTORY WEEK 1'!A8</f>
        <v>Chicken Breast</v>
      </c>
      <c r="B8" s="66">
        <f>'INVENTORY WEEK 1'!B8</f>
        <v>7714468</v>
      </c>
      <c r="C8" s="142">
        <f>'INVENTORY WEEK 1'!C8</f>
        <v>1.68</v>
      </c>
      <c r="D8" s="143">
        <f>'INVENTORY WEEK 2'!G8</f>
        <v>0</v>
      </c>
      <c r="E8" s="144"/>
      <c r="F8" s="144"/>
      <c r="G8" s="145"/>
      <c r="H8" s="146">
        <f t="shared" ref="H8:H18" si="0">D8*C8</f>
        <v>0</v>
      </c>
      <c r="I8" s="146">
        <f t="shared" ref="I8:I18" si="1">C8*G8</f>
        <v>0</v>
      </c>
      <c r="J8" s="181">
        <f t="shared" ref="J8:J18" si="2">(D8+E8+F8-G8)*C8</f>
        <v>0</v>
      </c>
      <c r="K8" s="213">
        <f t="shared" ref="K8:K71" si="3">D8+E8+F8-G8</f>
        <v>0</v>
      </c>
    </row>
    <row r="9" spans="1:11">
      <c r="A9" s="14" t="str">
        <f>'INVENTORY WEEK 1'!A9</f>
        <v>Chicken Nuggets</v>
      </c>
      <c r="B9" s="66">
        <f>'INVENTORY WEEK 1'!B9</f>
        <v>9839283</v>
      </c>
      <c r="C9" s="142">
        <f>'INVENTORY WEEK 1'!C9</f>
        <v>65.84</v>
      </c>
      <c r="D9" s="143">
        <f>'INVENTORY WEEK 2'!G9</f>
        <v>0</v>
      </c>
      <c r="E9" s="144"/>
      <c r="F9" s="144"/>
      <c r="G9" s="145"/>
      <c r="H9" s="146">
        <f t="shared" si="0"/>
        <v>0</v>
      </c>
      <c r="I9" s="146">
        <f t="shared" si="1"/>
        <v>0</v>
      </c>
      <c r="J9" s="181">
        <f t="shared" si="2"/>
        <v>0</v>
      </c>
      <c r="K9" s="213">
        <f t="shared" si="3"/>
        <v>0</v>
      </c>
    </row>
    <row r="10" spans="1:11">
      <c r="A10" s="14" t="str">
        <f>'INVENTORY WEEK 1'!A10</f>
        <v>Pork, Boston Butt</v>
      </c>
      <c r="B10" s="66">
        <f>'INVENTORY WEEK 1'!B10</f>
        <v>9692265</v>
      </c>
      <c r="C10" s="142">
        <f>'INVENTORY WEEK 1'!C10</f>
        <v>1.26</v>
      </c>
      <c r="D10" s="143">
        <f>'INVENTORY WEEK 2'!G10</f>
        <v>0</v>
      </c>
      <c r="E10" s="144"/>
      <c r="F10" s="144"/>
      <c r="G10" s="145"/>
      <c r="H10" s="146">
        <f t="shared" si="0"/>
        <v>0</v>
      </c>
      <c r="I10" s="146">
        <f t="shared" si="1"/>
        <v>0</v>
      </c>
      <c r="J10" s="181">
        <f t="shared" si="2"/>
        <v>0</v>
      </c>
      <c r="K10" s="213">
        <f t="shared" si="3"/>
        <v>0</v>
      </c>
    </row>
    <row r="11" spans="1:11">
      <c r="A11" s="14" t="str">
        <f>'INVENTORY WEEK 1'!A11</f>
        <v>Pork, SpareRib</v>
      </c>
      <c r="B11" s="147">
        <f>'INVENTORY WEEK 1'!B11</f>
        <v>2447019</v>
      </c>
      <c r="C11" s="142">
        <f>'INVENTORY WEEK 1'!C11</f>
        <v>2.0499999999999998</v>
      </c>
      <c r="D11" s="143">
        <f>'INVENTORY WEEK 2'!G11</f>
        <v>0</v>
      </c>
      <c r="E11" s="144"/>
      <c r="F11" s="144"/>
      <c r="G11" s="145"/>
      <c r="H11" s="146">
        <f t="shared" si="0"/>
        <v>0</v>
      </c>
      <c r="I11" s="146">
        <f t="shared" si="1"/>
        <v>0</v>
      </c>
      <c r="J11" s="181">
        <f t="shared" si="2"/>
        <v>0</v>
      </c>
      <c r="K11" s="213">
        <f t="shared" si="3"/>
        <v>0</v>
      </c>
    </row>
    <row r="12" spans="1:11">
      <c r="A12" s="14" t="str">
        <f>'INVENTORY WEEK 1'!A12</f>
        <v>Sausage, Smoked Original</v>
      </c>
      <c r="B12" s="147">
        <f>'INVENTORY WEEK 1'!B12</f>
        <v>5803726</v>
      </c>
      <c r="C12" s="142">
        <f>'INVENTORY WEEK 1'!C12</f>
        <v>50.59</v>
      </c>
      <c r="D12" s="143">
        <f>'INVENTORY WEEK 2'!G12</f>
        <v>0</v>
      </c>
      <c r="E12" s="144"/>
      <c r="F12" s="144"/>
      <c r="G12" s="145"/>
      <c r="H12" s="146">
        <f t="shared" si="0"/>
        <v>0</v>
      </c>
      <c r="I12" s="146">
        <f t="shared" si="1"/>
        <v>0</v>
      </c>
      <c r="J12" s="181">
        <f t="shared" si="2"/>
        <v>0</v>
      </c>
      <c r="K12" s="213">
        <f t="shared" si="3"/>
        <v>0</v>
      </c>
    </row>
    <row r="13" spans="1:11">
      <c r="A13" s="14" t="str">
        <f>'INVENTORY WEEK 1'!A13</f>
        <v>Sausage, Jalapeno Cheddar</v>
      </c>
      <c r="B13" s="147">
        <f>'INVENTORY WEEK 1'!B13</f>
        <v>5167151</v>
      </c>
      <c r="C13" s="142">
        <f>'INVENTORY WEEK 1'!C13</f>
        <v>50.59</v>
      </c>
      <c r="D13" s="143">
        <f>'INVENTORY WEEK 2'!G13</f>
        <v>0</v>
      </c>
      <c r="E13" s="144"/>
      <c r="F13" s="144"/>
      <c r="G13" s="145"/>
      <c r="H13" s="146">
        <f t="shared" si="0"/>
        <v>0</v>
      </c>
      <c r="I13" s="146">
        <f t="shared" si="1"/>
        <v>0</v>
      </c>
      <c r="J13" s="181">
        <f t="shared" si="2"/>
        <v>0</v>
      </c>
      <c r="K13" s="213">
        <f t="shared" si="3"/>
        <v>0</v>
      </c>
    </row>
    <row r="14" spans="1:11">
      <c r="A14" s="14" t="str">
        <f>'INVENTORY WEEK 1'!A14</f>
        <v>Turkey, Breast Whole</v>
      </c>
      <c r="B14" s="66">
        <f>'INVENTORY WEEK 1'!B14</f>
        <v>9833070</v>
      </c>
      <c r="C14" s="142">
        <f>'INVENTORY WEEK 1'!C14</f>
        <v>2.52</v>
      </c>
      <c r="D14" s="148">
        <f>'INVENTORY WEEK 2'!G14</f>
        <v>0</v>
      </c>
      <c r="E14" s="38"/>
      <c r="F14" s="38"/>
      <c r="G14" s="149"/>
      <c r="H14" s="146">
        <f t="shared" si="0"/>
        <v>0</v>
      </c>
      <c r="I14" s="146">
        <f t="shared" si="1"/>
        <v>0</v>
      </c>
      <c r="J14" s="181">
        <f t="shared" si="2"/>
        <v>0</v>
      </c>
      <c r="K14" s="213">
        <f t="shared" si="3"/>
        <v>0</v>
      </c>
    </row>
    <row r="15" spans="1:11">
      <c r="A15" s="14" t="str">
        <f>'INVENTORY WEEK 1'!A15</f>
        <v>Bacon Bits</v>
      </c>
      <c r="B15" s="150" t="str">
        <f>'INVENTORY WEEK 1'!B15</f>
        <v>7660281</v>
      </c>
      <c r="C15" s="151">
        <f>'INVENTORY WEEK 1'!C15</f>
        <v>60.88</v>
      </c>
      <c r="D15" s="148">
        <f>'INVENTORY WEEK 2'!G15</f>
        <v>0</v>
      </c>
      <c r="E15" s="38"/>
      <c r="F15" s="38"/>
      <c r="G15" s="149"/>
      <c r="H15" s="146">
        <f t="shared" si="0"/>
        <v>0</v>
      </c>
      <c r="I15" s="146">
        <f t="shared" si="1"/>
        <v>0</v>
      </c>
      <c r="J15" s="181">
        <f t="shared" si="2"/>
        <v>0</v>
      </c>
      <c r="K15" s="213">
        <f t="shared" si="3"/>
        <v>0</v>
      </c>
    </row>
    <row r="16" spans="1:11">
      <c r="A16" s="14">
        <f>'INVENTORY WEEK 1'!A16</f>
        <v>0</v>
      </c>
      <c r="B16" s="152">
        <f>'INVENTORY WEEK 1'!B16</f>
        <v>0</v>
      </c>
      <c r="C16" s="153">
        <f>'INVENTORY WEEK 1'!C16</f>
        <v>0</v>
      </c>
      <c r="D16" s="148">
        <f>'INVENTORY WEEK 2'!G16</f>
        <v>0</v>
      </c>
      <c r="E16" s="38"/>
      <c r="F16" s="38"/>
      <c r="G16" s="149"/>
      <c r="H16" s="146">
        <f t="shared" si="0"/>
        <v>0</v>
      </c>
      <c r="I16" s="146">
        <f t="shared" si="1"/>
        <v>0</v>
      </c>
      <c r="J16" s="181">
        <f t="shared" si="2"/>
        <v>0</v>
      </c>
      <c r="K16" s="213">
        <f t="shared" si="3"/>
        <v>0</v>
      </c>
    </row>
    <row r="17" spans="1:11">
      <c r="A17" s="14">
        <f>'INVENTORY WEEK 1'!A17</f>
        <v>0</v>
      </c>
      <c r="B17" s="152">
        <f>'INVENTORY WEEK 1'!B17</f>
        <v>0</v>
      </c>
      <c r="C17" s="153">
        <f>'INVENTORY WEEK 1'!C17</f>
        <v>0</v>
      </c>
      <c r="D17" s="148">
        <f>'INVENTORY WEEK 2'!G17</f>
        <v>0</v>
      </c>
      <c r="E17" s="38"/>
      <c r="F17" s="38"/>
      <c r="G17" s="149"/>
      <c r="H17" s="146">
        <f t="shared" si="0"/>
        <v>0</v>
      </c>
      <c r="I17" s="146">
        <f t="shared" si="1"/>
        <v>0</v>
      </c>
      <c r="J17" s="181">
        <f t="shared" si="2"/>
        <v>0</v>
      </c>
      <c r="K17" s="213">
        <f t="shared" si="3"/>
        <v>0</v>
      </c>
    </row>
    <row r="18" spans="1:11">
      <c r="A18" s="39">
        <f>'INVENTORY WEEK 1'!A18</f>
        <v>0</v>
      </c>
      <c r="B18" s="154">
        <f>'INVENTORY WEEK 1'!B18</f>
        <v>0</v>
      </c>
      <c r="C18" s="155">
        <f>'INVENTORY WEEK 1'!C18</f>
        <v>0</v>
      </c>
      <c r="D18" s="107">
        <f>'INVENTORY WEEK 2'!G18</f>
        <v>0</v>
      </c>
      <c r="E18" s="43"/>
      <c r="F18" s="43"/>
      <c r="G18" s="156"/>
      <c r="H18" s="146">
        <f t="shared" si="0"/>
        <v>0</v>
      </c>
      <c r="I18" s="146">
        <f t="shared" si="1"/>
        <v>0</v>
      </c>
      <c r="J18" s="181">
        <f t="shared" si="2"/>
        <v>0</v>
      </c>
      <c r="K18" s="213">
        <f t="shared" si="3"/>
        <v>0</v>
      </c>
    </row>
    <row r="19" spans="1:11">
      <c r="A19" s="1743" t="s">
        <v>233</v>
      </c>
      <c r="B19" s="1736"/>
      <c r="C19" s="1736"/>
      <c r="D19" s="1736"/>
      <c r="E19" s="110">
        <f>E7*C7+C8*E8+C9*E9+C10*E10+C11*E11+C12*E12+C13*E13+C14*E14+C15*E15+C16*E16+C17*E17+C18*E18</f>
        <v>0</v>
      </c>
      <c r="F19" s="111">
        <f>F7*C7+C8*F8+C9*F9+C10*F10+C11*F11+C12*F12+C13*F13+C14*F14+C15*F15+C16*F16+C17*F17+C18*F18</f>
        <v>0</v>
      </c>
      <c r="G19" s="1736"/>
      <c r="H19" s="157">
        <f>SUM(H7:H18)</f>
        <v>0</v>
      </c>
      <c r="I19" s="157">
        <f>SUM(I7:I18)</f>
        <v>0</v>
      </c>
      <c r="J19" s="183">
        <f>SUM(J7:J18)</f>
        <v>0</v>
      </c>
      <c r="K19" s="128"/>
    </row>
    <row r="20" spans="1:11">
      <c r="A20" s="1728"/>
      <c r="B20" s="1736"/>
      <c r="C20" s="1736"/>
      <c r="D20" s="1736"/>
      <c r="E20" s="1741"/>
      <c r="F20" s="1741"/>
      <c r="G20" s="1736"/>
      <c r="H20" s="1742"/>
      <c r="I20" s="1742"/>
      <c r="J20" s="1742"/>
      <c r="K20" s="179"/>
    </row>
    <row r="21" spans="1:11">
      <c r="A21" s="158" t="str">
        <f>'INVENTORY WEEK 1'!A21</f>
        <v>Baked Potato Casserole</v>
      </c>
      <c r="B21" s="99">
        <f>'INVENTORY WEEK 1'!B21</f>
        <v>4484571</v>
      </c>
      <c r="C21" s="159">
        <f>'INVENTORY WEEK 1'!C21</f>
        <v>24.95</v>
      </c>
      <c r="D21" s="160">
        <f>'INVENTORY WEEK 2'!G21</f>
        <v>0</v>
      </c>
      <c r="E21" s="161"/>
      <c r="F21" s="161"/>
      <c r="G21" s="162"/>
      <c r="H21" s="141">
        <f>D21*C21</f>
        <v>0</v>
      </c>
      <c r="I21" s="141">
        <f>C21*G21</f>
        <v>0</v>
      </c>
      <c r="J21" s="184">
        <f>(D21+E21+F21-G21)*C21</f>
        <v>0</v>
      </c>
      <c r="K21" s="177">
        <f>D21+E21+F21-G21</f>
        <v>0</v>
      </c>
    </row>
    <row r="22" spans="1:11">
      <c r="A22" s="53" t="str">
        <f>'INVENTORY WEEK 1'!A22</f>
        <v>Bean, Baked Bean</v>
      </c>
      <c r="B22" s="15">
        <f>'INVENTORY WEEK 1'!B22</f>
        <v>7841281</v>
      </c>
      <c r="C22" s="163">
        <f>'INVENTORY WEEK 1'!C22</f>
        <v>32.97</v>
      </c>
      <c r="D22" s="164">
        <f>'INVENTORY WEEK 2'!G22</f>
        <v>0</v>
      </c>
      <c r="E22" s="165"/>
      <c r="F22" s="165"/>
      <c r="G22" s="166"/>
      <c r="H22" s="146">
        <f>D22*C22</f>
        <v>0</v>
      </c>
      <c r="I22" s="146">
        <f t="shared" ref="I22:I29" si="4">C22*G22</f>
        <v>0</v>
      </c>
      <c r="J22" s="181">
        <f>(D22+E22+F22-G22)*C22</f>
        <v>0</v>
      </c>
      <c r="K22" s="213">
        <f t="shared" si="3"/>
        <v>0</v>
      </c>
    </row>
    <row r="23" spans="1:11">
      <c r="A23" s="53" t="str">
        <f>'INVENTORY WEEK 1'!A23</f>
        <v>Bean, Green Bean</v>
      </c>
      <c r="B23" s="15">
        <f>'INVENTORY WEEK 1'!B23</f>
        <v>4083781</v>
      </c>
      <c r="C23" s="163">
        <f>'INVENTORY WEEK 1'!C23</f>
        <v>32.33</v>
      </c>
      <c r="D23" s="164">
        <f>'INVENTORY WEEK 2'!G23</f>
        <v>0</v>
      </c>
      <c r="E23" s="165"/>
      <c r="F23" s="165"/>
      <c r="G23" s="166"/>
      <c r="H23" s="146">
        <f t="shared" ref="H23:H29" si="5">D23*C23</f>
        <v>0</v>
      </c>
      <c r="I23" s="146">
        <f t="shared" si="4"/>
        <v>0</v>
      </c>
      <c r="J23" s="181">
        <f t="shared" ref="J23:J29" si="6">(D23+E23+F23-G23)*C23</f>
        <v>0</v>
      </c>
      <c r="K23" s="213">
        <f t="shared" si="3"/>
        <v>0</v>
      </c>
    </row>
    <row r="24" spans="1:11">
      <c r="A24" s="53" t="str">
        <f>'INVENTORY WEEK 1'!A24</f>
        <v>Bean, Jalapeno Bean</v>
      </c>
      <c r="B24" s="15">
        <f>'INVENTORY WEEK 1'!B24</f>
        <v>7841661</v>
      </c>
      <c r="C24" s="163">
        <f>'INVENTORY WEEK 1'!C24</f>
        <v>32.979999999999997</v>
      </c>
      <c r="D24" s="164">
        <f>'INVENTORY WEEK 2'!G24</f>
        <v>0</v>
      </c>
      <c r="E24" s="165"/>
      <c r="F24" s="165"/>
      <c r="G24" s="166"/>
      <c r="H24" s="146">
        <f t="shared" si="5"/>
        <v>0</v>
      </c>
      <c r="I24" s="146">
        <f t="shared" si="4"/>
        <v>0</v>
      </c>
      <c r="J24" s="181">
        <f t="shared" si="6"/>
        <v>0</v>
      </c>
      <c r="K24" s="213">
        <f t="shared" si="3"/>
        <v>0</v>
      </c>
    </row>
    <row r="25" spans="1:11">
      <c r="A25" s="53" t="str">
        <f>'INVENTORY WEEK 1'!A25</f>
        <v>Brioche Bun (Big Barbecue)</v>
      </c>
      <c r="B25" s="15">
        <f>'INVENTORY WEEK 1'!B25</f>
        <v>7991876</v>
      </c>
      <c r="C25" s="163">
        <f>'INVENTORY WEEK 1'!C25</f>
        <v>25.55</v>
      </c>
      <c r="D25" s="164">
        <f>'INVENTORY WEEK 2'!G25</f>
        <v>0</v>
      </c>
      <c r="E25" s="165"/>
      <c r="F25" s="165"/>
      <c r="G25" s="166"/>
      <c r="H25" s="146">
        <f t="shared" si="5"/>
        <v>0</v>
      </c>
      <c r="I25" s="146">
        <f t="shared" si="4"/>
        <v>0</v>
      </c>
      <c r="J25" s="181">
        <f t="shared" si="6"/>
        <v>0</v>
      </c>
      <c r="K25" s="213">
        <f t="shared" si="3"/>
        <v>0</v>
      </c>
    </row>
    <row r="26" spans="1:11">
      <c r="A26" s="53" t="str">
        <f>'INVENTORY WEEK 1'!A26</f>
        <v>Brownie, Blondie</v>
      </c>
      <c r="B26" s="15">
        <f>'INVENTORY WEEK 1'!B26</f>
        <v>1350689</v>
      </c>
      <c r="C26" s="163">
        <f>'INVENTORY WEEK 1'!C26</f>
        <v>61.65</v>
      </c>
      <c r="D26" s="164">
        <f>'INVENTORY WEEK 2'!G26</f>
        <v>0</v>
      </c>
      <c r="E26" s="165"/>
      <c r="F26" s="165"/>
      <c r="G26" s="166"/>
      <c r="H26" s="146">
        <f t="shared" si="5"/>
        <v>0</v>
      </c>
      <c r="I26" s="146">
        <f t="shared" si="4"/>
        <v>0</v>
      </c>
      <c r="J26" s="181">
        <f t="shared" si="6"/>
        <v>0</v>
      </c>
      <c r="K26" s="213">
        <f t="shared" si="3"/>
        <v>0</v>
      </c>
    </row>
    <row r="27" spans="1:11">
      <c r="A27" s="53" t="str">
        <f>'INVENTORY WEEK 1'!A27</f>
        <v>Bun, BBQ (Westerner)</v>
      </c>
      <c r="B27" s="15">
        <f>'INVENTORY WEEK 1'!B27</f>
        <v>7991508</v>
      </c>
      <c r="C27" s="163">
        <f>'INVENTORY WEEK 1'!C27</f>
        <v>22.16</v>
      </c>
      <c r="D27" s="164">
        <f>'INVENTORY WEEK 2'!G27</f>
        <v>0</v>
      </c>
      <c r="E27" s="165"/>
      <c r="F27" s="165"/>
      <c r="G27" s="166"/>
      <c r="H27" s="146">
        <f t="shared" si="5"/>
        <v>0</v>
      </c>
      <c r="I27" s="146">
        <f t="shared" si="4"/>
        <v>0</v>
      </c>
      <c r="J27" s="181">
        <f t="shared" si="6"/>
        <v>0</v>
      </c>
      <c r="K27" s="213">
        <f t="shared" si="3"/>
        <v>0</v>
      </c>
    </row>
    <row r="28" spans="1:11">
      <c r="A28" s="53" t="str">
        <f>'INVENTORY WEEK 1'!A28</f>
        <v>Bean, Baked W/Jalapeno</v>
      </c>
      <c r="B28" s="15">
        <f>'INVENTORY WEEK 1'!B28</f>
        <v>7841661</v>
      </c>
      <c r="C28" s="163">
        <f>'INVENTORY WEEK 1'!C28</f>
        <v>32.58</v>
      </c>
      <c r="D28" s="164">
        <f>'INVENTORY WEEK 2'!G28</f>
        <v>0</v>
      </c>
      <c r="E28" s="165"/>
      <c r="F28" s="165"/>
      <c r="G28" s="166"/>
      <c r="H28" s="146">
        <f t="shared" si="5"/>
        <v>0</v>
      </c>
      <c r="I28" s="146">
        <f t="shared" si="4"/>
        <v>0</v>
      </c>
      <c r="J28" s="181">
        <f t="shared" si="6"/>
        <v>0</v>
      </c>
      <c r="K28" s="213">
        <f t="shared" si="3"/>
        <v>0</v>
      </c>
    </row>
    <row r="29" spans="1:11">
      <c r="A29" s="53" t="str">
        <f>'INVENTORY WEEK 1'!A29</f>
        <v>Bread, White (Texas Toast)</v>
      </c>
      <c r="B29" s="15">
        <f>'INVENTORY WEEK 1'!B29</f>
        <v>6340301</v>
      </c>
      <c r="C29" s="163">
        <f>'INVENTORY WEEK 1'!C29</f>
        <v>26.71</v>
      </c>
      <c r="D29" s="164">
        <f>'INVENTORY WEEK 2'!G29</f>
        <v>0</v>
      </c>
      <c r="E29" s="165"/>
      <c r="F29" s="165"/>
      <c r="G29" s="166"/>
      <c r="H29" s="146">
        <f t="shared" si="5"/>
        <v>0</v>
      </c>
      <c r="I29" s="146">
        <f t="shared" si="4"/>
        <v>0</v>
      </c>
      <c r="J29" s="181">
        <f t="shared" si="6"/>
        <v>0</v>
      </c>
      <c r="K29" s="213">
        <f t="shared" si="3"/>
        <v>0</v>
      </c>
    </row>
    <row r="30" spans="1:11">
      <c r="A30" s="53" t="str">
        <f>'INVENTORY WEEK 1'!A30</f>
        <v>Cheese, Cheddar (Shred)</v>
      </c>
      <c r="B30" s="15">
        <f>'INVENTORY WEEK 1'!B30</f>
        <v>1332634</v>
      </c>
      <c r="C30" s="104">
        <f>'INVENTORY WEEK 1'!C30</f>
        <v>45.78</v>
      </c>
      <c r="D30" s="167">
        <f>'INVENTORY WEEK 2'!G30</f>
        <v>0</v>
      </c>
      <c r="E30" s="168"/>
      <c r="F30" s="168"/>
      <c r="G30" s="169"/>
      <c r="H30" s="146">
        <f t="shared" ref="H30:H50" si="7">D30*C30</f>
        <v>0</v>
      </c>
      <c r="I30" s="146">
        <f t="shared" ref="I30:I50" si="8">C30*G30</f>
        <v>0</v>
      </c>
      <c r="J30" s="181">
        <f t="shared" ref="J30:J50" si="9">(D30+E30+F30-G30)*C30</f>
        <v>0</v>
      </c>
      <c r="K30" s="213">
        <f t="shared" si="3"/>
        <v>0</v>
      </c>
    </row>
    <row r="31" spans="1:11">
      <c r="A31" s="53" t="str">
        <f>'INVENTORY WEEK 1'!A31</f>
        <v>Cheese, Cheddar (Sliced)</v>
      </c>
      <c r="B31" s="15">
        <f>'INVENTORY WEEK 1'!B31</f>
        <v>4985693</v>
      </c>
      <c r="C31" s="104">
        <f>'INVENTORY WEEK 1'!C31</f>
        <v>30.49</v>
      </c>
      <c r="D31" s="167">
        <f>'INVENTORY WEEK 2'!G31</f>
        <v>0</v>
      </c>
      <c r="E31" s="168"/>
      <c r="F31" s="168"/>
      <c r="G31" s="169"/>
      <c r="H31" s="146">
        <f t="shared" si="7"/>
        <v>0</v>
      </c>
      <c r="I31" s="146">
        <f t="shared" si="8"/>
        <v>0</v>
      </c>
      <c r="J31" s="181">
        <f t="shared" si="9"/>
        <v>0</v>
      </c>
      <c r="K31" s="213">
        <f t="shared" si="3"/>
        <v>0</v>
      </c>
    </row>
    <row r="32" spans="1:11">
      <c r="A32" s="53" t="str">
        <f>'INVENTORY WEEK 1'!A32</f>
        <v>Cheese, Parmesan</v>
      </c>
      <c r="B32" s="15">
        <f>'INVENTORY WEEK 1'!B32</f>
        <v>3587490</v>
      </c>
      <c r="C32" s="104">
        <f>'INVENTORY WEEK 1'!C32</f>
        <v>82.47</v>
      </c>
      <c r="D32" s="167">
        <f>'INVENTORY WEEK 2'!G32</f>
        <v>0</v>
      </c>
      <c r="E32" s="168"/>
      <c r="F32" s="168"/>
      <c r="G32" s="169"/>
      <c r="H32" s="146">
        <f t="shared" si="7"/>
        <v>0</v>
      </c>
      <c r="I32" s="146">
        <f t="shared" si="8"/>
        <v>0</v>
      </c>
      <c r="J32" s="181">
        <f t="shared" si="9"/>
        <v>0</v>
      </c>
      <c r="K32" s="213">
        <f t="shared" si="3"/>
        <v>0</v>
      </c>
    </row>
    <row r="33" spans="1:11">
      <c r="A33" s="53" t="str">
        <f>'INVENTORY WEEK 1'!A33</f>
        <v>Chip, Corn (Fritos)</v>
      </c>
      <c r="B33" s="15">
        <f>'INVENTORY WEEK 1'!B33</f>
        <v>5597968</v>
      </c>
      <c r="C33" s="104">
        <f>'INVENTORY WEEK 1'!C33</f>
        <v>28.88</v>
      </c>
      <c r="D33" s="167">
        <f>'INVENTORY WEEK 2'!G33</f>
        <v>0</v>
      </c>
      <c r="E33" s="168"/>
      <c r="F33" s="168"/>
      <c r="G33" s="169"/>
      <c r="H33" s="146">
        <f t="shared" si="7"/>
        <v>0</v>
      </c>
      <c r="I33" s="146">
        <f t="shared" si="8"/>
        <v>0</v>
      </c>
      <c r="J33" s="181">
        <f t="shared" si="9"/>
        <v>0</v>
      </c>
      <c r="K33" s="213">
        <f t="shared" si="3"/>
        <v>0</v>
      </c>
    </row>
    <row r="34" spans="1:11">
      <c r="A34" s="53" t="str">
        <f>'INVENTORY WEEK 1'!A34</f>
        <v>Chip, Potato BBQ</v>
      </c>
      <c r="B34" s="15">
        <f>'INVENTORY WEEK 1'!B34</f>
        <v>5601653</v>
      </c>
      <c r="C34" s="163">
        <f>'INVENTORY WEEK 1'!C34</f>
        <v>28.88</v>
      </c>
      <c r="D34" s="167">
        <f>'INVENTORY WEEK 2'!G34</f>
        <v>0</v>
      </c>
      <c r="E34" s="168"/>
      <c r="F34" s="168"/>
      <c r="G34" s="169"/>
      <c r="H34" s="146">
        <f t="shared" si="7"/>
        <v>0</v>
      </c>
      <c r="I34" s="146">
        <f t="shared" si="8"/>
        <v>0</v>
      </c>
      <c r="J34" s="181">
        <f t="shared" si="9"/>
        <v>0</v>
      </c>
      <c r="K34" s="213">
        <f t="shared" si="3"/>
        <v>0</v>
      </c>
    </row>
    <row r="35" spans="1:11">
      <c r="A35" s="53" t="str">
        <f>'INVENTORY WEEK 1'!A35</f>
        <v>Chip, Potato Plain</v>
      </c>
      <c r="B35" s="15">
        <f>'INVENTORY WEEK 1'!B35</f>
        <v>5601679</v>
      </c>
      <c r="C35" s="163">
        <f>'INVENTORY WEEK 1'!C35</f>
        <v>28.88</v>
      </c>
      <c r="D35" s="167">
        <f>'INVENTORY WEEK 2'!G35</f>
        <v>0</v>
      </c>
      <c r="E35" s="168"/>
      <c r="F35" s="168"/>
      <c r="G35" s="169"/>
      <c r="H35" s="146">
        <f t="shared" si="7"/>
        <v>0</v>
      </c>
      <c r="I35" s="146">
        <f t="shared" si="8"/>
        <v>0</v>
      </c>
      <c r="J35" s="181">
        <f t="shared" si="9"/>
        <v>0</v>
      </c>
      <c r="K35" s="213">
        <f t="shared" si="3"/>
        <v>0</v>
      </c>
    </row>
    <row r="36" spans="1:11">
      <c r="A36" s="53" t="str">
        <f>'INVENTORY WEEK 1'!A36</f>
        <v>Chip, Sour Cream</v>
      </c>
      <c r="B36" s="56">
        <f>'INVENTORY WEEK 1'!B36</f>
        <v>5601729</v>
      </c>
      <c r="C36" s="170">
        <f>'INVENTORY WEEK 1'!C36</f>
        <v>28.88</v>
      </c>
      <c r="D36" s="171">
        <f>'INVENTORY WEEK 2'!G36</f>
        <v>0</v>
      </c>
      <c r="E36" s="172"/>
      <c r="F36" s="172"/>
      <c r="G36" s="173"/>
      <c r="H36" s="146">
        <f t="shared" si="7"/>
        <v>0</v>
      </c>
      <c r="I36" s="146">
        <f t="shared" si="8"/>
        <v>0</v>
      </c>
      <c r="J36" s="181">
        <f t="shared" si="9"/>
        <v>0</v>
      </c>
      <c r="K36" s="213">
        <f t="shared" si="3"/>
        <v>0</v>
      </c>
    </row>
    <row r="37" spans="1:11">
      <c r="A37" s="53" t="str">
        <f>'INVENTORY WEEK 1'!A37</f>
        <v>Coleslaw Kit</v>
      </c>
      <c r="B37" s="58">
        <f>'INVENTORY WEEK 1'!B37</f>
        <v>3157171</v>
      </c>
      <c r="C37" s="104">
        <f>'INVENTORY WEEK 1'!C37</f>
        <v>30.13</v>
      </c>
      <c r="D37" s="105">
        <f>'INVENTORY WEEK 2'!G37</f>
        <v>0</v>
      </c>
      <c r="E37" s="88"/>
      <c r="F37" s="88"/>
      <c r="G37" s="89"/>
      <c r="H37" s="146">
        <f t="shared" si="7"/>
        <v>0</v>
      </c>
      <c r="I37" s="146">
        <f t="shared" si="8"/>
        <v>0</v>
      </c>
      <c r="J37" s="181">
        <f t="shared" si="9"/>
        <v>0</v>
      </c>
      <c r="K37" s="213">
        <f t="shared" si="3"/>
        <v>0</v>
      </c>
    </row>
    <row r="38" spans="1:11">
      <c r="A38" s="53" t="str">
        <f>'INVENTORY WEEK 1'!A38</f>
        <v>Cone, Ice Cream</v>
      </c>
      <c r="B38" s="58">
        <f>'INVENTORY WEEK 1'!B38</f>
        <v>9576190</v>
      </c>
      <c r="C38" s="104">
        <f>'INVENTORY WEEK 1'!C38</f>
        <v>39.43</v>
      </c>
      <c r="D38" s="105">
        <f>'INVENTORY WEEK 2'!G38</f>
        <v>0</v>
      </c>
      <c r="E38" s="88"/>
      <c r="F38" s="88"/>
      <c r="G38" s="89"/>
      <c r="H38" s="146">
        <f t="shared" si="7"/>
        <v>0</v>
      </c>
      <c r="I38" s="146">
        <f t="shared" si="8"/>
        <v>0</v>
      </c>
      <c r="J38" s="181">
        <f t="shared" si="9"/>
        <v>0</v>
      </c>
      <c r="K38" s="213">
        <f t="shared" si="3"/>
        <v>0</v>
      </c>
    </row>
    <row r="39" spans="1:11">
      <c r="A39" s="53" t="str">
        <f>'INVENTORY WEEK 1'!A39</f>
        <v>Cookie, Chocolate Chunk</v>
      </c>
      <c r="B39" s="58">
        <f>'INVENTORY WEEK 1'!B39</f>
        <v>1045869</v>
      </c>
      <c r="C39" s="104">
        <f>'INVENTORY WEEK 1'!C39</f>
        <v>40.340000000000003</v>
      </c>
      <c r="D39" s="105">
        <f>'INVENTORY WEEK 2'!G39</f>
        <v>0</v>
      </c>
      <c r="E39" s="88"/>
      <c r="F39" s="88"/>
      <c r="G39" s="89"/>
      <c r="H39" s="146">
        <f t="shared" si="7"/>
        <v>0</v>
      </c>
      <c r="I39" s="146">
        <f t="shared" si="8"/>
        <v>0</v>
      </c>
      <c r="J39" s="181">
        <f t="shared" si="9"/>
        <v>0</v>
      </c>
      <c r="K39" s="213">
        <f t="shared" si="3"/>
        <v>0</v>
      </c>
    </row>
    <row r="40" spans="1:11">
      <c r="A40" s="53" t="str">
        <f>'INVENTORY WEEK 1'!A40</f>
        <v>Corn On Cob</v>
      </c>
      <c r="B40" s="58">
        <f>'INVENTORY WEEK 1'!B40</f>
        <v>4328118</v>
      </c>
      <c r="C40" s="104">
        <f>'INVENTORY WEEK 1'!C40</f>
        <v>25.15</v>
      </c>
      <c r="D40" s="105">
        <f>'INVENTORY WEEK 2'!G40</f>
        <v>0</v>
      </c>
      <c r="E40" s="88"/>
      <c r="F40" s="88"/>
      <c r="G40" s="89"/>
      <c r="H40" s="146">
        <f t="shared" si="7"/>
        <v>0</v>
      </c>
      <c r="I40" s="146">
        <f t="shared" si="8"/>
        <v>0</v>
      </c>
      <c r="J40" s="181">
        <f t="shared" si="9"/>
        <v>0</v>
      </c>
      <c r="K40" s="213">
        <f t="shared" si="3"/>
        <v>0</v>
      </c>
    </row>
    <row r="41" spans="1:11">
      <c r="A41" s="53" t="str">
        <f>'INVENTORY WEEK 1'!A41</f>
        <v>Muffin, Corn</v>
      </c>
      <c r="B41" s="58">
        <f>'INVENTORY WEEK 1'!B41</f>
        <v>1648749</v>
      </c>
      <c r="C41" s="104">
        <f>'INVENTORY WEEK 1'!C41</f>
        <v>29.17</v>
      </c>
      <c r="D41" s="105">
        <f>'INVENTORY WEEK 2'!G41</f>
        <v>0</v>
      </c>
      <c r="E41" s="88"/>
      <c r="F41" s="88"/>
      <c r="G41" s="89"/>
      <c r="H41" s="146">
        <f t="shared" si="7"/>
        <v>0</v>
      </c>
      <c r="I41" s="146">
        <f t="shared" si="8"/>
        <v>0</v>
      </c>
      <c r="J41" s="181">
        <f t="shared" si="9"/>
        <v>0</v>
      </c>
      <c r="K41" s="213">
        <f t="shared" si="3"/>
        <v>0</v>
      </c>
    </row>
    <row r="42" spans="1:11">
      <c r="A42" s="53" t="str">
        <f>'INVENTORY WEEK 1'!A42</f>
        <v>Dressing, Casear</v>
      </c>
      <c r="B42" s="58">
        <f>'INVENTORY WEEK 1'!B42</f>
        <v>1274273</v>
      </c>
      <c r="C42" s="104">
        <f>'INVENTORY WEEK 1'!C42</f>
        <v>44.17</v>
      </c>
      <c r="D42" s="105">
        <f>'INVENTORY WEEK 2'!G42</f>
        <v>0</v>
      </c>
      <c r="E42" s="88"/>
      <c r="F42" s="88"/>
      <c r="G42" s="89"/>
      <c r="H42" s="146">
        <f t="shared" si="7"/>
        <v>0</v>
      </c>
      <c r="I42" s="146">
        <f t="shared" si="8"/>
        <v>0</v>
      </c>
      <c r="J42" s="181">
        <f t="shared" si="9"/>
        <v>0</v>
      </c>
      <c r="K42" s="213">
        <f t="shared" si="3"/>
        <v>0</v>
      </c>
    </row>
    <row r="43" spans="1:11">
      <c r="A43" s="53" t="str">
        <f>'INVENTORY WEEK 1'!A43</f>
        <v>Dressing, Ranch</v>
      </c>
      <c r="B43" s="58">
        <f>'INVENTORY WEEK 1'!B43</f>
        <v>4354700</v>
      </c>
      <c r="C43" s="104">
        <f>'INVENTORY WEEK 1'!C43</f>
        <v>34.22</v>
      </c>
      <c r="D43" s="105">
        <f>'INVENTORY WEEK 2'!G43</f>
        <v>0</v>
      </c>
      <c r="E43" s="88"/>
      <c r="F43" s="88"/>
      <c r="G43" s="89"/>
      <c r="H43" s="146">
        <f t="shared" si="7"/>
        <v>0</v>
      </c>
      <c r="I43" s="146">
        <f t="shared" si="8"/>
        <v>0</v>
      </c>
      <c r="J43" s="181">
        <f t="shared" si="9"/>
        <v>0</v>
      </c>
      <c r="K43" s="213">
        <f t="shared" si="3"/>
        <v>0</v>
      </c>
    </row>
    <row r="44" spans="1:11">
      <c r="A44" s="53" t="str">
        <f>'INVENTORY WEEK 1'!A44</f>
        <v>Juice Base, Lemonade</v>
      </c>
      <c r="B44" s="58">
        <f>'INVENTORY WEEK 1'!B44</f>
        <v>7793714</v>
      </c>
      <c r="C44" s="104">
        <f>'INVENTORY WEEK 1'!C44</f>
        <v>48.82</v>
      </c>
      <c r="D44" s="105">
        <f>'INVENTORY WEEK 2'!G44</f>
        <v>0</v>
      </c>
      <c r="E44" s="88"/>
      <c r="F44" s="88"/>
      <c r="G44" s="89"/>
      <c r="H44" s="146">
        <f t="shared" si="7"/>
        <v>0</v>
      </c>
      <c r="I44" s="146">
        <f t="shared" si="8"/>
        <v>0</v>
      </c>
      <c r="J44" s="181">
        <f t="shared" si="9"/>
        <v>0</v>
      </c>
      <c r="K44" s="213">
        <f t="shared" si="3"/>
        <v>0</v>
      </c>
    </row>
    <row r="45" spans="1:11">
      <c r="A45" s="53" t="str">
        <f>'INVENTORY WEEK 1'!A45</f>
        <v>Mustard, Pouch</v>
      </c>
      <c r="B45" s="58">
        <f>'INVENTORY WEEK 1'!B45</f>
        <v>2008860</v>
      </c>
      <c r="C45" s="104">
        <f>'INVENTORY WEEK 1'!C45</f>
        <v>9.83</v>
      </c>
      <c r="D45" s="105">
        <f>'INVENTORY WEEK 2'!G45</f>
        <v>0</v>
      </c>
      <c r="E45" s="88"/>
      <c r="F45" s="88"/>
      <c r="G45" s="89"/>
      <c r="H45" s="146">
        <f t="shared" si="7"/>
        <v>0</v>
      </c>
      <c r="I45" s="146">
        <f t="shared" si="8"/>
        <v>0</v>
      </c>
      <c r="J45" s="181">
        <f t="shared" si="9"/>
        <v>0</v>
      </c>
      <c r="K45" s="213">
        <f t="shared" si="3"/>
        <v>0</v>
      </c>
    </row>
    <row r="46" spans="1:11">
      <c r="A46" s="53" t="str">
        <f>'INVENTORY WEEK 1'!A46</f>
        <v>Juice, Lemon Pouch</v>
      </c>
      <c r="B46" s="58">
        <f>'INVENTORY WEEK 1'!B46</f>
        <v>4329249</v>
      </c>
      <c r="C46" s="104">
        <f>'INVENTORY WEEK 1'!C46</f>
        <v>9.07</v>
      </c>
      <c r="D46" s="105">
        <f>'INVENTORY WEEK 2'!G46</f>
        <v>0</v>
      </c>
      <c r="E46" s="88"/>
      <c r="F46" s="88"/>
      <c r="G46" s="89"/>
      <c r="H46" s="146">
        <f t="shared" si="7"/>
        <v>0</v>
      </c>
      <c r="I46" s="146">
        <f t="shared" si="8"/>
        <v>0</v>
      </c>
      <c r="J46" s="181">
        <f t="shared" si="9"/>
        <v>0</v>
      </c>
      <c r="K46" s="213">
        <f t="shared" si="3"/>
        <v>0</v>
      </c>
    </row>
    <row r="47" spans="1:11">
      <c r="A47" s="53" t="str">
        <f>'INVENTORY WEEK 1'!A47</f>
        <v>Ketchup, Tomato</v>
      </c>
      <c r="B47" s="58">
        <f>'INVENTORY WEEK 1'!B47</f>
        <v>6002398</v>
      </c>
      <c r="C47" s="104">
        <f>'INVENTORY WEEK 1'!C47</f>
        <v>19.14</v>
      </c>
      <c r="D47" s="105">
        <f>'INVENTORY WEEK 2'!G47</f>
        <v>0</v>
      </c>
      <c r="E47" s="88"/>
      <c r="F47" s="88"/>
      <c r="G47" s="89"/>
      <c r="H47" s="146">
        <f t="shared" si="7"/>
        <v>0</v>
      </c>
      <c r="I47" s="146">
        <f t="shared" si="8"/>
        <v>0</v>
      </c>
      <c r="J47" s="181">
        <f t="shared" si="9"/>
        <v>0</v>
      </c>
      <c r="K47" s="213">
        <f t="shared" si="3"/>
        <v>0</v>
      </c>
    </row>
    <row r="48" spans="1:11">
      <c r="A48" s="53" t="str">
        <f>'INVENTORY WEEK 1'!A48</f>
        <v>Lettuce, Romaine Chopped</v>
      </c>
      <c r="B48" s="58">
        <f>'INVENTORY WEEK 1'!B48</f>
        <v>9332230</v>
      </c>
      <c r="C48" s="104">
        <f>'INVENTORY WEEK 1'!C48</f>
        <v>22.43</v>
      </c>
      <c r="D48" s="105">
        <f>'INVENTORY WEEK 2'!G48</f>
        <v>0</v>
      </c>
      <c r="E48" s="88"/>
      <c r="F48" s="174"/>
      <c r="G48" s="89"/>
      <c r="H48" s="146">
        <f t="shared" si="7"/>
        <v>0</v>
      </c>
      <c r="I48" s="146">
        <f t="shared" si="8"/>
        <v>0</v>
      </c>
      <c r="J48" s="181">
        <f t="shared" si="9"/>
        <v>0</v>
      </c>
      <c r="K48" s="213">
        <f t="shared" si="3"/>
        <v>0</v>
      </c>
    </row>
    <row r="49" spans="1:11">
      <c r="A49" s="53" t="str">
        <f>'INVENTORY WEEK 1'!A49</f>
        <v>Macaroni &amp; Cheese</v>
      </c>
      <c r="B49" s="58">
        <f>'INVENTORY WEEK 1'!B49</f>
        <v>7768716</v>
      </c>
      <c r="C49" s="104">
        <f>'INVENTORY WEEK 1'!C49</f>
        <v>29.49</v>
      </c>
      <c r="D49" s="105">
        <f>'INVENTORY WEEK 2'!G49</f>
        <v>0</v>
      </c>
      <c r="E49" s="88"/>
      <c r="F49" s="88"/>
      <c r="G49" s="89"/>
      <c r="H49" s="146">
        <f t="shared" si="7"/>
        <v>0</v>
      </c>
      <c r="I49" s="146">
        <f t="shared" si="8"/>
        <v>0</v>
      </c>
      <c r="J49" s="181">
        <f t="shared" si="9"/>
        <v>0</v>
      </c>
      <c r="K49" s="213">
        <f t="shared" si="3"/>
        <v>0</v>
      </c>
    </row>
    <row r="50" spans="1:11">
      <c r="A50" s="53" t="str">
        <f>'INVENTORY WEEK 1'!A50</f>
        <v>Margarine, Solid</v>
      </c>
      <c r="B50" s="15">
        <f>'INVENTORY WEEK 1'!B50</f>
        <v>7775421</v>
      </c>
      <c r="C50" s="104">
        <f>'INVENTORY WEEK 1'!C50</f>
        <v>26.33</v>
      </c>
      <c r="D50" s="105">
        <f>'INVENTORY WEEK 2'!G50</f>
        <v>0</v>
      </c>
      <c r="E50" s="88"/>
      <c r="F50" s="88"/>
      <c r="G50" s="89"/>
      <c r="H50" s="146">
        <f t="shared" si="7"/>
        <v>0</v>
      </c>
      <c r="I50" s="146">
        <f t="shared" si="8"/>
        <v>0</v>
      </c>
      <c r="J50" s="181">
        <f t="shared" si="9"/>
        <v>0</v>
      </c>
      <c r="K50" s="213">
        <f t="shared" si="3"/>
        <v>0</v>
      </c>
    </row>
    <row r="51" spans="1:11">
      <c r="A51" s="53" t="str">
        <f>'INVENTORY WEEK 1'!A51</f>
        <v>Mayonanaise, SS Pouch</v>
      </c>
      <c r="B51" s="58">
        <f>'INVENTORY WEEK 1'!B51</f>
        <v>9329202</v>
      </c>
      <c r="C51" s="104">
        <f>'INVENTORY WEEK 1'!C51</f>
        <v>14.63</v>
      </c>
      <c r="D51" s="105">
        <f>'INVENTORY WEEK 2'!G51</f>
        <v>0</v>
      </c>
      <c r="E51" s="88"/>
      <c r="F51" s="88"/>
      <c r="G51" s="89"/>
      <c r="H51" s="146">
        <f t="shared" ref="H51:H77" si="10">D51*C51</f>
        <v>0</v>
      </c>
      <c r="I51" s="146">
        <f t="shared" ref="I51:I77" si="11">C51*G51</f>
        <v>0</v>
      </c>
      <c r="J51" s="181">
        <f t="shared" ref="J51:J77" si="12">(D51+E51+F51-G51)*C51</f>
        <v>0</v>
      </c>
      <c r="K51" s="213">
        <f t="shared" si="3"/>
        <v>0</v>
      </c>
    </row>
    <row r="52" spans="1:11">
      <c r="A52" s="53" t="str">
        <f>'INVENTORY WEEK 1'!A52</f>
        <v>Okra</v>
      </c>
      <c r="B52" s="58">
        <f>'INVENTORY WEEK 1'!B52</f>
        <v>7758220</v>
      </c>
      <c r="C52" s="104">
        <f>'INVENTORY WEEK 1'!C52</f>
        <v>21.23</v>
      </c>
      <c r="D52" s="105">
        <f>'INVENTORY WEEK 2'!G52</f>
        <v>0</v>
      </c>
      <c r="E52" s="88"/>
      <c r="F52" s="88"/>
      <c r="G52" s="89"/>
      <c r="H52" s="146">
        <f t="shared" si="10"/>
        <v>0</v>
      </c>
      <c r="I52" s="146">
        <f t="shared" si="11"/>
        <v>0</v>
      </c>
      <c r="J52" s="181">
        <f t="shared" si="12"/>
        <v>0</v>
      </c>
      <c r="K52" s="213">
        <f t="shared" si="3"/>
        <v>0</v>
      </c>
    </row>
    <row r="53" spans="1:11">
      <c r="A53" s="53" t="str">
        <f>'INVENTORY WEEK 1'!A53</f>
        <v>Onion, Green Scallion</v>
      </c>
      <c r="B53" s="58">
        <f>'INVENTORY WEEK 1'!B53</f>
        <v>1326438</v>
      </c>
      <c r="C53" s="104">
        <f>'INVENTORY WEEK 1'!C53</f>
        <v>26.16</v>
      </c>
      <c r="D53" s="105">
        <f>'INVENTORY WEEK 2'!G53</f>
        <v>0</v>
      </c>
      <c r="E53" s="88"/>
      <c r="F53" s="88"/>
      <c r="G53" s="89"/>
      <c r="H53" s="146">
        <f t="shared" si="10"/>
        <v>0</v>
      </c>
      <c r="I53" s="146">
        <f t="shared" si="11"/>
        <v>0</v>
      </c>
      <c r="J53" s="181">
        <f t="shared" si="12"/>
        <v>0</v>
      </c>
      <c r="K53" s="213">
        <f t="shared" si="3"/>
        <v>0</v>
      </c>
    </row>
    <row r="54" spans="1:11">
      <c r="A54" s="53" t="str">
        <f>'INVENTORY WEEK 1'!A54</f>
        <v>Onion, Tangler</v>
      </c>
      <c r="B54" s="58">
        <f>'INVENTORY WEEK 1'!B54</f>
        <v>7364995</v>
      </c>
      <c r="C54" s="104">
        <f>'INVENTORY WEEK 1'!C54</f>
        <v>24.2</v>
      </c>
      <c r="D54" s="105">
        <f>'INVENTORY WEEK 2'!G54</f>
        <v>0</v>
      </c>
      <c r="E54" s="88"/>
      <c r="F54" s="88"/>
      <c r="G54" s="89"/>
      <c r="H54" s="146">
        <f t="shared" si="10"/>
        <v>0</v>
      </c>
      <c r="I54" s="146">
        <f t="shared" si="11"/>
        <v>0</v>
      </c>
      <c r="J54" s="181">
        <f t="shared" si="12"/>
        <v>0</v>
      </c>
      <c r="K54" s="213">
        <f t="shared" si="3"/>
        <v>0</v>
      </c>
    </row>
    <row r="55" spans="1:11">
      <c r="A55" s="53" t="str">
        <f>'INVENTORY WEEK 1'!A55</f>
        <v>Onion, Yellow</v>
      </c>
      <c r="B55" s="58">
        <f>'INVENTORY WEEK 1'!B55</f>
        <v>8326696</v>
      </c>
      <c r="C55" s="104">
        <f>'INVENTORY WEEK 1'!C55</f>
        <v>20.5</v>
      </c>
      <c r="D55" s="105">
        <f>'INVENTORY WEEK 2'!G55</f>
        <v>0</v>
      </c>
      <c r="E55" s="88"/>
      <c r="F55" s="88"/>
      <c r="G55" s="89"/>
      <c r="H55" s="146">
        <f t="shared" si="10"/>
        <v>0</v>
      </c>
      <c r="I55" s="146">
        <f t="shared" si="11"/>
        <v>0</v>
      </c>
      <c r="J55" s="181">
        <f t="shared" si="12"/>
        <v>0</v>
      </c>
      <c r="K55" s="213">
        <f t="shared" si="3"/>
        <v>0</v>
      </c>
    </row>
    <row r="56" spans="1:11">
      <c r="A56" s="53" t="str">
        <f>'INVENTORY WEEK 1'!A56</f>
        <v>Oil, Pan Coating (Spray)</v>
      </c>
      <c r="B56" s="58">
        <f>'INVENTORY WEEK 1'!B56</f>
        <v>8328700</v>
      </c>
      <c r="C56" s="104">
        <f>'INVENTORY WEEK 1'!C56</f>
        <v>13.21</v>
      </c>
      <c r="D56" s="105">
        <f>'INVENTORY WEEK 2'!G56</f>
        <v>0</v>
      </c>
      <c r="E56" s="88"/>
      <c r="F56" s="88"/>
      <c r="G56" s="89"/>
      <c r="H56" s="146">
        <f t="shared" si="10"/>
        <v>0</v>
      </c>
      <c r="I56" s="146">
        <f t="shared" si="11"/>
        <v>0</v>
      </c>
      <c r="J56" s="181">
        <f t="shared" si="12"/>
        <v>0</v>
      </c>
      <c r="K56" s="213">
        <f t="shared" si="3"/>
        <v>0</v>
      </c>
    </row>
    <row r="57" spans="1:11">
      <c r="A57" s="53" t="str">
        <f>'INVENTORY WEEK 1'!A57</f>
        <v>Pepper, Jalapeno</v>
      </c>
      <c r="B57" s="58">
        <f>'INVENTORY WEEK 1'!B57</f>
        <v>8129468</v>
      </c>
      <c r="C57" s="104">
        <f>'INVENTORY WEEK 1'!C57</f>
        <v>25.48</v>
      </c>
      <c r="D57" s="105">
        <f>'INVENTORY WEEK 2'!G57</f>
        <v>0</v>
      </c>
      <c r="E57" s="88"/>
      <c r="F57" s="88"/>
      <c r="G57" s="89"/>
      <c r="H57" s="146">
        <f t="shared" si="10"/>
        <v>0</v>
      </c>
      <c r="I57" s="146">
        <f t="shared" si="11"/>
        <v>0</v>
      </c>
      <c r="J57" s="181">
        <f t="shared" si="12"/>
        <v>0</v>
      </c>
      <c r="K57" s="213">
        <f t="shared" si="3"/>
        <v>0</v>
      </c>
    </row>
    <row r="58" spans="1:11">
      <c r="A58" s="53" t="str">
        <f>'INVENTORY WEEK 1'!A58</f>
        <v>Pickle, Dill</v>
      </c>
      <c r="B58" s="58">
        <f>'INVENTORY WEEK 1'!B58</f>
        <v>9593070</v>
      </c>
      <c r="C58" s="104">
        <f>'INVENTORY WEEK 1'!C58</f>
        <v>22.69</v>
      </c>
      <c r="D58" s="105">
        <f>'INVENTORY WEEK 2'!G58</f>
        <v>0</v>
      </c>
      <c r="E58" s="88"/>
      <c r="F58" s="88"/>
      <c r="G58" s="89"/>
      <c r="H58" s="146">
        <f t="shared" si="10"/>
        <v>0</v>
      </c>
      <c r="I58" s="146">
        <f t="shared" si="11"/>
        <v>0</v>
      </c>
      <c r="J58" s="181">
        <f t="shared" si="12"/>
        <v>0</v>
      </c>
      <c r="K58" s="213">
        <f t="shared" si="3"/>
        <v>0</v>
      </c>
    </row>
    <row r="59" spans="1:11">
      <c r="A59" s="53" t="str">
        <f>'INVENTORY WEEK 1'!A59</f>
        <v>Pie, Pecan</v>
      </c>
      <c r="B59" s="15">
        <f>'INVENTORY WEEK 1'!B59</f>
        <v>6789501</v>
      </c>
      <c r="C59" s="104">
        <f>'INVENTORY WEEK 1'!C59</f>
        <v>66.84</v>
      </c>
      <c r="D59" s="105">
        <f>'INVENTORY WEEK 2'!G59</f>
        <v>0</v>
      </c>
      <c r="E59" s="88"/>
      <c r="F59" s="88"/>
      <c r="G59" s="89"/>
      <c r="H59" s="146">
        <f t="shared" si="10"/>
        <v>0</v>
      </c>
      <c r="I59" s="146">
        <f t="shared" si="11"/>
        <v>0</v>
      </c>
      <c r="J59" s="181">
        <f t="shared" si="12"/>
        <v>0</v>
      </c>
      <c r="K59" s="213">
        <f t="shared" si="3"/>
        <v>0</v>
      </c>
    </row>
    <row r="60" spans="1:11">
      <c r="A60" s="53" t="str">
        <f>'INVENTORY WEEK 1'!A60</f>
        <v>Potato, French Fry (Waffle Fry)</v>
      </c>
      <c r="B60" s="58">
        <f>'INVENTORY WEEK 1'!B60</f>
        <v>1000611</v>
      </c>
      <c r="C60" s="104">
        <f>'INVENTORY WEEK 1'!C60</f>
        <v>24.06</v>
      </c>
      <c r="D60" s="105">
        <f>'INVENTORY WEEK 2'!G60</f>
        <v>0</v>
      </c>
      <c r="E60" s="88"/>
      <c r="F60" s="88"/>
      <c r="G60" s="89"/>
      <c r="H60" s="146">
        <f t="shared" si="10"/>
        <v>0</v>
      </c>
      <c r="I60" s="146">
        <f t="shared" si="11"/>
        <v>0</v>
      </c>
      <c r="J60" s="181">
        <f t="shared" si="12"/>
        <v>0</v>
      </c>
      <c r="K60" s="213">
        <f t="shared" si="3"/>
        <v>0</v>
      </c>
    </row>
    <row r="61" spans="1:11">
      <c r="A61" s="53" t="str">
        <f>'INVENTORY WEEK 1'!A61</f>
        <v>Potato, Russet (Baker)</v>
      </c>
      <c r="B61" s="58">
        <f>'INVENTORY WEEK 1'!B61</f>
        <v>2326700</v>
      </c>
      <c r="C61" s="104">
        <f>'INVENTORY WEEK 1'!C61</f>
        <v>33.799999999999997</v>
      </c>
      <c r="D61" s="105">
        <f>'INVENTORY WEEK 2'!G61</f>
        <v>0</v>
      </c>
      <c r="E61" s="88"/>
      <c r="F61" s="88"/>
      <c r="G61" s="89"/>
      <c r="H61" s="146">
        <f t="shared" si="10"/>
        <v>0</v>
      </c>
      <c r="I61" s="146">
        <f t="shared" si="11"/>
        <v>0</v>
      </c>
      <c r="J61" s="181">
        <f t="shared" si="12"/>
        <v>0</v>
      </c>
      <c r="K61" s="213">
        <f t="shared" si="3"/>
        <v>0</v>
      </c>
    </row>
    <row r="62" spans="1:11">
      <c r="A62" s="53" t="str">
        <f>'INVENTORY WEEK 1'!A62</f>
        <v>Roll, Sweet Yeast</v>
      </c>
      <c r="B62" s="58">
        <f>'INVENTORY WEEK 1'!B62</f>
        <v>9718032</v>
      </c>
      <c r="C62" s="104">
        <f>'INVENTORY WEEK 1'!C62</f>
        <v>21.11</v>
      </c>
      <c r="D62" s="105">
        <f>'INVENTORY WEEK 2'!G62</f>
        <v>0</v>
      </c>
      <c r="E62" s="88"/>
      <c r="F62" s="88"/>
      <c r="G62" s="89"/>
      <c r="H62" s="146">
        <f t="shared" si="10"/>
        <v>0</v>
      </c>
      <c r="I62" s="146">
        <f t="shared" si="11"/>
        <v>0</v>
      </c>
      <c r="J62" s="181">
        <f t="shared" si="12"/>
        <v>0</v>
      </c>
      <c r="K62" s="213">
        <f t="shared" si="3"/>
        <v>0</v>
      </c>
    </row>
    <row r="63" spans="1:11">
      <c r="A63" s="53" t="str">
        <f>'INVENTORY WEEK 1'!A63</f>
        <v>Salad, Potato</v>
      </c>
      <c r="B63" s="58">
        <f>'INVENTORY WEEK 1'!B63</f>
        <v>2647547</v>
      </c>
      <c r="C63" s="104">
        <f>'INVENTORY WEEK 1'!C63</f>
        <v>25.41</v>
      </c>
      <c r="D63" s="105">
        <f>'INVENTORY WEEK 2'!G63</f>
        <v>0</v>
      </c>
      <c r="E63" s="88"/>
      <c r="F63" s="88"/>
      <c r="G63" s="89"/>
      <c r="H63" s="146">
        <f t="shared" si="10"/>
        <v>0</v>
      </c>
      <c r="I63" s="146">
        <f t="shared" si="11"/>
        <v>0</v>
      </c>
      <c r="J63" s="181">
        <f t="shared" si="12"/>
        <v>0</v>
      </c>
      <c r="K63" s="213">
        <f t="shared" si="3"/>
        <v>0</v>
      </c>
    </row>
    <row r="64" spans="1:11">
      <c r="A64" s="53" t="str">
        <f>'INVENTORY WEEK 1'!A64</f>
        <v>Sauce, BBQ (Retail)</v>
      </c>
      <c r="B64" s="58">
        <f>'INVENTORY WEEK 1'!B64</f>
        <v>7841398</v>
      </c>
      <c r="C64" s="104">
        <f>'INVENTORY WEEK 1'!C64</f>
        <v>27.1</v>
      </c>
      <c r="D64" s="105">
        <f>'INVENTORY WEEK 2'!G64</f>
        <v>0</v>
      </c>
      <c r="E64" s="88"/>
      <c r="F64" s="88"/>
      <c r="G64" s="89"/>
      <c r="H64" s="146">
        <f t="shared" si="10"/>
        <v>0</v>
      </c>
      <c r="I64" s="146">
        <f t="shared" si="11"/>
        <v>0</v>
      </c>
      <c r="J64" s="181">
        <f t="shared" si="12"/>
        <v>0</v>
      </c>
      <c r="K64" s="213">
        <f t="shared" si="3"/>
        <v>0</v>
      </c>
    </row>
    <row r="65" spans="1:11">
      <c r="A65" s="53" t="str">
        <f>'INVENTORY WEEK 1'!A65</f>
        <v>Sauce, BBQ (Bulk)</v>
      </c>
      <c r="B65" s="15">
        <f>'INVENTORY WEEK 1'!B65</f>
        <v>7841810</v>
      </c>
      <c r="C65" s="104">
        <f>'INVENTORY WEEK 1'!C65</f>
        <v>29.04</v>
      </c>
      <c r="D65" s="105">
        <f>'INVENTORY WEEK 2'!G65</f>
        <v>0</v>
      </c>
      <c r="E65" s="88"/>
      <c r="F65" s="88"/>
      <c r="G65" s="89"/>
      <c r="H65" s="146">
        <f t="shared" si="10"/>
        <v>0</v>
      </c>
      <c r="I65" s="146">
        <f t="shared" si="11"/>
        <v>0</v>
      </c>
      <c r="J65" s="181">
        <f t="shared" si="12"/>
        <v>0</v>
      </c>
      <c r="K65" s="213">
        <f t="shared" si="3"/>
        <v>0</v>
      </c>
    </row>
    <row r="66" spans="1:11">
      <c r="A66" s="53" t="str">
        <f>'INVENTORY WEEK 1'!A66</f>
        <v>Sauce, Taco Pouch</v>
      </c>
      <c r="B66" s="58">
        <f>'INVENTORY WEEK 1'!B66</f>
        <v>1333251</v>
      </c>
      <c r="C66" s="104">
        <f>'INVENTORY WEEK 1'!C66</f>
        <v>11.85</v>
      </c>
      <c r="D66" s="105">
        <f>'INVENTORY WEEK 2'!G66</f>
        <v>0</v>
      </c>
      <c r="E66" s="88"/>
      <c r="F66" s="88"/>
      <c r="G66" s="89"/>
      <c r="H66" s="146">
        <f t="shared" si="10"/>
        <v>0</v>
      </c>
      <c r="I66" s="146">
        <f t="shared" si="11"/>
        <v>0</v>
      </c>
      <c r="J66" s="181">
        <f t="shared" si="12"/>
        <v>0</v>
      </c>
      <c r="K66" s="213">
        <f t="shared" si="3"/>
        <v>0</v>
      </c>
    </row>
    <row r="67" spans="1:11">
      <c r="A67" s="53" t="str">
        <f>'INVENTORY WEEK 1'!A67</f>
        <v>Seasoning, Brisket Rub</v>
      </c>
      <c r="B67" s="58">
        <f>'INVENTORY WEEK 1'!B67</f>
        <v>9544465</v>
      </c>
      <c r="C67" s="104">
        <f>'INVENTORY WEEK 1'!C67</f>
        <v>101.44</v>
      </c>
      <c r="D67" s="105">
        <f>'INVENTORY WEEK 2'!G67</f>
        <v>0</v>
      </c>
      <c r="E67" s="88"/>
      <c r="F67" s="88"/>
      <c r="G67" s="89"/>
      <c r="H67" s="146">
        <f t="shared" si="10"/>
        <v>0</v>
      </c>
      <c r="I67" s="146">
        <f t="shared" si="11"/>
        <v>0</v>
      </c>
      <c r="J67" s="181">
        <f t="shared" si="12"/>
        <v>0</v>
      </c>
      <c r="K67" s="213">
        <f t="shared" si="3"/>
        <v>0</v>
      </c>
    </row>
    <row r="68" spans="1:11">
      <c r="A68" s="53" t="str">
        <f>'INVENTORY WEEK 1'!A68</f>
        <v>Seasoning, Foo Foo Powder</v>
      </c>
      <c r="B68" s="15">
        <f>'INVENTORY WEEK 1'!B68</f>
        <v>7842651</v>
      </c>
      <c r="C68" s="104">
        <f>'INVENTORY WEEK 1'!C68</f>
        <v>49.31</v>
      </c>
      <c r="D68" s="105">
        <f>'INVENTORY WEEK 2'!G68</f>
        <v>0</v>
      </c>
      <c r="E68" s="88"/>
      <c r="F68" s="88"/>
      <c r="G68" s="89"/>
      <c r="H68" s="146">
        <f t="shared" si="10"/>
        <v>0</v>
      </c>
      <c r="I68" s="146">
        <f t="shared" si="11"/>
        <v>0</v>
      </c>
      <c r="J68" s="181">
        <f t="shared" si="12"/>
        <v>0</v>
      </c>
      <c r="K68" s="213">
        <f t="shared" si="3"/>
        <v>0</v>
      </c>
    </row>
    <row r="69" spans="1:11">
      <c r="A69" s="53" t="str">
        <f>'INVENTORY WEEK 1'!A69</f>
        <v>Seasoning, Rib Rub</v>
      </c>
      <c r="B69" s="58">
        <f>'INVENTORY WEEK 1'!B69</f>
        <v>7841984</v>
      </c>
      <c r="C69" s="104">
        <f>'INVENTORY WEEK 1'!C69</f>
        <v>56.03</v>
      </c>
      <c r="D69" s="105">
        <f>'INVENTORY WEEK 2'!G69</f>
        <v>0</v>
      </c>
      <c r="E69" s="88"/>
      <c r="F69" s="88"/>
      <c r="G69" s="89"/>
      <c r="H69" s="146">
        <f t="shared" si="10"/>
        <v>0</v>
      </c>
      <c r="I69" s="146">
        <f t="shared" si="11"/>
        <v>0</v>
      </c>
      <c r="J69" s="181">
        <f t="shared" si="12"/>
        <v>0</v>
      </c>
      <c r="K69" s="213">
        <f t="shared" si="3"/>
        <v>0</v>
      </c>
    </row>
    <row r="70" spans="1:11">
      <c r="A70" s="53" t="str">
        <f>'INVENTORY WEEK 1'!A70</f>
        <v>Seasoning, Rib Rub (Retail)</v>
      </c>
      <c r="B70" s="58">
        <f>'INVENTORY WEEK 1'!B70</f>
        <v>7842552</v>
      </c>
      <c r="C70" s="104">
        <f>'INVENTORY WEEK 1'!C70</f>
        <v>0</v>
      </c>
      <c r="D70" s="105">
        <f>'INVENTORY WEEK 2'!G70</f>
        <v>0</v>
      </c>
      <c r="E70" s="88"/>
      <c r="F70" s="88"/>
      <c r="G70" s="89"/>
      <c r="H70" s="146">
        <f t="shared" si="10"/>
        <v>0</v>
      </c>
      <c r="I70" s="146">
        <f t="shared" si="11"/>
        <v>0</v>
      </c>
      <c r="J70" s="181">
        <f t="shared" si="12"/>
        <v>0</v>
      </c>
      <c r="K70" s="213">
        <f t="shared" si="3"/>
        <v>0</v>
      </c>
    </row>
    <row r="71" spans="1:11">
      <c r="A71" s="53" t="str">
        <f>'INVENTORY WEEK 1'!A71</f>
        <v>Shortening, Frying Oil</v>
      </c>
      <c r="B71" s="15">
        <f>'INVENTORY WEEK 1'!B71</f>
        <v>1328699</v>
      </c>
      <c r="C71" s="104">
        <f>'INVENTORY WEEK 1'!C71</f>
        <v>21.44</v>
      </c>
      <c r="D71" s="105">
        <f>'INVENTORY WEEK 2'!G71</f>
        <v>0</v>
      </c>
      <c r="E71" s="88"/>
      <c r="F71" s="88"/>
      <c r="G71" s="89"/>
      <c r="H71" s="146">
        <f t="shared" si="10"/>
        <v>0</v>
      </c>
      <c r="I71" s="146">
        <f t="shared" si="11"/>
        <v>0</v>
      </c>
      <c r="J71" s="181">
        <f t="shared" si="12"/>
        <v>0</v>
      </c>
      <c r="K71" s="213">
        <f t="shared" si="3"/>
        <v>0</v>
      </c>
    </row>
    <row r="72" spans="1:11">
      <c r="A72" s="53" t="str">
        <f>'INVENTORY WEEK 1'!A72</f>
        <v>Sour Cream, SS Tube</v>
      </c>
      <c r="B72" s="59">
        <f>'INVENTORY WEEK 1'!B72</f>
        <v>6605018</v>
      </c>
      <c r="C72" s="104">
        <f>'INVENTORY WEEK 1'!C72</f>
        <v>12.08</v>
      </c>
      <c r="D72" s="105">
        <f>'INVENTORY WEEK 2'!G72</f>
        <v>0</v>
      </c>
      <c r="E72" s="88"/>
      <c r="F72" s="88"/>
      <c r="G72" s="89"/>
      <c r="H72" s="146">
        <f t="shared" si="10"/>
        <v>0</v>
      </c>
      <c r="I72" s="146">
        <f t="shared" si="11"/>
        <v>0</v>
      </c>
      <c r="J72" s="181">
        <f t="shared" si="12"/>
        <v>0</v>
      </c>
      <c r="K72" s="213">
        <f t="shared" ref="K72:K135" si="13">D72+E72+F72-G72</f>
        <v>0</v>
      </c>
    </row>
    <row r="73" spans="1:11">
      <c r="A73" s="53" t="str">
        <f>'INVENTORY WEEK 1'!A73</f>
        <v>Spice, Pepper Black</v>
      </c>
      <c r="B73" s="58">
        <f>'INVENTORY WEEK 1'!B73</f>
        <v>6358832</v>
      </c>
      <c r="C73" s="104">
        <f>'INVENTORY WEEK 1'!C73</f>
        <v>25.53</v>
      </c>
      <c r="D73" s="105">
        <f>'INVENTORY WEEK 2'!G73</f>
        <v>0</v>
      </c>
      <c r="E73" s="88"/>
      <c r="F73" s="88"/>
      <c r="G73" s="89"/>
      <c r="H73" s="146">
        <f t="shared" si="10"/>
        <v>0</v>
      </c>
      <c r="I73" s="146">
        <f t="shared" si="11"/>
        <v>0</v>
      </c>
      <c r="J73" s="181">
        <f t="shared" si="12"/>
        <v>0</v>
      </c>
      <c r="K73" s="213">
        <f t="shared" si="13"/>
        <v>0</v>
      </c>
    </row>
    <row r="74" spans="1:11">
      <c r="A74" s="53" t="str">
        <f>'INVENTORY WEEK 1'!A74</f>
        <v>Spice, Pepper RED</v>
      </c>
      <c r="B74" s="59">
        <f>'INVENTORY WEEK 1'!B74</f>
        <v>761072</v>
      </c>
      <c r="C74" s="104">
        <f>'INVENTORY WEEK 1'!C74</f>
        <v>23.73</v>
      </c>
      <c r="D74" s="105">
        <f>'INVENTORY WEEK 2'!G74</f>
        <v>0</v>
      </c>
      <c r="E74" s="88"/>
      <c r="F74" s="88"/>
      <c r="G74" s="89"/>
      <c r="H74" s="146">
        <f t="shared" si="10"/>
        <v>0</v>
      </c>
      <c r="I74" s="146">
        <f t="shared" si="11"/>
        <v>0</v>
      </c>
      <c r="J74" s="181">
        <f t="shared" si="12"/>
        <v>0</v>
      </c>
      <c r="K74" s="213">
        <f t="shared" si="13"/>
        <v>0</v>
      </c>
    </row>
    <row r="75" spans="1:11">
      <c r="A75" s="53" t="str">
        <f>'INVENTORY WEEK 1'!A75</f>
        <v>Spinach, Creamed Asiago</v>
      </c>
      <c r="B75" s="15">
        <f>'INVENTORY WEEK 1'!B75</f>
        <v>7504200</v>
      </c>
      <c r="C75" s="104">
        <f>'INVENTORY WEEK 1'!C75</f>
        <v>30.86</v>
      </c>
      <c r="D75" s="105">
        <f>'INVENTORY WEEK 2'!G75</f>
        <v>0</v>
      </c>
      <c r="E75" s="88"/>
      <c r="F75" s="88"/>
      <c r="G75" s="89"/>
      <c r="H75" s="146">
        <f t="shared" si="10"/>
        <v>0</v>
      </c>
      <c r="I75" s="146">
        <f t="shared" si="11"/>
        <v>0</v>
      </c>
      <c r="J75" s="181">
        <f t="shared" si="12"/>
        <v>0</v>
      </c>
      <c r="K75" s="213">
        <f t="shared" si="13"/>
        <v>0</v>
      </c>
    </row>
    <row r="76" spans="1:11">
      <c r="A76" s="53" t="str">
        <f>'INVENTORY WEEK 1'!A76</f>
        <v>Sugar Substitute, PINK SS</v>
      </c>
      <c r="B76" s="60">
        <f>'INVENTORY WEEK 1'!B76</f>
        <v>2947372</v>
      </c>
      <c r="C76" s="185">
        <f>'INVENTORY WEEK 1'!C76</f>
        <v>13.11</v>
      </c>
      <c r="D76" s="186">
        <f>'INVENTORY WEEK 2'!G76</f>
        <v>0</v>
      </c>
      <c r="E76" s="108"/>
      <c r="F76" s="108"/>
      <c r="G76" s="109"/>
      <c r="H76" s="146">
        <f t="shared" si="10"/>
        <v>0</v>
      </c>
      <c r="I76" s="146">
        <f t="shared" si="11"/>
        <v>0</v>
      </c>
      <c r="J76" s="181">
        <f t="shared" si="12"/>
        <v>0</v>
      </c>
      <c r="K76" s="213">
        <f t="shared" si="13"/>
        <v>0</v>
      </c>
    </row>
    <row r="77" spans="1:11">
      <c r="A77" s="62" t="str">
        <f>'INVENTORY WEEK 1'!A77</f>
        <v>Sugar Pouch, White SS</v>
      </c>
      <c r="B77" s="63">
        <f>'INVENTORY WEEK 1'!B77</f>
        <v>9327263</v>
      </c>
      <c r="C77" s="187">
        <f>'INVENTORY WEEK 1'!C77</f>
        <v>15.2</v>
      </c>
      <c r="D77" s="188">
        <f>'INVENTORY WEEK 2'!G77</f>
        <v>0</v>
      </c>
      <c r="E77" s="102"/>
      <c r="F77" s="102"/>
      <c r="G77" s="103"/>
      <c r="H77" s="146">
        <f t="shared" si="10"/>
        <v>0</v>
      </c>
      <c r="I77" s="146">
        <f t="shared" si="11"/>
        <v>0</v>
      </c>
      <c r="J77" s="181">
        <f t="shared" si="12"/>
        <v>0</v>
      </c>
      <c r="K77" s="213">
        <f t="shared" si="13"/>
        <v>0</v>
      </c>
    </row>
    <row r="78" spans="1:11">
      <c r="A78" s="53" t="str">
        <f>'INVENTORY WEEK 1'!A78</f>
        <v>Syrup, Fountain - Coke</v>
      </c>
      <c r="B78" s="65">
        <f>'INVENTORY WEEK 1'!B78</f>
        <v>9004367</v>
      </c>
      <c r="C78" s="104">
        <f>'INVENTORY WEEK 1'!C78</f>
        <v>82.61</v>
      </c>
      <c r="D78" s="105">
        <f>'INVENTORY WEEK 2'!G78</f>
        <v>0</v>
      </c>
      <c r="E78" s="88"/>
      <c r="F78" s="88"/>
      <c r="G78" s="89"/>
      <c r="H78" s="146">
        <f t="shared" ref="H78:H95" si="14">D78*C78</f>
        <v>0</v>
      </c>
      <c r="I78" s="146">
        <f t="shared" ref="I78:I95" si="15">C78*G78</f>
        <v>0</v>
      </c>
      <c r="J78" s="181">
        <f t="shared" ref="J78:J95" si="16">(D78+E78+F78-G78)*C78</f>
        <v>0</v>
      </c>
      <c r="K78" s="213">
        <f t="shared" ref="K78:K95" si="17">D78+E78+F78-G78</f>
        <v>0</v>
      </c>
    </row>
    <row r="79" spans="1:11">
      <c r="A79" s="53" t="str">
        <f>'INVENTORY WEEK 1'!A79</f>
        <v>Syrup, Fountain - Diet Coke</v>
      </c>
      <c r="B79" s="65">
        <f>'INVENTORY WEEK 1'!B79</f>
        <v>5004361</v>
      </c>
      <c r="C79" s="104">
        <f>'INVENTORY WEEK 1'!C79</f>
        <v>82.61</v>
      </c>
      <c r="D79" s="105">
        <f>'INVENTORY WEEK 2'!G79</f>
        <v>0</v>
      </c>
      <c r="E79" s="88"/>
      <c r="F79" s="88"/>
      <c r="G79" s="89"/>
      <c r="H79" s="146">
        <f t="shared" si="14"/>
        <v>0</v>
      </c>
      <c r="I79" s="146">
        <f t="shared" si="15"/>
        <v>0</v>
      </c>
      <c r="J79" s="181">
        <f t="shared" si="16"/>
        <v>0</v>
      </c>
      <c r="K79" s="213">
        <f t="shared" si="17"/>
        <v>0</v>
      </c>
    </row>
    <row r="80" spans="1:11">
      <c r="A80" s="53" t="str">
        <f>'INVENTORY WEEK 1'!A80</f>
        <v>Syrup, Fountain - Coke Zero</v>
      </c>
      <c r="B80" s="65">
        <f>'INVENTORY WEEK 1'!B80</f>
        <v>382804</v>
      </c>
      <c r="C80" s="104">
        <f>'INVENTORY WEEK 1'!C80</f>
        <v>82.61</v>
      </c>
      <c r="D80" s="105">
        <f>'INVENTORY WEEK 2'!G80</f>
        <v>0</v>
      </c>
      <c r="E80" s="88"/>
      <c r="F80" s="88"/>
      <c r="G80" s="89"/>
      <c r="H80" s="146">
        <f t="shared" si="14"/>
        <v>0</v>
      </c>
      <c r="I80" s="146">
        <f t="shared" si="15"/>
        <v>0</v>
      </c>
      <c r="J80" s="181">
        <f t="shared" si="16"/>
        <v>0</v>
      </c>
      <c r="K80" s="213">
        <f t="shared" si="17"/>
        <v>0</v>
      </c>
    </row>
    <row r="81" spans="1:11">
      <c r="A81" s="53" t="str">
        <f>'INVENTORY WEEK 1'!A81</f>
        <v>Syrup, Fountain - Dr. Pepper</v>
      </c>
      <c r="B81" s="66">
        <f>'INVENTORY WEEK 1'!B81</f>
        <v>2009249</v>
      </c>
      <c r="C81" s="104">
        <f>'INVENTORY WEEK 1'!C81</f>
        <v>82.61</v>
      </c>
      <c r="D81" s="105">
        <f>'INVENTORY WEEK 2'!G81</f>
        <v>0</v>
      </c>
      <c r="E81" s="88"/>
      <c r="F81" s="88"/>
      <c r="G81" s="89"/>
      <c r="H81" s="146">
        <f t="shared" si="14"/>
        <v>0</v>
      </c>
      <c r="I81" s="146">
        <f t="shared" si="15"/>
        <v>0</v>
      </c>
      <c r="J81" s="181">
        <f t="shared" si="16"/>
        <v>0</v>
      </c>
      <c r="K81" s="213">
        <f t="shared" si="17"/>
        <v>0</v>
      </c>
    </row>
    <row r="82" spans="1:11">
      <c r="A82" s="53" t="str">
        <f>'INVENTORY WEEK 1'!A82</f>
        <v>Syrup, Fountain - HI C</v>
      </c>
      <c r="B82" s="65">
        <f>'INVENTORY WEEK 1'!B82</f>
        <v>6163828</v>
      </c>
      <c r="C82" s="104">
        <f>'INVENTORY WEEK 1'!C82</f>
        <v>82.61</v>
      </c>
      <c r="D82" s="105">
        <f>'INVENTORY WEEK 2'!G82</f>
        <v>0</v>
      </c>
      <c r="E82" s="88"/>
      <c r="F82" s="88"/>
      <c r="G82" s="89"/>
      <c r="H82" s="146">
        <f t="shared" si="14"/>
        <v>0</v>
      </c>
      <c r="I82" s="146">
        <f t="shared" si="15"/>
        <v>0</v>
      </c>
      <c r="J82" s="181">
        <f t="shared" si="16"/>
        <v>0</v>
      </c>
      <c r="K82" s="213">
        <f t="shared" si="17"/>
        <v>0</v>
      </c>
    </row>
    <row r="83" spans="1:11">
      <c r="A83" s="53" t="str">
        <f>'INVENTORY WEEK 1'!A83</f>
        <v>Syrup, Fountain - Sprite</v>
      </c>
      <c r="B83" s="66">
        <f>'INVENTORY WEEK 1'!B83</f>
        <v>4004362</v>
      </c>
      <c r="C83" s="104">
        <f>'INVENTORY WEEK 1'!C83</f>
        <v>82.61</v>
      </c>
      <c r="D83" s="105">
        <f>'INVENTORY WEEK 2'!G83</f>
        <v>0</v>
      </c>
      <c r="E83" s="88"/>
      <c r="F83" s="88"/>
      <c r="G83" s="89"/>
      <c r="H83" s="146">
        <f t="shared" si="14"/>
        <v>0</v>
      </c>
      <c r="I83" s="146">
        <f t="shared" si="15"/>
        <v>0</v>
      </c>
      <c r="J83" s="181">
        <f t="shared" si="16"/>
        <v>0</v>
      </c>
      <c r="K83" s="213">
        <f t="shared" si="17"/>
        <v>0</v>
      </c>
    </row>
    <row r="84" spans="1:11">
      <c r="A84" s="53" t="str">
        <f>'INVENTORY WEEK 1'!A84</f>
        <v>Syrup, Fountain - Lemonade</v>
      </c>
      <c r="B84" s="65">
        <f>'INVENTORY WEEK 1'!B84</f>
        <v>8383135</v>
      </c>
      <c r="C84" s="104">
        <f>'INVENTORY WEEK 1'!C84</f>
        <v>82.61</v>
      </c>
      <c r="D84" s="105">
        <f>'INVENTORY WEEK 2'!G84</f>
        <v>0</v>
      </c>
      <c r="E84" s="88"/>
      <c r="F84" s="88"/>
      <c r="G84" s="89"/>
      <c r="H84" s="146">
        <f t="shared" si="14"/>
        <v>0</v>
      </c>
      <c r="I84" s="146">
        <f t="shared" si="15"/>
        <v>0</v>
      </c>
      <c r="J84" s="181">
        <f t="shared" si="16"/>
        <v>0</v>
      </c>
      <c r="K84" s="213">
        <f t="shared" si="17"/>
        <v>0</v>
      </c>
    </row>
    <row r="85" spans="1:11">
      <c r="A85" s="53" t="str">
        <f>'INVENTORY WEEK 1'!A85</f>
        <v>Syrup, Fountain - Root Beer</v>
      </c>
      <c r="B85" s="15">
        <f>'INVENTORY WEEK 1'!B85</f>
        <v>2172393</v>
      </c>
      <c r="C85" s="104">
        <f>'INVENTORY WEEK 1'!C85</f>
        <v>82.61</v>
      </c>
      <c r="D85" s="105">
        <f>'INVENTORY WEEK 2'!G85</f>
        <v>0</v>
      </c>
      <c r="E85" s="88"/>
      <c r="F85" s="88"/>
      <c r="G85" s="89"/>
      <c r="H85" s="146">
        <f t="shared" si="14"/>
        <v>0</v>
      </c>
      <c r="I85" s="146">
        <f t="shared" si="15"/>
        <v>0</v>
      </c>
      <c r="J85" s="181">
        <f t="shared" si="16"/>
        <v>0</v>
      </c>
      <c r="K85" s="213">
        <f t="shared" si="17"/>
        <v>0</v>
      </c>
    </row>
    <row r="86" spans="1:11">
      <c r="A86" s="67" t="str">
        <f>'INVENTORY WEEK 1'!A86</f>
        <v>Syrup, Pancake</v>
      </c>
      <c r="B86" s="189">
        <f>'INVENTORY WEEK 1'!B86</f>
        <v>2327567</v>
      </c>
      <c r="C86" s="190">
        <f>'INVENTORY WEEK 1'!C86</f>
        <v>31.05</v>
      </c>
      <c r="D86" s="191">
        <f>'INVENTORY WEEK 2'!G86</f>
        <v>0</v>
      </c>
      <c r="E86" s="192"/>
      <c r="F86" s="192"/>
      <c r="G86" s="193"/>
      <c r="H86" s="146">
        <f t="shared" si="14"/>
        <v>0</v>
      </c>
      <c r="I86" s="146">
        <f t="shared" si="15"/>
        <v>0</v>
      </c>
      <c r="J86" s="181">
        <f t="shared" si="16"/>
        <v>0</v>
      </c>
      <c r="K86" s="213">
        <f t="shared" si="17"/>
        <v>0</v>
      </c>
    </row>
    <row r="87" spans="1:11">
      <c r="A87" s="70" t="str">
        <f>'INVENTORY WEEK 1'!A87</f>
        <v>Tea, Bags</v>
      </c>
      <c r="B87" s="194">
        <f>'INVENTORY WEEK 1'!B87</f>
        <v>7316054</v>
      </c>
      <c r="C87" s="195">
        <f>'INVENTORY WEEK 1'!C87</f>
        <v>73.069999999999993</v>
      </c>
      <c r="D87" s="196">
        <f>'INVENTORY WEEK 2'!G87</f>
        <v>0</v>
      </c>
      <c r="E87" s="85"/>
      <c r="F87" s="85"/>
      <c r="G87" s="86"/>
      <c r="H87" s="146">
        <f t="shared" si="14"/>
        <v>0</v>
      </c>
      <c r="I87" s="146">
        <f t="shared" si="15"/>
        <v>0</v>
      </c>
      <c r="J87" s="181">
        <f t="shared" si="16"/>
        <v>0</v>
      </c>
      <c r="K87" s="213">
        <f t="shared" si="17"/>
        <v>0</v>
      </c>
    </row>
    <row r="88" spans="1:11">
      <c r="A88" s="70" t="str">
        <f>'INVENTORY WEEK 1'!A88</f>
        <v>Tortilla, Flour 4.5"</v>
      </c>
      <c r="B88" s="58">
        <f>'INVENTORY WEEK 1'!B88</f>
        <v>2647448</v>
      </c>
      <c r="C88" s="104">
        <f>'INVENTORY WEEK 1'!C88</f>
        <v>21.56</v>
      </c>
      <c r="D88" s="105">
        <f>'INVENTORY WEEK 2'!G88</f>
        <v>0</v>
      </c>
      <c r="E88" s="88"/>
      <c r="F88" s="88"/>
      <c r="G88" s="89"/>
      <c r="H88" s="146">
        <f t="shared" si="14"/>
        <v>0</v>
      </c>
      <c r="I88" s="146">
        <f t="shared" si="15"/>
        <v>0</v>
      </c>
      <c r="J88" s="181">
        <f t="shared" si="16"/>
        <v>0</v>
      </c>
      <c r="K88" s="213">
        <f t="shared" si="17"/>
        <v>0</v>
      </c>
    </row>
    <row r="89" spans="1:11">
      <c r="A89" s="70" t="str">
        <f>'INVENTORY WEEK 1'!A89</f>
        <v>Water, Bottle</v>
      </c>
      <c r="B89" s="58">
        <f>'INVENTORY WEEK 1'!B89</f>
        <v>3554938</v>
      </c>
      <c r="C89" s="104">
        <f>'INVENTORY WEEK 1'!C89</f>
        <v>6.26</v>
      </c>
      <c r="D89" s="105">
        <f>'INVENTORY WEEK 2'!G89</f>
        <v>0</v>
      </c>
      <c r="E89" s="88"/>
      <c r="F89" s="88"/>
      <c r="G89" s="89"/>
      <c r="H89" s="146">
        <f t="shared" si="14"/>
        <v>0</v>
      </c>
      <c r="I89" s="146">
        <f t="shared" si="15"/>
        <v>0</v>
      </c>
      <c r="J89" s="181">
        <f t="shared" si="16"/>
        <v>0</v>
      </c>
      <c r="K89" s="213">
        <f t="shared" si="17"/>
        <v>0</v>
      </c>
    </row>
    <row r="90" spans="1:11">
      <c r="A90" s="70">
        <f>'INVENTORY WEEK 1'!A90</f>
        <v>0</v>
      </c>
      <c r="B90" s="58">
        <f>'INVENTORY WEEK 1'!B90</f>
        <v>0</v>
      </c>
      <c r="C90" s="104">
        <f>'INVENTORY WEEK 1'!C90</f>
        <v>0</v>
      </c>
      <c r="D90" s="105">
        <f>'INVENTORY WEEK 2'!G90</f>
        <v>0</v>
      </c>
      <c r="E90" s="88"/>
      <c r="F90" s="88"/>
      <c r="G90" s="89"/>
      <c r="H90" s="146">
        <f t="shared" si="14"/>
        <v>0</v>
      </c>
      <c r="I90" s="146">
        <f t="shared" si="15"/>
        <v>0</v>
      </c>
      <c r="J90" s="181">
        <f t="shared" si="16"/>
        <v>0</v>
      </c>
      <c r="K90" s="213">
        <f t="shared" si="17"/>
        <v>0</v>
      </c>
    </row>
    <row r="91" spans="1:11">
      <c r="A91" s="70">
        <f>'INVENTORY WEEK 1'!A91</f>
        <v>0</v>
      </c>
      <c r="B91" s="58">
        <f>'INVENTORY WEEK 1'!B91</f>
        <v>0</v>
      </c>
      <c r="C91" s="104">
        <f>'INVENTORY WEEK 1'!C91</f>
        <v>0</v>
      </c>
      <c r="D91" s="105">
        <f>'INVENTORY WEEK 2'!G91</f>
        <v>0</v>
      </c>
      <c r="E91" s="88"/>
      <c r="F91" s="88"/>
      <c r="G91" s="89"/>
      <c r="H91" s="146">
        <f t="shared" si="14"/>
        <v>0</v>
      </c>
      <c r="I91" s="146">
        <f t="shared" si="15"/>
        <v>0</v>
      </c>
      <c r="J91" s="181">
        <f t="shared" si="16"/>
        <v>0</v>
      </c>
      <c r="K91" s="213">
        <f t="shared" si="17"/>
        <v>0</v>
      </c>
    </row>
    <row r="92" spans="1:11">
      <c r="A92" s="70">
        <f>'INVENTORY WEEK 1'!A92</f>
        <v>0</v>
      </c>
      <c r="B92" s="58">
        <f>'INVENTORY WEEK 1'!B92</f>
        <v>0</v>
      </c>
      <c r="C92" s="104">
        <f>'INVENTORY WEEK 1'!C92</f>
        <v>0</v>
      </c>
      <c r="D92" s="105">
        <f>'INVENTORY WEEK 2'!G92</f>
        <v>0</v>
      </c>
      <c r="E92" s="88"/>
      <c r="F92" s="88"/>
      <c r="G92" s="89"/>
      <c r="H92" s="146">
        <f t="shared" si="14"/>
        <v>0</v>
      </c>
      <c r="I92" s="146">
        <f t="shared" si="15"/>
        <v>0</v>
      </c>
      <c r="J92" s="181">
        <f t="shared" si="16"/>
        <v>0</v>
      </c>
      <c r="K92" s="213">
        <f t="shared" si="17"/>
        <v>0</v>
      </c>
    </row>
    <row r="93" spans="1:11">
      <c r="A93" s="70">
        <f>'INVENTORY WEEK 1'!A93</f>
        <v>0</v>
      </c>
      <c r="B93" s="58">
        <f>'INVENTORY WEEK 1'!B93</f>
        <v>0</v>
      </c>
      <c r="C93" s="104">
        <f>'INVENTORY WEEK 1'!C93</f>
        <v>0</v>
      </c>
      <c r="D93" s="105">
        <f>'INVENTORY WEEK 2'!G93</f>
        <v>0</v>
      </c>
      <c r="E93" s="88"/>
      <c r="F93" s="88"/>
      <c r="G93" s="89"/>
      <c r="H93" s="146">
        <f t="shared" si="14"/>
        <v>0</v>
      </c>
      <c r="I93" s="146">
        <f t="shared" si="15"/>
        <v>0</v>
      </c>
      <c r="J93" s="181">
        <f t="shared" si="16"/>
        <v>0</v>
      </c>
      <c r="K93" s="213">
        <f t="shared" si="17"/>
        <v>0</v>
      </c>
    </row>
    <row r="94" spans="1:11">
      <c r="A94" s="70">
        <f>'INVENTORY WEEK 1'!A94</f>
        <v>0</v>
      </c>
      <c r="B94" s="58">
        <f>'INVENTORY WEEK 1'!B94</f>
        <v>0</v>
      </c>
      <c r="C94" s="104">
        <f>'INVENTORY WEEK 1'!C94</f>
        <v>0</v>
      </c>
      <c r="D94" s="105">
        <f>'INVENTORY WEEK 2'!G94</f>
        <v>0</v>
      </c>
      <c r="E94" s="88"/>
      <c r="F94" s="88"/>
      <c r="G94" s="89"/>
      <c r="H94" s="146">
        <f t="shared" si="14"/>
        <v>0</v>
      </c>
      <c r="I94" s="146">
        <f t="shared" si="15"/>
        <v>0</v>
      </c>
      <c r="J94" s="181">
        <f t="shared" si="16"/>
        <v>0</v>
      </c>
      <c r="K94" s="213">
        <f t="shared" si="17"/>
        <v>0</v>
      </c>
    </row>
    <row r="95" spans="1:11">
      <c r="A95" s="76">
        <f>'INVENTORY WEEK 1'!A95</f>
        <v>0</v>
      </c>
      <c r="B95" s="197">
        <f>'INVENTORY WEEK 1'!B95</f>
        <v>0</v>
      </c>
      <c r="C95" s="198">
        <f>'INVENTORY WEEK 1'!C95</f>
        <v>0</v>
      </c>
      <c r="D95" s="199">
        <f>'INVENTORY WEEK 2'!G95</f>
        <v>0</v>
      </c>
      <c r="E95" s="96"/>
      <c r="F95" s="96"/>
      <c r="G95" s="97"/>
      <c r="H95" s="146">
        <f t="shared" si="14"/>
        <v>0</v>
      </c>
      <c r="I95" s="146">
        <f t="shared" si="15"/>
        <v>0</v>
      </c>
      <c r="J95" s="181">
        <f t="shared" si="16"/>
        <v>0</v>
      </c>
      <c r="K95" s="213">
        <f t="shared" si="17"/>
        <v>0</v>
      </c>
    </row>
    <row r="96" spans="1:11" ht="15.75" customHeight="1">
      <c r="A96" s="1727" t="s">
        <v>303</v>
      </c>
      <c r="B96" s="1711"/>
      <c r="C96" s="1711"/>
      <c r="D96" s="1711"/>
      <c r="E96" s="110">
        <f>C21*E21+C22*E22+C23*E23+C24*E24+C25*E25+C26*E26+C27*E27+C28*E28+C29*E29+C30*E30+C31*E31+C32*E32+C33*E33+C34*E34+C35*E35+C36*E36+C37*E37+C38*E38+C39*E39+C40*E40+C41*E41+C42*E42+C43*E43+C44*E44+C45*E45+C46*E46+C47*E47+C48*E48+C49*E49+C50*E50+C51*E51+C52*E52+C53*E53+C54*E54+C55*E55+C56*E56+C57*E57+C58*E58+C59*E59+C60*E60+C61*E61+C62*E62+C63*E63+C64*E64+C65*E65+C66*E66+C67*E67+C68*E68+C69*E69+C70*E70+C71*E71+C72*E72+C73*E73+C74*E74+C75*E75+C76*E76+C77*E77+C78*E78+C79*E79+C80*E80+C81*E81+C82*E82+C83*E83+C84*E84+C85*E85+C86*E86+C87*E87+C88*E88+C89*E89+C90*E90+C91*E91+C92*E92+C93*E93+C94*E94+C95*E95</f>
        <v>0</v>
      </c>
      <c r="F96" s="111">
        <f>C21*F21+C22*F22+C23*F23+C24*F24+C25*F25+C26*F26+C27*F27+C28*F28+C29*F29+C30*F30+C31*F31+C32*F32+C33*F33+C34*F34+C35*F35+C36*F36+C37*F37+C38*F38+C39*F39+C40*F40+C41*F41+C42*F42+C43*F43+C44*F44+C45*F45+C46*F46+C47*F47+C48*F48+C49*F49+C50*F50+C51*F51+C52*F52+C53*F53+C54*F54+C55*F55+C56*F56+C57*F57+C58*F58+C59*F59+C60*F60+C61*F61+C62*F62+C63*F63+C64*F64+C65*F65+C66*F66+C67*F67+C68*F68+C69*F69+C70*F70+C71*F71+C72*F72+C73*F73+C74*F74+C75*F75+C76*F76+C77*F77+C78*F78+C79*F79+C80*F80+C81*F81+C82*F82+C83*F83+C84*F84+C85*F85+C86*F86+C87*F87+C88*F88+C89*F89+C90*F90+C91*F91+C92*F92+C93*F93+C94*F94+C95*F95</f>
        <v>0</v>
      </c>
      <c r="G96" s="1746"/>
      <c r="H96" s="200">
        <f>SUM(H21:H95)</f>
        <v>0</v>
      </c>
      <c r="I96" s="200">
        <f>SUM(I21:I95)</f>
        <v>0</v>
      </c>
      <c r="J96" s="200">
        <f>SUM(J21:J95)</f>
        <v>0</v>
      </c>
      <c r="K96" s="128"/>
    </row>
    <row r="97" spans="1:11" ht="18.75">
      <c r="A97" s="1728"/>
      <c r="B97" s="1712"/>
      <c r="C97" s="1712"/>
      <c r="D97" s="1712"/>
      <c r="E97" s="1707"/>
      <c r="F97" s="1707"/>
      <c r="G97" s="1747"/>
      <c r="H97" s="1745"/>
      <c r="I97" s="1744"/>
      <c r="J97" s="1744"/>
      <c r="K97" s="179"/>
    </row>
    <row r="98" spans="1:11">
      <c r="A98" s="81" t="str">
        <f>'INVENTORY WEEK 1'!A98</f>
        <v>Bag, Food Storage (Portion)</v>
      </c>
      <c r="B98" s="82">
        <f>'INVENTORY WEEK 1'!B98</f>
        <v>738948</v>
      </c>
      <c r="C98" s="201">
        <f>'INVENTORY WEEK 1'!C98</f>
        <v>17.43</v>
      </c>
      <c r="D98" s="202">
        <f>'INVENTORY WEEK 2'!G98</f>
        <v>0</v>
      </c>
      <c r="E98" s="85"/>
      <c r="F98" s="85"/>
      <c r="G98" s="86"/>
      <c r="H98" s="146">
        <f>D98*C98</f>
        <v>0</v>
      </c>
      <c r="I98" s="146">
        <f>C98*G98</f>
        <v>0</v>
      </c>
      <c r="J98" s="181">
        <f t="shared" ref="J98:J135" si="18">(D98+E98+F98-G98)*C98</f>
        <v>0</v>
      </c>
      <c r="K98" s="177">
        <f t="shared" si="13"/>
        <v>0</v>
      </c>
    </row>
    <row r="99" spans="1:11">
      <c r="A99" s="53" t="str">
        <f>'INVENTORY WEEK 1'!A99</f>
        <v>Bag, French Fry</v>
      </c>
      <c r="B99" s="65">
        <f>'INVENTORY WEEK 1'!B99</f>
        <v>1374746</v>
      </c>
      <c r="C99" s="104">
        <f>'INVENTORY WEEK 1'!C99</f>
        <v>25.73</v>
      </c>
      <c r="D99" s="105">
        <f>'INVENTORY WEEK 2'!G99</f>
        <v>0</v>
      </c>
      <c r="E99" s="88"/>
      <c r="F99" s="88"/>
      <c r="G99" s="89"/>
      <c r="H99" s="146">
        <f>D99*C99</f>
        <v>0</v>
      </c>
      <c r="I99" s="146">
        <f>C99*G99</f>
        <v>0</v>
      </c>
      <c r="J99" s="181">
        <f t="shared" si="18"/>
        <v>0</v>
      </c>
      <c r="K99" s="213">
        <f t="shared" si="13"/>
        <v>0</v>
      </c>
    </row>
    <row r="100" spans="1:11">
      <c r="A100" s="53" t="str">
        <f>'INVENTORY WEEK 1'!A100</f>
        <v>Bag, Ice</v>
      </c>
      <c r="B100" s="65">
        <f>'INVENTORY WEEK 1'!B100</f>
        <v>7125028</v>
      </c>
      <c r="C100" s="104">
        <f>'INVENTORY WEEK 1'!C100</f>
        <v>43.02</v>
      </c>
      <c r="D100" s="105">
        <f>'INVENTORY WEEK 2'!G100</f>
        <v>0</v>
      </c>
      <c r="E100" s="88"/>
      <c r="F100" s="88"/>
      <c r="G100" s="89"/>
      <c r="H100" s="146">
        <f t="shared" ref="H100:H133" si="19">D100*C100</f>
        <v>0</v>
      </c>
      <c r="I100" s="146">
        <f t="shared" ref="I100:I135" si="20">C100*G100</f>
        <v>0</v>
      </c>
      <c r="J100" s="181">
        <f t="shared" si="18"/>
        <v>0</v>
      </c>
      <c r="K100" s="213">
        <f t="shared" si="13"/>
        <v>0</v>
      </c>
    </row>
    <row r="101" spans="1:11">
      <c r="A101" s="53" t="str">
        <f>'INVENTORY WEEK 1'!A101</f>
        <v>Bag, Shopping 12LB (Small)</v>
      </c>
      <c r="B101" s="65">
        <f>'INVENTORY WEEK 1'!B101</f>
        <v>9877238</v>
      </c>
      <c r="C101" s="104">
        <f>'INVENTORY WEEK 1'!C101</f>
        <v>20.43</v>
      </c>
      <c r="D101" s="105">
        <f>'INVENTORY WEEK 2'!G101</f>
        <v>0</v>
      </c>
      <c r="E101" s="88"/>
      <c r="F101" s="88"/>
      <c r="G101" s="89"/>
      <c r="H101" s="146">
        <f t="shared" si="19"/>
        <v>0</v>
      </c>
      <c r="I101" s="146">
        <f t="shared" si="20"/>
        <v>0</v>
      </c>
      <c r="J101" s="181">
        <f t="shared" si="18"/>
        <v>0</v>
      </c>
      <c r="K101" s="213">
        <f t="shared" si="13"/>
        <v>0</v>
      </c>
    </row>
    <row r="102" spans="1:11">
      <c r="A102" s="53" t="str">
        <f>'INVENTORY WEEK 1'!A102</f>
        <v>Bag, Shopping 60LB (Medium)</v>
      </c>
      <c r="B102" s="65">
        <f>'INVENTORY WEEK 1'!B102</f>
        <v>9028608</v>
      </c>
      <c r="C102" s="104">
        <f>'INVENTORY WEEK 1'!C102</f>
        <v>59.94</v>
      </c>
      <c r="D102" s="105">
        <f>'INVENTORY WEEK 2'!G102</f>
        <v>0</v>
      </c>
      <c r="E102" s="88"/>
      <c r="F102" s="88"/>
      <c r="G102" s="89"/>
      <c r="H102" s="146">
        <f t="shared" si="19"/>
        <v>0</v>
      </c>
      <c r="I102" s="146">
        <f t="shared" si="20"/>
        <v>0</v>
      </c>
      <c r="J102" s="181">
        <f t="shared" si="18"/>
        <v>0</v>
      </c>
      <c r="K102" s="213">
        <f t="shared" si="13"/>
        <v>0</v>
      </c>
    </row>
    <row r="103" spans="1:11">
      <c r="A103" s="53" t="str">
        <f>'INVENTORY WEEK 1'!A103</f>
        <v>Bag, Shopping 70LB (Large)</v>
      </c>
      <c r="B103" s="65">
        <f>'INVENTORY WEEK 1'!B103</f>
        <v>5847096</v>
      </c>
      <c r="C103" s="104">
        <f>'INVENTORY WEEK 1'!C103</f>
        <v>50.5</v>
      </c>
      <c r="D103" s="105">
        <f>'INVENTORY WEEK 2'!G103</f>
        <v>0</v>
      </c>
      <c r="E103" s="88"/>
      <c r="F103" s="88"/>
      <c r="G103" s="89"/>
      <c r="H103" s="146">
        <f t="shared" si="19"/>
        <v>0</v>
      </c>
      <c r="I103" s="146">
        <f t="shared" si="20"/>
        <v>0</v>
      </c>
      <c r="J103" s="181">
        <f t="shared" si="18"/>
        <v>0</v>
      </c>
      <c r="K103" s="213">
        <f t="shared" si="13"/>
        <v>0</v>
      </c>
    </row>
    <row r="104" spans="1:11">
      <c r="A104" s="53" t="str">
        <f>'INVENTORY WEEK 1'!A104</f>
        <v>Box, Bakery</v>
      </c>
      <c r="B104" s="65">
        <f>'INVENTORY WEEK 1'!B104</f>
        <v>9000963</v>
      </c>
      <c r="C104" s="104">
        <f>'INVENTORY WEEK 1'!C104</f>
        <v>48.51</v>
      </c>
      <c r="D104" s="105">
        <f>'INVENTORY WEEK 2'!G104</f>
        <v>0</v>
      </c>
      <c r="E104" s="88"/>
      <c r="F104" s="88"/>
      <c r="G104" s="89"/>
      <c r="H104" s="146">
        <f t="shared" si="19"/>
        <v>0</v>
      </c>
      <c r="I104" s="146">
        <f t="shared" si="20"/>
        <v>0</v>
      </c>
      <c r="J104" s="181">
        <f t="shared" si="18"/>
        <v>0</v>
      </c>
      <c r="K104" s="213">
        <f t="shared" si="13"/>
        <v>0</v>
      </c>
    </row>
    <row r="105" spans="1:11">
      <c r="A105" s="53" t="str">
        <f>'INVENTORY WEEK 1'!A105</f>
        <v>Carrier, Drink</v>
      </c>
      <c r="B105" s="65">
        <f>'INVENTORY WEEK 1'!B105</f>
        <v>1499680</v>
      </c>
      <c r="C105" s="104">
        <f>'INVENTORY WEEK 1'!C105</f>
        <v>24.06</v>
      </c>
      <c r="D105" s="105">
        <f>'INVENTORY WEEK 2'!G105</f>
        <v>0</v>
      </c>
      <c r="E105" s="88"/>
      <c r="F105" s="88"/>
      <c r="G105" s="89"/>
      <c r="H105" s="146">
        <f t="shared" si="19"/>
        <v>0</v>
      </c>
      <c r="I105" s="146">
        <f t="shared" si="20"/>
        <v>0</v>
      </c>
      <c r="J105" s="181">
        <f t="shared" si="18"/>
        <v>0</v>
      </c>
      <c r="K105" s="213">
        <f t="shared" si="13"/>
        <v>0</v>
      </c>
    </row>
    <row r="106" spans="1:11">
      <c r="A106" s="53" t="str">
        <f>'INVENTORY WEEK 1'!A106</f>
        <v>Container, 6X9 (To-Go Box)</v>
      </c>
      <c r="B106" s="65">
        <f>'INVENTORY WEEK 1'!B106</f>
        <v>7775877</v>
      </c>
      <c r="C106" s="104">
        <f>'INVENTORY WEEK 1'!C106</f>
        <v>39.031999999999996</v>
      </c>
      <c r="D106" s="105">
        <f>'INVENTORY WEEK 2'!G106</f>
        <v>0</v>
      </c>
      <c r="E106" s="88"/>
      <c r="F106" s="88"/>
      <c r="G106" s="89"/>
      <c r="H106" s="146">
        <f t="shared" si="19"/>
        <v>0</v>
      </c>
      <c r="I106" s="146">
        <f t="shared" si="20"/>
        <v>0</v>
      </c>
      <c r="J106" s="181">
        <f t="shared" si="18"/>
        <v>0</v>
      </c>
      <c r="K106" s="213">
        <f t="shared" si="13"/>
        <v>0</v>
      </c>
    </row>
    <row r="107" spans="1:11">
      <c r="A107" s="53" t="str">
        <f>'INVENTORY WEEK 1'!A107</f>
        <v>Container, Pie Wedge</v>
      </c>
      <c r="B107" s="65">
        <f>'INVENTORY WEEK 1'!B107</f>
        <v>3015179</v>
      </c>
      <c r="C107" s="104">
        <f>'INVENTORY WEEK 1'!C107</f>
        <v>48.63</v>
      </c>
      <c r="D107" s="105">
        <f>'INVENTORY WEEK 2'!G107</f>
        <v>0</v>
      </c>
      <c r="E107" s="88"/>
      <c r="F107" s="88"/>
      <c r="G107" s="89"/>
      <c r="H107" s="146">
        <f t="shared" si="19"/>
        <v>0</v>
      </c>
      <c r="I107" s="146">
        <f t="shared" si="20"/>
        <v>0</v>
      </c>
      <c r="J107" s="181">
        <f t="shared" si="18"/>
        <v>0</v>
      </c>
      <c r="K107" s="213">
        <f t="shared" si="13"/>
        <v>0</v>
      </c>
    </row>
    <row r="108" spans="1:11">
      <c r="A108" s="53" t="str">
        <f>'INVENTORY WEEK 1'!A108</f>
        <v>Cup, 16oz LYC</v>
      </c>
      <c r="B108" s="65">
        <f>'INVENTORY WEEK 1'!B108</f>
        <v>5470658</v>
      </c>
      <c r="C108" s="104">
        <f>'INVENTORY WEEK 1'!C108</f>
        <v>59.11</v>
      </c>
      <c r="D108" s="105">
        <f>'INVENTORY WEEK 2'!G108</f>
        <v>0</v>
      </c>
      <c r="E108" s="88"/>
      <c r="F108" s="88"/>
      <c r="G108" s="89"/>
      <c r="H108" s="146">
        <f t="shared" si="19"/>
        <v>0</v>
      </c>
      <c r="I108" s="146">
        <f t="shared" si="20"/>
        <v>0</v>
      </c>
      <c r="J108" s="181">
        <f t="shared" si="18"/>
        <v>0</v>
      </c>
      <c r="K108" s="213">
        <f t="shared" si="13"/>
        <v>0</v>
      </c>
    </row>
    <row r="109" spans="1:11">
      <c r="A109" s="53" t="str">
        <f>'INVENTORY WEEK 1'!A109</f>
        <v>Cup, 32oz BYC</v>
      </c>
      <c r="B109" s="65">
        <f>'INVENTORY WEEK 1'!B109</f>
        <v>7791773</v>
      </c>
      <c r="C109" s="104">
        <f>'INVENTORY WEEK 1'!C109</f>
        <v>49.23</v>
      </c>
      <c r="D109" s="105">
        <f>'INVENTORY WEEK 2'!G109</f>
        <v>0</v>
      </c>
      <c r="E109" s="88"/>
      <c r="F109" s="88"/>
      <c r="G109" s="89"/>
      <c r="H109" s="146">
        <f t="shared" si="19"/>
        <v>0</v>
      </c>
      <c r="I109" s="146">
        <f t="shared" si="20"/>
        <v>0</v>
      </c>
      <c r="J109" s="181">
        <f t="shared" si="18"/>
        <v>0</v>
      </c>
      <c r="K109" s="213">
        <f t="shared" si="13"/>
        <v>0</v>
      </c>
    </row>
    <row r="110" spans="1:11">
      <c r="A110" s="53" t="str">
        <f>'INVENTORY WEEK 1'!A110</f>
        <v>Cup, Plastic 16oz  (Medium Side)</v>
      </c>
      <c r="B110" s="65">
        <f>'INVENTORY WEEK 1'!B110</f>
        <v>5564461</v>
      </c>
      <c r="C110" s="104">
        <f>'INVENTORY WEEK 1'!C110</f>
        <v>61.69</v>
      </c>
      <c r="D110" s="105">
        <f>'INVENTORY WEEK 2'!G110</f>
        <v>0</v>
      </c>
      <c r="E110" s="88"/>
      <c r="F110" s="88"/>
      <c r="G110" s="89"/>
      <c r="H110" s="146">
        <f t="shared" si="19"/>
        <v>0</v>
      </c>
      <c r="I110" s="146">
        <f t="shared" si="20"/>
        <v>0</v>
      </c>
      <c r="J110" s="181">
        <f t="shared" si="18"/>
        <v>0</v>
      </c>
      <c r="K110" s="213">
        <f t="shared" si="13"/>
        <v>0</v>
      </c>
    </row>
    <row r="111" spans="1:11">
      <c r="A111" s="53" t="str">
        <f>'INVENTORY WEEK 1'!A111</f>
        <v>Cup, Plastic 5oz (Small Side)</v>
      </c>
      <c r="B111" s="65">
        <f>'INVENTORY WEEK 1'!B111</f>
        <v>3681067</v>
      </c>
      <c r="C111" s="104">
        <f>'INVENTORY WEEK 1'!C111</f>
        <v>43.33</v>
      </c>
      <c r="D111" s="105">
        <f>'INVENTORY WEEK 2'!G111</f>
        <v>0</v>
      </c>
      <c r="E111" s="88"/>
      <c r="F111" s="88"/>
      <c r="G111" s="89"/>
      <c r="H111" s="146">
        <f t="shared" si="19"/>
        <v>0</v>
      </c>
      <c r="I111" s="146">
        <f t="shared" si="20"/>
        <v>0</v>
      </c>
      <c r="J111" s="181">
        <f t="shared" si="18"/>
        <v>0</v>
      </c>
      <c r="K111" s="213">
        <f t="shared" si="13"/>
        <v>0</v>
      </c>
    </row>
    <row r="112" spans="1:11">
      <c r="A112" s="53" t="str">
        <f>'INVENTORY WEEK 1'!A112</f>
        <v>Cup, Souffle 2.5oz</v>
      </c>
      <c r="B112" s="65">
        <f>'INVENTORY WEEK 1'!B112</f>
        <v>6103168</v>
      </c>
      <c r="C112" s="104">
        <f>'INVENTORY WEEK 1'!C112</f>
        <v>27.33</v>
      </c>
      <c r="D112" s="105">
        <f>'INVENTORY WEEK 2'!G112</f>
        <v>0</v>
      </c>
      <c r="E112" s="88"/>
      <c r="F112" s="88"/>
      <c r="G112" s="89"/>
      <c r="H112" s="146">
        <f t="shared" si="19"/>
        <v>0</v>
      </c>
      <c r="I112" s="146">
        <f t="shared" si="20"/>
        <v>0</v>
      </c>
      <c r="J112" s="181">
        <f t="shared" si="18"/>
        <v>0</v>
      </c>
      <c r="K112" s="213">
        <f t="shared" si="13"/>
        <v>0</v>
      </c>
    </row>
    <row r="113" spans="1:11">
      <c r="A113" s="53" t="str">
        <f>'INVENTORY WEEK 1'!A113</f>
        <v>Film, Plastic 18x3000</v>
      </c>
      <c r="B113" s="65">
        <f>'INVENTORY WEEK 1'!B113</f>
        <v>3013054</v>
      </c>
      <c r="C113" s="104">
        <f>'INVENTORY WEEK 1'!C113</f>
        <v>15.59</v>
      </c>
      <c r="D113" s="105">
        <f>'INVENTORY WEEK 2'!G113</f>
        <v>0</v>
      </c>
      <c r="E113" s="88"/>
      <c r="F113" s="88"/>
      <c r="G113" s="89"/>
      <c r="H113" s="146">
        <f t="shared" si="19"/>
        <v>0</v>
      </c>
      <c r="I113" s="146">
        <f t="shared" si="20"/>
        <v>0</v>
      </c>
      <c r="J113" s="181">
        <f t="shared" si="18"/>
        <v>0</v>
      </c>
      <c r="K113" s="213">
        <f t="shared" si="13"/>
        <v>0</v>
      </c>
    </row>
    <row r="114" spans="1:11">
      <c r="A114" s="53" t="str">
        <f>'INVENTORY WEEK 1'!A114</f>
        <v>Filter, Fryer Grease</v>
      </c>
      <c r="B114" s="65">
        <f>'INVENTORY WEEK 1'!B114</f>
        <v>3013885</v>
      </c>
      <c r="C114" s="104">
        <f>'INVENTORY WEEK 1'!C114</f>
        <v>11.3</v>
      </c>
      <c r="D114" s="105">
        <f>'INVENTORY WEEK 2'!G114</f>
        <v>0</v>
      </c>
      <c r="E114" s="88"/>
      <c r="F114" s="88"/>
      <c r="G114" s="89"/>
      <c r="H114" s="146">
        <f t="shared" si="19"/>
        <v>0</v>
      </c>
      <c r="I114" s="146">
        <f t="shared" si="20"/>
        <v>0</v>
      </c>
      <c r="J114" s="181">
        <f t="shared" si="18"/>
        <v>0</v>
      </c>
      <c r="K114" s="213">
        <f t="shared" si="13"/>
        <v>0</v>
      </c>
    </row>
    <row r="115" spans="1:11">
      <c r="A115" s="53" t="str">
        <f>'INVENTORY WEEK 1'!A115</f>
        <v>Foil, Aluminum 18x1000</v>
      </c>
      <c r="B115" s="65">
        <f>'INVENTORY WEEK 1'!B115</f>
        <v>7734924</v>
      </c>
      <c r="C115" s="104">
        <f>'INVENTORY WEEK 1'!C115</f>
        <v>42.86</v>
      </c>
      <c r="D115" s="105">
        <f>'INVENTORY WEEK 2'!G115</f>
        <v>0</v>
      </c>
      <c r="E115" s="88"/>
      <c r="F115" s="88"/>
      <c r="G115" s="89"/>
      <c r="H115" s="146">
        <f t="shared" si="19"/>
        <v>0</v>
      </c>
      <c r="I115" s="146">
        <f t="shared" si="20"/>
        <v>0</v>
      </c>
      <c r="J115" s="181">
        <f t="shared" si="18"/>
        <v>0</v>
      </c>
      <c r="K115" s="213">
        <f t="shared" si="13"/>
        <v>0</v>
      </c>
    </row>
    <row r="116" spans="1:11">
      <c r="A116" s="53" t="str">
        <f>'INVENTORY WEEK 1'!A116</f>
        <v>Fork, Heavyweight - Black</v>
      </c>
      <c r="B116" s="65">
        <f>'INVENTORY WEEK 1'!B116</f>
        <v>7478239</v>
      </c>
      <c r="C116" s="104">
        <f>'INVENTORY WEEK 1'!C116</f>
        <v>21.03</v>
      </c>
      <c r="D116" s="105">
        <f>'INVENTORY WEEK 2'!G116</f>
        <v>0</v>
      </c>
      <c r="E116" s="88"/>
      <c r="F116" s="88"/>
      <c r="G116" s="89"/>
      <c r="H116" s="146">
        <f t="shared" si="19"/>
        <v>0</v>
      </c>
      <c r="I116" s="146">
        <f t="shared" si="20"/>
        <v>0</v>
      </c>
      <c r="J116" s="181">
        <f t="shared" si="18"/>
        <v>0</v>
      </c>
      <c r="K116" s="213">
        <f t="shared" si="13"/>
        <v>0</v>
      </c>
    </row>
    <row r="117" spans="1:11">
      <c r="A117" s="53" t="str">
        <f>'INVENTORY WEEK 1'!A117</f>
        <v>Fuel, Chafing Can</v>
      </c>
      <c r="B117" s="65">
        <f>'INVENTORY WEEK 1'!B117</f>
        <v>2926335</v>
      </c>
      <c r="C117" s="104">
        <f>'INVENTORY WEEK 1'!C117</f>
        <v>34.93</v>
      </c>
      <c r="D117" s="105">
        <f>'INVENTORY WEEK 2'!G117</f>
        <v>0</v>
      </c>
      <c r="E117" s="88"/>
      <c r="F117" s="88"/>
      <c r="G117" s="89"/>
      <c r="H117" s="146">
        <f t="shared" si="19"/>
        <v>0</v>
      </c>
      <c r="I117" s="146">
        <f t="shared" si="20"/>
        <v>0</v>
      </c>
      <c r="J117" s="181">
        <f t="shared" si="18"/>
        <v>0</v>
      </c>
      <c r="K117" s="213">
        <f t="shared" si="13"/>
        <v>0</v>
      </c>
    </row>
    <row r="118" spans="1:11">
      <c r="A118" s="53" t="str">
        <f>'INVENTORY WEEK 1'!A118</f>
        <v>Glove, Vinyl XL</v>
      </c>
      <c r="B118" s="65">
        <f>'INVENTORY WEEK 1'!B118</f>
        <v>8800851</v>
      </c>
      <c r="C118" s="104">
        <f>'INVENTORY WEEK 1'!C118</f>
        <v>27.11</v>
      </c>
      <c r="D118" s="105">
        <f>'INVENTORY WEEK 2'!G118</f>
        <v>0</v>
      </c>
      <c r="E118" s="88"/>
      <c r="F118" s="88"/>
      <c r="G118" s="89"/>
      <c r="H118" s="146">
        <f t="shared" si="19"/>
        <v>0</v>
      </c>
      <c r="I118" s="146">
        <f t="shared" si="20"/>
        <v>0</v>
      </c>
      <c r="J118" s="181">
        <f t="shared" si="18"/>
        <v>0</v>
      </c>
      <c r="K118" s="213">
        <f t="shared" si="13"/>
        <v>0</v>
      </c>
    </row>
    <row r="119" spans="1:11">
      <c r="A119" s="53" t="str">
        <f>'INVENTORY WEEK 1'!A119</f>
        <v>Hairnet, Nylon 28"</v>
      </c>
      <c r="B119" s="65">
        <f>'INVENTORY WEEK 1'!B119</f>
        <v>1399005</v>
      </c>
      <c r="C119" s="104">
        <f>'INVENTORY WEEK 1'!C119</f>
        <v>21.4</v>
      </c>
      <c r="D119" s="105">
        <f>'INVENTORY WEEK 2'!G119</f>
        <v>0</v>
      </c>
      <c r="E119" s="88"/>
      <c r="F119" s="88"/>
      <c r="G119" s="89"/>
      <c r="H119" s="146">
        <f t="shared" si="19"/>
        <v>0</v>
      </c>
      <c r="I119" s="146">
        <f t="shared" si="20"/>
        <v>0</v>
      </c>
      <c r="J119" s="181">
        <f t="shared" si="18"/>
        <v>0</v>
      </c>
      <c r="K119" s="213">
        <f t="shared" si="13"/>
        <v>0</v>
      </c>
    </row>
    <row r="120" spans="1:11">
      <c r="A120" s="53" t="str">
        <f>'INVENTORY WEEK 1'!A120</f>
        <v>Kit, Cutlery</v>
      </c>
      <c r="B120" s="65">
        <f>'INVENTORY WEEK 1'!B120</f>
        <v>5187046</v>
      </c>
      <c r="C120" s="104">
        <f>'INVENTORY WEEK 1'!C120</f>
        <v>18.86</v>
      </c>
      <c r="D120" s="105">
        <f>'INVENTORY WEEK 2'!G120</f>
        <v>0</v>
      </c>
      <c r="E120" s="88"/>
      <c r="F120" s="88"/>
      <c r="G120" s="89"/>
      <c r="H120" s="146">
        <f t="shared" si="19"/>
        <v>0</v>
      </c>
      <c r="I120" s="146">
        <f t="shared" si="20"/>
        <v>0</v>
      </c>
      <c r="J120" s="181">
        <f t="shared" si="18"/>
        <v>0</v>
      </c>
      <c r="K120" s="213">
        <f t="shared" si="13"/>
        <v>0</v>
      </c>
    </row>
    <row r="121" spans="1:11">
      <c r="A121" s="53" t="str">
        <f>'INVENTORY WEEK 1'!A121</f>
        <v>Knife, Heavyweight - Black</v>
      </c>
      <c r="B121" s="65">
        <f>'INVENTORY WEEK 1'!B121</f>
        <v>4656137</v>
      </c>
      <c r="C121" s="104">
        <f>'INVENTORY WEEK 1'!C121</f>
        <v>21.09</v>
      </c>
      <c r="D121" s="105">
        <f>'INVENTORY WEEK 2'!G121</f>
        <v>0</v>
      </c>
      <c r="E121" s="88"/>
      <c r="F121" s="88"/>
      <c r="G121" s="89"/>
      <c r="H121" s="146">
        <f t="shared" si="19"/>
        <v>0</v>
      </c>
      <c r="I121" s="146">
        <f t="shared" si="20"/>
        <v>0</v>
      </c>
      <c r="J121" s="181">
        <f t="shared" si="18"/>
        <v>0</v>
      </c>
      <c r="K121" s="213">
        <f t="shared" si="13"/>
        <v>0</v>
      </c>
    </row>
    <row r="122" spans="1:11">
      <c r="A122" s="53" t="str">
        <f>'INVENTORY WEEK 1'!A122</f>
        <v>Lid, Cup 12oz (LYC)</v>
      </c>
      <c r="B122" s="65">
        <f>'INVENTORY WEEK 1'!B122</f>
        <v>9631311</v>
      </c>
      <c r="C122" s="104">
        <f>'INVENTORY WEEK 1'!C122</f>
        <v>28.09</v>
      </c>
      <c r="D122" s="105">
        <f>'INVENTORY WEEK 2'!G122</f>
        <v>0</v>
      </c>
      <c r="E122" s="88"/>
      <c r="F122" s="88"/>
      <c r="G122" s="89"/>
      <c r="H122" s="146">
        <f t="shared" si="19"/>
        <v>0</v>
      </c>
      <c r="I122" s="146">
        <f t="shared" si="20"/>
        <v>0</v>
      </c>
      <c r="J122" s="181">
        <f t="shared" si="18"/>
        <v>0</v>
      </c>
      <c r="K122" s="213">
        <f t="shared" si="13"/>
        <v>0</v>
      </c>
    </row>
    <row r="123" spans="1:11">
      <c r="A123" s="53" t="str">
        <f>'INVENTORY WEEK 1'!A123</f>
        <v>Lid, Cup 32oz (BYC)</v>
      </c>
      <c r="B123" s="65">
        <f>'INVENTORY WEEK 1'!B123</f>
        <v>7243472</v>
      </c>
      <c r="C123" s="104">
        <f>'INVENTORY WEEK 1'!C123</f>
        <v>30.1</v>
      </c>
      <c r="D123" s="105">
        <f>'INVENTORY WEEK 2'!G123</f>
        <v>0</v>
      </c>
      <c r="E123" s="88"/>
      <c r="F123" s="88"/>
      <c r="G123" s="89"/>
      <c r="H123" s="146">
        <f t="shared" si="19"/>
        <v>0</v>
      </c>
      <c r="I123" s="146">
        <f t="shared" si="20"/>
        <v>0</v>
      </c>
      <c r="J123" s="181">
        <f t="shared" si="18"/>
        <v>0</v>
      </c>
      <c r="K123" s="213">
        <f t="shared" si="13"/>
        <v>0</v>
      </c>
    </row>
    <row r="124" spans="1:11">
      <c r="A124" s="53" t="str">
        <f>'INVENTORY WEEK 1'!A124</f>
        <v>Lid, Cup 5-16oz (Side)</v>
      </c>
      <c r="B124" s="65">
        <f>'INVENTORY WEEK 1'!B124</f>
        <v>2432314</v>
      </c>
      <c r="C124" s="104">
        <f>'INVENTORY WEEK 1'!C124</f>
        <v>35.549999999999997</v>
      </c>
      <c r="D124" s="105">
        <f>'INVENTORY WEEK 2'!G124</f>
        <v>0</v>
      </c>
      <c r="E124" s="88"/>
      <c r="F124" s="88"/>
      <c r="G124" s="89"/>
      <c r="H124" s="146">
        <f t="shared" si="19"/>
        <v>0</v>
      </c>
      <c r="I124" s="146">
        <f t="shared" si="20"/>
        <v>0</v>
      </c>
      <c r="J124" s="181">
        <f t="shared" si="18"/>
        <v>0</v>
      </c>
      <c r="K124" s="213">
        <f t="shared" si="13"/>
        <v>0</v>
      </c>
    </row>
    <row r="125" spans="1:11">
      <c r="A125" s="53" t="str">
        <f>'INVENTORY WEEK 1'!A125</f>
        <v>Lid, Cup Souffle</v>
      </c>
      <c r="B125" s="65">
        <f>'INVENTORY WEEK 1'!B125</f>
        <v>8864993</v>
      </c>
      <c r="C125" s="104">
        <f>'INVENTORY WEEK 1'!C125</f>
        <v>24.2</v>
      </c>
      <c r="D125" s="105">
        <f>'INVENTORY WEEK 2'!G125</f>
        <v>0</v>
      </c>
      <c r="E125" s="88"/>
      <c r="F125" s="88"/>
      <c r="G125" s="89"/>
      <c r="H125" s="146">
        <f t="shared" si="19"/>
        <v>0</v>
      </c>
      <c r="I125" s="146">
        <f t="shared" si="20"/>
        <v>0</v>
      </c>
      <c r="J125" s="181">
        <f t="shared" si="18"/>
        <v>0</v>
      </c>
      <c r="K125" s="213">
        <f t="shared" si="13"/>
        <v>0</v>
      </c>
    </row>
    <row r="126" spans="1:11">
      <c r="A126" s="53" t="str">
        <f>'INVENTORY WEEK 1'!A126</f>
        <v>Lid, Pan 1/2 Size</v>
      </c>
      <c r="B126" s="65">
        <f>'INVENTORY WEEK 1'!B126</f>
        <v>3693850</v>
      </c>
      <c r="C126" s="104">
        <f>'INVENTORY WEEK 1'!C126</f>
        <v>17.78</v>
      </c>
      <c r="D126" s="105">
        <f>'INVENTORY WEEK 2'!G126</f>
        <v>0</v>
      </c>
      <c r="E126" s="88"/>
      <c r="F126" s="88"/>
      <c r="G126" s="89"/>
      <c r="H126" s="146">
        <f t="shared" si="19"/>
        <v>0</v>
      </c>
      <c r="I126" s="146">
        <f t="shared" si="20"/>
        <v>0</v>
      </c>
      <c r="J126" s="181">
        <f t="shared" si="18"/>
        <v>0</v>
      </c>
      <c r="K126" s="213">
        <f t="shared" si="13"/>
        <v>0</v>
      </c>
    </row>
    <row r="127" spans="1:11">
      <c r="A127" s="53" t="str">
        <f>'INVENTORY WEEK 1'!A127</f>
        <v>Lid, Pan Full Size</v>
      </c>
      <c r="B127" s="65">
        <f>'INVENTORY WEEK 1'!B127</f>
        <v>7737141</v>
      </c>
      <c r="C127" s="104">
        <f>'INVENTORY WEEK 1'!C127</f>
        <v>33.86</v>
      </c>
      <c r="D127" s="105">
        <f>'INVENTORY WEEK 2'!G127</f>
        <v>0</v>
      </c>
      <c r="E127" s="88"/>
      <c r="F127" s="88"/>
      <c r="G127" s="89"/>
      <c r="H127" s="146">
        <f t="shared" si="19"/>
        <v>0</v>
      </c>
      <c r="I127" s="146">
        <f t="shared" si="20"/>
        <v>0</v>
      </c>
      <c r="J127" s="181">
        <f t="shared" si="18"/>
        <v>0</v>
      </c>
      <c r="K127" s="213">
        <f t="shared" si="13"/>
        <v>0</v>
      </c>
    </row>
    <row r="128" spans="1:11">
      <c r="A128" s="53" t="str">
        <f>'INVENTORY WEEK 1'!A128</f>
        <v>Pan, 1/2 Size</v>
      </c>
      <c r="B128" s="65">
        <f>'INVENTORY WEEK 1'!B128</f>
        <v>6892459</v>
      </c>
      <c r="C128" s="104">
        <f>'INVENTORY WEEK 1'!C128</f>
        <v>26.32</v>
      </c>
      <c r="D128" s="105">
        <f>'INVENTORY WEEK 2'!G128</f>
        <v>0</v>
      </c>
      <c r="E128" s="88"/>
      <c r="F128" s="88"/>
      <c r="G128" s="89"/>
      <c r="H128" s="146">
        <f t="shared" si="19"/>
        <v>0</v>
      </c>
      <c r="I128" s="146">
        <f t="shared" si="20"/>
        <v>0</v>
      </c>
      <c r="J128" s="181">
        <f t="shared" si="18"/>
        <v>0</v>
      </c>
      <c r="K128" s="213">
        <f t="shared" si="13"/>
        <v>0</v>
      </c>
    </row>
    <row r="129" spans="1:11">
      <c r="A129" s="53" t="str">
        <f>'INVENTORY WEEK 1'!A129</f>
        <v>Pan, Full Size</v>
      </c>
      <c r="B129" s="65">
        <f>'INVENTORY WEEK 1'!B129</f>
        <v>7737679</v>
      </c>
      <c r="C129" s="104">
        <f>'INVENTORY WEEK 1'!C129</f>
        <v>54.75</v>
      </c>
      <c r="D129" s="105">
        <f>'INVENTORY WEEK 2'!G129</f>
        <v>0</v>
      </c>
      <c r="E129" s="88"/>
      <c r="F129" s="88"/>
      <c r="G129" s="89"/>
      <c r="H129" s="146">
        <f t="shared" si="19"/>
        <v>0</v>
      </c>
      <c r="I129" s="146">
        <f t="shared" si="20"/>
        <v>0</v>
      </c>
      <c r="J129" s="181">
        <f t="shared" si="18"/>
        <v>0</v>
      </c>
      <c r="K129" s="213">
        <f t="shared" si="13"/>
        <v>0</v>
      </c>
    </row>
    <row r="130" spans="1:11">
      <c r="A130" s="53" t="str">
        <f>'INVENTORY WEEK 1'!A130</f>
        <v>Placemat, Paper (TRAYLINER)</v>
      </c>
      <c r="B130" s="65">
        <f>'INVENTORY WEEK 1'!B130</f>
        <v>3022017</v>
      </c>
      <c r="C130" s="104">
        <f>'INVENTORY WEEK 1'!C130</f>
        <v>29.8</v>
      </c>
      <c r="D130" s="105">
        <f>'INVENTORY WEEK 2'!G130</f>
        <v>0</v>
      </c>
      <c r="E130" s="88"/>
      <c r="F130" s="88"/>
      <c r="G130" s="89"/>
      <c r="H130" s="146">
        <f t="shared" si="19"/>
        <v>0</v>
      </c>
      <c r="I130" s="146">
        <f t="shared" si="20"/>
        <v>0</v>
      </c>
      <c r="J130" s="181">
        <f t="shared" si="18"/>
        <v>0</v>
      </c>
      <c r="K130" s="213">
        <f t="shared" si="13"/>
        <v>0</v>
      </c>
    </row>
    <row r="131" spans="1:11">
      <c r="A131" s="53" t="str">
        <f>'INVENTORY WEEK 1'!A131</f>
        <v>Plate, 9" Paper</v>
      </c>
      <c r="B131" s="65">
        <f>'INVENTORY WEEK 1'!B131</f>
        <v>3662676</v>
      </c>
      <c r="C131" s="104">
        <f>'INVENTORY WEEK 1'!C131</f>
        <v>38.450000000000003</v>
      </c>
      <c r="D131" s="105">
        <f>'INVENTORY WEEK 2'!G131</f>
        <v>0</v>
      </c>
      <c r="E131" s="88"/>
      <c r="F131" s="88"/>
      <c r="G131" s="89"/>
      <c r="H131" s="146">
        <f t="shared" si="19"/>
        <v>0</v>
      </c>
      <c r="I131" s="146">
        <f t="shared" si="20"/>
        <v>0</v>
      </c>
      <c r="J131" s="181">
        <f t="shared" si="18"/>
        <v>0</v>
      </c>
      <c r="K131" s="213">
        <f t="shared" si="13"/>
        <v>0</v>
      </c>
    </row>
    <row r="132" spans="1:11">
      <c r="A132" s="53" t="str">
        <f>'INVENTORY WEEK 1'!A132</f>
        <v>Spoon, Serving</v>
      </c>
      <c r="B132" s="65">
        <f>'INVENTORY WEEK 1'!B132</f>
        <v>7645153</v>
      </c>
      <c r="C132" s="104">
        <f>'INVENTORY WEEK 1'!C132</f>
        <v>21.1</v>
      </c>
      <c r="D132" s="105">
        <f>'INVENTORY WEEK 2'!G132</f>
        <v>0</v>
      </c>
      <c r="E132" s="88"/>
      <c r="F132" s="88"/>
      <c r="G132" s="89"/>
      <c r="H132" s="146">
        <f>D132*C132</f>
        <v>0</v>
      </c>
      <c r="I132" s="146">
        <f t="shared" si="20"/>
        <v>0</v>
      </c>
      <c r="J132" s="181">
        <f t="shared" si="18"/>
        <v>0</v>
      </c>
      <c r="K132" s="213">
        <f t="shared" si="13"/>
        <v>0</v>
      </c>
    </row>
    <row r="133" spans="1:11">
      <c r="A133" s="53" t="str">
        <f>'INVENTORY WEEK 1'!A133</f>
        <v>Straw, Giant 10.25"</v>
      </c>
      <c r="B133" s="65">
        <f>'INVENTORY WEEK 1'!B133</f>
        <v>4074605</v>
      </c>
      <c r="C133" s="104">
        <f>'INVENTORY WEEK 1'!C133</f>
        <v>30.75</v>
      </c>
      <c r="D133" s="105">
        <f>'INVENTORY WEEK 2'!G133</f>
        <v>0</v>
      </c>
      <c r="E133" s="88"/>
      <c r="F133" s="88"/>
      <c r="G133" s="89"/>
      <c r="H133" s="146">
        <f t="shared" si="19"/>
        <v>0</v>
      </c>
      <c r="I133" s="146">
        <f t="shared" si="20"/>
        <v>0</v>
      </c>
      <c r="J133" s="181">
        <f t="shared" si="18"/>
        <v>0</v>
      </c>
      <c r="K133" s="213">
        <f t="shared" si="13"/>
        <v>0</v>
      </c>
    </row>
    <row r="134" spans="1:11">
      <c r="A134" s="53" t="str">
        <f>'INVENTORY WEEK 1'!A134</f>
        <v xml:space="preserve">Tape, Thermal Cash </v>
      </c>
      <c r="B134" s="90">
        <f>'INVENTORY WEEK 1'!B134</f>
        <v>445098</v>
      </c>
      <c r="C134" s="104">
        <f>'INVENTORY WEEK 1'!C134</f>
        <v>86.75</v>
      </c>
      <c r="D134" s="105">
        <f>'INVENTORY WEEK 2'!G134</f>
        <v>0</v>
      </c>
      <c r="E134" s="88"/>
      <c r="F134" s="88"/>
      <c r="G134" s="89"/>
      <c r="H134" s="146">
        <f>D134*C134</f>
        <v>0</v>
      </c>
      <c r="I134" s="146">
        <f t="shared" si="20"/>
        <v>0</v>
      </c>
      <c r="J134" s="181">
        <f t="shared" si="18"/>
        <v>0</v>
      </c>
      <c r="K134" s="213">
        <f t="shared" si="13"/>
        <v>0</v>
      </c>
    </row>
    <row r="135" spans="1:11">
      <c r="A135" s="53" t="str">
        <f>'INVENTORY WEEK 1'!A135</f>
        <v xml:space="preserve">Tissue, Toilet </v>
      </c>
      <c r="B135" s="65">
        <f>'INVENTORY WEEK 1'!B135</f>
        <v>4977153</v>
      </c>
      <c r="C135" s="203">
        <f>'INVENTORY WEEK 1'!C135</f>
        <v>34.229999999999997</v>
      </c>
      <c r="D135" s="105">
        <f>'INVENTORY WEEK 2'!G135</f>
        <v>0</v>
      </c>
      <c r="E135" s="88"/>
      <c r="F135" s="88"/>
      <c r="G135" s="89"/>
      <c r="H135" s="146">
        <f>D135*C135</f>
        <v>0</v>
      </c>
      <c r="I135" s="146">
        <f t="shared" si="20"/>
        <v>0</v>
      </c>
      <c r="J135" s="181">
        <f t="shared" si="18"/>
        <v>0</v>
      </c>
      <c r="K135" s="213">
        <f t="shared" si="13"/>
        <v>0</v>
      </c>
    </row>
    <row r="136" spans="1:11">
      <c r="A136" s="53" t="str">
        <f>'INVENTORY WEEK 1'!A136</f>
        <v>Tong, Serving 9"</v>
      </c>
      <c r="B136" s="65">
        <f>'INVENTORY WEEK 1'!B136</f>
        <v>3804622</v>
      </c>
      <c r="C136" s="203">
        <f>'INVENTORY WEEK 1'!C136</f>
        <v>26.14</v>
      </c>
      <c r="D136" s="105">
        <f>'INVENTORY WEEK 2'!G136</f>
        <v>0</v>
      </c>
      <c r="E136" s="88"/>
      <c r="F136" s="88"/>
      <c r="G136" s="89"/>
      <c r="H136" s="146">
        <f t="shared" ref="H136:H143" si="21">D136*C136</f>
        <v>0</v>
      </c>
      <c r="I136" s="146">
        <f t="shared" ref="I136:I143" si="22">C136*G136</f>
        <v>0</v>
      </c>
      <c r="J136" s="181">
        <f t="shared" ref="J136:J143" si="23">(D136+E136+F136-G136)*C136</f>
        <v>0</v>
      </c>
      <c r="K136" s="213">
        <f t="shared" ref="K136:K166" si="24">D136+E136+F136-G136</f>
        <v>0</v>
      </c>
    </row>
    <row r="137" spans="1:11">
      <c r="A137" s="53" t="str">
        <f>'INVENTORY WEEK 1'!A137</f>
        <v>Towel, Paper 11x9</v>
      </c>
      <c r="B137" s="65">
        <f>'INVENTORY WEEK 1'!B137</f>
        <v>8186315</v>
      </c>
      <c r="C137" s="203">
        <f>'INVENTORY WEEK 1'!C137</f>
        <v>28.21</v>
      </c>
      <c r="D137" s="105">
        <f>'INVENTORY WEEK 2'!G137</f>
        <v>0</v>
      </c>
      <c r="E137" s="88"/>
      <c r="F137" s="88"/>
      <c r="G137" s="89"/>
      <c r="H137" s="146">
        <f>D137*C137</f>
        <v>0</v>
      </c>
      <c r="I137" s="146">
        <f t="shared" si="22"/>
        <v>0</v>
      </c>
      <c r="J137" s="181">
        <f t="shared" si="23"/>
        <v>0</v>
      </c>
      <c r="K137" s="213">
        <f t="shared" si="24"/>
        <v>0</v>
      </c>
    </row>
    <row r="138" spans="1:11">
      <c r="A138" s="53" t="str">
        <f>'INVENTORY WEEK 1'!A138</f>
        <v>Wipe, Towel All-Purpose</v>
      </c>
      <c r="B138" s="65">
        <f>'INVENTORY WEEK 1'!B138</f>
        <v>5081323</v>
      </c>
      <c r="C138" s="203">
        <f>'INVENTORY WEEK 1'!C138</f>
        <v>26.96</v>
      </c>
      <c r="D138" s="105">
        <f>'INVENTORY WEEK 2'!G138</f>
        <v>0</v>
      </c>
      <c r="E138" s="88"/>
      <c r="F138" s="88"/>
      <c r="G138" s="89"/>
      <c r="H138" s="146">
        <f t="shared" si="21"/>
        <v>0</v>
      </c>
      <c r="I138" s="146">
        <f t="shared" si="22"/>
        <v>0</v>
      </c>
      <c r="J138" s="181">
        <f t="shared" si="23"/>
        <v>0</v>
      </c>
      <c r="K138" s="213">
        <f t="shared" si="24"/>
        <v>0</v>
      </c>
    </row>
    <row r="139" spans="1:11">
      <c r="A139" s="53" t="str">
        <f>'INVENTORY WEEK 1'!A139</f>
        <v>3rd Pan Liner</v>
      </c>
      <c r="B139" s="65">
        <f>'INVENTORY WEEK 1'!B139</f>
        <v>7358237</v>
      </c>
      <c r="C139" s="203">
        <f>'INVENTORY WEEK 1'!C139</f>
        <v>37.28</v>
      </c>
      <c r="D139" s="105">
        <f>'INVENTORY WEEK 2'!G139</f>
        <v>0</v>
      </c>
      <c r="E139" s="88"/>
      <c r="F139" s="88"/>
      <c r="G139" s="89"/>
      <c r="H139" s="146">
        <f t="shared" si="21"/>
        <v>0</v>
      </c>
      <c r="I139" s="146">
        <f t="shared" si="22"/>
        <v>0</v>
      </c>
      <c r="J139" s="181">
        <f t="shared" si="23"/>
        <v>0</v>
      </c>
      <c r="K139" s="213">
        <f t="shared" si="24"/>
        <v>0</v>
      </c>
    </row>
    <row r="140" spans="1:11">
      <c r="A140" s="53">
        <f>'INVENTORY WEEK 1'!A140</f>
        <v>0</v>
      </c>
      <c r="B140" s="65">
        <f>'INVENTORY WEEK 1'!B140</f>
        <v>0</v>
      </c>
      <c r="C140" s="203">
        <f>'INVENTORY WEEK 1'!C140</f>
        <v>0</v>
      </c>
      <c r="D140" s="105">
        <f>'INVENTORY WEEK 2'!G140</f>
        <v>0</v>
      </c>
      <c r="E140" s="88"/>
      <c r="F140" s="88"/>
      <c r="G140" s="89"/>
      <c r="H140" s="146">
        <f t="shared" si="21"/>
        <v>0</v>
      </c>
      <c r="I140" s="146">
        <f t="shared" si="22"/>
        <v>0</v>
      </c>
      <c r="J140" s="181">
        <f t="shared" si="23"/>
        <v>0</v>
      </c>
      <c r="K140" s="213">
        <f t="shared" si="24"/>
        <v>0</v>
      </c>
    </row>
    <row r="141" spans="1:11">
      <c r="A141" s="53">
        <f>'INVENTORY WEEK 1'!A141</f>
        <v>0</v>
      </c>
      <c r="B141" s="65">
        <f>'INVENTORY WEEK 1'!B141</f>
        <v>0</v>
      </c>
      <c r="C141" s="203">
        <f>'INVENTORY WEEK 1'!C141</f>
        <v>0</v>
      </c>
      <c r="D141" s="105">
        <f>'INVENTORY WEEK 2'!G141</f>
        <v>0</v>
      </c>
      <c r="E141" s="88"/>
      <c r="F141" s="88"/>
      <c r="G141" s="89"/>
      <c r="H141" s="146">
        <f t="shared" si="21"/>
        <v>0</v>
      </c>
      <c r="I141" s="146">
        <f t="shared" si="22"/>
        <v>0</v>
      </c>
      <c r="J141" s="181">
        <f t="shared" si="23"/>
        <v>0</v>
      </c>
      <c r="K141" s="213">
        <f t="shared" si="24"/>
        <v>0</v>
      </c>
    </row>
    <row r="142" spans="1:11">
      <c r="A142" s="53">
        <f>'INVENTORY WEEK 1'!A142</f>
        <v>0</v>
      </c>
      <c r="B142" s="65">
        <f>'INVENTORY WEEK 1'!B142</f>
        <v>0</v>
      </c>
      <c r="C142" s="203">
        <f>'INVENTORY WEEK 1'!C142</f>
        <v>0</v>
      </c>
      <c r="D142" s="105">
        <f>'INVENTORY WEEK 2'!G142</f>
        <v>0</v>
      </c>
      <c r="E142" s="88"/>
      <c r="F142" s="88"/>
      <c r="G142" s="89"/>
      <c r="H142" s="146">
        <f t="shared" si="21"/>
        <v>0</v>
      </c>
      <c r="I142" s="146">
        <f t="shared" si="22"/>
        <v>0</v>
      </c>
      <c r="J142" s="181">
        <f t="shared" si="23"/>
        <v>0</v>
      </c>
      <c r="K142" s="213">
        <f t="shared" si="24"/>
        <v>0</v>
      </c>
    </row>
    <row r="143" spans="1:11">
      <c r="A143" s="92">
        <f>'INVENTORY WEEK 1'!A143</f>
        <v>0</v>
      </c>
      <c r="B143" s="93">
        <f>'INVENTORY WEEK 1'!B143</f>
        <v>0</v>
      </c>
      <c r="C143" s="204">
        <f>'INVENTORY WEEK 1'!C143</f>
        <v>0</v>
      </c>
      <c r="D143" s="199">
        <f>'INVENTORY WEEK 2'!G143</f>
        <v>0</v>
      </c>
      <c r="E143" s="96"/>
      <c r="F143" s="96"/>
      <c r="G143" s="97"/>
      <c r="H143" s="146">
        <f t="shared" si="21"/>
        <v>0</v>
      </c>
      <c r="I143" s="146">
        <f t="shared" si="22"/>
        <v>0</v>
      </c>
      <c r="J143" s="181">
        <f t="shared" si="23"/>
        <v>0</v>
      </c>
      <c r="K143" s="179">
        <f t="shared" si="24"/>
        <v>0</v>
      </c>
    </row>
    <row r="144" spans="1:11" ht="15.75" customHeight="1">
      <c r="A144" s="1727" t="s">
        <v>346</v>
      </c>
      <c r="B144" s="1711"/>
      <c r="C144" s="1711"/>
      <c r="D144" s="1711"/>
      <c r="E144" s="110">
        <f>C98*E98+C99*E99+C100*E100+C101*E101+C102*E102+C103*E103+C104*E104+C105*E105+C106*E106+C107*E107+C108*E108+C109*E109+C110*E110+C111*E111+C112*E112+C113*E113+C114*E114+C115*E115+C116*E116+C117*E117+C118*E118+C119*E119+C120*E120+C121*E121+C122*E122+C123*E123+C124*E124+C125*E125+C126*E126+C127*E127+C128*E128+C129*E129+C130*E130+C131*E131+C132*E132+C133*E133+C134*E134+C135*E135+C136*E136+C137*E137+C138*E138+C139*E139+C140*E140+C141*E141+C142*E142+C143*E143</f>
        <v>0</v>
      </c>
      <c r="F144" s="111">
        <f>C98*F98+C99*F99+C100*F100+C101*F101+C102*F102+C103*F103+C104*F104+C105*F105+C106*F106+C107*F107+C108*F108+C109*F109+C110*F110+C111*F111+C112*F112+C113*F113+C114*F114+C115*F115+C116*F116+C117*F117+C118*F118+C119*F119+C120*F120+C121*F121+C122*F122+C123*F123+C124*F124+C125*F125+C126*F126+C127*F127+C128*F128+C129*F129+C130*F130+C131*F131+C132*F132+C133*F133+C134*F134+C135*F135+C136*F136+C137*F137+C138*F138+C139*F139+C140*F140+C141*F141+C142*F142+C143*F143</f>
        <v>0</v>
      </c>
      <c r="G144" s="1746"/>
      <c r="H144" s="205">
        <f>SUM(H98:H143)</f>
        <v>0</v>
      </c>
      <c r="I144" s="183">
        <f>SUM(I98:I143)</f>
        <v>0</v>
      </c>
      <c r="J144" s="209">
        <f>SUM(J98:J143)</f>
        <v>0</v>
      </c>
      <c r="K144" s="128"/>
    </row>
    <row r="145" spans="1:11" ht="18.75">
      <c r="A145" s="1728"/>
      <c r="B145" s="1712"/>
      <c r="C145" s="1712"/>
      <c r="D145" s="1712"/>
      <c r="E145" s="1707"/>
      <c r="F145" s="1707"/>
      <c r="G145" s="1747"/>
      <c r="H145" s="1745"/>
      <c r="I145" s="1744"/>
      <c r="J145" s="1744"/>
      <c r="K145" s="179"/>
    </row>
    <row r="146" spans="1:11">
      <c r="A146" s="98" t="str">
        <f>'INVENTORY WEEK 1'!A146</f>
        <v>Wood Pellets</v>
      </c>
      <c r="B146" s="99">
        <f>'INVENTORY WEEK 1'!B146</f>
        <v>2267765</v>
      </c>
      <c r="C146" s="100">
        <f>'INVENTORY WEEK 1'!C146</f>
        <v>19.52</v>
      </c>
      <c r="D146" s="101">
        <f>'INVENTORY WEEK 2'!G146</f>
        <v>0</v>
      </c>
      <c r="E146" s="102"/>
      <c r="F146" s="102"/>
      <c r="G146" s="103"/>
      <c r="H146" s="146">
        <f>D146*C146</f>
        <v>0</v>
      </c>
      <c r="I146" s="146">
        <f>C146*G146</f>
        <v>0</v>
      </c>
      <c r="J146" s="181">
        <f>(D146+E146+F146-G146)*C146</f>
        <v>0</v>
      </c>
      <c r="K146" s="177">
        <f t="shared" si="24"/>
        <v>0</v>
      </c>
    </row>
    <row r="147" spans="1:11">
      <c r="A147" s="70">
        <f>'INVENTORY WEEK 1'!A147</f>
        <v>0</v>
      </c>
      <c r="B147" s="15">
        <f>'INVENTORY WEEK 1'!B147</f>
        <v>0</v>
      </c>
      <c r="C147" s="104">
        <f>'INVENTORY WEEK 1'!C147</f>
        <v>0</v>
      </c>
      <c r="D147" s="105">
        <f>'INVENTORY WEEK 2'!G147</f>
        <v>0</v>
      </c>
      <c r="E147" s="88"/>
      <c r="F147" s="88"/>
      <c r="G147" s="89"/>
      <c r="H147" s="146">
        <f>D147*C147</f>
        <v>0</v>
      </c>
      <c r="I147" s="146">
        <f>C147*G147</f>
        <v>0</v>
      </c>
      <c r="J147" s="181">
        <f>(D147+E147+F147-G147)*C147</f>
        <v>0</v>
      </c>
      <c r="K147" s="213">
        <f t="shared" si="24"/>
        <v>0</v>
      </c>
    </row>
    <row r="148" spans="1:11">
      <c r="A148" s="70">
        <f>'INVENTORY WEEK 1'!A148</f>
        <v>0</v>
      </c>
      <c r="B148" s="15">
        <f>'INVENTORY WEEK 1'!B148</f>
        <v>0</v>
      </c>
      <c r="C148" s="104">
        <f>'INVENTORY WEEK 1'!C148</f>
        <v>0</v>
      </c>
      <c r="D148" s="105">
        <f>'INVENTORY WEEK 2'!G148</f>
        <v>0</v>
      </c>
      <c r="E148" s="88"/>
      <c r="F148" s="88"/>
      <c r="G148" s="89"/>
      <c r="H148" s="146">
        <f>D148*C148</f>
        <v>0</v>
      </c>
      <c r="I148" s="146">
        <f>C148*G148</f>
        <v>0</v>
      </c>
      <c r="J148" s="181">
        <f>(D148+E148+F148-G148)*C148</f>
        <v>0</v>
      </c>
      <c r="K148" s="213">
        <f t="shared" si="24"/>
        <v>0</v>
      </c>
    </row>
    <row r="149" spans="1:11">
      <c r="A149" s="70">
        <f>'INVENTORY WEEK 1'!A149</f>
        <v>0</v>
      </c>
      <c r="B149" s="15">
        <f>'INVENTORY WEEK 1'!B149</f>
        <v>0</v>
      </c>
      <c r="C149" s="104">
        <f>'INVENTORY WEEK 1'!C149</f>
        <v>0</v>
      </c>
      <c r="D149" s="105">
        <f>'INVENTORY WEEK 2'!G149</f>
        <v>0</v>
      </c>
      <c r="E149" s="88"/>
      <c r="F149" s="88"/>
      <c r="G149" s="89"/>
      <c r="H149" s="146">
        <f>D149*C149</f>
        <v>0</v>
      </c>
      <c r="I149" s="146">
        <f>C149*G149</f>
        <v>0</v>
      </c>
      <c r="J149" s="181">
        <f>(D149+E149+F149-G149)*C149</f>
        <v>0</v>
      </c>
      <c r="K149" s="213">
        <f t="shared" si="24"/>
        <v>0</v>
      </c>
    </row>
    <row r="150" spans="1:11">
      <c r="A150" s="76">
        <f>'INVENTORY WEEK 1'!A150</f>
        <v>0</v>
      </c>
      <c r="B150" s="40">
        <f>'INVENTORY WEEK 1'!B150</f>
        <v>0</v>
      </c>
      <c r="C150" s="106">
        <f>'INVENTORY WEEK 1'!C150</f>
        <v>0</v>
      </c>
      <c r="D150" s="107">
        <f>'INVENTORY WEEK 2'!G150</f>
        <v>0</v>
      </c>
      <c r="E150" s="108"/>
      <c r="F150" s="108"/>
      <c r="G150" s="109"/>
      <c r="H150" s="146">
        <f>D150*C150</f>
        <v>0</v>
      </c>
      <c r="I150" s="146">
        <f>C150*G150</f>
        <v>0</v>
      </c>
      <c r="J150" s="181">
        <f>(D150+E150+F150-G150)*C150</f>
        <v>0</v>
      </c>
      <c r="K150" s="179">
        <f t="shared" si="24"/>
        <v>0</v>
      </c>
    </row>
    <row r="151" spans="1:11" ht="15.75" customHeight="1">
      <c r="A151" s="1727" t="s">
        <v>348</v>
      </c>
      <c r="B151" s="1711"/>
      <c r="C151" s="1711"/>
      <c r="D151" s="1711"/>
      <c r="E151" s="110">
        <f>C146*E146+C147*E147+C148*E148+C149*E149+C150*E150</f>
        <v>0</v>
      </c>
      <c r="F151" s="111">
        <f>C146*F146+C147*F147+C148*F148+C149*F149+C150*F150</f>
        <v>0</v>
      </c>
      <c r="G151" s="1746"/>
      <c r="H151" s="157">
        <f>SUM(H146:H150)</f>
        <v>0</v>
      </c>
      <c r="I151" s="157">
        <f>SUM(I146:I150)</f>
        <v>0</v>
      </c>
      <c r="J151" s="183">
        <f>SUM(J146:J150)</f>
        <v>0</v>
      </c>
      <c r="K151" s="128"/>
    </row>
    <row r="152" spans="1:11" ht="18.75">
      <c r="A152" s="1728"/>
      <c r="B152" s="1712"/>
      <c r="C152" s="1712"/>
      <c r="D152" s="1712"/>
      <c r="E152" s="1707"/>
      <c r="F152" s="1707"/>
      <c r="G152" s="1747"/>
      <c r="H152" s="1744"/>
      <c r="I152" s="1744"/>
      <c r="J152" s="1744"/>
      <c r="K152" s="179"/>
    </row>
    <row r="153" spans="1:11">
      <c r="A153" s="98" t="str">
        <f>'INVENTORY WEEK 1'!A153</f>
        <v>Cleaner, Disinfectant K54</v>
      </c>
      <c r="B153" s="112">
        <f>'INVENTORY WEEK 1'!B153</f>
        <v>9152502</v>
      </c>
      <c r="C153" s="113">
        <f>'INVENTORY WEEK 1'!C153</f>
        <v>50.09</v>
      </c>
      <c r="D153" s="101">
        <f>'INVENTORY WEEK 2'!G153</f>
        <v>0</v>
      </c>
      <c r="E153" s="102"/>
      <c r="F153" s="102"/>
      <c r="G153" s="103"/>
      <c r="H153" s="146">
        <f>D153*C153</f>
        <v>0</v>
      </c>
      <c r="I153" s="146">
        <f>C153*G153</f>
        <v>0</v>
      </c>
      <c r="J153" s="181">
        <f>(D153+E153+F153-G153)*C153</f>
        <v>0</v>
      </c>
      <c r="K153" s="177">
        <f t="shared" si="24"/>
        <v>0</v>
      </c>
    </row>
    <row r="154" spans="1:11">
      <c r="A154" s="70" t="str">
        <f>'INVENTORY WEEK 1'!A154</f>
        <v>Cleaner, Floor (Green)</v>
      </c>
      <c r="B154" s="58">
        <f>'INVENTORY WEEK 1'!B154</f>
        <v>7743115</v>
      </c>
      <c r="C154" s="114">
        <f>'INVENTORY WEEK 1'!C154</f>
        <v>32.04</v>
      </c>
      <c r="D154" s="105">
        <f>'INVENTORY WEEK 2'!G154</f>
        <v>0</v>
      </c>
      <c r="E154" s="88"/>
      <c r="F154" s="88"/>
      <c r="G154" s="89"/>
      <c r="H154" s="146">
        <f t="shared" ref="H154:H166" si="25">D154*C154</f>
        <v>0</v>
      </c>
      <c r="I154" s="146">
        <f t="shared" ref="I154:I166" si="26">C154*G154</f>
        <v>0</v>
      </c>
      <c r="J154" s="181">
        <f t="shared" ref="J154:J166" si="27">(D154+E154+F154-G154)*C154</f>
        <v>0</v>
      </c>
      <c r="K154" s="213">
        <f t="shared" si="24"/>
        <v>0</v>
      </c>
    </row>
    <row r="155" spans="1:11">
      <c r="A155" s="70" t="str">
        <f>'INVENTORY WEEK 1'!A155</f>
        <v>Cleaner, Glass/Multi (Blue)</v>
      </c>
      <c r="B155" s="58">
        <f>'INVENTORY WEEK 1'!B155</f>
        <v>7953425</v>
      </c>
      <c r="C155" s="114">
        <f>'INVENTORY WEEK 1'!C155</f>
        <v>0</v>
      </c>
      <c r="D155" s="105">
        <f>'INVENTORY WEEK 2'!G155</f>
        <v>0</v>
      </c>
      <c r="E155" s="88"/>
      <c r="F155" s="88"/>
      <c r="G155" s="89"/>
      <c r="H155" s="146">
        <f t="shared" si="25"/>
        <v>0</v>
      </c>
      <c r="I155" s="146">
        <f t="shared" si="26"/>
        <v>0</v>
      </c>
      <c r="J155" s="181">
        <f t="shared" si="27"/>
        <v>0</v>
      </c>
      <c r="K155" s="213">
        <f t="shared" si="24"/>
        <v>0</v>
      </c>
    </row>
    <row r="156" spans="1:11">
      <c r="A156" s="70" t="str">
        <f>'INVENTORY WEEK 1'!A156</f>
        <v>Degreaser, All Purpose (Violet)</v>
      </c>
      <c r="B156" s="58">
        <f>'INVENTORY WEEK 1'!B156</f>
        <v>6809827</v>
      </c>
      <c r="C156" s="114">
        <f>'INVENTORY WEEK 1'!C156</f>
        <v>40.619999999999997</v>
      </c>
      <c r="D156" s="105">
        <f>'INVENTORY WEEK 2'!G156</f>
        <v>0</v>
      </c>
      <c r="E156" s="88"/>
      <c r="F156" s="88"/>
      <c r="G156" s="89"/>
      <c r="H156" s="146">
        <f t="shared" si="25"/>
        <v>0</v>
      </c>
      <c r="I156" s="146">
        <f t="shared" si="26"/>
        <v>0</v>
      </c>
      <c r="J156" s="181">
        <f t="shared" si="27"/>
        <v>0</v>
      </c>
      <c r="K156" s="213">
        <f t="shared" si="24"/>
        <v>0</v>
      </c>
    </row>
    <row r="157" spans="1:11">
      <c r="A157" s="70" t="str">
        <f>'INVENTORY WEEK 1'!A157</f>
        <v>Detergent, Pot &amp; Pan</v>
      </c>
      <c r="B157" s="58">
        <f>'INVENTORY WEEK 1'!B157</f>
        <v>4380127</v>
      </c>
      <c r="C157" s="114">
        <f>'INVENTORY WEEK 1'!C157</f>
        <v>32.19</v>
      </c>
      <c r="D157" s="105">
        <f>'INVENTORY WEEK 2'!G157</f>
        <v>0</v>
      </c>
      <c r="E157" s="88"/>
      <c r="F157" s="88"/>
      <c r="G157" s="89"/>
      <c r="H157" s="146">
        <f t="shared" si="25"/>
        <v>0</v>
      </c>
      <c r="I157" s="146">
        <f t="shared" si="26"/>
        <v>0</v>
      </c>
      <c r="J157" s="181">
        <f t="shared" si="27"/>
        <v>0</v>
      </c>
      <c r="K157" s="213">
        <f t="shared" si="24"/>
        <v>0</v>
      </c>
    </row>
    <row r="158" spans="1:11">
      <c r="A158" s="70" t="str">
        <f>'INVENTORY WEEK 1'!A158</f>
        <v>Liner, 60 Gallon 38x58 .75ml (Roll)</v>
      </c>
      <c r="B158" s="58">
        <f>'INVENTORY WEEK 1'!B158</f>
        <v>2364644</v>
      </c>
      <c r="C158" s="114">
        <f>'INVENTORY WEEK 1'!C158</f>
        <v>19.64</v>
      </c>
      <c r="D158" s="105">
        <f>'INVENTORY WEEK 2'!G158</f>
        <v>0</v>
      </c>
      <c r="E158" s="88"/>
      <c r="F158" s="88"/>
      <c r="G158" s="89"/>
      <c r="H158" s="146">
        <f t="shared" si="25"/>
        <v>0</v>
      </c>
      <c r="I158" s="146">
        <f t="shared" si="26"/>
        <v>0</v>
      </c>
      <c r="J158" s="181">
        <f t="shared" si="27"/>
        <v>0</v>
      </c>
      <c r="K158" s="213">
        <f t="shared" si="24"/>
        <v>0</v>
      </c>
    </row>
    <row r="159" spans="1:11">
      <c r="A159" s="70" t="str">
        <f>'INVENTORY WEEK 1'!A159</f>
        <v>Sanitizer, Surface (Red)</v>
      </c>
      <c r="B159" s="58">
        <f>'INVENTORY WEEK 1'!B159</f>
        <v>1770213</v>
      </c>
      <c r="C159" s="114">
        <f>'INVENTORY WEEK 1'!C159</f>
        <v>0</v>
      </c>
      <c r="D159" s="105">
        <f>'INVENTORY WEEK 2'!G159</f>
        <v>0</v>
      </c>
      <c r="E159" s="88"/>
      <c r="F159" s="88"/>
      <c r="G159" s="89"/>
      <c r="H159" s="146">
        <f t="shared" si="25"/>
        <v>0</v>
      </c>
      <c r="I159" s="146">
        <f t="shared" si="26"/>
        <v>0</v>
      </c>
      <c r="J159" s="181">
        <f t="shared" si="27"/>
        <v>0</v>
      </c>
      <c r="K159" s="213">
        <f t="shared" si="24"/>
        <v>0</v>
      </c>
    </row>
    <row r="160" spans="1:11">
      <c r="A160" s="70" t="str">
        <f>'INVENTORY WEEK 1'!A160</f>
        <v>Soap, Antibacterial Hand</v>
      </c>
      <c r="B160" s="58">
        <f>'INVENTORY WEEK 1'!B160</f>
        <v>2540766</v>
      </c>
      <c r="C160" s="114">
        <f>'INVENTORY WEEK 1'!C160</f>
        <v>0</v>
      </c>
      <c r="D160" s="105">
        <f>'INVENTORY WEEK 2'!G160</f>
        <v>0</v>
      </c>
      <c r="E160" s="88"/>
      <c r="F160" s="88"/>
      <c r="G160" s="89"/>
      <c r="H160" s="146">
        <f t="shared" si="25"/>
        <v>0</v>
      </c>
      <c r="I160" s="146">
        <f t="shared" si="26"/>
        <v>0</v>
      </c>
      <c r="J160" s="181">
        <f t="shared" si="27"/>
        <v>0</v>
      </c>
      <c r="K160" s="213">
        <f t="shared" si="24"/>
        <v>0</v>
      </c>
    </row>
    <row r="161" spans="1:11">
      <c r="A161" s="70" t="str">
        <f>'INVENTORY WEEK 1'!A161</f>
        <v>Jug, 1 Gallon Drink / Lid</v>
      </c>
      <c r="B161" s="58">
        <f>'INVENTORY WEEK 1'!B161</f>
        <v>6865687</v>
      </c>
      <c r="C161" s="114">
        <f>'INVENTORY WEEK 1'!C161</f>
        <v>25.5</v>
      </c>
      <c r="D161" s="105">
        <f>'INVENTORY WEEK 2'!G161</f>
        <v>0</v>
      </c>
      <c r="E161" s="88"/>
      <c r="F161" s="88"/>
      <c r="G161" s="89"/>
      <c r="H161" s="146">
        <f t="shared" si="25"/>
        <v>0</v>
      </c>
      <c r="I161" s="146">
        <f t="shared" si="26"/>
        <v>0</v>
      </c>
      <c r="J161" s="181">
        <f t="shared" si="27"/>
        <v>0</v>
      </c>
      <c r="K161" s="213">
        <f t="shared" si="24"/>
        <v>0</v>
      </c>
    </row>
    <row r="162" spans="1:11">
      <c r="A162" s="70">
        <f>'INVENTORY WEEK 1'!A162</f>
        <v>0</v>
      </c>
      <c r="B162" s="58">
        <f>'INVENTORY WEEK 1'!B162</f>
        <v>0</v>
      </c>
      <c r="C162" s="114">
        <f>'INVENTORY WEEK 1'!C162</f>
        <v>0</v>
      </c>
      <c r="D162" s="105">
        <f>'INVENTORY WEEK 2'!G162</f>
        <v>0</v>
      </c>
      <c r="E162" s="88"/>
      <c r="F162" s="88"/>
      <c r="G162" s="89"/>
      <c r="H162" s="146">
        <f t="shared" si="25"/>
        <v>0</v>
      </c>
      <c r="I162" s="146">
        <f t="shared" si="26"/>
        <v>0</v>
      </c>
      <c r="J162" s="181">
        <f t="shared" si="27"/>
        <v>0</v>
      </c>
      <c r="K162" s="213">
        <f t="shared" si="24"/>
        <v>0</v>
      </c>
    </row>
    <row r="163" spans="1:11">
      <c r="A163" s="70">
        <f>'INVENTORY WEEK 1'!A163</f>
        <v>0</v>
      </c>
      <c r="B163" s="58">
        <f>'INVENTORY WEEK 1'!B163</f>
        <v>0</v>
      </c>
      <c r="C163" s="114">
        <f>'INVENTORY WEEK 1'!C163</f>
        <v>0</v>
      </c>
      <c r="D163" s="105">
        <f>'INVENTORY WEEK 2'!G163</f>
        <v>0</v>
      </c>
      <c r="E163" s="88"/>
      <c r="F163" s="88"/>
      <c r="G163" s="89"/>
      <c r="H163" s="146">
        <f t="shared" si="25"/>
        <v>0</v>
      </c>
      <c r="I163" s="146">
        <f t="shared" si="26"/>
        <v>0</v>
      </c>
      <c r="J163" s="181">
        <f t="shared" si="27"/>
        <v>0</v>
      </c>
      <c r="K163" s="213">
        <f t="shared" si="24"/>
        <v>0</v>
      </c>
    </row>
    <row r="164" spans="1:11">
      <c r="A164" s="70">
        <f>'INVENTORY WEEK 1'!A164</f>
        <v>0</v>
      </c>
      <c r="B164" s="58">
        <f>'INVENTORY WEEK 1'!B164</f>
        <v>0</v>
      </c>
      <c r="C164" s="114">
        <f>'INVENTORY WEEK 1'!C164</f>
        <v>0</v>
      </c>
      <c r="D164" s="105">
        <f>'INVENTORY WEEK 2'!G164</f>
        <v>0</v>
      </c>
      <c r="E164" s="88"/>
      <c r="F164" s="88"/>
      <c r="G164" s="89"/>
      <c r="H164" s="146">
        <f t="shared" si="25"/>
        <v>0</v>
      </c>
      <c r="I164" s="146">
        <f t="shared" si="26"/>
        <v>0</v>
      </c>
      <c r="J164" s="181">
        <f t="shared" si="27"/>
        <v>0</v>
      </c>
      <c r="K164" s="213">
        <f t="shared" si="24"/>
        <v>0</v>
      </c>
    </row>
    <row r="165" spans="1:11">
      <c r="A165" s="70">
        <f>'INVENTORY WEEK 1'!A165</f>
        <v>0</v>
      </c>
      <c r="B165" s="58">
        <f>'INVENTORY WEEK 1'!B165</f>
        <v>0</v>
      </c>
      <c r="C165" s="114">
        <f>'INVENTORY WEEK 1'!C165</f>
        <v>0</v>
      </c>
      <c r="D165" s="105">
        <f>'INVENTORY WEEK 2'!G165</f>
        <v>0</v>
      </c>
      <c r="E165" s="88"/>
      <c r="F165" s="88"/>
      <c r="G165" s="89"/>
      <c r="H165" s="146">
        <f t="shared" si="25"/>
        <v>0</v>
      </c>
      <c r="I165" s="146">
        <f t="shared" si="26"/>
        <v>0</v>
      </c>
      <c r="J165" s="181">
        <f t="shared" si="27"/>
        <v>0</v>
      </c>
      <c r="K165" s="213">
        <f t="shared" si="24"/>
        <v>0</v>
      </c>
    </row>
    <row r="166" spans="1:11">
      <c r="A166" s="76">
        <f>'INVENTORY WEEK 1'!A166</f>
        <v>0</v>
      </c>
      <c r="B166" s="77">
        <f>'INVENTORY WEEK 1'!B166</f>
        <v>0</v>
      </c>
      <c r="C166" s="115">
        <f>'INVENTORY WEEK 1'!C166</f>
        <v>0</v>
      </c>
      <c r="D166" s="107">
        <f>'INVENTORY WEEK 2'!G166</f>
        <v>0</v>
      </c>
      <c r="E166" s="108"/>
      <c r="F166" s="108"/>
      <c r="G166" s="109"/>
      <c r="H166" s="146">
        <f t="shared" si="25"/>
        <v>0</v>
      </c>
      <c r="I166" s="146">
        <f t="shared" si="26"/>
        <v>0</v>
      </c>
      <c r="J166" s="181">
        <f t="shared" si="27"/>
        <v>0</v>
      </c>
      <c r="K166" s="179">
        <f t="shared" si="24"/>
        <v>0</v>
      </c>
    </row>
    <row r="167" spans="1:11" ht="19.5" customHeight="1">
      <c r="A167" s="116"/>
      <c r="B167" s="1718"/>
      <c r="C167" s="1718"/>
      <c r="D167" s="1719"/>
      <c r="E167" s="110">
        <f>C153*E153+C154*E154+C155*E155+C156*E156+C157*E157+C158*E158+C159*E159+C160*E160+C161*E161+C162*E162+C163*E163+C164*E164+C165*E165+C166*E166</f>
        <v>0</v>
      </c>
      <c r="F167" s="111">
        <f>C153*F153+C154*F154+C155*F155+C156*F156+C157*F157+C158*F158+C159*F159+C160*F160+C161*F161+C162*F162+C163*F163+C164*F164+C165*F165+C166*F166</f>
        <v>0</v>
      </c>
      <c r="G167" s="117"/>
      <c r="H167" s="206">
        <f>SUM(H153:H166)</f>
        <v>0</v>
      </c>
      <c r="I167" s="210">
        <f>SUM(I153:I166)</f>
        <v>0</v>
      </c>
      <c r="J167" s="206">
        <f>SUM(J153:J166)</f>
        <v>0</v>
      </c>
      <c r="K167" s="128"/>
    </row>
    <row r="168" spans="1:11" ht="30.75" customHeight="1">
      <c r="A168" s="118"/>
      <c r="B168" s="119"/>
      <c r="C168" s="120"/>
      <c r="D168" s="120"/>
      <c r="E168" s="121">
        <f>E19+E96+E144+E151+E167</f>
        <v>0</v>
      </c>
      <c r="F168" s="121">
        <f>F19+F96+F144+F151+F167</f>
        <v>0</v>
      </c>
      <c r="G168" s="120"/>
      <c r="H168" s="207" t="s">
        <v>218</v>
      </c>
      <c r="I168" s="211" t="s">
        <v>219</v>
      </c>
      <c r="J168" s="211" t="s">
        <v>220</v>
      </c>
      <c r="K168" s="182"/>
    </row>
    <row r="169" spans="1:11">
      <c r="A169" s="1720"/>
      <c r="B169" s="1721"/>
      <c r="C169" s="1721"/>
      <c r="D169" s="123"/>
      <c r="E169" s="1722">
        <f>E168+F168</f>
        <v>0</v>
      </c>
      <c r="F169" s="1723"/>
      <c r="G169" s="123"/>
      <c r="H169" s="208">
        <f>SUM(H19,H96,H144,H151,H167)</f>
        <v>0</v>
      </c>
      <c r="I169" s="208">
        <f>SUM(I19,I96,I144,I151,I167)</f>
        <v>0</v>
      </c>
      <c r="J169" s="208">
        <f>SUM(J19,J96,J144,J151,J167)</f>
        <v>0</v>
      </c>
      <c r="K169" s="129"/>
    </row>
  </sheetData>
  <sheetProtection insertRows="0" selectLockedCells="1"/>
  <mergeCells count="39">
    <mergeCell ref="K2:K4"/>
    <mergeCell ref="B151:D152"/>
    <mergeCell ref="B144:D145"/>
    <mergeCell ref="B19:D20"/>
    <mergeCell ref="B96:D97"/>
    <mergeCell ref="H97:J97"/>
    <mergeCell ref="H145:J145"/>
    <mergeCell ref="E152:F152"/>
    <mergeCell ref="H152:J152"/>
    <mergeCell ref="G96:G97"/>
    <mergeCell ref="G144:G145"/>
    <mergeCell ref="G151:G152"/>
    <mergeCell ref="B167:D167"/>
    <mergeCell ref="A169:C169"/>
    <mergeCell ref="E169:F169"/>
    <mergeCell ref="A1:A4"/>
    <mergeCell ref="A19:A20"/>
    <mergeCell ref="A96:A97"/>
    <mergeCell ref="A144:A145"/>
    <mergeCell ref="A151:A152"/>
    <mergeCell ref="B1:B2"/>
    <mergeCell ref="B3:B5"/>
    <mergeCell ref="C3:C4"/>
    <mergeCell ref="D3:D4"/>
    <mergeCell ref="E3:E4"/>
    <mergeCell ref="F3:F4"/>
    <mergeCell ref="E97:F97"/>
    <mergeCell ref="E145:F145"/>
    <mergeCell ref="D1:G1"/>
    <mergeCell ref="H1:J1"/>
    <mergeCell ref="H2:J2"/>
    <mergeCell ref="C5:G5"/>
    <mergeCell ref="E20:F20"/>
    <mergeCell ref="H20:J20"/>
    <mergeCell ref="G3:G4"/>
    <mergeCell ref="G19:G20"/>
    <mergeCell ref="H3:H4"/>
    <mergeCell ref="I3:I4"/>
    <mergeCell ref="J3:J4"/>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jump_quicksheet">
                <anchor moveWithCells="1" sizeWithCells="1">
                  <from>
                    <xdr:col>9</xdr:col>
                    <xdr:colOff>295275</xdr:colOff>
                    <xdr:row>0</xdr:row>
                    <xdr:rowOff>0</xdr:rowOff>
                  </from>
                  <to>
                    <xdr:col>10</xdr:col>
                    <xdr:colOff>295275</xdr:colOff>
                    <xdr:row>0</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tint="0.59999389629810485"/>
  </sheetPr>
  <dimension ref="A1:K169"/>
  <sheetViews>
    <sheetView workbookViewId="0">
      <pane xSplit="2" ySplit="5" topLeftCell="C7" activePane="bottomRight" state="frozen"/>
      <selection activeCell="A2" sqref="A2:L24"/>
      <selection pane="topRight" activeCell="A2" sqref="A2:L24"/>
      <selection pane="bottomLeft" activeCell="A2" sqref="A2:L24"/>
      <selection pane="bottomRight" activeCell="F12" sqref="F12"/>
    </sheetView>
  </sheetViews>
  <sheetFormatPr defaultColWidth="8.85546875" defaultRowHeight="15"/>
  <cols>
    <col min="1" max="1" width="36.7109375" style="2" customWidth="1"/>
    <col min="2" max="2" width="11.42578125" style="3" customWidth="1"/>
    <col min="3" max="7" width="12.28515625" style="2" customWidth="1"/>
    <col min="8" max="8" width="15.140625" style="2" customWidth="1"/>
    <col min="9" max="9" width="18.28515625" style="2" customWidth="1"/>
    <col min="10" max="10" width="15.42578125" style="2" customWidth="1"/>
    <col min="11" max="11" width="8.5703125" style="124" customWidth="1"/>
    <col min="12" max="16384" width="8.85546875" style="2"/>
  </cols>
  <sheetData>
    <row r="1" spans="1:11" ht="20.25" customHeight="1">
      <c r="A1" s="1724" t="s">
        <v>359</v>
      </c>
      <c r="B1" s="1729" t="str">
        <f>'DAILY MEAT PREP &amp; PAR SHEET'!D2</f>
        <v>DICKEY'S</v>
      </c>
      <c r="C1" s="125" t="s">
        <v>209</v>
      </c>
      <c r="D1" s="1698" t="s">
        <v>210</v>
      </c>
      <c r="E1" s="1699"/>
      <c r="F1" s="1699"/>
      <c r="G1" s="1700"/>
      <c r="H1" s="1701"/>
      <c r="I1" s="1702"/>
      <c r="J1" s="1702"/>
      <c r="K1" s="175"/>
    </row>
    <row r="2" spans="1:11" ht="31.5" customHeight="1">
      <c r="A2" s="1725"/>
      <c r="B2" s="1730"/>
      <c r="C2" s="126" t="str">
        <f>'INVENTORY WEEK 1'!C2</f>
        <v>Add Date</v>
      </c>
      <c r="D2" s="126" t="str">
        <f>'INVENTORY WEEK 3'!G2</f>
        <v>Add Date</v>
      </c>
      <c r="E2" s="127" t="s">
        <v>211</v>
      </c>
      <c r="F2" s="127" t="s">
        <v>211</v>
      </c>
      <c r="G2" s="127" t="s">
        <v>211</v>
      </c>
      <c r="H2" s="1703" t="s">
        <v>212</v>
      </c>
      <c r="I2" s="1704"/>
      <c r="J2" s="1740"/>
      <c r="K2" s="1715" t="s">
        <v>213</v>
      </c>
    </row>
    <row r="3" spans="1:11" ht="15" customHeight="1">
      <c r="A3" s="1725"/>
      <c r="B3" s="1731" t="s">
        <v>214</v>
      </c>
      <c r="C3" s="1709" t="s">
        <v>215</v>
      </c>
      <c r="D3" s="1733" t="s">
        <v>216</v>
      </c>
      <c r="E3" s="1733" t="str">
        <f>IF('DAILY MEAT PREP &amp; PAR SHEET'!D2="HARAHAN","MONDAY","TUESDAY")</f>
        <v>TUESDAY</v>
      </c>
      <c r="F3" s="1733" t="str">
        <f>IF('DAILY MEAT PREP &amp; PAR SHEET'!D2="HARAHAN","THURSDAY","FRIDAY")</f>
        <v>FRIDAY</v>
      </c>
      <c r="G3" s="1709" t="s">
        <v>217</v>
      </c>
      <c r="H3" s="1713" t="s">
        <v>218</v>
      </c>
      <c r="I3" s="1715" t="s">
        <v>219</v>
      </c>
      <c r="J3" s="1715" t="s">
        <v>220</v>
      </c>
      <c r="K3" s="1735"/>
    </row>
    <row r="4" spans="1:11" ht="19.5" customHeight="1">
      <c r="A4" s="1726"/>
      <c r="B4" s="1732"/>
      <c r="C4" s="1710"/>
      <c r="D4" s="1734"/>
      <c r="E4" s="1734"/>
      <c r="F4" s="1734"/>
      <c r="G4" s="1710"/>
      <c r="H4" s="1714"/>
      <c r="I4" s="1716"/>
      <c r="J4" s="1716"/>
      <c r="K4" s="1716"/>
    </row>
    <row r="5" spans="1:11" ht="17.25" customHeight="1">
      <c r="A5" s="130"/>
      <c r="B5" s="1732"/>
      <c r="C5" s="1705" t="s">
        <v>221</v>
      </c>
      <c r="D5" s="1705"/>
      <c r="E5" s="1705"/>
      <c r="F5" s="1705"/>
      <c r="G5" s="1706"/>
      <c r="H5" s="131"/>
      <c r="I5" s="176"/>
      <c r="J5" s="176"/>
      <c r="K5" s="177"/>
    </row>
    <row r="6" spans="1:11" ht="18.75">
      <c r="A6" s="4" t="str">
        <f>'INVENTORY WEEK 1'!A6</f>
        <v>MEATS</v>
      </c>
      <c r="B6" s="132"/>
      <c r="C6" s="133"/>
      <c r="D6" s="133"/>
      <c r="E6" s="133"/>
      <c r="F6" s="133"/>
      <c r="G6" s="133"/>
      <c r="H6" s="134"/>
      <c r="I6" s="178"/>
      <c r="J6" s="178"/>
      <c r="K6" s="179"/>
    </row>
    <row r="7" spans="1:11">
      <c r="A7" s="135" t="str">
        <f>'INVENTORY WEEK 1'!A7</f>
        <v>Beef Brisket</v>
      </c>
      <c r="B7" s="136">
        <f>'INVENTORY WEEK 1'!B7</f>
        <v>6636452</v>
      </c>
      <c r="C7" s="137">
        <f>'INVENTORY WEEK 1'!C7</f>
        <v>2.79</v>
      </c>
      <c r="D7" s="138">
        <f>'INVENTORY WEEK 3'!G7</f>
        <v>0</v>
      </c>
      <c r="E7" s="139"/>
      <c r="F7" s="139"/>
      <c r="G7" s="140"/>
      <c r="H7" s="141">
        <f>(D7*C7)</f>
        <v>0</v>
      </c>
      <c r="I7" s="141">
        <f>(C7*G7)</f>
        <v>0</v>
      </c>
      <c r="J7" s="180">
        <f>(D7+E7+F7-G7)*C7</f>
        <v>0</v>
      </c>
      <c r="K7" s="128">
        <f>D7+E7+F7-G7</f>
        <v>0</v>
      </c>
    </row>
    <row r="8" spans="1:11">
      <c r="A8" s="14" t="str">
        <f>'INVENTORY WEEK 1'!A8</f>
        <v>Chicken Breast</v>
      </c>
      <c r="B8" s="66">
        <f>'INVENTORY WEEK 1'!B8</f>
        <v>7714468</v>
      </c>
      <c r="C8" s="142">
        <f>'INVENTORY WEEK 1'!C8</f>
        <v>1.68</v>
      </c>
      <c r="D8" s="143">
        <f>'INVENTORY WEEK 3'!G8</f>
        <v>0</v>
      </c>
      <c r="E8" s="144"/>
      <c r="F8" s="144"/>
      <c r="G8" s="145"/>
      <c r="H8" s="146">
        <f t="shared" ref="H8:H18" si="0">D8*C8</f>
        <v>0</v>
      </c>
      <c r="I8" s="146">
        <f t="shared" ref="I8:I18" si="1">C8*G8</f>
        <v>0</v>
      </c>
      <c r="J8" s="181">
        <f t="shared" ref="J8:J18" si="2">(D8+E8+F8-G8)*C8</f>
        <v>0</v>
      </c>
      <c r="K8" s="182">
        <f t="shared" ref="K8:K71" si="3">D8+E8+F8-G8</f>
        <v>0</v>
      </c>
    </row>
    <row r="9" spans="1:11">
      <c r="A9" s="14" t="str">
        <f>'INVENTORY WEEK 1'!A9</f>
        <v>Chicken Nuggets</v>
      </c>
      <c r="B9" s="66">
        <f>'INVENTORY WEEK 1'!B9</f>
        <v>9839283</v>
      </c>
      <c r="C9" s="142">
        <f>'INVENTORY WEEK 1'!C9</f>
        <v>65.84</v>
      </c>
      <c r="D9" s="143">
        <f>'INVENTORY WEEK 3'!G9</f>
        <v>0</v>
      </c>
      <c r="E9" s="144"/>
      <c r="F9" s="144"/>
      <c r="G9" s="145"/>
      <c r="H9" s="146">
        <f t="shared" si="0"/>
        <v>0</v>
      </c>
      <c r="I9" s="146">
        <f t="shared" si="1"/>
        <v>0</v>
      </c>
      <c r="J9" s="181">
        <f t="shared" si="2"/>
        <v>0</v>
      </c>
      <c r="K9" s="182">
        <f t="shared" si="3"/>
        <v>0</v>
      </c>
    </row>
    <row r="10" spans="1:11">
      <c r="A10" s="14" t="str">
        <f>'INVENTORY WEEK 1'!A10</f>
        <v>Pork, Boston Butt</v>
      </c>
      <c r="B10" s="66">
        <f>'INVENTORY WEEK 1'!B10</f>
        <v>9692265</v>
      </c>
      <c r="C10" s="142">
        <f>'INVENTORY WEEK 1'!C10</f>
        <v>1.26</v>
      </c>
      <c r="D10" s="143">
        <f>'INVENTORY WEEK 3'!G10</f>
        <v>0</v>
      </c>
      <c r="E10" s="144"/>
      <c r="F10" s="144"/>
      <c r="G10" s="145"/>
      <c r="H10" s="146">
        <f t="shared" si="0"/>
        <v>0</v>
      </c>
      <c r="I10" s="146">
        <f t="shared" si="1"/>
        <v>0</v>
      </c>
      <c r="J10" s="181">
        <f t="shared" si="2"/>
        <v>0</v>
      </c>
      <c r="K10" s="182">
        <f t="shared" si="3"/>
        <v>0</v>
      </c>
    </row>
    <row r="11" spans="1:11">
      <c r="A11" s="14" t="str">
        <f>'INVENTORY WEEK 1'!A11</f>
        <v>Pork, SpareRib</v>
      </c>
      <c r="B11" s="147">
        <f>'INVENTORY WEEK 1'!B11</f>
        <v>2447019</v>
      </c>
      <c r="C11" s="142">
        <f>'INVENTORY WEEK 1'!C11</f>
        <v>2.0499999999999998</v>
      </c>
      <c r="D11" s="143">
        <f>'INVENTORY WEEK 3'!G11</f>
        <v>0</v>
      </c>
      <c r="E11" s="144"/>
      <c r="F11" s="144"/>
      <c r="G11" s="145"/>
      <c r="H11" s="146">
        <f t="shared" si="0"/>
        <v>0</v>
      </c>
      <c r="I11" s="146">
        <f t="shared" si="1"/>
        <v>0</v>
      </c>
      <c r="J11" s="181">
        <f t="shared" si="2"/>
        <v>0</v>
      </c>
      <c r="K11" s="182">
        <f t="shared" si="3"/>
        <v>0</v>
      </c>
    </row>
    <row r="12" spans="1:11">
      <c r="A12" s="14" t="str">
        <f>'INVENTORY WEEK 1'!A12</f>
        <v>Sausage, Smoked Original</v>
      </c>
      <c r="B12" s="147">
        <f>'INVENTORY WEEK 1'!B12</f>
        <v>5803726</v>
      </c>
      <c r="C12" s="142">
        <f>'INVENTORY WEEK 1'!C12</f>
        <v>50.59</v>
      </c>
      <c r="D12" s="143">
        <f>'INVENTORY WEEK 3'!G12</f>
        <v>0</v>
      </c>
      <c r="E12" s="144"/>
      <c r="F12" s="144"/>
      <c r="G12" s="145"/>
      <c r="H12" s="146">
        <f t="shared" si="0"/>
        <v>0</v>
      </c>
      <c r="I12" s="146">
        <f t="shared" si="1"/>
        <v>0</v>
      </c>
      <c r="J12" s="181">
        <f t="shared" si="2"/>
        <v>0</v>
      </c>
      <c r="K12" s="182">
        <f t="shared" si="3"/>
        <v>0</v>
      </c>
    </row>
    <row r="13" spans="1:11">
      <c r="A13" s="14" t="str">
        <f>'INVENTORY WEEK 1'!A13</f>
        <v>Sausage, Jalapeno Cheddar</v>
      </c>
      <c r="B13" s="147">
        <f>'INVENTORY WEEK 1'!B13</f>
        <v>5167151</v>
      </c>
      <c r="C13" s="142">
        <f>'INVENTORY WEEK 1'!C13</f>
        <v>50.59</v>
      </c>
      <c r="D13" s="143">
        <f>'INVENTORY WEEK 3'!G13</f>
        <v>0</v>
      </c>
      <c r="E13" s="144"/>
      <c r="F13" s="144"/>
      <c r="G13" s="145"/>
      <c r="H13" s="146">
        <f t="shared" si="0"/>
        <v>0</v>
      </c>
      <c r="I13" s="146">
        <f t="shared" si="1"/>
        <v>0</v>
      </c>
      <c r="J13" s="181">
        <f t="shared" si="2"/>
        <v>0</v>
      </c>
      <c r="K13" s="182">
        <f t="shared" si="3"/>
        <v>0</v>
      </c>
    </row>
    <row r="14" spans="1:11">
      <c r="A14" s="14" t="str">
        <f>'INVENTORY WEEK 1'!A14</f>
        <v>Turkey, Breast Whole</v>
      </c>
      <c r="B14" s="66">
        <f>'INVENTORY WEEK 1'!B14</f>
        <v>9833070</v>
      </c>
      <c r="C14" s="142">
        <f>'INVENTORY WEEK 1'!C14</f>
        <v>2.52</v>
      </c>
      <c r="D14" s="148">
        <f>'INVENTORY WEEK 3'!G14</f>
        <v>0</v>
      </c>
      <c r="E14" s="38"/>
      <c r="F14" s="38"/>
      <c r="G14" s="149"/>
      <c r="H14" s="146">
        <f t="shared" si="0"/>
        <v>0</v>
      </c>
      <c r="I14" s="146">
        <f t="shared" si="1"/>
        <v>0</v>
      </c>
      <c r="J14" s="181">
        <f t="shared" si="2"/>
        <v>0</v>
      </c>
      <c r="K14" s="182">
        <f t="shared" si="3"/>
        <v>0</v>
      </c>
    </row>
    <row r="15" spans="1:11">
      <c r="A15" s="14" t="str">
        <f>'INVENTORY WEEK 1'!A15</f>
        <v>Bacon Bits</v>
      </c>
      <c r="B15" s="150" t="str">
        <f>'INVENTORY WEEK 1'!B15</f>
        <v>7660281</v>
      </c>
      <c r="C15" s="151">
        <f>'INVENTORY WEEK 1'!C15</f>
        <v>60.88</v>
      </c>
      <c r="D15" s="148">
        <f>'INVENTORY WEEK 3'!G15</f>
        <v>0</v>
      </c>
      <c r="E15" s="38"/>
      <c r="F15" s="38"/>
      <c r="G15" s="149"/>
      <c r="H15" s="146">
        <f t="shared" si="0"/>
        <v>0</v>
      </c>
      <c r="I15" s="146">
        <f t="shared" si="1"/>
        <v>0</v>
      </c>
      <c r="J15" s="181">
        <f t="shared" si="2"/>
        <v>0</v>
      </c>
      <c r="K15" s="182">
        <f t="shared" si="3"/>
        <v>0</v>
      </c>
    </row>
    <row r="16" spans="1:11">
      <c r="A16" s="14">
        <f>'INVENTORY WEEK 1'!A16</f>
        <v>0</v>
      </c>
      <c r="B16" s="152">
        <f>'INVENTORY WEEK 1'!B16</f>
        <v>0</v>
      </c>
      <c r="C16" s="153">
        <f>'INVENTORY WEEK 1'!C16</f>
        <v>0</v>
      </c>
      <c r="D16" s="148">
        <f>'INVENTORY WEEK 3'!G16</f>
        <v>0</v>
      </c>
      <c r="E16" s="38"/>
      <c r="F16" s="38"/>
      <c r="G16" s="149"/>
      <c r="H16" s="146">
        <f t="shared" si="0"/>
        <v>0</v>
      </c>
      <c r="I16" s="146">
        <f t="shared" si="1"/>
        <v>0</v>
      </c>
      <c r="J16" s="181">
        <f t="shared" si="2"/>
        <v>0</v>
      </c>
      <c r="K16" s="182">
        <f t="shared" si="3"/>
        <v>0</v>
      </c>
    </row>
    <row r="17" spans="1:11">
      <c r="A17" s="14">
        <f>'INVENTORY WEEK 1'!A17</f>
        <v>0</v>
      </c>
      <c r="B17" s="152">
        <f>'INVENTORY WEEK 1'!B17</f>
        <v>0</v>
      </c>
      <c r="C17" s="153">
        <f>'INVENTORY WEEK 1'!C17</f>
        <v>0</v>
      </c>
      <c r="D17" s="148">
        <f>'INVENTORY WEEK 3'!G17</f>
        <v>0</v>
      </c>
      <c r="E17" s="38"/>
      <c r="F17" s="38"/>
      <c r="G17" s="149"/>
      <c r="H17" s="146">
        <f t="shared" si="0"/>
        <v>0</v>
      </c>
      <c r="I17" s="146">
        <f t="shared" si="1"/>
        <v>0</v>
      </c>
      <c r="J17" s="181">
        <f t="shared" si="2"/>
        <v>0</v>
      </c>
      <c r="K17" s="182">
        <f t="shared" si="3"/>
        <v>0</v>
      </c>
    </row>
    <row r="18" spans="1:11">
      <c r="A18" s="39">
        <f>'INVENTORY WEEK 1'!A18</f>
        <v>0</v>
      </c>
      <c r="B18" s="154">
        <f>'INVENTORY WEEK 1'!B18</f>
        <v>0</v>
      </c>
      <c r="C18" s="155">
        <f>'INVENTORY WEEK 1'!C18</f>
        <v>0</v>
      </c>
      <c r="D18" s="107">
        <f>'INVENTORY WEEK 3'!G18</f>
        <v>0</v>
      </c>
      <c r="E18" s="43"/>
      <c r="F18" s="43"/>
      <c r="G18" s="156"/>
      <c r="H18" s="146">
        <f t="shared" si="0"/>
        <v>0</v>
      </c>
      <c r="I18" s="146">
        <f t="shared" si="1"/>
        <v>0</v>
      </c>
      <c r="J18" s="181">
        <f t="shared" si="2"/>
        <v>0</v>
      </c>
      <c r="K18" s="129">
        <f t="shared" si="3"/>
        <v>0</v>
      </c>
    </row>
    <row r="19" spans="1:11">
      <c r="A19" s="1743" t="s">
        <v>233</v>
      </c>
      <c r="B19" s="1736"/>
      <c r="C19" s="1736"/>
      <c r="D19" s="1736"/>
      <c r="E19" s="110">
        <f>E7*C7+C8*E8+C9*E9+C10*E10+C11*E11+C12*E12+C13*E13+C14*E14+C15*E15+C16*E16+C17*E17+C18*E18</f>
        <v>0</v>
      </c>
      <c r="F19" s="111">
        <f>F7*C7+C8*F8+C9*F9+C10*F10+C11*F11+C12*F12+C13*F13+C14*F14+C15*F15+C16*F16+C17*F17+C18*F18</f>
        <v>0</v>
      </c>
      <c r="G19" s="1736"/>
      <c r="H19" s="157">
        <f>SUM(H7:H18)</f>
        <v>0</v>
      </c>
      <c r="I19" s="157">
        <f>SUM(I7:I18)</f>
        <v>0</v>
      </c>
      <c r="J19" s="183">
        <f>SUM(J7:J18)</f>
        <v>0</v>
      </c>
      <c r="K19" s="128"/>
    </row>
    <row r="20" spans="1:11">
      <c r="A20" s="1728"/>
      <c r="B20" s="1736"/>
      <c r="C20" s="1736"/>
      <c r="D20" s="1736"/>
      <c r="E20" s="1741"/>
      <c r="F20" s="1741"/>
      <c r="G20" s="1736"/>
      <c r="H20" s="1749"/>
      <c r="I20" s="1749"/>
      <c r="J20" s="1749"/>
      <c r="K20" s="179"/>
    </row>
    <row r="21" spans="1:11">
      <c r="A21" s="158" t="str">
        <f>'INVENTORY WEEK 1'!A21</f>
        <v>Baked Potato Casserole</v>
      </c>
      <c r="B21" s="99">
        <f>'INVENTORY WEEK 1'!B21</f>
        <v>4484571</v>
      </c>
      <c r="C21" s="159">
        <f>'INVENTORY WEEK 1'!C21</f>
        <v>24.95</v>
      </c>
      <c r="D21" s="160">
        <f>'INVENTORY WEEK 3'!G21</f>
        <v>0</v>
      </c>
      <c r="E21" s="161"/>
      <c r="F21" s="161"/>
      <c r="G21" s="162"/>
      <c r="H21" s="141">
        <f>D21*C21</f>
        <v>0</v>
      </c>
      <c r="I21" s="141">
        <f>C21*G21</f>
        <v>0</v>
      </c>
      <c r="J21" s="184">
        <f>(D21+E21+F21-G21)*C21</f>
        <v>0</v>
      </c>
      <c r="K21" s="128">
        <f>D21+E21+F21-G21</f>
        <v>0</v>
      </c>
    </row>
    <row r="22" spans="1:11">
      <c r="A22" s="53" t="str">
        <f>'INVENTORY WEEK 1'!A22</f>
        <v>Bean, Baked Bean</v>
      </c>
      <c r="B22" s="15">
        <f>'INVENTORY WEEK 1'!B22</f>
        <v>7841281</v>
      </c>
      <c r="C22" s="163">
        <f>'INVENTORY WEEK 1'!C22</f>
        <v>32.97</v>
      </c>
      <c r="D22" s="164">
        <f>'INVENTORY WEEK 3'!G22</f>
        <v>0</v>
      </c>
      <c r="E22" s="165"/>
      <c r="F22" s="165"/>
      <c r="G22" s="166"/>
      <c r="H22" s="146">
        <f>D22*C22</f>
        <v>0</v>
      </c>
      <c r="I22" s="146">
        <f t="shared" ref="I22:I29" si="4">C22*G22</f>
        <v>0</v>
      </c>
      <c r="J22" s="181">
        <f>(D22+E22+F22-G22)*C22</f>
        <v>0</v>
      </c>
      <c r="K22" s="182">
        <f t="shared" si="3"/>
        <v>0</v>
      </c>
    </row>
    <row r="23" spans="1:11">
      <c r="A23" s="53" t="str">
        <f>'INVENTORY WEEK 1'!A23</f>
        <v>Bean, Green Bean</v>
      </c>
      <c r="B23" s="15">
        <f>'INVENTORY WEEK 1'!B23</f>
        <v>4083781</v>
      </c>
      <c r="C23" s="163">
        <f>'INVENTORY WEEK 1'!C23</f>
        <v>32.33</v>
      </c>
      <c r="D23" s="164">
        <f>'INVENTORY WEEK 3'!G23</f>
        <v>0</v>
      </c>
      <c r="E23" s="165"/>
      <c r="F23" s="165"/>
      <c r="G23" s="166"/>
      <c r="H23" s="146">
        <f t="shared" ref="H23:H29" si="5">D23*C23</f>
        <v>0</v>
      </c>
      <c r="I23" s="146">
        <f t="shared" si="4"/>
        <v>0</v>
      </c>
      <c r="J23" s="181">
        <f t="shared" ref="J23:J29" si="6">(D23+E23+F23-G23)*C23</f>
        <v>0</v>
      </c>
      <c r="K23" s="182">
        <f t="shared" si="3"/>
        <v>0</v>
      </c>
    </row>
    <row r="24" spans="1:11">
      <c r="A24" s="53" t="str">
        <f>'INVENTORY WEEK 1'!A24</f>
        <v>Bean, Jalapeno Bean</v>
      </c>
      <c r="B24" s="15">
        <f>'INVENTORY WEEK 1'!B24</f>
        <v>7841661</v>
      </c>
      <c r="C24" s="163">
        <f>'INVENTORY WEEK 1'!C24</f>
        <v>32.979999999999997</v>
      </c>
      <c r="D24" s="164">
        <f>'INVENTORY WEEK 3'!G24</f>
        <v>0</v>
      </c>
      <c r="E24" s="165"/>
      <c r="F24" s="165"/>
      <c r="G24" s="166"/>
      <c r="H24" s="146">
        <f t="shared" si="5"/>
        <v>0</v>
      </c>
      <c r="I24" s="146">
        <f t="shared" si="4"/>
        <v>0</v>
      </c>
      <c r="J24" s="181">
        <f t="shared" si="6"/>
        <v>0</v>
      </c>
      <c r="K24" s="182">
        <f t="shared" si="3"/>
        <v>0</v>
      </c>
    </row>
    <row r="25" spans="1:11">
      <c r="A25" s="53" t="str">
        <f>'INVENTORY WEEK 1'!A25</f>
        <v>Brioche Bun (Big Barbecue)</v>
      </c>
      <c r="B25" s="15">
        <f>'INVENTORY WEEK 1'!B25</f>
        <v>7991876</v>
      </c>
      <c r="C25" s="163">
        <f>'INVENTORY WEEK 1'!C25</f>
        <v>25.55</v>
      </c>
      <c r="D25" s="164">
        <f>'INVENTORY WEEK 3'!G25</f>
        <v>0</v>
      </c>
      <c r="E25" s="165"/>
      <c r="F25" s="165"/>
      <c r="G25" s="166"/>
      <c r="H25" s="146">
        <f t="shared" si="5"/>
        <v>0</v>
      </c>
      <c r="I25" s="146">
        <f t="shared" si="4"/>
        <v>0</v>
      </c>
      <c r="J25" s="181">
        <f t="shared" si="6"/>
        <v>0</v>
      </c>
      <c r="K25" s="182">
        <f t="shared" si="3"/>
        <v>0</v>
      </c>
    </row>
    <row r="26" spans="1:11">
      <c r="A26" s="53" t="str">
        <f>'INVENTORY WEEK 1'!A26</f>
        <v>Brownie, Blondie</v>
      </c>
      <c r="B26" s="15">
        <f>'INVENTORY WEEK 1'!B26</f>
        <v>1350689</v>
      </c>
      <c r="C26" s="163">
        <f>'INVENTORY WEEK 1'!C26</f>
        <v>61.65</v>
      </c>
      <c r="D26" s="164">
        <f>'INVENTORY WEEK 3'!G26</f>
        <v>0</v>
      </c>
      <c r="E26" s="165"/>
      <c r="F26" s="165"/>
      <c r="G26" s="166"/>
      <c r="H26" s="146">
        <f t="shared" si="5"/>
        <v>0</v>
      </c>
      <c r="I26" s="146">
        <f t="shared" si="4"/>
        <v>0</v>
      </c>
      <c r="J26" s="181">
        <f t="shared" si="6"/>
        <v>0</v>
      </c>
      <c r="K26" s="182">
        <f t="shared" si="3"/>
        <v>0</v>
      </c>
    </row>
    <row r="27" spans="1:11">
      <c r="A27" s="53" t="str">
        <f>'INVENTORY WEEK 1'!A27</f>
        <v>Bun, BBQ (Westerner)</v>
      </c>
      <c r="B27" s="15">
        <f>'INVENTORY WEEK 1'!B27</f>
        <v>7991508</v>
      </c>
      <c r="C27" s="163">
        <f>'INVENTORY WEEK 1'!C27</f>
        <v>22.16</v>
      </c>
      <c r="D27" s="164">
        <f>'INVENTORY WEEK 3'!G27</f>
        <v>0</v>
      </c>
      <c r="E27" s="165"/>
      <c r="F27" s="165"/>
      <c r="G27" s="166"/>
      <c r="H27" s="146">
        <f t="shared" si="5"/>
        <v>0</v>
      </c>
      <c r="I27" s="146">
        <f t="shared" si="4"/>
        <v>0</v>
      </c>
      <c r="J27" s="181">
        <f t="shared" si="6"/>
        <v>0</v>
      </c>
      <c r="K27" s="182">
        <f t="shared" si="3"/>
        <v>0</v>
      </c>
    </row>
    <row r="28" spans="1:11">
      <c r="A28" s="53" t="str">
        <f>'INVENTORY WEEK 1'!A28</f>
        <v>Bean, Baked W/Jalapeno</v>
      </c>
      <c r="B28" s="15">
        <f>'INVENTORY WEEK 1'!B28</f>
        <v>7841661</v>
      </c>
      <c r="C28" s="163">
        <f>'INVENTORY WEEK 1'!C28</f>
        <v>32.58</v>
      </c>
      <c r="D28" s="164">
        <f>'INVENTORY WEEK 3'!G28</f>
        <v>0</v>
      </c>
      <c r="E28" s="165"/>
      <c r="F28" s="165"/>
      <c r="G28" s="166"/>
      <c r="H28" s="146">
        <f t="shared" si="5"/>
        <v>0</v>
      </c>
      <c r="I28" s="146">
        <f t="shared" si="4"/>
        <v>0</v>
      </c>
      <c r="J28" s="181">
        <f t="shared" si="6"/>
        <v>0</v>
      </c>
      <c r="K28" s="182">
        <f t="shared" si="3"/>
        <v>0</v>
      </c>
    </row>
    <row r="29" spans="1:11">
      <c r="A29" s="53" t="str">
        <f>'INVENTORY WEEK 1'!A29</f>
        <v>Bread, White (Texas Toast)</v>
      </c>
      <c r="B29" s="15">
        <f>'INVENTORY WEEK 1'!B29</f>
        <v>6340301</v>
      </c>
      <c r="C29" s="163">
        <f>'INVENTORY WEEK 1'!C29</f>
        <v>26.71</v>
      </c>
      <c r="D29" s="164">
        <f>'INVENTORY WEEK 3'!G29</f>
        <v>0</v>
      </c>
      <c r="E29" s="165"/>
      <c r="F29" s="165"/>
      <c r="G29" s="166"/>
      <c r="H29" s="146">
        <f t="shared" si="5"/>
        <v>0</v>
      </c>
      <c r="I29" s="146">
        <f t="shared" si="4"/>
        <v>0</v>
      </c>
      <c r="J29" s="181">
        <f t="shared" si="6"/>
        <v>0</v>
      </c>
      <c r="K29" s="182">
        <f t="shared" si="3"/>
        <v>0</v>
      </c>
    </row>
    <row r="30" spans="1:11">
      <c r="A30" s="53" t="str">
        <f>'INVENTORY WEEK 1'!A30</f>
        <v>Cheese, Cheddar (Shred)</v>
      </c>
      <c r="B30" s="15">
        <f>'INVENTORY WEEK 1'!B30</f>
        <v>1332634</v>
      </c>
      <c r="C30" s="104">
        <f>'INVENTORY WEEK 1'!C30</f>
        <v>45.78</v>
      </c>
      <c r="D30" s="167">
        <f>'INVENTORY WEEK 3'!G30</f>
        <v>0</v>
      </c>
      <c r="E30" s="168"/>
      <c r="F30" s="168"/>
      <c r="G30" s="169"/>
      <c r="H30" s="146">
        <f t="shared" ref="H30:H50" si="7">D30*C30</f>
        <v>0</v>
      </c>
      <c r="I30" s="146">
        <f t="shared" ref="I30:I50" si="8">C30*G30</f>
        <v>0</v>
      </c>
      <c r="J30" s="181">
        <f t="shared" ref="J30:J50" si="9">(D30+E30+F30-G30)*C30</f>
        <v>0</v>
      </c>
      <c r="K30" s="182">
        <f t="shared" si="3"/>
        <v>0</v>
      </c>
    </row>
    <row r="31" spans="1:11">
      <c r="A31" s="53" t="str">
        <f>'INVENTORY WEEK 1'!A31</f>
        <v>Cheese, Cheddar (Sliced)</v>
      </c>
      <c r="B31" s="15">
        <f>'INVENTORY WEEK 1'!B31</f>
        <v>4985693</v>
      </c>
      <c r="C31" s="104">
        <f>'INVENTORY WEEK 1'!C31</f>
        <v>30.49</v>
      </c>
      <c r="D31" s="167">
        <f>'INVENTORY WEEK 3'!G31</f>
        <v>0</v>
      </c>
      <c r="E31" s="168"/>
      <c r="F31" s="168"/>
      <c r="G31" s="169"/>
      <c r="H31" s="146">
        <f t="shared" si="7"/>
        <v>0</v>
      </c>
      <c r="I31" s="146">
        <f t="shared" si="8"/>
        <v>0</v>
      </c>
      <c r="J31" s="181">
        <f t="shared" si="9"/>
        <v>0</v>
      </c>
      <c r="K31" s="182">
        <f t="shared" si="3"/>
        <v>0</v>
      </c>
    </row>
    <row r="32" spans="1:11">
      <c r="A32" s="53" t="str">
        <f>'INVENTORY WEEK 1'!A32</f>
        <v>Cheese, Parmesan</v>
      </c>
      <c r="B32" s="15">
        <f>'INVENTORY WEEK 1'!B32</f>
        <v>3587490</v>
      </c>
      <c r="C32" s="104">
        <f>'INVENTORY WEEK 1'!C32</f>
        <v>82.47</v>
      </c>
      <c r="D32" s="167">
        <f>'INVENTORY WEEK 3'!G32</f>
        <v>0</v>
      </c>
      <c r="E32" s="168"/>
      <c r="F32" s="168"/>
      <c r="G32" s="169"/>
      <c r="H32" s="146">
        <f t="shared" si="7"/>
        <v>0</v>
      </c>
      <c r="I32" s="146">
        <f t="shared" si="8"/>
        <v>0</v>
      </c>
      <c r="J32" s="181">
        <f t="shared" si="9"/>
        <v>0</v>
      </c>
      <c r="K32" s="182">
        <f t="shared" si="3"/>
        <v>0</v>
      </c>
    </row>
    <row r="33" spans="1:11">
      <c r="A33" s="53" t="str">
        <f>'INVENTORY WEEK 1'!A33</f>
        <v>Chip, Corn (Fritos)</v>
      </c>
      <c r="B33" s="15">
        <f>'INVENTORY WEEK 1'!B33</f>
        <v>5597968</v>
      </c>
      <c r="C33" s="104">
        <f>'INVENTORY WEEK 1'!C33</f>
        <v>28.88</v>
      </c>
      <c r="D33" s="167">
        <f>'INVENTORY WEEK 3'!G33</f>
        <v>0</v>
      </c>
      <c r="E33" s="168"/>
      <c r="F33" s="168"/>
      <c r="G33" s="169"/>
      <c r="H33" s="146">
        <f t="shared" si="7"/>
        <v>0</v>
      </c>
      <c r="I33" s="146">
        <f t="shared" si="8"/>
        <v>0</v>
      </c>
      <c r="J33" s="181">
        <f t="shared" si="9"/>
        <v>0</v>
      </c>
      <c r="K33" s="182">
        <f t="shared" si="3"/>
        <v>0</v>
      </c>
    </row>
    <row r="34" spans="1:11">
      <c r="A34" s="53" t="str">
        <f>'INVENTORY WEEK 1'!A34</f>
        <v>Chip, Potato BBQ</v>
      </c>
      <c r="B34" s="15">
        <f>'INVENTORY WEEK 1'!B34</f>
        <v>5601653</v>
      </c>
      <c r="C34" s="163">
        <f>'INVENTORY WEEK 1'!C34</f>
        <v>28.88</v>
      </c>
      <c r="D34" s="167">
        <f>'INVENTORY WEEK 3'!G34</f>
        <v>0</v>
      </c>
      <c r="E34" s="168"/>
      <c r="F34" s="168"/>
      <c r="G34" s="169"/>
      <c r="H34" s="146">
        <f t="shared" si="7"/>
        <v>0</v>
      </c>
      <c r="I34" s="146">
        <f t="shared" si="8"/>
        <v>0</v>
      </c>
      <c r="J34" s="181">
        <f t="shared" si="9"/>
        <v>0</v>
      </c>
      <c r="K34" s="182">
        <f t="shared" si="3"/>
        <v>0</v>
      </c>
    </row>
    <row r="35" spans="1:11">
      <c r="A35" s="53" t="str">
        <f>'INVENTORY WEEK 1'!A35</f>
        <v>Chip, Potato Plain</v>
      </c>
      <c r="B35" s="15">
        <f>'INVENTORY WEEK 1'!B35</f>
        <v>5601679</v>
      </c>
      <c r="C35" s="163">
        <f>'INVENTORY WEEK 1'!C35</f>
        <v>28.88</v>
      </c>
      <c r="D35" s="167">
        <f>'INVENTORY WEEK 3'!G35</f>
        <v>0</v>
      </c>
      <c r="E35" s="168"/>
      <c r="F35" s="168"/>
      <c r="G35" s="169"/>
      <c r="H35" s="146">
        <f t="shared" si="7"/>
        <v>0</v>
      </c>
      <c r="I35" s="146">
        <f t="shared" si="8"/>
        <v>0</v>
      </c>
      <c r="J35" s="181">
        <f t="shared" si="9"/>
        <v>0</v>
      </c>
      <c r="K35" s="182">
        <f t="shared" si="3"/>
        <v>0</v>
      </c>
    </row>
    <row r="36" spans="1:11">
      <c r="A36" s="53" t="str">
        <f>'INVENTORY WEEK 1'!A36</f>
        <v>Chip, Sour Cream</v>
      </c>
      <c r="B36" s="56">
        <f>'INVENTORY WEEK 1'!B36</f>
        <v>5601729</v>
      </c>
      <c r="C36" s="170">
        <f>'INVENTORY WEEK 1'!C36</f>
        <v>28.88</v>
      </c>
      <c r="D36" s="171">
        <f>'INVENTORY WEEK 3'!G36</f>
        <v>0</v>
      </c>
      <c r="E36" s="172"/>
      <c r="F36" s="172"/>
      <c r="G36" s="173"/>
      <c r="H36" s="146">
        <f t="shared" si="7"/>
        <v>0</v>
      </c>
      <c r="I36" s="146">
        <f t="shared" si="8"/>
        <v>0</v>
      </c>
      <c r="J36" s="181">
        <f t="shared" si="9"/>
        <v>0</v>
      </c>
      <c r="K36" s="182">
        <f t="shared" si="3"/>
        <v>0</v>
      </c>
    </row>
    <row r="37" spans="1:11">
      <c r="A37" s="53" t="str">
        <f>'INVENTORY WEEK 1'!A37</f>
        <v>Coleslaw Kit</v>
      </c>
      <c r="B37" s="58">
        <f>'INVENTORY WEEK 1'!B37</f>
        <v>3157171</v>
      </c>
      <c r="C37" s="104">
        <f>'INVENTORY WEEK 1'!C37</f>
        <v>30.13</v>
      </c>
      <c r="D37" s="105">
        <f>'INVENTORY WEEK 3'!G37</f>
        <v>0</v>
      </c>
      <c r="E37" s="88"/>
      <c r="F37" s="88"/>
      <c r="G37" s="89"/>
      <c r="H37" s="146">
        <f t="shared" si="7"/>
        <v>0</v>
      </c>
      <c r="I37" s="146">
        <f t="shared" si="8"/>
        <v>0</v>
      </c>
      <c r="J37" s="181">
        <f t="shared" si="9"/>
        <v>0</v>
      </c>
      <c r="K37" s="182">
        <f t="shared" si="3"/>
        <v>0</v>
      </c>
    </row>
    <row r="38" spans="1:11">
      <c r="A38" s="53" t="str">
        <f>'INVENTORY WEEK 1'!A38</f>
        <v>Cone, Ice Cream</v>
      </c>
      <c r="B38" s="58">
        <f>'INVENTORY WEEK 1'!B38</f>
        <v>9576190</v>
      </c>
      <c r="C38" s="104">
        <f>'INVENTORY WEEK 1'!C38</f>
        <v>39.43</v>
      </c>
      <c r="D38" s="105">
        <f>'INVENTORY WEEK 3'!G38</f>
        <v>0</v>
      </c>
      <c r="E38" s="88"/>
      <c r="F38" s="88"/>
      <c r="G38" s="89"/>
      <c r="H38" s="146">
        <f t="shared" si="7"/>
        <v>0</v>
      </c>
      <c r="I38" s="146">
        <f t="shared" si="8"/>
        <v>0</v>
      </c>
      <c r="J38" s="181">
        <f t="shared" si="9"/>
        <v>0</v>
      </c>
      <c r="K38" s="182">
        <f t="shared" si="3"/>
        <v>0</v>
      </c>
    </row>
    <row r="39" spans="1:11">
      <c r="A39" s="53" t="str">
        <f>'INVENTORY WEEK 1'!A39</f>
        <v>Cookie, Chocolate Chunk</v>
      </c>
      <c r="B39" s="58">
        <f>'INVENTORY WEEK 1'!B39</f>
        <v>1045869</v>
      </c>
      <c r="C39" s="104">
        <f>'INVENTORY WEEK 1'!C39</f>
        <v>40.340000000000003</v>
      </c>
      <c r="D39" s="105">
        <f>'INVENTORY WEEK 3'!G39</f>
        <v>0</v>
      </c>
      <c r="E39" s="88"/>
      <c r="F39" s="88"/>
      <c r="G39" s="89"/>
      <c r="H39" s="146">
        <f t="shared" si="7"/>
        <v>0</v>
      </c>
      <c r="I39" s="146">
        <f t="shared" si="8"/>
        <v>0</v>
      </c>
      <c r="J39" s="181">
        <f t="shared" si="9"/>
        <v>0</v>
      </c>
      <c r="K39" s="182">
        <f t="shared" si="3"/>
        <v>0</v>
      </c>
    </row>
    <row r="40" spans="1:11">
      <c r="A40" s="53" t="str">
        <f>'INVENTORY WEEK 1'!A40</f>
        <v>Corn On Cob</v>
      </c>
      <c r="B40" s="58">
        <f>'INVENTORY WEEK 1'!B40</f>
        <v>4328118</v>
      </c>
      <c r="C40" s="104">
        <f>'INVENTORY WEEK 1'!C40</f>
        <v>25.15</v>
      </c>
      <c r="D40" s="105">
        <f>'INVENTORY WEEK 3'!G40</f>
        <v>0</v>
      </c>
      <c r="E40" s="88"/>
      <c r="F40" s="88"/>
      <c r="G40" s="89"/>
      <c r="H40" s="146">
        <f t="shared" si="7"/>
        <v>0</v>
      </c>
      <c r="I40" s="146">
        <f t="shared" si="8"/>
        <v>0</v>
      </c>
      <c r="J40" s="181">
        <f t="shared" si="9"/>
        <v>0</v>
      </c>
      <c r="K40" s="182">
        <f t="shared" si="3"/>
        <v>0</v>
      </c>
    </row>
    <row r="41" spans="1:11">
      <c r="A41" s="53" t="str">
        <f>'INVENTORY WEEK 1'!A41</f>
        <v>Muffin, Corn</v>
      </c>
      <c r="B41" s="58">
        <f>'INVENTORY WEEK 1'!B41</f>
        <v>1648749</v>
      </c>
      <c r="C41" s="104">
        <f>'INVENTORY WEEK 1'!C41</f>
        <v>29.17</v>
      </c>
      <c r="D41" s="105">
        <f>'INVENTORY WEEK 3'!G41</f>
        <v>0</v>
      </c>
      <c r="E41" s="88"/>
      <c r="F41" s="88"/>
      <c r="G41" s="89"/>
      <c r="H41" s="146">
        <f t="shared" si="7"/>
        <v>0</v>
      </c>
      <c r="I41" s="146">
        <f t="shared" si="8"/>
        <v>0</v>
      </c>
      <c r="J41" s="181">
        <f t="shared" si="9"/>
        <v>0</v>
      </c>
      <c r="K41" s="182">
        <f t="shared" si="3"/>
        <v>0</v>
      </c>
    </row>
    <row r="42" spans="1:11">
      <c r="A42" s="53" t="str">
        <f>'INVENTORY WEEK 1'!A42</f>
        <v>Dressing, Casear</v>
      </c>
      <c r="B42" s="58">
        <f>'INVENTORY WEEK 1'!B42</f>
        <v>1274273</v>
      </c>
      <c r="C42" s="104">
        <f>'INVENTORY WEEK 1'!C42</f>
        <v>44.17</v>
      </c>
      <c r="D42" s="105">
        <f>'INVENTORY WEEK 3'!G42</f>
        <v>0</v>
      </c>
      <c r="E42" s="88"/>
      <c r="F42" s="88"/>
      <c r="G42" s="89"/>
      <c r="H42" s="146">
        <f t="shared" si="7"/>
        <v>0</v>
      </c>
      <c r="I42" s="146">
        <f t="shared" si="8"/>
        <v>0</v>
      </c>
      <c r="J42" s="181">
        <f t="shared" si="9"/>
        <v>0</v>
      </c>
      <c r="K42" s="182">
        <f t="shared" si="3"/>
        <v>0</v>
      </c>
    </row>
    <row r="43" spans="1:11">
      <c r="A43" s="53" t="str">
        <f>'INVENTORY WEEK 1'!A43</f>
        <v>Dressing, Ranch</v>
      </c>
      <c r="B43" s="58">
        <f>'INVENTORY WEEK 1'!B43</f>
        <v>4354700</v>
      </c>
      <c r="C43" s="104">
        <f>'INVENTORY WEEK 1'!C43</f>
        <v>34.22</v>
      </c>
      <c r="D43" s="105">
        <f>'INVENTORY WEEK 3'!G43</f>
        <v>0</v>
      </c>
      <c r="E43" s="88"/>
      <c r="F43" s="88"/>
      <c r="G43" s="89"/>
      <c r="H43" s="146">
        <f t="shared" si="7"/>
        <v>0</v>
      </c>
      <c r="I43" s="146">
        <f t="shared" si="8"/>
        <v>0</v>
      </c>
      <c r="J43" s="181">
        <f t="shared" si="9"/>
        <v>0</v>
      </c>
      <c r="K43" s="182">
        <f t="shared" si="3"/>
        <v>0</v>
      </c>
    </row>
    <row r="44" spans="1:11">
      <c r="A44" s="53" t="str">
        <f>'INVENTORY WEEK 1'!A44</f>
        <v>Juice Base, Lemonade</v>
      </c>
      <c r="B44" s="58">
        <f>'INVENTORY WEEK 1'!B44</f>
        <v>7793714</v>
      </c>
      <c r="C44" s="104">
        <f>'INVENTORY WEEK 1'!C44</f>
        <v>48.82</v>
      </c>
      <c r="D44" s="105">
        <f>'INVENTORY WEEK 3'!G44</f>
        <v>0</v>
      </c>
      <c r="E44" s="88"/>
      <c r="F44" s="88"/>
      <c r="G44" s="89"/>
      <c r="H44" s="146">
        <f t="shared" si="7"/>
        <v>0</v>
      </c>
      <c r="I44" s="146">
        <f t="shared" si="8"/>
        <v>0</v>
      </c>
      <c r="J44" s="181">
        <f t="shared" si="9"/>
        <v>0</v>
      </c>
      <c r="K44" s="182">
        <f t="shared" si="3"/>
        <v>0</v>
      </c>
    </row>
    <row r="45" spans="1:11">
      <c r="A45" s="53" t="str">
        <f>'INVENTORY WEEK 1'!A45</f>
        <v>Mustard, Pouch</v>
      </c>
      <c r="B45" s="58">
        <f>'INVENTORY WEEK 1'!B45</f>
        <v>2008860</v>
      </c>
      <c r="C45" s="104">
        <f>'INVENTORY WEEK 1'!C45</f>
        <v>9.83</v>
      </c>
      <c r="D45" s="105">
        <f>'INVENTORY WEEK 3'!G45</f>
        <v>0</v>
      </c>
      <c r="E45" s="88"/>
      <c r="F45" s="88"/>
      <c r="G45" s="89"/>
      <c r="H45" s="146">
        <f t="shared" si="7"/>
        <v>0</v>
      </c>
      <c r="I45" s="146">
        <f t="shared" si="8"/>
        <v>0</v>
      </c>
      <c r="J45" s="181">
        <f t="shared" si="9"/>
        <v>0</v>
      </c>
      <c r="K45" s="182">
        <f t="shared" si="3"/>
        <v>0</v>
      </c>
    </row>
    <row r="46" spans="1:11">
      <c r="A46" s="53" t="str">
        <f>'INVENTORY WEEK 1'!A46</f>
        <v>Juice, Lemon Pouch</v>
      </c>
      <c r="B46" s="58">
        <f>'INVENTORY WEEK 1'!B46</f>
        <v>4329249</v>
      </c>
      <c r="C46" s="104">
        <f>'INVENTORY WEEK 1'!C46</f>
        <v>9.07</v>
      </c>
      <c r="D46" s="105">
        <f>'INVENTORY WEEK 3'!G46</f>
        <v>0</v>
      </c>
      <c r="E46" s="88"/>
      <c r="F46" s="88"/>
      <c r="G46" s="89"/>
      <c r="H46" s="146">
        <f t="shared" si="7"/>
        <v>0</v>
      </c>
      <c r="I46" s="146">
        <f t="shared" si="8"/>
        <v>0</v>
      </c>
      <c r="J46" s="181">
        <f t="shared" si="9"/>
        <v>0</v>
      </c>
      <c r="K46" s="182">
        <f t="shared" si="3"/>
        <v>0</v>
      </c>
    </row>
    <row r="47" spans="1:11">
      <c r="A47" s="53" t="str">
        <f>'INVENTORY WEEK 1'!A47</f>
        <v>Ketchup, Tomato</v>
      </c>
      <c r="B47" s="58">
        <f>'INVENTORY WEEK 1'!B47</f>
        <v>6002398</v>
      </c>
      <c r="C47" s="104">
        <f>'INVENTORY WEEK 1'!C47</f>
        <v>19.14</v>
      </c>
      <c r="D47" s="105">
        <f>'INVENTORY WEEK 3'!G47</f>
        <v>0</v>
      </c>
      <c r="E47" s="88"/>
      <c r="F47" s="88"/>
      <c r="G47" s="89"/>
      <c r="H47" s="146">
        <f t="shared" si="7"/>
        <v>0</v>
      </c>
      <c r="I47" s="146">
        <f t="shared" si="8"/>
        <v>0</v>
      </c>
      <c r="J47" s="181">
        <f t="shared" si="9"/>
        <v>0</v>
      </c>
      <c r="K47" s="182">
        <f t="shared" si="3"/>
        <v>0</v>
      </c>
    </row>
    <row r="48" spans="1:11">
      <c r="A48" s="53" t="str">
        <f>'INVENTORY WEEK 1'!A48</f>
        <v>Lettuce, Romaine Chopped</v>
      </c>
      <c r="B48" s="58">
        <f>'INVENTORY WEEK 1'!B48</f>
        <v>9332230</v>
      </c>
      <c r="C48" s="104">
        <f>'INVENTORY WEEK 1'!C48</f>
        <v>22.43</v>
      </c>
      <c r="D48" s="105">
        <f>'INVENTORY WEEK 3'!G48</f>
        <v>0</v>
      </c>
      <c r="E48" s="88"/>
      <c r="F48" s="174"/>
      <c r="G48" s="89"/>
      <c r="H48" s="146">
        <f t="shared" si="7"/>
        <v>0</v>
      </c>
      <c r="I48" s="146">
        <f t="shared" si="8"/>
        <v>0</v>
      </c>
      <c r="J48" s="181">
        <f t="shared" si="9"/>
        <v>0</v>
      </c>
      <c r="K48" s="182">
        <f t="shared" si="3"/>
        <v>0</v>
      </c>
    </row>
    <row r="49" spans="1:11">
      <c r="A49" s="53" t="str">
        <f>'INVENTORY WEEK 1'!A49</f>
        <v>Macaroni &amp; Cheese</v>
      </c>
      <c r="B49" s="58">
        <f>'INVENTORY WEEK 1'!B49</f>
        <v>7768716</v>
      </c>
      <c r="C49" s="104">
        <f>'INVENTORY WEEK 1'!C49</f>
        <v>29.49</v>
      </c>
      <c r="D49" s="105">
        <f>'INVENTORY WEEK 3'!G49</f>
        <v>0</v>
      </c>
      <c r="E49" s="88"/>
      <c r="F49" s="88"/>
      <c r="G49" s="89"/>
      <c r="H49" s="146">
        <f t="shared" si="7"/>
        <v>0</v>
      </c>
      <c r="I49" s="146">
        <f t="shared" si="8"/>
        <v>0</v>
      </c>
      <c r="J49" s="181">
        <f t="shared" si="9"/>
        <v>0</v>
      </c>
      <c r="K49" s="182">
        <f t="shared" si="3"/>
        <v>0</v>
      </c>
    </row>
    <row r="50" spans="1:11">
      <c r="A50" s="53" t="str">
        <f>'INVENTORY WEEK 1'!A50</f>
        <v>Margarine, Solid</v>
      </c>
      <c r="B50" s="15">
        <f>'INVENTORY WEEK 1'!B50</f>
        <v>7775421</v>
      </c>
      <c r="C50" s="104">
        <f>'INVENTORY WEEK 1'!C50</f>
        <v>26.33</v>
      </c>
      <c r="D50" s="105">
        <f>'INVENTORY WEEK 3'!G50</f>
        <v>0</v>
      </c>
      <c r="E50" s="88"/>
      <c r="F50" s="88"/>
      <c r="G50" s="89"/>
      <c r="H50" s="146">
        <f t="shared" si="7"/>
        <v>0</v>
      </c>
      <c r="I50" s="146">
        <f t="shared" si="8"/>
        <v>0</v>
      </c>
      <c r="J50" s="181">
        <f t="shared" si="9"/>
        <v>0</v>
      </c>
      <c r="K50" s="182">
        <f t="shared" si="3"/>
        <v>0</v>
      </c>
    </row>
    <row r="51" spans="1:11">
      <c r="A51" s="53" t="str">
        <f>'INVENTORY WEEK 1'!A51</f>
        <v>Mayonanaise, SS Pouch</v>
      </c>
      <c r="B51" s="58">
        <f>'INVENTORY WEEK 1'!B51</f>
        <v>9329202</v>
      </c>
      <c r="C51" s="104">
        <f>'INVENTORY WEEK 1'!C51</f>
        <v>14.63</v>
      </c>
      <c r="D51" s="105">
        <f>'INVENTORY WEEK 3'!G51</f>
        <v>0</v>
      </c>
      <c r="E51" s="88"/>
      <c r="F51" s="88"/>
      <c r="G51" s="89"/>
      <c r="H51" s="146">
        <f t="shared" ref="H51:H77" si="10">D51*C51</f>
        <v>0</v>
      </c>
      <c r="I51" s="146">
        <f t="shared" ref="I51:I77" si="11">C51*G51</f>
        <v>0</v>
      </c>
      <c r="J51" s="181">
        <f t="shared" ref="J51:J77" si="12">(D51+E51+F51-G51)*C51</f>
        <v>0</v>
      </c>
      <c r="K51" s="182">
        <f t="shared" si="3"/>
        <v>0</v>
      </c>
    </row>
    <row r="52" spans="1:11">
      <c r="A52" s="53" t="str">
        <f>'INVENTORY WEEK 1'!A52</f>
        <v>Okra</v>
      </c>
      <c r="B52" s="58">
        <f>'INVENTORY WEEK 1'!B52</f>
        <v>7758220</v>
      </c>
      <c r="C52" s="104">
        <f>'INVENTORY WEEK 1'!C52</f>
        <v>21.23</v>
      </c>
      <c r="D52" s="105">
        <f>'INVENTORY WEEK 3'!G52</f>
        <v>0</v>
      </c>
      <c r="E52" s="88"/>
      <c r="F52" s="88"/>
      <c r="G52" s="89"/>
      <c r="H52" s="146">
        <f t="shared" si="10"/>
        <v>0</v>
      </c>
      <c r="I52" s="146">
        <f t="shared" si="11"/>
        <v>0</v>
      </c>
      <c r="J52" s="181">
        <f t="shared" si="12"/>
        <v>0</v>
      </c>
      <c r="K52" s="182">
        <f t="shared" si="3"/>
        <v>0</v>
      </c>
    </row>
    <row r="53" spans="1:11">
      <c r="A53" s="53" t="str">
        <f>'INVENTORY WEEK 1'!A53</f>
        <v>Onion, Green Scallion</v>
      </c>
      <c r="B53" s="58">
        <f>'INVENTORY WEEK 1'!B53</f>
        <v>1326438</v>
      </c>
      <c r="C53" s="104">
        <f>'INVENTORY WEEK 1'!C53</f>
        <v>26.16</v>
      </c>
      <c r="D53" s="105">
        <f>'INVENTORY WEEK 3'!G53</f>
        <v>0</v>
      </c>
      <c r="E53" s="88"/>
      <c r="F53" s="88"/>
      <c r="G53" s="89"/>
      <c r="H53" s="146">
        <f t="shared" si="10"/>
        <v>0</v>
      </c>
      <c r="I53" s="146">
        <f t="shared" si="11"/>
        <v>0</v>
      </c>
      <c r="J53" s="181">
        <f t="shared" si="12"/>
        <v>0</v>
      </c>
      <c r="K53" s="182">
        <f t="shared" si="3"/>
        <v>0</v>
      </c>
    </row>
    <row r="54" spans="1:11">
      <c r="A54" s="53" t="str">
        <f>'INVENTORY WEEK 1'!A54</f>
        <v>Onion, Tangler</v>
      </c>
      <c r="B54" s="58">
        <f>'INVENTORY WEEK 1'!B54</f>
        <v>7364995</v>
      </c>
      <c r="C54" s="104">
        <f>'INVENTORY WEEK 1'!C54</f>
        <v>24.2</v>
      </c>
      <c r="D54" s="105">
        <f>'INVENTORY WEEK 3'!G54</f>
        <v>0</v>
      </c>
      <c r="E54" s="88"/>
      <c r="F54" s="88"/>
      <c r="G54" s="89"/>
      <c r="H54" s="146">
        <f t="shared" si="10"/>
        <v>0</v>
      </c>
      <c r="I54" s="146">
        <f t="shared" si="11"/>
        <v>0</v>
      </c>
      <c r="J54" s="181">
        <f t="shared" si="12"/>
        <v>0</v>
      </c>
      <c r="K54" s="182">
        <f t="shared" si="3"/>
        <v>0</v>
      </c>
    </row>
    <row r="55" spans="1:11">
      <c r="A55" s="53" t="str">
        <f>'INVENTORY WEEK 1'!A55</f>
        <v>Onion, Yellow</v>
      </c>
      <c r="B55" s="58">
        <f>'INVENTORY WEEK 1'!B55</f>
        <v>8326696</v>
      </c>
      <c r="C55" s="104">
        <f>'INVENTORY WEEK 1'!C55</f>
        <v>20.5</v>
      </c>
      <c r="D55" s="105">
        <f>'INVENTORY WEEK 3'!G55</f>
        <v>0</v>
      </c>
      <c r="E55" s="88"/>
      <c r="F55" s="88"/>
      <c r="G55" s="89"/>
      <c r="H55" s="146">
        <f t="shared" si="10"/>
        <v>0</v>
      </c>
      <c r="I55" s="146">
        <f t="shared" si="11"/>
        <v>0</v>
      </c>
      <c r="J55" s="181">
        <f t="shared" si="12"/>
        <v>0</v>
      </c>
      <c r="K55" s="182">
        <f t="shared" si="3"/>
        <v>0</v>
      </c>
    </row>
    <row r="56" spans="1:11">
      <c r="A56" s="53" t="str">
        <f>'INVENTORY WEEK 1'!A56</f>
        <v>Oil, Pan Coating (Spray)</v>
      </c>
      <c r="B56" s="58">
        <f>'INVENTORY WEEK 1'!B56</f>
        <v>8328700</v>
      </c>
      <c r="C56" s="104">
        <f>'INVENTORY WEEK 1'!C56</f>
        <v>13.21</v>
      </c>
      <c r="D56" s="105">
        <f>'INVENTORY WEEK 3'!G56</f>
        <v>0</v>
      </c>
      <c r="E56" s="88"/>
      <c r="F56" s="88"/>
      <c r="G56" s="89"/>
      <c r="H56" s="146">
        <f t="shared" si="10"/>
        <v>0</v>
      </c>
      <c r="I56" s="146">
        <f t="shared" si="11"/>
        <v>0</v>
      </c>
      <c r="J56" s="181">
        <f t="shared" si="12"/>
        <v>0</v>
      </c>
      <c r="K56" s="182">
        <f t="shared" si="3"/>
        <v>0</v>
      </c>
    </row>
    <row r="57" spans="1:11">
      <c r="A57" s="53" t="str">
        <f>'INVENTORY WEEK 1'!A57</f>
        <v>Pepper, Jalapeno</v>
      </c>
      <c r="B57" s="58">
        <f>'INVENTORY WEEK 1'!B57</f>
        <v>8129468</v>
      </c>
      <c r="C57" s="104">
        <f>'INVENTORY WEEK 1'!C57</f>
        <v>25.48</v>
      </c>
      <c r="D57" s="105">
        <f>'INVENTORY WEEK 3'!G57</f>
        <v>0</v>
      </c>
      <c r="E57" s="88"/>
      <c r="F57" s="88"/>
      <c r="G57" s="89"/>
      <c r="H57" s="146">
        <f t="shared" si="10"/>
        <v>0</v>
      </c>
      <c r="I57" s="146">
        <f t="shared" si="11"/>
        <v>0</v>
      </c>
      <c r="J57" s="181">
        <f t="shared" si="12"/>
        <v>0</v>
      </c>
      <c r="K57" s="182">
        <f t="shared" si="3"/>
        <v>0</v>
      </c>
    </row>
    <row r="58" spans="1:11">
      <c r="A58" s="53" t="str">
        <f>'INVENTORY WEEK 1'!A58</f>
        <v>Pickle, Dill</v>
      </c>
      <c r="B58" s="58">
        <f>'INVENTORY WEEK 1'!B58</f>
        <v>9593070</v>
      </c>
      <c r="C58" s="104">
        <f>'INVENTORY WEEK 1'!C58</f>
        <v>22.69</v>
      </c>
      <c r="D58" s="105">
        <f>'INVENTORY WEEK 3'!G58</f>
        <v>0</v>
      </c>
      <c r="E58" s="88"/>
      <c r="F58" s="88"/>
      <c r="G58" s="89"/>
      <c r="H58" s="146">
        <f t="shared" si="10"/>
        <v>0</v>
      </c>
      <c r="I58" s="146">
        <f t="shared" si="11"/>
        <v>0</v>
      </c>
      <c r="J58" s="181">
        <f t="shared" si="12"/>
        <v>0</v>
      </c>
      <c r="K58" s="182">
        <f t="shared" si="3"/>
        <v>0</v>
      </c>
    </row>
    <row r="59" spans="1:11">
      <c r="A59" s="53" t="str">
        <f>'INVENTORY WEEK 1'!A59</f>
        <v>Pie, Pecan</v>
      </c>
      <c r="B59" s="15">
        <f>'INVENTORY WEEK 1'!B59</f>
        <v>6789501</v>
      </c>
      <c r="C59" s="104">
        <f>'INVENTORY WEEK 1'!C59</f>
        <v>66.84</v>
      </c>
      <c r="D59" s="105">
        <f>'INVENTORY WEEK 3'!G59</f>
        <v>0</v>
      </c>
      <c r="E59" s="88"/>
      <c r="F59" s="88"/>
      <c r="G59" s="89"/>
      <c r="H59" s="146">
        <f t="shared" si="10"/>
        <v>0</v>
      </c>
      <c r="I59" s="146">
        <f t="shared" si="11"/>
        <v>0</v>
      </c>
      <c r="J59" s="181">
        <f t="shared" si="12"/>
        <v>0</v>
      </c>
      <c r="K59" s="182">
        <f t="shared" si="3"/>
        <v>0</v>
      </c>
    </row>
    <row r="60" spans="1:11">
      <c r="A60" s="53" t="str">
        <f>'INVENTORY WEEK 1'!A60</f>
        <v>Potato, French Fry (Waffle Fry)</v>
      </c>
      <c r="B60" s="58">
        <f>'INVENTORY WEEK 1'!B60</f>
        <v>1000611</v>
      </c>
      <c r="C60" s="104">
        <f>'INVENTORY WEEK 1'!C60</f>
        <v>24.06</v>
      </c>
      <c r="D60" s="105">
        <f>'INVENTORY WEEK 3'!G60</f>
        <v>0</v>
      </c>
      <c r="E60" s="88"/>
      <c r="F60" s="88"/>
      <c r="G60" s="89"/>
      <c r="H60" s="146">
        <f t="shared" si="10"/>
        <v>0</v>
      </c>
      <c r="I60" s="146">
        <f t="shared" si="11"/>
        <v>0</v>
      </c>
      <c r="J60" s="181">
        <f t="shared" si="12"/>
        <v>0</v>
      </c>
      <c r="K60" s="182">
        <f t="shared" si="3"/>
        <v>0</v>
      </c>
    </row>
    <row r="61" spans="1:11">
      <c r="A61" s="53" t="str">
        <f>'INVENTORY WEEK 1'!A61</f>
        <v>Potato, Russet (Baker)</v>
      </c>
      <c r="B61" s="58">
        <f>'INVENTORY WEEK 1'!B61</f>
        <v>2326700</v>
      </c>
      <c r="C61" s="104">
        <f>'INVENTORY WEEK 1'!C61</f>
        <v>33.799999999999997</v>
      </c>
      <c r="D61" s="105">
        <f>'INVENTORY WEEK 3'!G61</f>
        <v>0</v>
      </c>
      <c r="E61" s="88"/>
      <c r="F61" s="88"/>
      <c r="G61" s="89"/>
      <c r="H61" s="146">
        <f t="shared" si="10"/>
        <v>0</v>
      </c>
      <c r="I61" s="146">
        <f t="shared" si="11"/>
        <v>0</v>
      </c>
      <c r="J61" s="181">
        <f t="shared" si="12"/>
        <v>0</v>
      </c>
      <c r="K61" s="182">
        <f t="shared" si="3"/>
        <v>0</v>
      </c>
    </row>
    <row r="62" spans="1:11">
      <c r="A62" s="53" t="str">
        <f>'INVENTORY WEEK 1'!A62</f>
        <v>Roll, Sweet Yeast</v>
      </c>
      <c r="B62" s="58">
        <f>'INVENTORY WEEK 1'!B62</f>
        <v>9718032</v>
      </c>
      <c r="C62" s="104">
        <f>'INVENTORY WEEK 1'!C62</f>
        <v>21.11</v>
      </c>
      <c r="D62" s="105">
        <f>'INVENTORY WEEK 3'!G62</f>
        <v>0</v>
      </c>
      <c r="E62" s="88"/>
      <c r="F62" s="88"/>
      <c r="G62" s="89"/>
      <c r="H62" s="146">
        <f t="shared" si="10"/>
        <v>0</v>
      </c>
      <c r="I62" s="146">
        <f t="shared" si="11"/>
        <v>0</v>
      </c>
      <c r="J62" s="181">
        <f t="shared" si="12"/>
        <v>0</v>
      </c>
      <c r="K62" s="182">
        <f t="shared" si="3"/>
        <v>0</v>
      </c>
    </row>
    <row r="63" spans="1:11">
      <c r="A63" s="53" t="str">
        <f>'INVENTORY WEEK 1'!A63</f>
        <v>Salad, Potato</v>
      </c>
      <c r="B63" s="58">
        <f>'INVENTORY WEEK 1'!B63</f>
        <v>2647547</v>
      </c>
      <c r="C63" s="104">
        <f>'INVENTORY WEEK 1'!C63</f>
        <v>25.41</v>
      </c>
      <c r="D63" s="105">
        <f>'INVENTORY WEEK 3'!G63</f>
        <v>0</v>
      </c>
      <c r="E63" s="88"/>
      <c r="F63" s="88"/>
      <c r="G63" s="89"/>
      <c r="H63" s="146">
        <f t="shared" si="10"/>
        <v>0</v>
      </c>
      <c r="I63" s="146">
        <f t="shared" si="11"/>
        <v>0</v>
      </c>
      <c r="J63" s="181">
        <f t="shared" si="12"/>
        <v>0</v>
      </c>
      <c r="K63" s="182">
        <f t="shared" si="3"/>
        <v>0</v>
      </c>
    </row>
    <row r="64" spans="1:11">
      <c r="A64" s="53" t="str">
        <f>'INVENTORY WEEK 1'!A64</f>
        <v>Sauce, BBQ (Retail)</v>
      </c>
      <c r="B64" s="58">
        <f>'INVENTORY WEEK 1'!B64</f>
        <v>7841398</v>
      </c>
      <c r="C64" s="104">
        <f>'INVENTORY WEEK 1'!C64</f>
        <v>27.1</v>
      </c>
      <c r="D64" s="105">
        <f>'INVENTORY WEEK 3'!G64</f>
        <v>0</v>
      </c>
      <c r="E64" s="88"/>
      <c r="F64" s="88"/>
      <c r="G64" s="89"/>
      <c r="H64" s="146">
        <f t="shared" si="10"/>
        <v>0</v>
      </c>
      <c r="I64" s="146">
        <f t="shared" si="11"/>
        <v>0</v>
      </c>
      <c r="J64" s="181">
        <f t="shared" si="12"/>
        <v>0</v>
      </c>
      <c r="K64" s="182">
        <f t="shared" si="3"/>
        <v>0</v>
      </c>
    </row>
    <row r="65" spans="1:11">
      <c r="A65" s="53" t="str">
        <f>'INVENTORY WEEK 1'!A65</f>
        <v>Sauce, BBQ (Bulk)</v>
      </c>
      <c r="B65" s="15">
        <f>'INVENTORY WEEK 1'!B65</f>
        <v>7841810</v>
      </c>
      <c r="C65" s="104">
        <f>'INVENTORY WEEK 1'!C65</f>
        <v>29.04</v>
      </c>
      <c r="D65" s="105">
        <f>'INVENTORY WEEK 3'!G65</f>
        <v>0</v>
      </c>
      <c r="E65" s="88"/>
      <c r="F65" s="88"/>
      <c r="G65" s="89"/>
      <c r="H65" s="146">
        <f t="shared" si="10"/>
        <v>0</v>
      </c>
      <c r="I65" s="146">
        <f t="shared" si="11"/>
        <v>0</v>
      </c>
      <c r="J65" s="181">
        <f t="shared" si="12"/>
        <v>0</v>
      </c>
      <c r="K65" s="182">
        <f t="shared" si="3"/>
        <v>0</v>
      </c>
    </row>
    <row r="66" spans="1:11">
      <c r="A66" s="53" t="str">
        <f>'INVENTORY WEEK 1'!A66</f>
        <v>Sauce, Taco Pouch</v>
      </c>
      <c r="B66" s="58">
        <f>'INVENTORY WEEK 1'!B66</f>
        <v>1333251</v>
      </c>
      <c r="C66" s="104">
        <f>'INVENTORY WEEK 1'!C66</f>
        <v>11.85</v>
      </c>
      <c r="D66" s="105">
        <f>'INVENTORY WEEK 3'!G66</f>
        <v>0</v>
      </c>
      <c r="E66" s="88"/>
      <c r="F66" s="88"/>
      <c r="G66" s="89"/>
      <c r="H66" s="146">
        <f t="shared" si="10"/>
        <v>0</v>
      </c>
      <c r="I66" s="146">
        <f t="shared" si="11"/>
        <v>0</v>
      </c>
      <c r="J66" s="181">
        <f t="shared" si="12"/>
        <v>0</v>
      </c>
      <c r="K66" s="182">
        <f t="shared" si="3"/>
        <v>0</v>
      </c>
    </row>
    <row r="67" spans="1:11">
      <c r="A67" s="53" t="str">
        <f>'INVENTORY WEEK 1'!A67</f>
        <v>Seasoning, Brisket Rub</v>
      </c>
      <c r="B67" s="58">
        <f>'INVENTORY WEEK 1'!B67</f>
        <v>9544465</v>
      </c>
      <c r="C67" s="104">
        <f>'INVENTORY WEEK 1'!C67</f>
        <v>101.44</v>
      </c>
      <c r="D67" s="105">
        <f>'INVENTORY WEEK 3'!G67</f>
        <v>0</v>
      </c>
      <c r="E67" s="88"/>
      <c r="F67" s="88"/>
      <c r="G67" s="89"/>
      <c r="H67" s="146">
        <f t="shared" si="10"/>
        <v>0</v>
      </c>
      <c r="I67" s="146">
        <f t="shared" si="11"/>
        <v>0</v>
      </c>
      <c r="J67" s="181">
        <f t="shared" si="12"/>
        <v>0</v>
      </c>
      <c r="K67" s="182">
        <f t="shared" si="3"/>
        <v>0</v>
      </c>
    </row>
    <row r="68" spans="1:11">
      <c r="A68" s="53" t="str">
        <f>'INVENTORY WEEK 1'!A68</f>
        <v>Seasoning, Foo Foo Powder</v>
      </c>
      <c r="B68" s="15">
        <f>'INVENTORY WEEK 1'!B68</f>
        <v>7842651</v>
      </c>
      <c r="C68" s="104">
        <f>'INVENTORY WEEK 1'!C68</f>
        <v>49.31</v>
      </c>
      <c r="D68" s="105">
        <f>'INVENTORY WEEK 3'!G68</f>
        <v>0</v>
      </c>
      <c r="E68" s="88"/>
      <c r="F68" s="88"/>
      <c r="G68" s="89"/>
      <c r="H68" s="146">
        <f t="shared" si="10"/>
        <v>0</v>
      </c>
      <c r="I68" s="146">
        <f t="shared" si="11"/>
        <v>0</v>
      </c>
      <c r="J68" s="181">
        <f t="shared" si="12"/>
        <v>0</v>
      </c>
      <c r="K68" s="182">
        <f t="shared" si="3"/>
        <v>0</v>
      </c>
    </row>
    <row r="69" spans="1:11">
      <c r="A69" s="53" t="str">
        <f>'INVENTORY WEEK 1'!A69</f>
        <v>Seasoning, Rib Rub</v>
      </c>
      <c r="B69" s="58">
        <f>'INVENTORY WEEK 1'!B69</f>
        <v>7841984</v>
      </c>
      <c r="C69" s="104">
        <f>'INVENTORY WEEK 1'!C69</f>
        <v>56.03</v>
      </c>
      <c r="D69" s="105">
        <f>'INVENTORY WEEK 3'!G69</f>
        <v>0</v>
      </c>
      <c r="E69" s="88"/>
      <c r="F69" s="88"/>
      <c r="G69" s="89"/>
      <c r="H69" s="146">
        <f t="shared" si="10"/>
        <v>0</v>
      </c>
      <c r="I69" s="146">
        <f t="shared" si="11"/>
        <v>0</v>
      </c>
      <c r="J69" s="181">
        <f t="shared" si="12"/>
        <v>0</v>
      </c>
      <c r="K69" s="182">
        <f t="shared" si="3"/>
        <v>0</v>
      </c>
    </row>
    <row r="70" spans="1:11">
      <c r="A70" s="53" t="str">
        <f>'INVENTORY WEEK 1'!A70</f>
        <v>Seasoning, Rib Rub (Retail)</v>
      </c>
      <c r="B70" s="58">
        <f>'INVENTORY WEEK 1'!B70</f>
        <v>7842552</v>
      </c>
      <c r="C70" s="104">
        <f>'INVENTORY WEEK 1'!C70</f>
        <v>0</v>
      </c>
      <c r="D70" s="105">
        <f>'INVENTORY WEEK 3'!G70</f>
        <v>0</v>
      </c>
      <c r="E70" s="88"/>
      <c r="F70" s="88"/>
      <c r="G70" s="89"/>
      <c r="H70" s="146">
        <f t="shared" si="10"/>
        <v>0</v>
      </c>
      <c r="I70" s="146">
        <f t="shared" si="11"/>
        <v>0</v>
      </c>
      <c r="J70" s="181">
        <f t="shared" si="12"/>
        <v>0</v>
      </c>
      <c r="K70" s="182">
        <f t="shared" si="3"/>
        <v>0</v>
      </c>
    </row>
    <row r="71" spans="1:11">
      <c r="A71" s="53" t="str">
        <f>'INVENTORY WEEK 1'!A71</f>
        <v>Shortening, Frying Oil</v>
      </c>
      <c r="B71" s="15">
        <f>'INVENTORY WEEK 1'!B71</f>
        <v>1328699</v>
      </c>
      <c r="C71" s="104">
        <f>'INVENTORY WEEK 1'!C71</f>
        <v>21.44</v>
      </c>
      <c r="D71" s="105">
        <f>'INVENTORY WEEK 3'!G71</f>
        <v>0</v>
      </c>
      <c r="E71" s="88"/>
      <c r="F71" s="88"/>
      <c r="G71" s="89"/>
      <c r="H71" s="146">
        <f t="shared" si="10"/>
        <v>0</v>
      </c>
      <c r="I71" s="146">
        <f t="shared" si="11"/>
        <v>0</v>
      </c>
      <c r="J71" s="181">
        <f t="shared" si="12"/>
        <v>0</v>
      </c>
      <c r="K71" s="182">
        <f t="shared" si="3"/>
        <v>0</v>
      </c>
    </row>
    <row r="72" spans="1:11">
      <c r="A72" s="53" t="str">
        <f>'INVENTORY WEEK 1'!A72</f>
        <v>Sour Cream, SS Tube</v>
      </c>
      <c r="B72" s="59">
        <f>'INVENTORY WEEK 1'!B72</f>
        <v>6605018</v>
      </c>
      <c r="C72" s="104">
        <f>'INVENTORY WEEK 1'!C72</f>
        <v>12.08</v>
      </c>
      <c r="D72" s="105">
        <f>'INVENTORY WEEK 3'!G72</f>
        <v>0</v>
      </c>
      <c r="E72" s="88"/>
      <c r="F72" s="88"/>
      <c r="G72" s="89"/>
      <c r="H72" s="146">
        <f t="shared" si="10"/>
        <v>0</v>
      </c>
      <c r="I72" s="146">
        <f t="shared" si="11"/>
        <v>0</v>
      </c>
      <c r="J72" s="181">
        <f t="shared" si="12"/>
        <v>0</v>
      </c>
      <c r="K72" s="182">
        <f t="shared" ref="K72:K135" si="13">D72+E72+F72-G72</f>
        <v>0</v>
      </c>
    </row>
    <row r="73" spans="1:11">
      <c r="A73" s="53" t="str">
        <f>'INVENTORY WEEK 1'!A73</f>
        <v>Spice, Pepper Black</v>
      </c>
      <c r="B73" s="58">
        <f>'INVENTORY WEEK 1'!B73</f>
        <v>6358832</v>
      </c>
      <c r="C73" s="104">
        <f>'INVENTORY WEEK 1'!C73</f>
        <v>25.53</v>
      </c>
      <c r="D73" s="105">
        <f>'INVENTORY WEEK 3'!G73</f>
        <v>0</v>
      </c>
      <c r="E73" s="88"/>
      <c r="F73" s="88"/>
      <c r="G73" s="89"/>
      <c r="H73" s="146">
        <f t="shared" si="10"/>
        <v>0</v>
      </c>
      <c r="I73" s="146">
        <f t="shared" si="11"/>
        <v>0</v>
      </c>
      <c r="J73" s="181">
        <f t="shared" si="12"/>
        <v>0</v>
      </c>
      <c r="K73" s="182">
        <f t="shared" si="13"/>
        <v>0</v>
      </c>
    </row>
    <row r="74" spans="1:11">
      <c r="A74" s="53" t="str">
        <f>'INVENTORY WEEK 1'!A74</f>
        <v>Spice, Pepper RED</v>
      </c>
      <c r="B74" s="59">
        <f>'INVENTORY WEEK 1'!B74</f>
        <v>761072</v>
      </c>
      <c r="C74" s="104">
        <f>'INVENTORY WEEK 1'!C74</f>
        <v>23.73</v>
      </c>
      <c r="D74" s="105">
        <f>'INVENTORY WEEK 3'!G74</f>
        <v>0</v>
      </c>
      <c r="E74" s="88"/>
      <c r="F74" s="88"/>
      <c r="G74" s="89"/>
      <c r="H74" s="146">
        <f t="shared" si="10"/>
        <v>0</v>
      </c>
      <c r="I74" s="146">
        <f t="shared" si="11"/>
        <v>0</v>
      </c>
      <c r="J74" s="181">
        <f t="shared" si="12"/>
        <v>0</v>
      </c>
      <c r="K74" s="182">
        <f t="shared" si="13"/>
        <v>0</v>
      </c>
    </row>
    <row r="75" spans="1:11">
      <c r="A75" s="53" t="str">
        <f>'INVENTORY WEEK 1'!A75</f>
        <v>Spinach, Creamed Asiago</v>
      </c>
      <c r="B75" s="15">
        <f>'INVENTORY WEEK 1'!B75</f>
        <v>7504200</v>
      </c>
      <c r="C75" s="104">
        <f>'INVENTORY WEEK 1'!C75</f>
        <v>30.86</v>
      </c>
      <c r="D75" s="105">
        <f>'INVENTORY WEEK 3'!G75</f>
        <v>0</v>
      </c>
      <c r="E75" s="88"/>
      <c r="F75" s="88"/>
      <c r="G75" s="89"/>
      <c r="H75" s="146">
        <f t="shared" si="10"/>
        <v>0</v>
      </c>
      <c r="I75" s="146">
        <f t="shared" si="11"/>
        <v>0</v>
      </c>
      <c r="J75" s="181">
        <f t="shared" si="12"/>
        <v>0</v>
      </c>
      <c r="K75" s="182">
        <f t="shared" si="13"/>
        <v>0</v>
      </c>
    </row>
    <row r="76" spans="1:11">
      <c r="A76" s="53" t="str">
        <f>'INVENTORY WEEK 1'!A76</f>
        <v>Sugar Substitute, PINK SS</v>
      </c>
      <c r="B76" s="60">
        <f>'INVENTORY WEEK 1'!B76</f>
        <v>2947372</v>
      </c>
      <c r="C76" s="185">
        <f>'INVENTORY WEEK 1'!C76</f>
        <v>13.11</v>
      </c>
      <c r="D76" s="186">
        <f>'INVENTORY WEEK 3'!G76</f>
        <v>0</v>
      </c>
      <c r="E76" s="108"/>
      <c r="F76" s="108"/>
      <c r="G76" s="109"/>
      <c r="H76" s="146">
        <f t="shared" si="10"/>
        <v>0</v>
      </c>
      <c r="I76" s="146">
        <f t="shared" si="11"/>
        <v>0</v>
      </c>
      <c r="J76" s="181">
        <f t="shared" si="12"/>
        <v>0</v>
      </c>
      <c r="K76" s="182">
        <f t="shared" si="13"/>
        <v>0</v>
      </c>
    </row>
    <row r="77" spans="1:11">
      <c r="A77" s="62" t="str">
        <f>'INVENTORY WEEK 1'!A77</f>
        <v>Sugar Pouch, White SS</v>
      </c>
      <c r="B77" s="63">
        <f>'INVENTORY WEEK 1'!B77</f>
        <v>9327263</v>
      </c>
      <c r="C77" s="187">
        <f>'INVENTORY WEEK 1'!C77</f>
        <v>15.2</v>
      </c>
      <c r="D77" s="188">
        <f>'INVENTORY WEEK 3'!G77</f>
        <v>0</v>
      </c>
      <c r="E77" s="102"/>
      <c r="F77" s="102"/>
      <c r="G77" s="103"/>
      <c r="H77" s="146">
        <f t="shared" si="10"/>
        <v>0</v>
      </c>
      <c r="I77" s="146">
        <f t="shared" si="11"/>
        <v>0</v>
      </c>
      <c r="J77" s="181">
        <f t="shared" si="12"/>
        <v>0</v>
      </c>
      <c r="K77" s="182">
        <f t="shared" si="13"/>
        <v>0</v>
      </c>
    </row>
    <row r="78" spans="1:11">
      <c r="A78" s="53" t="str">
        <f>'INVENTORY WEEK 1'!A78</f>
        <v>Syrup, Fountain - Coke</v>
      </c>
      <c r="B78" s="65">
        <f>'INVENTORY WEEK 1'!B78</f>
        <v>9004367</v>
      </c>
      <c r="C78" s="104">
        <f>'INVENTORY WEEK 1'!C78</f>
        <v>82.61</v>
      </c>
      <c r="D78" s="105">
        <f>'INVENTORY WEEK 3'!G78</f>
        <v>0</v>
      </c>
      <c r="E78" s="88"/>
      <c r="F78" s="88"/>
      <c r="G78" s="89"/>
      <c r="H78" s="146">
        <f t="shared" ref="H78:H95" si="14">D78*C78</f>
        <v>0</v>
      </c>
      <c r="I78" s="146">
        <f t="shared" ref="I78:I95" si="15">C78*G78</f>
        <v>0</v>
      </c>
      <c r="J78" s="181">
        <f t="shared" ref="J78:J95" si="16">(D78+E78+F78-G78)*C78</f>
        <v>0</v>
      </c>
      <c r="K78" s="182">
        <f t="shared" ref="K78:K95" si="17">D78+E78+F78-G78</f>
        <v>0</v>
      </c>
    </row>
    <row r="79" spans="1:11">
      <c r="A79" s="53" t="str">
        <f>'INVENTORY WEEK 1'!A79</f>
        <v>Syrup, Fountain - Diet Coke</v>
      </c>
      <c r="B79" s="65">
        <f>'INVENTORY WEEK 1'!B79</f>
        <v>5004361</v>
      </c>
      <c r="C79" s="104">
        <f>'INVENTORY WEEK 1'!C79</f>
        <v>82.61</v>
      </c>
      <c r="D79" s="105">
        <f>'INVENTORY WEEK 3'!G79</f>
        <v>0</v>
      </c>
      <c r="E79" s="88"/>
      <c r="F79" s="88"/>
      <c r="G79" s="89"/>
      <c r="H79" s="146">
        <f t="shared" si="14"/>
        <v>0</v>
      </c>
      <c r="I79" s="146">
        <f t="shared" si="15"/>
        <v>0</v>
      </c>
      <c r="J79" s="181">
        <f t="shared" si="16"/>
        <v>0</v>
      </c>
      <c r="K79" s="182">
        <f t="shared" si="17"/>
        <v>0</v>
      </c>
    </row>
    <row r="80" spans="1:11">
      <c r="A80" s="53" t="str">
        <f>'INVENTORY WEEK 1'!A80</f>
        <v>Syrup, Fountain - Coke Zero</v>
      </c>
      <c r="B80" s="65">
        <f>'INVENTORY WEEK 1'!B80</f>
        <v>382804</v>
      </c>
      <c r="C80" s="104">
        <f>'INVENTORY WEEK 1'!C80</f>
        <v>82.61</v>
      </c>
      <c r="D80" s="105">
        <f>'INVENTORY WEEK 3'!G80</f>
        <v>0</v>
      </c>
      <c r="E80" s="88"/>
      <c r="F80" s="88"/>
      <c r="G80" s="89"/>
      <c r="H80" s="146">
        <f t="shared" si="14"/>
        <v>0</v>
      </c>
      <c r="I80" s="146">
        <f t="shared" si="15"/>
        <v>0</v>
      </c>
      <c r="J80" s="181">
        <f t="shared" si="16"/>
        <v>0</v>
      </c>
      <c r="K80" s="182">
        <f t="shared" si="17"/>
        <v>0</v>
      </c>
    </row>
    <row r="81" spans="1:11">
      <c r="A81" s="53" t="str">
        <f>'INVENTORY WEEK 1'!A81</f>
        <v>Syrup, Fountain - Dr. Pepper</v>
      </c>
      <c r="B81" s="66">
        <f>'INVENTORY WEEK 1'!B81</f>
        <v>2009249</v>
      </c>
      <c r="C81" s="104">
        <f>'INVENTORY WEEK 1'!C81</f>
        <v>82.61</v>
      </c>
      <c r="D81" s="105">
        <f>'INVENTORY WEEK 3'!G81</f>
        <v>0</v>
      </c>
      <c r="E81" s="88"/>
      <c r="F81" s="88"/>
      <c r="G81" s="89"/>
      <c r="H81" s="146">
        <f t="shared" si="14"/>
        <v>0</v>
      </c>
      <c r="I81" s="146">
        <f t="shared" si="15"/>
        <v>0</v>
      </c>
      <c r="J81" s="181">
        <f t="shared" si="16"/>
        <v>0</v>
      </c>
      <c r="K81" s="182">
        <f t="shared" si="17"/>
        <v>0</v>
      </c>
    </row>
    <row r="82" spans="1:11">
      <c r="A82" s="53" t="str">
        <f>'INVENTORY WEEK 1'!A82</f>
        <v>Syrup, Fountain - HI C</v>
      </c>
      <c r="B82" s="65">
        <f>'INVENTORY WEEK 1'!B82</f>
        <v>6163828</v>
      </c>
      <c r="C82" s="104">
        <f>'INVENTORY WEEK 1'!C82</f>
        <v>82.61</v>
      </c>
      <c r="D82" s="105">
        <f>'INVENTORY WEEK 3'!G82</f>
        <v>0</v>
      </c>
      <c r="E82" s="88"/>
      <c r="F82" s="88"/>
      <c r="G82" s="89"/>
      <c r="H82" s="146">
        <f t="shared" si="14"/>
        <v>0</v>
      </c>
      <c r="I82" s="146">
        <f t="shared" si="15"/>
        <v>0</v>
      </c>
      <c r="J82" s="181">
        <f t="shared" si="16"/>
        <v>0</v>
      </c>
      <c r="K82" s="182">
        <f t="shared" si="17"/>
        <v>0</v>
      </c>
    </row>
    <row r="83" spans="1:11">
      <c r="A83" s="53" t="str">
        <f>'INVENTORY WEEK 1'!A83</f>
        <v>Syrup, Fountain - Sprite</v>
      </c>
      <c r="B83" s="66">
        <f>'INVENTORY WEEK 1'!B83</f>
        <v>4004362</v>
      </c>
      <c r="C83" s="104">
        <f>'INVENTORY WEEK 1'!C83</f>
        <v>82.61</v>
      </c>
      <c r="D83" s="105">
        <f>'INVENTORY WEEK 3'!G83</f>
        <v>0</v>
      </c>
      <c r="E83" s="88"/>
      <c r="F83" s="88"/>
      <c r="G83" s="89"/>
      <c r="H83" s="146">
        <f t="shared" si="14"/>
        <v>0</v>
      </c>
      <c r="I83" s="146">
        <f t="shared" si="15"/>
        <v>0</v>
      </c>
      <c r="J83" s="181">
        <f t="shared" si="16"/>
        <v>0</v>
      </c>
      <c r="K83" s="182">
        <f t="shared" si="17"/>
        <v>0</v>
      </c>
    </row>
    <row r="84" spans="1:11">
      <c r="A84" s="53" t="str">
        <f>'INVENTORY WEEK 1'!A84</f>
        <v>Syrup, Fountain - Lemonade</v>
      </c>
      <c r="B84" s="65">
        <f>'INVENTORY WEEK 1'!B84</f>
        <v>8383135</v>
      </c>
      <c r="C84" s="104">
        <f>'INVENTORY WEEK 1'!C84</f>
        <v>82.61</v>
      </c>
      <c r="D84" s="105">
        <f>'INVENTORY WEEK 3'!G84</f>
        <v>0</v>
      </c>
      <c r="E84" s="88"/>
      <c r="F84" s="88"/>
      <c r="G84" s="89"/>
      <c r="H84" s="146">
        <f t="shared" si="14"/>
        <v>0</v>
      </c>
      <c r="I84" s="146">
        <f t="shared" si="15"/>
        <v>0</v>
      </c>
      <c r="J84" s="181">
        <f t="shared" si="16"/>
        <v>0</v>
      </c>
      <c r="K84" s="182">
        <f t="shared" si="17"/>
        <v>0</v>
      </c>
    </row>
    <row r="85" spans="1:11">
      <c r="A85" s="53" t="str">
        <f>'INVENTORY WEEK 1'!A85</f>
        <v>Syrup, Fountain - Root Beer</v>
      </c>
      <c r="B85" s="15">
        <f>'INVENTORY WEEK 1'!B85</f>
        <v>2172393</v>
      </c>
      <c r="C85" s="104">
        <f>'INVENTORY WEEK 1'!C85</f>
        <v>82.61</v>
      </c>
      <c r="D85" s="105">
        <f>'INVENTORY WEEK 3'!G85</f>
        <v>0</v>
      </c>
      <c r="E85" s="88"/>
      <c r="F85" s="88"/>
      <c r="G85" s="89"/>
      <c r="H85" s="146">
        <f t="shared" si="14"/>
        <v>0</v>
      </c>
      <c r="I85" s="146">
        <f t="shared" si="15"/>
        <v>0</v>
      </c>
      <c r="J85" s="181">
        <f t="shared" si="16"/>
        <v>0</v>
      </c>
      <c r="K85" s="182">
        <f t="shared" si="17"/>
        <v>0</v>
      </c>
    </row>
    <row r="86" spans="1:11">
      <c r="A86" s="67" t="str">
        <f>'INVENTORY WEEK 1'!A86</f>
        <v>Syrup, Pancake</v>
      </c>
      <c r="B86" s="189">
        <f>'INVENTORY WEEK 1'!B86</f>
        <v>2327567</v>
      </c>
      <c r="C86" s="190">
        <f>'INVENTORY WEEK 1'!C86</f>
        <v>31.05</v>
      </c>
      <c r="D86" s="191">
        <f>'INVENTORY WEEK 3'!G86</f>
        <v>0</v>
      </c>
      <c r="E86" s="192"/>
      <c r="F86" s="192"/>
      <c r="G86" s="193"/>
      <c r="H86" s="146">
        <f t="shared" si="14"/>
        <v>0</v>
      </c>
      <c r="I86" s="146">
        <f t="shared" si="15"/>
        <v>0</v>
      </c>
      <c r="J86" s="181">
        <f t="shared" si="16"/>
        <v>0</v>
      </c>
      <c r="K86" s="182">
        <f t="shared" si="17"/>
        <v>0</v>
      </c>
    </row>
    <row r="87" spans="1:11">
      <c r="A87" s="70" t="str">
        <f>'INVENTORY WEEK 1'!A87</f>
        <v>Tea, Bags</v>
      </c>
      <c r="B87" s="194">
        <f>'INVENTORY WEEK 1'!B87</f>
        <v>7316054</v>
      </c>
      <c r="C87" s="195">
        <f>'INVENTORY WEEK 1'!C87</f>
        <v>73.069999999999993</v>
      </c>
      <c r="D87" s="196">
        <f>'INVENTORY WEEK 3'!G87</f>
        <v>0</v>
      </c>
      <c r="E87" s="85"/>
      <c r="F87" s="85"/>
      <c r="G87" s="86"/>
      <c r="H87" s="146">
        <f t="shared" si="14"/>
        <v>0</v>
      </c>
      <c r="I87" s="146">
        <f t="shared" si="15"/>
        <v>0</v>
      </c>
      <c r="J87" s="181">
        <f t="shared" si="16"/>
        <v>0</v>
      </c>
      <c r="K87" s="182">
        <f t="shared" si="17"/>
        <v>0</v>
      </c>
    </row>
    <row r="88" spans="1:11">
      <c r="A88" s="70" t="str">
        <f>'INVENTORY WEEK 1'!A88</f>
        <v>Tortilla, Flour 4.5"</v>
      </c>
      <c r="B88" s="58">
        <f>'INVENTORY WEEK 1'!B88</f>
        <v>2647448</v>
      </c>
      <c r="C88" s="104">
        <f>'INVENTORY WEEK 1'!C88</f>
        <v>21.56</v>
      </c>
      <c r="D88" s="105">
        <f>'INVENTORY WEEK 3'!G88</f>
        <v>0</v>
      </c>
      <c r="E88" s="88"/>
      <c r="F88" s="88"/>
      <c r="G88" s="89"/>
      <c r="H88" s="146">
        <f t="shared" si="14"/>
        <v>0</v>
      </c>
      <c r="I88" s="146">
        <f t="shared" si="15"/>
        <v>0</v>
      </c>
      <c r="J88" s="181">
        <f t="shared" si="16"/>
        <v>0</v>
      </c>
      <c r="K88" s="182">
        <f t="shared" si="17"/>
        <v>0</v>
      </c>
    </row>
    <row r="89" spans="1:11">
      <c r="A89" s="70" t="str">
        <f>'INVENTORY WEEK 1'!A89</f>
        <v>Water, Bottle</v>
      </c>
      <c r="B89" s="58">
        <f>'INVENTORY WEEK 1'!B89</f>
        <v>3554938</v>
      </c>
      <c r="C89" s="104">
        <f>'INVENTORY WEEK 1'!C89</f>
        <v>6.26</v>
      </c>
      <c r="D89" s="105">
        <f>'INVENTORY WEEK 3'!G89</f>
        <v>0</v>
      </c>
      <c r="E89" s="88"/>
      <c r="F89" s="88"/>
      <c r="G89" s="89"/>
      <c r="H89" s="146">
        <f t="shared" si="14"/>
        <v>0</v>
      </c>
      <c r="I89" s="146">
        <f t="shared" si="15"/>
        <v>0</v>
      </c>
      <c r="J89" s="181">
        <f t="shared" si="16"/>
        <v>0</v>
      </c>
      <c r="K89" s="182">
        <f t="shared" si="17"/>
        <v>0</v>
      </c>
    </row>
    <row r="90" spans="1:11">
      <c r="A90" s="70">
        <f>'INVENTORY WEEK 1'!A90</f>
        <v>0</v>
      </c>
      <c r="B90" s="58">
        <f>'INVENTORY WEEK 1'!B90</f>
        <v>0</v>
      </c>
      <c r="C90" s="104">
        <f>'INVENTORY WEEK 1'!C90</f>
        <v>0</v>
      </c>
      <c r="D90" s="105">
        <f>'INVENTORY WEEK 3'!G90</f>
        <v>0</v>
      </c>
      <c r="E90" s="88"/>
      <c r="F90" s="88"/>
      <c r="G90" s="89"/>
      <c r="H90" s="146">
        <f t="shared" si="14"/>
        <v>0</v>
      </c>
      <c r="I90" s="146">
        <f t="shared" si="15"/>
        <v>0</v>
      </c>
      <c r="J90" s="181">
        <f t="shared" si="16"/>
        <v>0</v>
      </c>
      <c r="K90" s="182">
        <f t="shared" si="17"/>
        <v>0</v>
      </c>
    </row>
    <row r="91" spans="1:11">
      <c r="A91" s="70">
        <f>'INVENTORY WEEK 1'!A91</f>
        <v>0</v>
      </c>
      <c r="B91" s="58">
        <f>'INVENTORY WEEK 1'!B91</f>
        <v>0</v>
      </c>
      <c r="C91" s="104">
        <f>'INVENTORY WEEK 1'!C91</f>
        <v>0</v>
      </c>
      <c r="D91" s="105">
        <f>'INVENTORY WEEK 3'!G91</f>
        <v>0</v>
      </c>
      <c r="E91" s="88"/>
      <c r="F91" s="88"/>
      <c r="G91" s="89"/>
      <c r="H91" s="146">
        <f t="shared" si="14"/>
        <v>0</v>
      </c>
      <c r="I91" s="146">
        <f t="shared" si="15"/>
        <v>0</v>
      </c>
      <c r="J91" s="181">
        <f t="shared" si="16"/>
        <v>0</v>
      </c>
      <c r="K91" s="182">
        <f t="shared" si="17"/>
        <v>0</v>
      </c>
    </row>
    <row r="92" spans="1:11">
      <c r="A92" s="70">
        <f>'INVENTORY WEEK 1'!A92</f>
        <v>0</v>
      </c>
      <c r="B92" s="58">
        <f>'INVENTORY WEEK 1'!B92</f>
        <v>0</v>
      </c>
      <c r="C92" s="104">
        <f>'INVENTORY WEEK 1'!C92</f>
        <v>0</v>
      </c>
      <c r="D92" s="105">
        <f>'INVENTORY WEEK 3'!G92</f>
        <v>0</v>
      </c>
      <c r="E92" s="88"/>
      <c r="F92" s="88"/>
      <c r="G92" s="89"/>
      <c r="H92" s="146">
        <f t="shared" si="14"/>
        <v>0</v>
      </c>
      <c r="I92" s="146">
        <f t="shared" si="15"/>
        <v>0</v>
      </c>
      <c r="J92" s="181">
        <f t="shared" si="16"/>
        <v>0</v>
      </c>
      <c r="K92" s="182">
        <f t="shared" si="17"/>
        <v>0</v>
      </c>
    </row>
    <row r="93" spans="1:11">
      <c r="A93" s="70">
        <f>'INVENTORY WEEK 1'!A93</f>
        <v>0</v>
      </c>
      <c r="B93" s="58">
        <f>'INVENTORY WEEK 1'!B93</f>
        <v>0</v>
      </c>
      <c r="C93" s="104">
        <f>'INVENTORY WEEK 1'!C93</f>
        <v>0</v>
      </c>
      <c r="D93" s="105">
        <f>'INVENTORY WEEK 3'!G93</f>
        <v>0</v>
      </c>
      <c r="E93" s="88"/>
      <c r="F93" s="88"/>
      <c r="G93" s="89"/>
      <c r="H93" s="146">
        <f t="shared" si="14"/>
        <v>0</v>
      </c>
      <c r="I93" s="146">
        <f t="shared" si="15"/>
        <v>0</v>
      </c>
      <c r="J93" s="181">
        <f t="shared" si="16"/>
        <v>0</v>
      </c>
      <c r="K93" s="182">
        <f t="shared" si="17"/>
        <v>0</v>
      </c>
    </row>
    <row r="94" spans="1:11">
      <c r="A94" s="70">
        <f>'INVENTORY WEEK 1'!A94</f>
        <v>0</v>
      </c>
      <c r="B94" s="58">
        <f>'INVENTORY WEEK 1'!B94</f>
        <v>0</v>
      </c>
      <c r="C94" s="104">
        <f>'INVENTORY WEEK 1'!C94</f>
        <v>0</v>
      </c>
      <c r="D94" s="105">
        <f>'INVENTORY WEEK 3'!G94</f>
        <v>0</v>
      </c>
      <c r="E94" s="88"/>
      <c r="F94" s="88"/>
      <c r="G94" s="89"/>
      <c r="H94" s="146">
        <f t="shared" si="14"/>
        <v>0</v>
      </c>
      <c r="I94" s="146">
        <f t="shared" si="15"/>
        <v>0</v>
      </c>
      <c r="J94" s="181">
        <f t="shared" si="16"/>
        <v>0</v>
      </c>
      <c r="K94" s="182">
        <f t="shared" si="17"/>
        <v>0</v>
      </c>
    </row>
    <row r="95" spans="1:11">
      <c r="A95" s="76">
        <f>'INVENTORY WEEK 1'!A95</f>
        <v>0</v>
      </c>
      <c r="B95" s="197">
        <f>'INVENTORY WEEK 1'!B95</f>
        <v>0</v>
      </c>
      <c r="C95" s="198">
        <f>'INVENTORY WEEK 1'!C95</f>
        <v>0</v>
      </c>
      <c r="D95" s="199">
        <f>'INVENTORY WEEK 3'!G95</f>
        <v>0</v>
      </c>
      <c r="E95" s="96"/>
      <c r="F95" s="96"/>
      <c r="G95" s="97"/>
      <c r="H95" s="146">
        <f t="shared" si="14"/>
        <v>0</v>
      </c>
      <c r="I95" s="146">
        <f t="shared" si="15"/>
        <v>0</v>
      </c>
      <c r="J95" s="181">
        <f t="shared" si="16"/>
        <v>0</v>
      </c>
      <c r="K95" s="129">
        <f t="shared" si="17"/>
        <v>0</v>
      </c>
    </row>
    <row r="96" spans="1:11" ht="15.75" customHeight="1">
      <c r="A96" s="1727" t="s">
        <v>303</v>
      </c>
      <c r="B96" s="1711"/>
      <c r="C96" s="1711"/>
      <c r="D96" s="1711"/>
      <c r="E96" s="110">
        <f>C21*E21+C22*E22+C23*E23+C24*E24+C25*E25+C26*E26+C27*E27+C28*E28+C29*E29+C30*E30+C31*E31+C32*E32+C33*E33+C34*E34+C35*E35+C36*E36+C37*E37+C38*E38+C39*E39+C40*E40+C41*E41+C42*E42+C43*E43+C44*E44+C45*E45+C46*E46+C47*E47+C48*E48+C49*E49+C50*E50+C51*E51+C52*E52+C53*E53+C54*E54+C55*E55+C56*E56+C57*E57+C58*E58+C59*E59+C60*E60+C61*E61+C62*E62+C63*E63+C64*E64+C65*E65+C66*E66+C67*E67+C68*E68+C69*E69+C70*E70+C71*E71+C72*E72+C73*E73+C74*E74+C75*E75+C76*E76+C77*E77+C78*E78+C79*E79+C80*E80+C81*E81+C82*E82+C83*E83+C84*E84+C85*E85+C86*E86+C87*E87+C88*E88+C89*E89+C90*E90+C91*E91+C92*E92+C93*E93+C94*E94+C95*E95</f>
        <v>0</v>
      </c>
      <c r="F96" s="111">
        <f>C21*F21+C22*F22+C23*F23+C24*F24+C25*F25+C26*F26+C27*F27+C28*F28+C29*F29+C30*F30+C31*F31+C32*F32+C33*F33+C34*F34+C35*F35+C36*F36+C37*F37+C38*F38+C39*F39+C40*F40+C41*F41+C42*F42+C43*F43+C44*F44+C45*F45+C46*F46+C47*F47+C48*F48+C49*F49+C50*F50+C51*F51+C52*F52+C53*F53+C54*F54+C55*F55+C56*F56+C57*F57+C58*F58+C59*F59+C60*F60+C61*F61+C62*F62+C63*F63+C64*F64+C65*F65+C66*F66+C67*F67+C68*F68+C69*F69+C70*F70+C71*F71+C72*F72+C73*F73+C74*F74+C75*F75+C76*F76+C77*F77+C78*F78+C79*F79+C80*F80+C81*F81+C82*F82+C83*F83+C84*F84+C85*F85+C86*F86+C87*F87+C88*F88+C89*F89+C90*F90+C91*F91+C92*F92+C93*F93+C94*F94+C95*F95</f>
        <v>0</v>
      </c>
      <c r="G96" s="1746"/>
      <c r="H96" s="200">
        <f>SUM(H21:H95)</f>
        <v>0</v>
      </c>
      <c r="I96" s="200">
        <f>SUM(I21:I95)</f>
        <v>0</v>
      </c>
      <c r="J96" s="200">
        <f>SUM(J21:J95)</f>
        <v>0</v>
      </c>
      <c r="K96" s="128"/>
    </row>
    <row r="97" spans="1:11" ht="18.75">
      <c r="A97" s="1728"/>
      <c r="B97" s="1712"/>
      <c r="C97" s="1712"/>
      <c r="D97" s="1712"/>
      <c r="E97" s="1707"/>
      <c r="F97" s="1707"/>
      <c r="G97" s="1747"/>
      <c r="H97" s="1744"/>
      <c r="I97" s="1744"/>
      <c r="J97" s="1744"/>
      <c r="K97" s="179"/>
    </row>
    <row r="98" spans="1:11">
      <c r="A98" s="81" t="str">
        <f>'INVENTORY WEEK 1'!A98</f>
        <v>Bag, Food Storage (Portion)</v>
      </c>
      <c r="B98" s="82">
        <f>'INVENTORY WEEK 1'!B98</f>
        <v>738948</v>
      </c>
      <c r="C98" s="201">
        <f>'INVENTORY WEEK 1'!C98</f>
        <v>17.43</v>
      </c>
      <c r="D98" s="202">
        <f>'INVENTORY WEEK 3'!G98</f>
        <v>0</v>
      </c>
      <c r="E98" s="85"/>
      <c r="F98" s="85"/>
      <c r="G98" s="86"/>
      <c r="H98" s="146">
        <f>D98*C98</f>
        <v>0</v>
      </c>
      <c r="I98" s="146">
        <f>C98*G98</f>
        <v>0</v>
      </c>
      <c r="J98" s="181">
        <f t="shared" ref="J98:J135" si="18">(D98+E98+F98-G98)*C98</f>
        <v>0</v>
      </c>
      <c r="K98" s="128">
        <f t="shared" si="13"/>
        <v>0</v>
      </c>
    </row>
    <row r="99" spans="1:11">
      <c r="A99" s="53" t="str">
        <f>'INVENTORY WEEK 1'!A99</f>
        <v>Bag, French Fry</v>
      </c>
      <c r="B99" s="65">
        <f>'INVENTORY WEEK 1'!B99</f>
        <v>1374746</v>
      </c>
      <c r="C99" s="104">
        <f>'INVENTORY WEEK 1'!C99</f>
        <v>25.73</v>
      </c>
      <c r="D99" s="105">
        <f>'INVENTORY WEEK 3'!G99</f>
        <v>0</v>
      </c>
      <c r="E99" s="88"/>
      <c r="F99" s="88"/>
      <c r="G99" s="89"/>
      <c r="H99" s="146">
        <f>D99*C99</f>
        <v>0</v>
      </c>
      <c r="I99" s="146">
        <f>C99*G99</f>
        <v>0</v>
      </c>
      <c r="J99" s="181">
        <f t="shared" si="18"/>
        <v>0</v>
      </c>
      <c r="K99" s="182">
        <f t="shared" si="13"/>
        <v>0</v>
      </c>
    </row>
    <row r="100" spans="1:11">
      <c r="A100" s="53" t="str">
        <f>'INVENTORY WEEK 1'!A100</f>
        <v>Bag, Ice</v>
      </c>
      <c r="B100" s="65">
        <f>'INVENTORY WEEK 1'!B100</f>
        <v>7125028</v>
      </c>
      <c r="C100" s="104">
        <f>'INVENTORY WEEK 1'!C100</f>
        <v>43.02</v>
      </c>
      <c r="D100" s="105">
        <f>'INVENTORY WEEK 3'!G100</f>
        <v>0</v>
      </c>
      <c r="E100" s="88"/>
      <c r="F100" s="88"/>
      <c r="G100" s="89"/>
      <c r="H100" s="146">
        <f t="shared" ref="H100:H133" si="19">D100*C100</f>
        <v>0</v>
      </c>
      <c r="I100" s="146">
        <f t="shared" ref="I100:I135" si="20">C100*G100</f>
        <v>0</v>
      </c>
      <c r="J100" s="181">
        <f t="shared" si="18"/>
        <v>0</v>
      </c>
      <c r="K100" s="182">
        <f t="shared" si="13"/>
        <v>0</v>
      </c>
    </row>
    <row r="101" spans="1:11">
      <c r="A101" s="53" t="str">
        <f>'INVENTORY WEEK 1'!A101</f>
        <v>Bag, Shopping 12LB (Small)</v>
      </c>
      <c r="B101" s="65">
        <f>'INVENTORY WEEK 1'!B101</f>
        <v>9877238</v>
      </c>
      <c r="C101" s="104">
        <f>'INVENTORY WEEK 1'!C101</f>
        <v>20.43</v>
      </c>
      <c r="D101" s="105">
        <f>'INVENTORY WEEK 3'!G101</f>
        <v>0</v>
      </c>
      <c r="E101" s="88"/>
      <c r="F101" s="88"/>
      <c r="G101" s="89"/>
      <c r="H101" s="146">
        <f t="shared" si="19"/>
        <v>0</v>
      </c>
      <c r="I101" s="146">
        <f t="shared" si="20"/>
        <v>0</v>
      </c>
      <c r="J101" s="181">
        <f t="shared" si="18"/>
        <v>0</v>
      </c>
      <c r="K101" s="182">
        <f t="shared" si="13"/>
        <v>0</v>
      </c>
    </row>
    <row r="102" spans="1:11">
      <c r="A102" s="53" t="str">
        <f>'INVENTORY WEEK 1'!A102</f>
        <v>Bag, Shopping 60LB (Medium)</v>
      </c>
      <c r="B102" s="65">
        <f>'INVENTORY WEEK 1'!B102</f>
        <v>9028608</v>
      </c>
      <c r="C102" s="104">
        <f>'INVENTORY WEEK 1'!C102</f>
        <v>59.94</v>
      </c>
      <c r="D102" s="105">
        <f>'INVENTORY WEEK 3'!G102</f>
        <v>0</v>
      </c>
      <c r="E102" s="88"/>
      <c r="F102" s="88"/>
      <c r="G102" s="89"/>
      <c r="H102" s="146">
        <f t="shared" si="19"/>
        <v>0</v>
      </c>
      <c r="I102" s="146">
        <f t="shared" si="20"/>
        <v>0</v>
      </c>
      <c r="J102" s="181">
        <f t="shared" si="18"/>
        <v>0</v>
      </c>
      <c r="K102" s="182">
        <f t="shared" si="13"/>
        <v>0</v>
      </c>
    </row>
    <row r="103" spans="1:11">
      <c r="A103" s="53" t="str">
        <f>'INVENTORY WEEK 1'!A103</f>
        <v>Bag, Shopping 70LB (Large)</v>
      </c>
      <c r="B103" s="65">
        <f>'INVENTORY WEEK 1'!B103</f>
        <v>5847096</v>
      </c>
      <c r="C103" s="104">
        <f>'INVENTORY WEEK 1'!C103</f>
        <v>50.5</v>
      </c>
      <c r="D103" s="105">
        <f>'INVENTORY WEEK 3'!G103</f>
        <v>0</v>
      </c>
      <c r="E103" s="88"/>
      <c r="F103" s="88"/>
      <c r="G103" s="89"/>
      <c r="H103" s="146">
        <f t="shared" si="19"/>
        <v>0</v>
      </c>
      <c r="I103" s="146">
        <f t="shared" si="20"/>
        <v>0</v>
      </c>
      <c r="J103" s="181">
        <f t="shared" si="18"/>
        <v>0</v>
      </c>
      <c r="K103" s="182">
        <f t="shared" si="13"/>
        <v>0</v>
      </c>
    </row>
    <row r="104" spans="1:11">
      <c r="A104" s="53" t="str">
        <f>'INVENTORY WEEK 1'!A104</f>
        <v>Box, Bakery</v>
      </c>
      <c r="B104" s="65">
        <f>'INVENTORY WEEK 1'!B104</f>
        <v>9000963</v>
      </c>
      <c r="C104" s="104">
        <f>'INVENTORY WEEK 1'!C104</f>
        <v>48.51</v>
      </c>
      <c r="D104" s="105">
        <f>'INVENTORY WEEK 3'!G104</f>
        <v>0</v>
      </c>
      <c r="E104" s="88"/>
      <c r="F104" s="88"/>
      <c r="G104" s="89"/>
      <c r="H104" s="146">
        <f t="shared" si="19"/>
        <v>0</v>
      </c>
      <c r="I104" s="146">
        <f t="shared" si="20"/>
        <v>0</v>
      </c>
      <c r="J104" s="181">
        <f t="shared" si="18"/>
        <v>0</v>
      </c>
      <c r="K104" s="182">
        <f t="shared" si="13"/>
        <v>0</v>
      </c>
    </row>
    <row r="105" spans="1:11">
      <c r="A105" s="53" t="str">
        <f>'INVENTORY WEEK 1'!A105</f>
        <v>Carrier, Drink</v>
      </c>
      <c r="B105" s="65">
        <f>'INVENTORY WEEK 1'!B105</f>
        <v>1499680</v>
      </c>
      <c r="C105" s="104">
        <f>'INVENTORY WEEK 1'!C105</f>
        <v>24.06</v>
      </c>
      <c r="D105" s="105">
        <f>'INVENTORY WEEK 3'!G105</f>
        <v>0</v>
      </c>
      <c r="E105" s="88"/>
      <c r="F105" s="88"/>
      <c r="G105" s="89"/>
      <c r="H105" s="146">
        <f t="shared" si="19"/>
        <v>0</v>
      </c>
      <c r="I105" s="146">
        <f t="shared" si="20"/>
        <v>0</v>
      </c>
      <c r="J105" s="181">
        <f t="shared" si="18"/>
        <v>0</v>
      </c>
      <c r="K105" s="182">
        <f t="shared" si="13"/>
        <v>0</v>
      </c>
    </row>
    <row r="106" spans="1:11">
      <c r="A106" s="53" t="str">
        <f>'INVENTORY WEEK 1'!A106</f>
        <v>Container, 6X9 (To-Go Box)</v>
      </c>
      <c r="B106" s="65">
        <f>'INVENTORY WEEK 1'!B106</f>
        <v>7775877</v>
      </c>
      <c r="C106" s="104">
        <f>'INVENTORY WEEK 1'!C106</f>
        <v>39.031999999999996</v>
      </c>
      <c r="D106" s="105">
        <f>'INVENTORY WEEK 3'!G106</f>
        <v>0</v>
      </c>
      <c r="E106" s="88"/>
      <c r="F106" s="88"/>
      <c r="G106" s="89"/>
      <c r="H106" s="146">
        <f t="shared" si="19"/>
        <v>0</v>
      </c>
      <c r="I106" s="146">
        <f t="shared" si="20"/>
        <v>0</v>
      </c>
      <c r="J106" s="181">
        <f t="shared" si="18"/>
        <v>0</v>
      </c>
      <c r="K106" s="182">
        <f t="shared" si="13"/>
        <v>0</v>
      </c>
    </row>
    <row r="107" spans="1:11">
      <c r="A107" s="53" t="str">
        <f>'INVENTORY WEEK 1'!A107</f>
        <v>Container, Pie Wedge</v>
      </c>
      <c r="B107" s="65">
        <f>'INVENTORY WEEK 1'!B107</f>
        <v>3015179</v>
      </c>
      <c r="C107" s="104">
        <f>'INVENTORY WEEK 1'!C107</f>
        <v>48.63</v>
      </c>
      <c r="D107" s="105">
        <f>'INVENTORY WEEK 3'!G107</f>
        <v>0</v>
      </c>
      <c r="E107" s="88"/>
      <c r="F107" s="88"/>
      <c r="G107" s="89"/>
      <c r="H107" s="146">
        <f t="shared" si="19"/>
        <v>0</v>
      </c>
      <c r="I107" s="146">
        <f t="shared" si="20"/>
        <v>0</v>
      </c>
      <c r="J107" s="181">
        <f t="shared" si="18"/>
        <v>0</v>
      </c>
      <c r="K107" s="182">
        <f t="shared" si="13"/>
        <v>0</v>
      </c>
    </row>
    <row r="108" spans="1:11">
      <c r="A108" s="53" t="str">
        <f>'INVENTORY WEEK 1'!A108</f>
        <v>Cup, 16oz LYC</v>
      </c>
      <c r="B108" s="65">
        <f>'INVENTORY WEEK 1'!B108</f>
        <v>5470658</v>
      </c>
      <c r="C108" s="104">
        <f>'INVENTORY WEEK 1'!C108</f>
        <v>59.11</v>
      </c>
      <c r="D108" s="105">
        <f>'INVENTORY WEEK 3'!G108</f>
        <v>0</v>
      </c>
      <c r="E108" s="88"/>
      <c r="F108" s="88"/>
      <c r="G108" s="89"/>
      <c r="H108" s="146">
        <f t="shared" si="19"/>
        <v>0</v>
      </c>
      <c r="I108" s="146">
        <f t="shared" si="20"/>
        <v>0</v>
      </c>
      <c r="J108" s="181">
        <f t="shared" si="18"/>
        <v>0</v>
      </c>
      <c r="K108" s="182">
        <f t="shared" si="13"/>
        <v>0</v>
      </c>
    </row>
    <row r="109" spans="1:11">
      <c r="A109" s="53" t="str">
        <f>'INVENTORY WEEK 1'!A109</f>
        <v>Cup, 32oz BYC</v>
      </c>
      <c r="B109" s="65">
        <f>'INVENTORY WEEK 1'!B109</f>
        <v>7791773</v>
      </c>
      <c r="C109" s="104">
        <f>'INVENTORY WEEK 1'!C109</f>
        <v>49.23</v>
      </c>
      <c r="D109" s="105">
        <f>'INVENTORY WEEK 3'!G109</f>
        <v>0</v>
      </c>
      <c r="E109" s="88"/>
      <c r="F109" s="88"/>
      <c r="G109" s="89"/>
      <c r="H109" s="146">
        <f t="shared" si="19"/>
        <v>0</v>
      </c>
      <c r="I109" s="146">
        <f t="shared" si="20"/>
        <v>0</v>
      </c>
      <c r="J109" s="181">
        <f t="shared" si="18"/>
        <v>0</v>
      </c>
      <c r="K109" s="182">
        <f t="shared" si="13"/>
        <v>0</v>
      </c>
    </row>
    <row r="110" spans="1:11">
      <c r="A110" s="53" t="str">
        <f>'INVENTORY WEEK 1'!A110</f>
        <v>Cup, Plastic 16oz  (Medium Side)</v>
      </c>
      <c r="B110" s="65">
        <f>'INVENTORY WEEK 1'!B110</f>
        <v>5564461</v>
      </c>
      <c r="C110" s="104">
        <f>'INVENTORY WEEK 1'!C110</f>
        <v>61.69</v>
      </c>
      <c r="D110" s="105">
        <f>'INVENTORY WEEK 3'!G110</f>
        <v>0</v>
      </c>
      <c r="E110" s="88"/>
      <c r="F110" s="88"/>
      <c r="G110" s="89"/>
      <c r="H110" s="146">
        <f t="shared" si="19"/>
        <v>0</v>
      </c>
      <c r="I110" s="146">
        <f t="shared" si="20"/>
        <v>0</v>
      </c>
      <c r="J110" s="181">
        <f t="shared" si="18"/>
        <v>0</v>
      </c>
      <c r="K110" s="182">
        <f t="shared" si="13"/>
        <v>0</v>
      </c>
    </row>
    <row r="111" spans="1:11">
      <c r="A111" s="53" t="str">
        <f>'INVENTORY WEEK 1'!A111</f>
        <v>Cup, Plastic 5oz (Small Side)</v>
      </c>
      <c r="B111" s="65">
        <f>'INVENTORY WEEK 1'!B111</f>
        <v>3681067</v>
      </c>
      <c r="C111" s="104">
        <f>'INVENTORY WEEK 1'!C111</f>
        <v>43.33</v>
      </c>
      <c r="D111" s="105">
        <f>'INVENTORY WEEK 3'!G111</f>
        <v>0</v>
      </c>
      <c r="E111" s="88"/>
      <c r="F111" s="88"/>
      <c r="G111" s="89"/>
      <c r="H111" s="146">
        <f t="shared" si="19"/>
        <v>0</v>
      </c>
      <c r="I111" s="146">
        <f t="shared" si="20"/>
        <v>0</v>
      </c>
      <c r="J111" s="181">
        <f t="shared" si="18"/>
        <v>0</v>
      </c>
      <c r="K111" s="182">
        <f t="shared" si="13"/>
        <v>0</v>
      </c>
    </row>
    <row r="112" spans="1:11">
      <c r="A112" s="53" t="str">
        <f>'INVENTORY WEEK 1'!A112</f>
        <v>Cup, Souffle 2.5oz</v>
      </c>
      <c r="B112" s="65">
        <f>'INVENTORY WEEK 1'!B112</f>
        <v>6103168</v>
      </c>
      <c r="C112" s="104">
        <f>'INVENTORY WEEK 1'!C112</f>
        <v>27.33</v>
      </c>
      <c r="D112" s="105">
        <f>'INVENTORY WEEK 3'!G112</f>
        <v>0</v>
      </c>
      <c r="E112" s="88"/>
      <c r="F112" s="88"/>
      <c r="G112" s="89"/>
      <c r="H112" s="146">
        <f t="shared" si="19"/>
        <v>0</v>
      </c>
      <c r="I112" s="146">
        <f t="shared" si="20"/>
        <v>0</v>
      </c>
      <c r="J112" s="181">
        <f t="shared" si="18"/>
        <v>0</v>
      </c>
      <c r="K112" s="182">
        <f t="shared" si="13"/>
        <v>0</v>
      </c>
    </row>
    <row r="113" spans="1:11">
      <c r="A113" s="53" t="str">
        <f>'INVENTORY WEEK 1'!A113</f>
        <v>Film, Plastic 18x3000</v>
      </c>
      <c r="B113" s="65">
        <f>'INVENTORY WEEK 1'!B113</f>
        <v>3013054</v>
      </c>
      <c r="C113" s="104">
        <f>'INVENTORY WEEK 1'!C113</f>
        <v>15.59</v>
      </c>
      <c r="D113" s="105">
        <f>'INVENTORY WEEK 3'!G113</f>
        <v>0</v>
      </c>
      <c r="E113" s="88"/>
      <c r="F113" s="88"/>
      <c r="G113" s="89"/>
      <c r="H113" s="146">
        <f t="shared" si="19"/>
        <v>0</v>
      </c>
      <c r="I113" s="146">
        <f t="shared" si="20"/>
        <v>0</v>
      </c>
      <c r="J113" s="181">
        <f t="shared" si="18"/>
        <v>0</v>
      </c>
      <c r="K113" s="182">
        <f t="shared" si="13"/>
        <v>0</v>
      </c>
    </row>
    <row r="114" spans="1:11">
      <c r="A114" s="53" t="str">
        <f>'INVENTORY WEEK 1'!A114</f>
        <v>Filter, Fryer Grease</v>
      </c>
      <c r="B114" s="65">
        <f>'INVENTORY WEEK 1'!B114</f>
        <v>3013885</v>
      </c>
      <c r="C114" s="104">
        <f>'INVENTORY WEEK 1'!C114</f>
        <v>11.3</v>
      </c>
      <c r="D114" s="105">
        <f>'INVENTORY WEEK 3'!G114</f>
        <v>0</v>
      </c>
      <c r="E114" s="88"/>
      <c r="F114" s="88"/>
      <c r="G114" s="89"/>
      <c r="H114" s="146">
        <f t="shared" si="19"/>
        <v>0</v>
      </c>
      <c r="I114" s="146">
        <f t="shared" si="20"/>
        <v>0</v>
      </c>
      <c r="J114" s="181">
        <f t="shared" si="18"/>
        <v>0</v>
      </c>
      <c r="K114" s="182">
        <f t="shared" si="13"/>
        <v>0</v>
      </c>
    </row>
    <row r="115" spans="1:11">
      <c r="A115" s="53" t="str">
        <f>'INVENTORY WEEK 1'!A115</f>
        <v>Foil, Aluminum 18x1000</v>
      </c>
      <c r="B115" s="65">
        <f>'INVENTORY WEEK 1'!B115</f>
        <v>7734924</v>
      </c>
      <c r="C115" s="104">
        <f>'INVENTORY WEEK 1'!C115</f>
        <v>42.86</v>
      </c>
      <c r="D115" s="105">
        <f>'INVENTORY WEEK 3'!G115</f>
        <v>0</v>
      </c>
      <c r="E115" s="88"/>
      <c r="F115" s="88"/>
      <c r="G115" s="89"/>
      <c r="H115" s="146">
        <f t="shared" si="19"/>
        <v>0</v>
      </c>
      <c r="I115" s="146">
        <f t="shared" si="20"/>
        <v>0</v>
      </c>
      <c r="J115" s="181">
        <f t="shared" si="18"/>
        <v>0</v>
      </c>
      <c r="K115" s="182">
        <f t="shared" si="13"/>
        <v>0</v>
      </c>
    </row>
    <row r="116" spans="1:11">
      <c r="A116" s="53" t="str">
        <f>'INVENTORY WEEK 1'!A116</f>
        <v>Fork, Heavyweight - Black</v>
      </c>
      <c r="B116" s="65">
        <f>'INVENTORY WEEK 1'!B116</f>
        <v>7478239</v>
      </c>
      <c r="C116" s="104">
        <f>'INVENTORY WEEK 1'!C116</f>
        <v>21.03</v>
      </c>
      <c r="D116" s="105">
        <f>'INVENTORY WEEK 3'!G116</f>
        <v>0</v>
      </c>
      <c r="E116" s="88"/>
      <c r="F116" s="88"/>
      <c r="G116" s="89"/>
      <c r="H116" s="146">
        <f t="shared" si="19"/>
        <v>0</v>
      </c>
      <c r="I116" s="146">
        <f t="shared" si="20"/>
        <v>0</v>
      </c>
      <c r="J116" s="181">
        <f t="shared" si="18"/>
        <v>0</v>
      </c>
      <c r="K116" s="182">
        <f t="shared" si="13"/>
        <v>0</v>
      </c>
    </row>
    <row r="117" spans="1:11">
      <c r="A117" s="53" t="str">
        <f>'INVENTORY WEEK 1'!A117</f>
        <v>Fuel, Chafing Can</v>
      </c>
      <c r="B117" s="65">
        <f>'INVENTORY WEEK 1'!B117</f>
        <v>2926335</v>
      </c>
      <c r="C117" s="104">
        <f>'INVENTORY WEEK 1'!C117</f>
        <v>34.93</v>
      </c>
      <c r="D117" s="105">
        <f>'INVENTORY WEEK 3'!G117</f>
        <v>0</v>
      </c>
      <c r="E117" s="88"/>
      <c r="F117" s="88"/>
      <c r="G117" s="89"/>
      <c r="H117" s="146">
        <f t="shared" si="19"/>
        <v>0</v>
      </c>
      <c r="I117" s="146">
        <f t="shared" si="20"/>
        <v>0</v>
      </c>
      <c r="J117" s="181">
        <f t="shared" si="18"/>
        <v>0</v>
      </c>
      <c r="K117" s="182">
        <f t="shared" si="13"/>
        <v>0</v>
      </c>
    </row>
    <row r="118" spans="1:11">
      <c r="A118" s="53" t="str">
        <f>'INVENTORY WEEK 1'!A118</f>
        <v>Glove, Vinyl XL</v>
      </c>
      <c r="B118" s="65">
        <f>'INVENTORY WEEK 1'!B118</f>
        <v>8800851</v>
      </c>
      <c r="C118" s="104">
        <f>'INVENTORY WEEK 1'!C118</f>
        <v>27.11</v>
      </c>
      <c r="D118" s="105">
        <f>'INVENTORY WEEK 3'!G118</f>
        <v>0</v>
      </c>
      <c r="E118" s="88"/>
      <c r="F118" s="88"/>
      <c r="G118" s="89"/>
      <c r="H118" s="146">
        <f t="shared" si="19"/>
        <v>0</v>
      </c>
      <c r="I118" s="146">
        <f t="shared" si="20"/>
        <v>0</v>
      </c>
      <c r="J118" s="181">
        <f t="shared" si="18"/>
        <v>0</v>
      </c>
      <c r="K118" s="182">
        <f t="shared" si="13"/>
        <v>0</v>
      </c>
    </row>
    <row r="119" spans="1:11">
      <c r="A119" s="53" t="str">
        <f>'INVENTORY WEEK 1'!A119</f>
        <v>Hairnet, Nylon 28"</v>
      </c>
      <c r="B119" s="65">
        <f>'INVENTORY WEEK 1'!B119</f>
        <v>1399005</v>
      </c>
      <c r="C119" s="104">
        <f>'INVENTORY WEEK 1'!C119</f>
        <v>21.4</v>
      </c>
      <c r="D119" s="105">
        <f>'INVENTORY WEEK 3'!G119</f>
        <v>0</v>
      </c>
      <c r="E119" s="88"/>
      <c r="F119" s="88"/>
      <c r="G119" s="89"/>
      <c r="H119" s="146">
        <f t="shared" si="19"/>
        <v>0</v>
      </c>
      <c r="I119" s="146">
        <f t="shared" si="20"/>
        <v>0</v>
      </c>
      <c r="J119" s="181">
        <f t="shared" si="18"/>
        <v>0</v>
      </c>
      <c r="K119" s="182">
        <f t="shared" si="13"/>
        <v>0</v>
      </c>
    </row>
    <row r="120" spans="1:11">
      <c r="A120" s="53" t="str">
        <f>'INVENTORY WEEK 1'!A120</f>
        <v>Kit, Cutlery</v>
      </c>
      <c r="B120" s="65">
        <f>'INVENTORY WEEK 1'!B120</f>
        <v>5187046</v>
      </c>
      <c r="C120" s="104">
        <f>'INVENTORY WEEK 1'!C120</f>
        <v>18.86</v>
      </c>
      <c r="D120" s="105">
        <f>'INVENTORY WEEK 3'!G120</f>
        <v>0</v>
      </c>
      <c r="E120" s="88"/>
      <c r="F120" s="88"/>
      <c r="G120" s="89"/>
      <c r="H120" s="146">
        <f t="shared" si="19"/>
        <v>0</v>
      </c>
      <c r="I120" s="146">
        <f t="shared" si="20"/>
        <v>0</v>
      </c>
      <c r="J120" s="181">
        <f t="shared" si="18"/>
        <v>0</v>
      </c>
      <c r="K120" s="182">
        <f t="shared" si="13"/>
        <v>0</v>
      </c>
    </row>
    <row r="121" spans="1:11">
      <c r="A121" s="53" t="str">
        <f>'INVENTORY WEEK 1'!A121</f>
        <v>Knife, Heavyweight - Black</v>
      </c>
      <c r="B121" s="65">
        <f>'INVENTORY WEEK 1'!B121</f>
        <v>4656137</v>
      </c>
      <c r="C121" s="104">
        <f>'INVENTORY WEEK 1'!C121</f>
        <v>21.09</v>
      </c>
      <c r="D121" s="105">
        <f>'INVENTORY WEEK 3'!G121</f>
        <v>0</v>
      </c>
      <c r="E121" s="88"/>
      <c r="F121" s="88"/>
      <c r="G121" s="89"/>
      <c r="H121" s="146">
        <f t="shared" si="19"/>
        <v>0</v>
      </c>
      <c r="I121" s="146">
        <f t="shared" si="20"/>
        <v>0</v>
      </c>
      <c r="J121" s="181">
        <f t="shared" si="18"/>
        <v>0</v>
      </c>
      <c r="K121" s="182">
        <f t="shared" si="13"/>
        <v>0</v>
      </c>
    </row>
    <row r="122" spans="1:11">
      <c r="A122" s="53" t="str">
        <f>'INVENTORY WEEK 1'!A122</f>
        <v>Lid, Cup 12oz (LYC)</v>
      </c>
      <c r="B122" s="65">
        <f>'INVENTORY WEEK 1'!B122</f>
        <v>9631311</v>
      </c>
      <c r="C122" s="104">
        <f>'INVENTORY WEEK 1'!C122</f>
        <v>28.09</v>
      </c>
      <c r="D122" s="105">
        <f>'INVENTORY WEEK 3'!G122</f>
        <v>0</v>
      </c>
      <c r="E122" s="88"/>
      <c r="F122" s="88"/>
      <c r="G122" s="89"/>
      <c r="H122" s="146">
        <f t="shared" si="19"/>
        <v>0</v>
      </c>
      <c r="I122" s="146">
        <f t="shared" si="20"/>
        <v>0</v>
      </c>
      <c r="J122" s="181">
        <f t="shared" si="18"/>
        <v>0</v>
      </c>
      <c r="K122" s="182">
        <f t="shared" si="13"/>
        <v>0</v>
      </c>
    </row>
    <row r="123" spans="1:11">
      <c r="A123" s="53" t="str">
        <f>'INVENTORY WEEK 1'!A123</f>
        <v>Lid, Cup 32oz (BYC)</v>
      </c>
      <c r="B123" s="65">
        <f>'INVENTORY WEEK 1'!B123</f>
        <v>7243472</v>
      </c>
      <c r="C123" s="104">
        <f>'INVENTORY WEEK 1'!C123</f>
        <v>30.1</v>
      </c>
      <c r="D123" s="105">
        <f>'INVENTORY WEEK 3'!G123</f>
        <v>0</v>
      </c>
      <c r="E123" s="88"/>
      <c r="F123" s="88"/>
      <c r="G123" s="89"/>
      <c r="H123" s="146">
        <f t="shared" si="19"/>
        <v>0</v>
      </c>
      <c r="I123" s="146">
        <f t="shared" si="20"/>
        <v>0</v>
      </c>
      <c r="J123" s="181">
        <f t="shared" si="18"/>
        <v>0</v>
      </c>
      <c r="K123" s="182">
        <f t="shared" si="13"/>
        <v>0</v>
      </c>
    </row>
    <row r="124" spans="1:11">
      <c r="A124" s="53" t="str">
        <f>'INVENTORY WEEK 1'!A124</f>
        <v>Lid, Cup 5-16oz (Side)</v>
      </c>
      <c r="B124" s="65">
        <f>'INVENTORY WEEK 1'!B124</f>
        <v>2432314</v>
      </c>
      <c r="C124" s="104">
        <f>'INVENTORY WEEK 1'!C124</f>
        <v>35.549999999999997</v>
      </c>
      <c r="D124" s="105">
        <f>'INVENTORY WEEK 3'!G124</f>
        <v>0</v>
      </c>
      <c r="E124" s="88"/>
      <c r="F124" s="88"/>
      <c r="G124" s="89"/>
      <c r="H124" s="146">
        <f t="shared" si="19"/>
        <v>0</v>
      </c>
      <c r="I124" s="146">
        <f t="shared" si="20"/>
        <v>0</v>
      </c>
      <c r="J124" s="181">
        <f t="shared" si="18"/>
        <v>0</v>
      </c>
      <c r="K124" s="182">
        <f t="shared" si="13"/>
        <v>0</v>
      </c>
    </row>
    <row r="125" spans="1:11">
      <c r="A125" s="53" t="str">
        <f>'INVENTORY WEEK 1'!A125</f>
        <v>Lid, Cup Souffle</v>
      </c>
      <c r="B125" s="65">
        <f>'INVENTORY WEEK 1'!B125</f>
        <v>8864993</v>
      </c>
      <c r="C125" s="104">
        <f>'INVENTORY WEEK 1'!C125</f>
        <v>24.2</v>
      </c>
      <c r="D125" s="105">
        <f>'INVENTORY WEEK 3'!G125</f>
        <v>0</v>
      </c>
      <c r="E125" s="88"/>
      <c r="F125" s="88"/>
      <c r="G125" s="89"/>
      <c r="H125" s="146">
        <f t="shared" si="19"/>
        <v>0</v>
      </c>
      <c r="I125" s="146">
        <f t="shared" si="20"/>
        <v>0</v>
      </c>
      <c r="J125" s="181">
        <f t="shared" si="18"/>
        <v>0</v>
      </c>
      <c r="K125" s="182">
        <f t="shared" si="13"/>
        <v>0</v>
      </c>
    </row>
    <row r="126" spans="1:11">
      <c r="A126" s="53" t="str">
        <f>'INVENTORY WEEK 1'!A126</f>
        <v>Lid, Pan 1/2 Size</v>
      </c>
      <c r="B126" s="65">
        <f>'INVENTORY WEEK 1'!B126</f>
        <v>3693850</v>
      </c>
      <c r="C126" s="104">
        <f>'INVENTORY WEEK 1'!C126</f>
        <v>17.78</v>
      </c>
      <c r="D126" s="105">
        <f>'INVENTORY WEEK 3'!G126</f>
        <v>0</v>
      </c>
      <c r="E126" s="88"/>
      <c r="F126" s="88"/>
      <c r="G126" s="89"/>
      <c r="H126" s="146">
        <f t="shared" si="19"/>
        <v>0</v>
      </c>
      <c r="I126" s="146">
        <f t="shared" si="20"/>
        <v>0</v>
      </c>
      <c r="J126" s="181">
        <f t="shared" si="18"/>
        <v>0</v>
      </c>
      <c r="K126" s="182">
        <f t="shared" si="13"/>
        <v>0</v>
      </c>
    </row>
    <row r="127" spans="1:11">
      <c r="A127" s="53" t="str">
        <f>'INVENTORY WEEK 1'!A127</f>
        <v>Lid, Pan Full Size</v>
      </c>
      <c r="B127" s="65">
        <f>'INVENTORY WEEK 1'!B127</f>
        <v>7737141</v>
      </c>
      <c r="C127" s="104">
        <f>'INVENTORY WEEK 1'!C127</f>
        <v>33.86</v>
      </c>
      <c r="D127" s="105">
        <f>'INVENTORY WEEK 3'!G127</f>
        <v>0</v>
      </c>
      <c r="E127" s="88"/>
      <c r="F127" s="88"/>
      <c r="G127" s="89"/>
      <c r="H127" s="146">
        <f t="shared" si="19"/>
        <v>0</v>
      </c>
      <c r="I127" s="146">
        <f t="shared" si="20"/>
        <v>0</v>
      </c>
      <c r="J127" s="181">
        <f t="shared" si="18"/>
        <v>0</v>
      </c>
      <c r="K127" s="182">
        <f t="shared" si="13"/>
        <v>0</v>
      </c>
    </row>
    <row r="128" spans="1:11">
      <c r="A128" s="53" t="str">
        <f>'INVENTORY WEEK 1'!A128</f>
        <v>Pan, 1/2 Size</v>
      </c>
      <c r="B128" s="65">
        <f>'INVENTORY WEEK 1'!B128</f>
        <v>6892459</v>
      </c>
      <c r="C128" s="104">
        <f>'INVENTORY WEEK 1'!C128</f>
        <v>26.32</v>
      </c>
      <c r="D128" s="105">
        <f>'INVENTORY WEEK 3'!G128</f>
        <v>0</v>
      </c>
      <c r="E128" s="88"/>
      <c r="F128" s="88"/>
      <c r="G128" s="89"/>
      <c r="H128" s="146">
        <f t="shared" si="19"/>
        <v>0</v>
      </c>
      <c r="I128" s="146">
        <f t="shared" si="20"/>
        <v>0</v>
      </c>
      <c r="J128" s="181">
        <f t="shared" si="18"/>
        <v>0</v>
      </c>
      <c r="K128" s="182">
        <f t="shared" si="13"/>
        <v>0</v>
      </c>
    </row>
    <row r="129" spans="1:11">
      <c r="A129" s="53" t="str">
        <f>'INVENTORY WEEK 1'!A129</f>
        <v>Pan, Full Size</v>
      </c>
      <c r="B129" s="65">
        <f>'INVENTORY WEEK 1'!B129</f>
        <v>7737679</v>
      </c>
      <c r="C129" s="104">
        <f>'INVENTORY WEEK 1'!C129</f>
        <v>54.75</v>
      </c>
      <c r="D129" s="105">
        <f>'INVENTORY WEEK 3'!G129</f>
        <v>0</v>
      </c>
      <c r="E129" s="88"/>
      <c r="F129" s="88"/>
      <c r="G129" s="89"/>
      <c r="H129" s="146">
        <f t="shared" si="19"/>
        <v>0</v>
      </c>
      <c r="I129" s="146">
        <f t="shared" si="20"/>
        <v>0</v>
      </c>
      <c r="J129" s="181">
        <f t="shared" si="18"/>
        <v>0</v>
      </c>
      <c r="K129" s="182">
        <f t="shared" si="13"/>
        <v>0</v>
      </c>
    </row>
    <row r="130" spans="1:11">
      <c r="A130" s="53" t="str">
        <f>'INVENTORY WEEK 1'!A130</f>
        <v>Placemat, Paper (TRAYLINER)</v>
      </c>
      <c r="B130" s="65">
        <f>'INVENTORY WEEK 1'!B130</f>
        <v>3022017</v>
      </c>
      <c r="C130" s="104">
        <f>'INVENTORY WEEK 1'!C130</f>
        <v>29.8</v>
      </c>
      <c r="D130" s="105">
        <f>'INVENTORY WEEK 3'!G130</f>
        <v>0</v>
      </c>
      <c r="E130" s="88"/>
      <c r="F130" s="88"/>
      <c r="G130" s="89"/>
      <c r="H130" s="146">
        <f t="shared" si="19"/>
        <v>0</v>
      </c>
      <c r="I130" s="146">
        <f t="shared" si="20"/>
        <v>0</v>
      </c>
      <c r="J130" s="181">
        <f t="shared" si="18"/>
        <v>0</v>
      </c>
      <c r="K130" s="182">
        <f t="shared" si="13"/>
        <v>0</v>
      </c>
    </row>
    <row r="131" spans="1:11">
      <c r="A131" s="53" t="str">
        <f>'INVENTORY WEEK 1'!A131</f>
        <v>Plate, 9" Paper</v>
      </c>
      <c r="B131" s="65">
        <f>'INVENTORY WEEK 1'!B131</f>
        <v>3662676</v>
      </c>
      <c r="C131" s="104">
        <f>'INVENTORY WEEK 1'!C131</f>
        <v>38.450000000000003</v>
      </c>
      <c r="D131" s="105">
        <f>'INVENTORY WEEK 3'!G131</f>
        <v>0</v>
      </c>
      <c r="E131" s="88"/>
      <c r="F131" s="88"/>
      <c r="G131" s="89"/>
      <c r="H131" s="146">
        <f>D131*C131</f>
        <v>0</v>
      </c>
      <c r="I131" s="146">
        <f t="shared" si="20"/>
        <v>0</v>
      </c>
      <c r="J131" s="181">
        <f t="shared" si="18"/>
        <v>0</v>
      </c>
      <c r="K131" s="182">
        <f t="shared" si="13"/>
        <v>0</v>
      </c>
    </row>
    <row r="132" spans="1:11">
      <c r="A132" s="53" t="str">
        <f>'INVENTORY WEEK 1'!A132</f>
        <v>Spoon, Serving</v>
      </c>
      <c r="B132" s="65">
        <f>'INVENTORY WEEK 1'!B132</f>
        <v>7645153</v>
      </c>
      <c r="C132" s="104">
        <f>'INVENTORY WEEK 1'!C132</f>
        <v>21.1</v>
      </c>
      <c r="D132" s="105">
        <f>'INVENTORY WEEK 3'!G132</f>
        <v>0</v>
      </c>
      <c r="E132" s="88"/>
      <c r="F132" s="88"/>
      <c r="G132" s="89"/>
      <c r="H132" s="146">
        <f t="shared" si="19"/>
        <v>0</v>
      </c>
      <c r="I132" s="146">
        <f t="shared" si="20"/>
        <v>0</v>
      </c>
      <c r="J132" s="181">
        <f t="shared" si="18"/>
        <v>0</v>
      </c>
      <c r="K132" s="182">
        <f t="shared" si="13"/>
        <v>0</v>
      </c>
    </row>
    <row r="133" spans="1:11">
      <c r="A133" s="53" t="str">
        <f>'INVENTORY WEEK 1'!A133</f>
        <v>Straw, Giant 10.25"</v>
      </c>
      <c r="B133" s="65">
        <f>'INVENTORY WEEK 1'!B133</f>
        <v>4074605</v>
      </c>
      <c r="C133" s="104">
        <f>'INVENTORY WEEK 1'!C133</f>
        <v>30.75</v>
      </c>
      <c r="D133" s="105">
        <f>'INVENTORY WEEK 3'!G133</f>
        <v>0</v>
      </c>
      <c r="E133" s="88"/>
      <c r="F133" s="88"/>
      <c r="G133" s="89"/>
      <c r="H133" s="146">
        <f t="shared" si="19"/>
        <v>0</v>
      </c>
      <c r="I133" s="146">
        <f t="shared" si="20"/>
        <v>0</v>
      </c>
      <c r="J133" s="181">
        <f t="shared" si="18"/>
        <v>0</v>
      </c>
      <c r="K133" s="182">
        <f t="shared" si="13"/>
        <v>0</v>
      </c>
    </row>
    <row r="134" spans="1:11">
      <c r="A134" s="53" t="str">
        <f>'INVENTORY WEEK 1'!A134</f>
        <v xml:space="preserve">Tape, Thermal Cash </v>
      </c>
      <c r="B134" s="90">
        <f>'INVENTORY WEEK 1'!B134</f>
        <v>445098</v>
      </c>
      <c r="C134" s="104">
        <f>'INVENTORY WEEK 1'!C134</f>
        <v>86.75</v>
      </c>
      <c r="D134" s="105">
        <f>'INVENTORY WEEK 3'!G134</f>
        <v>0</v>
      </c>
      <c r="E134" s="88"/>
      <c r="F134" s="88"/>
      <c r="G134" s="89"/>
      <c r="H134" s="146">
        <f>D134*C134</f>
        <v>0</v>
      </c>
      <c r="I134" s="146">
        <f t="shared" si="20"/>
        <v>0</v>
      </c>
      <c r="J134" s="181">
        <f t="shared" si="18"/>
        <v>0</v>
      </c>
      <c r="K134" s="182">
        <f t="shared" si="13"/>
        <v>0</v>
      </c>
    </row>
    <row r="135" spans="1:11">
      <c r="A135" s="53" t="str">
        <f>'INVENTORY WEEK 1'!A135</f>
        <v xml:space="preserve">Tissue, Toilet </v>
      </c>
      <c r="B135" s="65">
        <f>'INVENTORY WEEK 1'!B135</f>
        <v>4977153</v>
      </c>
      <c r="C135" s="203">
        <f>'INVENTORY WEEK 1'!C135</f>
        <v>34.229999999999997</v>
      </c>
      <c r="D135" s="105">
        <f>'INVENTORY WEEK 3'!G135</f>
        <v>0</v>
      </c>
      <c r="E135" s="88"/>
      <c r="F135" s="88"/>
      <c r="G135" s="89"/>
      <c r="H135" s="146">
        <f>D135*C135</f>
        <v>0</v>
      </c>
      <c r="I135" s="146">
        <f t="shared" si="20"/>
        <v>0</v>
      </c>
      <c r="J135" s="181">
        <f t="shared" si="18"/>
        <v>0</v>
      </c>
      <c r="K135" s="182">
        <f t="shared" si="13"/>
        <v>0</v>
      </c>
    </row>
    <row r="136" spans="1:11">
      <c r="A136" s="53" t="str">
        <f>'INVENTORY WEEK 1'!A136</f>
        <v>Tong, Serving 9"</v>
      </c>
      <c r="B136" s="65">
        <f>'INVENTORY WEEK 1'!B136</f>
        <v>3804622</v>
      </c>
      <c r="C136" s="203">
        <f>'INVENTORY WEEK 1'!C136</f>
        <v>26.14</v>
      </c>
      <c r="D136" s="105">
        <f>'INVENTORY WEEK 3'!G136</f>
        <v>0</v>
      </c>
      <c r="E136" s="88"/>
      <c r="F136" s="88"/>
      <c r="G136" s="89"/>
      <c r="H136" s="146">
        <f t="shared" ref="H136:H143" si="21">D136*C136</f>
        <v>0</v>
      </c>
      <c r="I136" s="146">
        <f t="shared" ref="I136:I143" si="22">C136*G136</f>
        <v>0</v>
      </c>
      <c r="J136" s="181">
        <f t="shared" ref="J136:J143" si="23">(D136+E136+F136-G136)*C136</f>
        <v>0</v>
      </c>
      <c r="K136" s="182">
        <f t="shared" ref="K136:K166" si="24">D136+E136+F136-G136</f>
        <v>0</v>
      </c>
    </row>
    <row r="137" spans="1:11">
      <c r="A137" s="53" t="str">
        <f>'INVENTORY WEEK 1'!A137</f>
        <v>Towel, Paper 11x9</v>
      </c>
      <c r="B137" s="65">
        <f>'INVENTORY WEEK 1'!B137</f>
        <v>8186315</v>
      </c>
      <c r="C137" s="203">
        <f>'INVENTORY WEEK 1'!C137</f>
        <v>28.21</v>
      </c>
      <c r="D137" s="105">
        <f>'INVENTORY WEEK 3'!G137</f>
        <v>0</v>
      </c>
      <c r="E137" s="88"/>
      <c r="F137" s="88"/>
      <c r="G137" s="89"/>
      <c r="H137" s="146">
        <f t="shared" si="21"/>
        <v>0</v>
      </c>
      <c r="I137" s="146">
        <f t="shared" si="22"/>
        <v>0</v>
      </c>
      <c r="J137" s="181">
        <f t="shared" si="23"/>
        <v>0</v>
      </c>
      <c r="K137" s="182">
        <f t="shared" si="24"/>
        <v>0</v>
      </c>
    </row>
    <row r="138" spans="1:11">
      <c r="A138" s="53" t="str">
        <f>'INVENTORY WEEK 1'!A138</f>
        <v>Wipe, Towel All-Purpose</v>
      </c>
      <c r="B138" s="65">
        <f>'INVENTORY WEEK 1'!B138</f>
        <v>5081323</v>
      </c>
      <c r="C138" s="203">
        <f>'INVENTORY WEEK 1'!C138</f>
        <v>26.96</v>
      </c>
      <c r="D138" s="105">
        <f>'INVENTORY WEEK 3'!G138</f>
        <v>0</v>
      </c>
      <c r="E138" s="88"/>
      <c r="F138" s="88"/>
      <c r="G138" s="89"/>
      <c r="H138" s="146">
        <f t="shared" si="21"/>
        <v>0</v>
      </c>
      <c r="I138" s="146">
        <f t="shared" si="22"/>
        <v>0</v>
      </c>
      <c r="J138" s="181">
        <f t="shared" si="23"/>
        <v>0</v>
      </c>
      <c r="K138" s="182">
        <f t="shared" si="24"/>
        <v>0</v>
      </c>
    </row>
    <row r="139" spans="1:11">
      <c r="A139" s="53" t="str">
        <f>'INVENTORY WEEK 1'!A139</f>
        <v>3rd Pan Liner</v>
      </c>
      <c r="B139" s="65">
        <f>'INVENTORY WEEK 1'!B139</f>
        <v>7358237</v>
      </c>
      <c r="C139" s="203">
        <f>'INVENTORY WEEK 1'!C139</f>
        <v>37.28</v>
      </c>
      <c r="D139" s="105">
        <f>'INVENTORY WEEK 3'!G139</f>
        <v>0</v>
      </c>
      <c r="E139" s="88"/>
      <c r="F139" s="88"/>
      <c r="G139" s="89"/>
      <c r="H139" s="146">
        <f t="shared" si="21"/>
        <v>0</v>
      </c>
      <c r="I139" s="146">
        <f t="shared" si="22"/>
        <v>0</v>
      </c>
      <c r="J139" s="181">
        <f t="shared" si="23"/>
        <v>0</v>
      </c>
      <c r="K139" s="182">
        <f t="shared" si="24"/>
        <v>0</v>
      </c>
    </row>
    <row r="140" spans="1:11">
      <c r="A140" s="53">
        <f>'INVENTORY WEEK 1'!A140</f>
        <v>0</v>
      </c>
      <c r="B140" s="65">
        <f>'INVENTORY WEEK 1'!B140</f>
        <v>0</v>
      </c>
      <c r="C140" s="203">
        <f>'INVENTORY WEEK 1'!C140</f>
        <v>0</v>
      </c>
      <c r="D140" s="105">
        <f>'INVENTORY WEEK 3'!G140</f>
        <v>0</v>
      </c>
      <c r="E140" s="88"/>
      <c r="F140" s="88"/>
      <c r="G140" s="89"/>
      <c r="H140" s="146">
        <f t="shared" si="21"/>
        <v>0</v>
      </c>
      <c r="I140" s="146">
        <f t="shared" si="22"/>
        <v>0</v>
      </c>
      <c r="J140" s="181">
        <f t="shared" si="23"/>
        <v>0</v>
      </c>
      <c r="K140" s="182">
        <f t="shared" si="24"/>
        <v>0</v>
      </c>
    </row>
    <row r="141" spans="1:11">
      <c r="A141" s="53">
        <f>'INVENTORY WEEK 1'!A141</f>
        <v>0</v>
      </c>
      <c r="B141" s="65">
        <f>'INVENTORY WEEK 1'!B141</f>
        <v>0</v>
      </c>
      <c r="C141" s="203">
        <f>'INVENTORY WEEK 1'!C141</f>
        <v>0</v>
      </c>
      <c r="D141" s="105">
        <f>'INVENTORY WEEK 3'!G141</f>
        <v>0</v>
      </c>
      <c r="E141" s="88"/>
      <c r="F141" s="88"/>
      <c r="G141" s="89"/>
      <c r="H141" s="146">
        <f t="shared" si="21"/>
        <v>0</v>
      </c>
      <c r="I141" s="146">
        <f t="shared" si="22"/>
        <v>0</v>
      </c>
      <c r="J141" s="181">
        <f t="shared" si="23"/>
        <v>0</v>
      </c>
      <c r="K141" s="182">
        <f t="shared" si="24"/>
        <v>0</v>
      </c>
    </row>
    <row r="142" spans="1:11">
      <c r="A142" s="53">
        <f>'INVENTORY WEEK 1'!A142</f>
        <v>0</v>
      </c>
      <c r="B142" s="65">
        <f>'INVENTORY WEEK 1'!B142</f>
        <v>0</v>
      </c>
      <c r="C142" s="203">
        <f>'INVENTORY WEEK 1'!C142</f>
        <v>0</v>
      </c>
      <c r="D142" s="105">
        <f>'INVENTORY WEEK 3'!G142</f>
        <v>0</v>
      </c>
      <c r="E142" s="88"/>
      <c r="F142" s="88"/>
      <c r="G142" s="89"/>
      <c r="H142" s="146">
        <f t="shared" si="21"/>
        <v>0</v>
      </c>
      <c r="I142" s="146">
        <f t="shared" si="22"/>
        <v>0</v>
      </c>
      <c r="J142" s="181">
        <f t="shared" si="23"/>
        <v>0</v>
      </c>
      <c r="K142" s="182">
        <f t="shared" si="24"/>
        <v>0</v>
      </c>
    </row>
    <row r="143" spans="1:11">
      <c r="A143" s="92">
        <f>'INVENTORY WEEK 1'!A143</f>
        <v>0</v>
      </c>
      <c r="B143" s="93">
        <f>'INVENTORY WEEK 1'!B143</f>
        <v>0</v>
      </c>
      <c r="C143" s="204">
        <f>'INVENTORY WEEK 1'!C143</f>
        <v>0</v>
      </c>
      <c r="D143" s="199">
        <f>'INVENTORY WEEK 3'!G143</f>
        <v>0</v>
      </c>
      <c r="E143" s="96"/>
      <c r="F143" s="96"/>
      <c r="G143" s="97"/>
      <c r="H143" s="146">
        <f t="shared" si="21"/>
        <v>0</v>
      </c>
      <c r="I143" s="146">
        <f t="shared" si="22"/>
        <v>0</v>
      </c>
      <c r="J143" s="181">
        <f t="shared" si="23"/>
        <v>0</v>
      </c>
      <c r="K143" s="129">
        <f t="shared" si="24"/>
        <v>0</v>
      </c>
    </row>
    <row r="144" spans="1:11" ht="15.75" customHeight="1">
      <c r="A144" s="1727" t="s">
        <v>346</v>
      </c>
      <c r="B144" s="1711"/>
      <c r="C144" s="1711"/>
      <c r="D144" s="1711"/>
      <c r="E144" s="110">
        <f>C98*E98+C99*E99+C100*E100+C101*E101+C102*E102+C103*E103+C104*E104+C105*E105+C106*E106+C107*E107+C108*E108+C109*E109+C110*E110+C111*E111+C112*E112+C113*E113+C114*E114+C115*E115+C116*E116+C117*E117+C118*E118+C119*E119+C120*E120+C121*E121+C122*E122+C123*E123+C124*E124+C125*E125+C126*E126+C127*E127+C128*E128+C129*E129+C130*E130+C131*E131+C132*E132+C133*E133+C134*E134+C135*E135+C136*E136+C137*E137+C138*E138+C139*E139+C140*E140+C141*E141+C142*E142+C143*E143</f>
        <v>0</v>
      </c>
      <c r="F144" s="111">
        <f>C98*F98+C99*F99+C100*F100+C101*F101+C102*F102+C103*F103+C104*F104+C105*F105+C106*F106+C107*F107+C108*F108+C109*F109+C110*F110+C111*F111+C112*F112+C113*F113+C114*F114+C115*F115+C116*F116+C117*F117+C118*F118+C119*F119+C120*F120+C121*F121+C122*F122+C123*F123+C124*F124+C125*F125+C126*F126+C127*F127+C128*F128+C129*F129+C130*F130+C131*F131+C132*F132+C133*F133+C134*F134+C135*F135+C136*F136+C137*F137+C138*F138+C139*F139+C140*F140+C141*F141+C142*F142+C143*F143</f>
        <v>0</v>
      </c>
      <c r="G144" s="1746"/>
      <c r="H144" s="205">
        <f>SUM(H98:H143)</f>
        <v>0</v>
      </c>
      <c r="I144" s="183">
        <f>SUM(I98:I143)</f>
        <v>0</v>
      </c>
      <c r="J144" s="209">
        <f>SUM(J98:J143)</f>
        <v>0</v>
      </c>
      <c r="K144" s="128"/>
    </row>
    <row r="145" spans="1:11" ht="18.75">
      <c r="A145" s="1728"/>
      <c r="B145" s="1712"/>
      <c r="C145" s="1712"/>
      <c r="D145" s="1712"/>
      <c r="E145" s="1707"/>
      <c r="F145" s="1707"/>
      <c r="G145" s="1747"/>
      <c r="H145" s="1745"/>
      <c r="I145" s="1744"/>
      <c r="J145" s="1744"/>
      <c r="K145" s="179"/>
    </row>
    <row r="146" spans="1:11">
      <c r="A146" s="98" t="str">
        <f>'INVENTORY WEEK 1'!A146</f>
        <v>Wood Pellets</v>
      </c>
      <c r="B146" s="99">
        <f>'INVENTORY WEEK 1'!B146</f>
        <v>2267765</v>
      </c>
      <c r="C146" s="100">
        <f>'INVENTORY WEEK 1'!C146</f>
        <v>19.52</v>
      </c>
      <c r="D146" s="101">
        <f>'INVENTORY WEEK 3'!G146</f>
        <v>0</v>
      </c>
      <c r="E146" s="102"/>
      <c r="F146" s="102"/>
      <c r="G146" s="103"/>
      <c r="H146" s="146">
        <f>D146*C146</f>
        <v>0</v>
      </c>
      <c r="I146" s="146">
        <f>C146*G146</f>
        <v>0</v>
      </c>
      <c r="J146" s="181">
        <f>(D146+E146+F146-G146)*C146</f>
        <v>0</v>
      </c>
      <c r="K146" s="128">
        <f t="shared" si="24"/>
        <v>0</v>
      </c>
    </row>
    <row r="147" spans="1:11">
      <c r="A147" s="70">
        <f>'INVENTORY WEEK 1'!A147</f>
        <v>0</v>
      </c>
      <c r="B147" s="15">
        <f>'INVENTORY WEEK 1'!B147</f>
        <v>0</v>
      </c>
      <c r="C147" s="104">
        <f>'INVENTORY WEEK 1'!C147</f>
        <v>0</v>
      </c>
      <c r="D147" s="105">
        <f>'INVENTORY WEEK 3'!G147</f>
        <v>0</v>
      </c>
      <c r="E147" s="88"/>
      <c r="F147" s="88"/>
      <c r="G147" s="89"/>
      <c r="H147" s="146">
        <f>D147*C147</f>
        <v>0</v>
      </c>
      <c r="I147" s="146">
        <f>C147*G147</f>
        <v>0</v>
      </c>
      <c r="J147" s="181">
        <f>(D147+E147+F147-G147)*C147</f>
        <v>0</v>
      </c>
      <c r="K147" s="182">
        <f t="shared" si="24"/>
        <v>0</v>
      </c>
    </row>
    <row r="148" spans="1:11">
      <c r="A148" s="70">
        <f>'INVENTORY WEEK 1'!A148</f>
        <v>0</v>
      </c>
      <c r="B148" s="15">
        <f>'INVENTORY WEEK 1'!B148</f>
        <v>0</v>
      </c>
      <c r="C148" s="104">
        <f>'INVENTORY WEEK 1'!C148</f>
        <v>0</v>
      </c>
      <c r="D148" s="105">
        <f>'INVENTORY WEEK 3'!G148</f>
        <v>0</v>
      </c>
      <c r="E148" s="88"/>
      <c r="F148" s="88"/>
      <c r="G148" s="89"/>
      <c r="H148" s="146">
        <f>D148*C148</f>
        <v>0</v>
      </c>
      <c r="I148" s="146">
        <f>C148*G148</f>
        <v>0</v>
      </c>
      <c r="J148" s="181">
        <f>(D148+E148+F148-G148)*C148</f>
        <v>0</v>
      </c>
      <c r="K148" s="182">
        <f t="shared" si="24"/>
        <v>0</v>
      </c>
    </row>
    <row r="149" spans="1:11">
      <c r="A149" s="70">
        <f>'INVENTORY WEEK 1'!A149</f>
        <v>0</v>
      </c>
      <c r="B149" s="15">
        <f>'INVENTORY WEEK 1'!B149</f>
        <v>0</v>
      </c>
      <c r="C149" s="104">
        <f>'INVENTORY WEEK 1'!C149</f>
        <v>0</v>
      </c>
      <c r="D149" s="105">
        <f>'INVENTORY WEEK 3'!G149</f>
        <v>0</v>
      </c>
      <c r="E149" s="88"/>
      <c r="F149" s="88"/>
      <c r="G149" s="89"/>
      <c r="H149" s="146">
        <f>D149*C149</f>
        <v>0</v>
      </c>
      <c r="I149" s="146">
        <f>C149*G149</f>
        <v>0</v>
      </c>
      <c r="J149" s="181">
        <f>(D149+E149+F149-G149)*C149</f>
        <v>0</v>
      </c>
      <c r="K149" s="182">
        <f t="shared" si="24"/>
        <v>0</v>
      </c>
    </row>
    <row r="150" spans="1:11">
      <c r="A150" s="76">
        <f>'INVENTORY WEEK 1'!A150</f>
        <v>0</v>
      </c>
      <c r="B150" s="40">
        <f>'INVENTORY WEEK 1'!B150</f>
        <v>0</v>
      </c>
      <c r="C150" s="106">
        <f>'INVENTORY WEEK 1'!C150</f>
        <v>0</v>
      </c>
      <c r="D150" s="107">
        <f>'INVENTORY WEEK 3'!G150</f>
        <v>0</v>
      </c>
      <c r="E150" s="108"/>
      <c r="F150" s="108"/>
      <c r="G150" s="109"/>
      <c r="H150" s="146">
        <f>D150*C150</f>
        <v>0</v>
      </c>
      <c r="I150" s="146">
        <f>C150*G150</f>
        <v>0</v>
      </c>
      <c r="J150" s="181">
        <f>(D150+E150+F150-G150)*C150</f>
        <v>0</v>
      </c>
      <c r="K150" s="129">
        <f t="shared" si="24"/>
        <v>0</v>
      </c>
    </row>
    <row r="151" spans="1:11" ht="15.75" customHeight="1">
      <c r="A151" s="1727" t="s">
        <v>348</v>
      </c>
      <c r="B151" s="1711"/>
      <c r="C151" s="1711"/>
      <c r="D151" s="1711"/>
      <c r="E151" s="110">
        <f>C146*E146+C147*E147+C148*E148+C149*E149+C150*E150</f>
        <v>0</v>
      </c>
      <c r="F151" s="111">
        <f>C146*F146+C147*F147+C148*F148+C149*F149+C150*F150</f>
        <v>0</v>
      </c>
      <c r="G151" s="1746"/>
      <c r="H151" s="157">
        <f>SUM(H146:H150)</f>
        <v>0</v>
      </c>
      <c r="I151" s="157">
        <f>SUM(I146:I150)</f>
        <v>0</v>
      </c>
      <c r="J151" s="183">
        <f>SUM(J146:J150)</f>
        <v>0</v>
      </c>
      <c r="K151" s="128"/>
    </row>
    <row r="152" spans="1:11" ht="18.75">
      <c r="A152" s="1728"/>
      <c r="B152" s="1712"/>
      <c r="C152" s="1712"/>
      <c r="D152" s="1712"/>
      <c r="E152" s="1707"/>
      <c r="F152" s="1707"/>
      <c r="G152" s="1747"/>
      <c r="H152" s="1744"/>
      <c r="I152" s="1744"/>
      <c r="J152" s="1744"/>
      <c r="K152" s="179"/>
    </row>
    <row r="153" spans="1:11">
      <c r="A153" s="98" t="str">
        <f>'INVENTORY WEEK 1'!A153</f>
        <v>Cleaner, Disinfectant K54</v>
      </c>
      <c r="B153" s="112">
        <f>'INVENTORY WEEK 1'!B153</f>
        <v>9152502</v>
      </c>
      <c r="C153" s="113">
        <f>'INVENTORY WEEK 1'!C153</f>
        <v>50.09</v>
      </c>
      <c r="D153" s="101">
        <f>'INVENTORY WEEK 3'!G153</f>
        <v>0</v>
      </c>
      <c r="E153" s="102"/>
      <c r="F153" s="102"/>
      <c r="G153" s="103"/>
      <c r="H153" s="146">
        <f>D153*C153</f>
        <v>0</v>
      </c>
      <c r="I153" s="146">
        <f>C153*G153</f>
        <v>0</v>
      </c>
      <c r="J153" s="181">
        <f>(D153+E153+F153-G153)*C153</f>
        <v>0</v>
      </c>
      <c r="K153" s="128">
        <f t="shared" si="24"/>
        <v>0</v>
      </c>
    </row>
    <row r="154" spans="1:11">
      <c r="A154" s="70" t="str">
        <f>'INVENTORY WEEK 1'!A154</f>
        <v>Cleaner, Floor (Green)</v>
      </c>
      <c r="B154" s="58">
        <f>'INVENTORY WEEK 1'!B154</f>
        <v>7743115</v>
      </c>
      <c r="C154" s="114">
        <f>'INVENTORY WEEK 1'!C154</f>
        <v>32.04</v>
      </c>
      <c r="D154" s="105">
        <f>'INVENTORY WEEK 3'!G154</f>
        <v>0</v>
      </c>
      <c r="E154" s="88"/>
      <c r="F154" s="88"/>
      <c r="G154" s="89"/>
      <c r="H154" s="146">
        <f t="shared" ref="H154:H166" si="25">D154*C154</f>
        <v>0</v>
      </c>
      <c r="I154" s="146">
        <f t="shared" ref="I154:I166" si="26">C154*G154</f>
        <v>0</v>
      </c>
      <c r="J154" s="181">
        <f t="shared" ref="J154:J166" si="27">(D154+E154+F154-G154)*C154</f>
        <v>0</v>
      </c>
      <c r="K154" s="182">
        <f t="shared" si="24"/>
        <v>0</v>
      </c>
    </row>
    <row r="155" spans="1:11">
      <c r="A155" s="70" t="str">
        <f>'INVENTORY WEEK 1'!A155</f>
        <v>Cleaner, Glass/Multi (Blue)</v>
      </c>
      <c r="B155" s="58">
        <f>'INVENTORY WEEK 1'!B155</f>
        <v>7953425</v>
      </c>
      <c r="C155" s="114">
        <f>'INVENTORY WEEK 1'!C155</f>
        <v>0</v>
      </c>
      <c r="D155" s="105">
        <f>'INVENTORY WEEK 3'!G155</f>
        <v>0</v>
      </c>
      <c r="E155" s="88"/>
      <c r="F155" s="88"/>
      <c r="G155" s="89"/>
      <c r="H155" s="146">
        <f t="shared" si="25"/>
        <v>0</v>
      </c>
      <c r="I155" s="146">
        <f t="shared" si="26"/>
        <v>0</v>
      </c>
      <c r="J155" s="181">
        <f t="shared" si="27"/>
        <v>0</v>
      </c>
      <c r="K155" s="182">
        <f t="shared" si="24"/>
        <v>0</v>
      </c>
    </row>
    <row r="156" spans="1:11">
      <c r="A156" s="70" t="str">
        <f>'INVENTORY WEEK 1'!A156</f>
        <v>Degreaser, All Purpose (Violet)</v>
      </c>
      <c r="B156" s="58">
        <f>'INVENTORY WEEK 1'!B156</f>
        <v>6809827</v>
      </c>
      <c r="C156" s="114">
        <f>'INVENTORY WEEK 1'!C156</f>
        <v>40.619999999999997</v>
      </c>
      <c r="D156" s="105">
        <f>'INVENTORY WEEK 3'!G156</f>
        <v>0</v>
      </c>
      <c r="E156" s="88"/>
      <c r="F156" s="88"/>
      <c r="G156" s="89"/>
      <c r="H156" s="146">
        <f t="shared" si="25"/>
        <v>0</v>
      </c>
      <c r="I156" s="146">
        <f t="shared" si="26"/>
        <v>0</v>
      </c>
      <c r="J156" s="181">
        <f t="shared" si="27"/>
        <v>0</v>
      </c>
      <c r="K156" s="182">
        <f t="shared" si="24"/>
        <v>0</v>
      </c>
    </row>
    <row r="157" spans="1:11">
      <c r="A157" s="70" t="str">
        <f>'INVENTORY WEEK 1'!A157</f>
        <v>Detergent, Pot &amp; Pan</v>
      </c>
      <c r="B157" s="58">
        <f>'INVENTORY WEEK 1'!B157</f>
        <v>4380127</v>
      </c>
      <c r="C157" s="114">
        <f>'INVENTORY WEEK 1'!C157</f>
        <v>32.19</v>
      </c>
      <c r="D157" s="105">
        <f>'INVENTORY WEEK 3'!G157</f>
        <v>0</v>
      </c>
      <c r="E157" s="88"/>
      <c r="F157" s="88"/>
      <c r="G157" s="89"/>
      <c r="H157" s="146">
        <f t="shared" si="25"/>
        <v>0</v>
      </c>
      <c r="I157" s="146">
        <f t="shared" si="26"/>
        <v>0</v>
      </c>
      <c r="J157" s="181">
        <f t="shared" si="27"/>
        <v>0</v>
      </c>
      <c r="K157" s="182">
        <f t="shared" si="24"/>
        <v>0</v>
      </c>
    </row>
    <row r="158" spans="1:11">
      <c r="A158" s="70" t="str">
        <f>'INVENTORY WEEK 1'!A158</f>
        <v>Liner, 60 Gallon 38x58 .75ml (Roll)</v>
      </c>
      <c r="B158" s="58">
        <f>'INVENTORY WEEK 1'!B158</f>
        <v>2364644</v>
      </c>
      <c r="C158" s="114">
        <f>'INVENTORY WEEK 1'!C158</f>
        <v>19.64</v>
      </c>
      <c r="D158" s="105">
        <f>'INVENTORY WEEK 3'!G158</f>
        <v>0</v>
      </c>
      <c r="E158" s="88"/>
      <c r="F158" s="88"/>
      <c r="G158" s="89"/>
      <c r="H158" s="146">
        <f t="shared" si="25"/>
        <v>0</v>
      </c>
      <c r="I158" s="146">
        <f t="shared" si="26"/>
        <v>0</v>
      </c>
      <c r="J158" s="181">
        <f t="shared" si="27"/>
        <v>0</v>
      </c>
      <c r="K158" s="182">
        <f t="shared" si="24"/>
        <v>0</v>
      </c>
    </row>
    <row r="159" spans="1:11">
      <c r="A159" s="70" t="str">
        <f>'INVENTORY WEEK 1'!A159</f>
        <v>Sanitizer, Surface (Red)</v>
      </c>
      <c r="B159" s="58">
        <f>'INVENTORY WEEK 1'!B159</f>
        <v>1770213</v>
      </c>
      <c r="C159" s="114">
        <f>'INVENTORY WEEK 1'!C159</f>
        <v>0</v>
      </c>
      <c r="D159" s="105">
        <f>'INVENTORY WEEK 3'!G159</f>
        <v>0</v>
      </c>
      <c r="E159" s="88"/>
      <c r="F159" s="88"/>
      <c r="G159" s="89"/>
      <c r="H159" s="146">
        <f t="shared" si="25"/>
        <v>0</v>
      </c>
      <c r="I159" s="146">
        <f t="shared" si="26"/>
        <v>0</v>
      </c>
      <c r="J159" s="181">
        <f t="shared" si="27"/>
        <v>0</v>
      </c>
      <c r="K159" s="182">
        <f t="shared" si="24"/>
        <v>0</v>
      </c>
    </row>
    <row r="160" spans="1:11">
      <c r="A160" s="70" t="str">
        <f>'INVENTORY WEEK 1'!A160</f>
        <v>Soap, Antibacterial Hand</v>
      </c>
      <c r="B160" s="58">
        <f>'INVENTORY WEEK 1'!B160</f>
        <v>2540766</v>
      </c>
      <c r="C160" s="114">
        <f>'INVENTORY WEEK 1'!C160</f>
        <v>0</v>
      </c>
      <c r="D160" s="105">
        <f>'INVENTORY WEEK 3'!G160</f>
        <v>0</v>
      </c>
      <c r="E160" s="88"/>
      <c r="F160" s="88"/>
      <c r="G160" s="89"/>
      <c r="H160" s="146">
        <f t="shared" si="25"/>
        <v>0</v>
      </c>
      <c r="I160" s="146">
        <f t="shared" si="26"/>
        <v>0</v>
      </c>
      <c r="J160" s="181">
        <f t="shared" si="27"/>
        <v>0</v>
      </c>
      <c r="K160" s="182">
        <f t="shared" si="24"/>
        <v>0</v>
      </c>
    </row>
    <row r="161" spans="1:11">
      <c r="A161" s="70" t="str">
        <f>'INVENTORY WEEK 1'!A161</f>
        <v>Jug, 1 Gallon Drink / Lid</v>
      </c>
      <c r="B161" s="58">
        <f>'INVENTORY WEEK 1'!B161</f>
        <v>6865687</v>
      </c>
      <c r="C161" s="114">
        <f>'INVENTORY WEEK 1'!C161</f>
        <v>25.5</v>
      </c>
      <c r="D161" s="105">
        <f>'INVENTORY WEEK 3'!G161</f>
        <v>0</v>
      </c>
      <c r="E161" s="88"/>
      <c r="F161" s="88"/>
      <c r="G161" s="89"/>
      <c r="H161" s="146">
        <f t="shared" si="25"/>
        <v>0</v>
      </c>
      <c r="I161" s="146">
        <f t="shared" si="26"/>
        <v>0</v>
      </c>
      <c r="J161" s="181">
        <f t="shared" si="27"/>
        <v>0</v>
      </c>
      <c r="K161" s="182">
        <f t="shared" si="24"/>
        <v>0</v>
      </c>
    </row>
    <row r="162" spans="1:11">
      <c r="A162" s="70">
        <f>'INVENTORY WEEK 1'!A162</f>
        <v>0</v>
      </c>
      <c r="B162" s="58">
        <f>'INVENTORY WEEK 1'!B162</f>
        <v>0</v>
      </c>
      <c r="C162" s="114">
        <f>'INVENTORY WEEK 1'!C162</f>
        <v>0</v>
      </c>
      <c r="D162" s="105">
        <f>'INVENTORY WEEK 3'!G162</f>
        <v>0</v>
      </c>
      <c r="E162" s="88"/>
      <c r="F162" s="88"/>
      <c r="G162" s="89"/>
      <c r="H162" s="146">
        <f t="shared" si="25"/>
        <v>0</v>
      </c>
      <c r="I162" s="146">
        <f t="shared" si="26"/>
        <v>0</v>
      </c>
      <c r="J162" s="181">
        <f t="shared" si="27"/>
        <v>0</v>
      </c>
      <c r="K162" s="182">
        <f t="shared" si="24"/>
        <v>0</v>
      </c>
    </row>
    <row r="163" spans="1:11">
      <c r="A163" s="70">
        <f>'INVENTORY WEEK 1'!A163</f>
        <v>0</v>
      </c>
      <c r="B163" s="58">
        <f>'INVENTORY WEEK 1'!B163</f>
        <v>0</v>
      </c>
      <c r="C163" s="114">
        <f>'INVENTORY WEEK 1'!C163</f>
        <v>0</v>
      </c>
      <c r="D163" s="105">
        <f>'INVENTORY WEEK 3'!G163</f>
        <v>0</v>
      </c>
      <c r="E163" s="88"/>
      <c r="F163" s="88"/>
      <c r="G163" s="89"/>
      <c r="H163" s="146">
        <f t="shared" si="25"/>
        <v>0</v>
      </c>
      <c r="I163" s="146">
        <f t="shared" si="26"/>
        <v>0</v>
      </c>
      <c r="J163" s="181">
        <f t="shared" si="27"/>
        <v>0</v>
      </c>
      <c r="K163" s="182">
        <f t="shared" si="24"/>
        <v>0</v>
      </c>
    </row>
    <row r="164" spans="1:11">
      <c r="A164" s="70">
        <f>'INVENTORY WEEK 1'!A164</f>
        <v>0</v>
      </c>
      <c r="B164" s="58">
        <f>'INVENTORY WEEK 1'!B164</f>
        <v>0</v>
      </c>
      <c r="C164" s="114">
        <f>'INVENTORY WEEK 1'!C164</f>
        <v>0</v>
      </c>
      <c r="D164" s="105">
        <f>'INVENTORY WEEK 3'!G164</f>
        <v>0</v>
      </c>
      <c r="E164" s="88"/>
      <c r="F164" s="88"/>
      <c r="G164" s="89"/>
      <c r="H164" s="146">
        <f t="shared" si="25"/>
        <v>0</v>
      </c>
      <c r="I164" s="146">
        <f t="shared" si="26"/>
        <v>0</v>
      </c>
      <c r="J164" s="181">
        <f t="shared" si="27"/>
        <v>0</v>
      </c>
      <c r="K164" s="182">
        <f t="shared" si="24"/>
        <v>0</v>
      </c>
    </row>
    <row r="165" spans="1:11">
      <c r="A165" s="70">
        <f>'INVENTORY WEEK 1'!A165</f>
        <v>0</v>
      </c>
      <c r="B165" s="58">
        <f>'INVENTORY WEEK 1'!B165</f>
        <v>0</v>
      </c>
      <c r="C165" s="114">
        <f>'INVENTORY WEEK 1'!C165</f>
        <v>0</v>
      </c>
      <c r="D165" s="105">
        <f>'INVENTORY WEEK 3'!G165</f>
        <v>0</v>
      </c>
      <c r="E165" s="88"/>
      <c r="F165" s="88"/>
      <c r="G165" s="89"/>
      <c r="H165" s="146">
        <f t="shared" si="25"/>
        <v>0</v>
      </c>
      <c r="I165" s="146">
        <f t="shared" si="26"/>
        <v>0</v>
      </c>
      <c r="J165" s="181">
        <f t="shared" si="27"/>
        <v>0</v>
      </c>
      <c r="K165" s="182">
        <f t="shared" si="24"/>
        <v>0</v>
      </c>
    </row>
    <row r="166" spans="1:11">
      <c r="A166" s="76">
        <f>'INVENTORY WEEK 1'!A166</f>
        <v>0</v>
      </c>
      <c r="B166" s="77">
        <f>'INVENTORY WEEK 1'!B166</f>
        <v>0</v>
      </c>
      <c r="C166" s="115">
        <f>'INVENTORY WEEK 1'!C166</f>
        <v>0</v>
      </c>
      <c r="D166" s="107">
        <f>'INVENTORY WEEK 3'!G166</f>
        <v>0</v>
      </c>
      <c r="E166" s="108"/>
      <c r="F166" s="108"/>
      <c r="G166" s="109"/>
      <c r="H166" s="146">
        <f t="shared" si="25"/>
        <v>0</v>
      </c>
      <c r="I166" s="146">
        <f t="shared" si="26"/>
        <v>0</v>
      </c>
      <c r="J166" s="181">
        <f t="shared" si="27"/>
        <v>0</v>
      </c>
      <c r="K166" s="129">
        <f t="shared" si="24"/>
        <v>0</v>
      </c>
    </row>
    <row r="167" spans="1:11" ht="19.5" customHeight="1">
      <c r="A167" s="116"/>
      <c r="B167" s="1718"/>
      <c r="C167" s="1718"/>
      <c r="D167" s="1719"/>
      <c r="E167" s="110">
        <f>C153*E153+C154*E154+C155*E155+C156*E156+C157*E157+C158*E158+C159*E159+C160*E160+C161*E161+C162*E162+C163*E163+C164*E164+C165*E165+C166*E166</f>
        <v>0</v>
      </c>
      <c r="F167" s="111">
        <f>C153*F153+C154*F154+C155*F155+C156*F156+C157*F157+C158*F158+C159*F159+C160*F160+C161*F161+C162*F162+C163*F163+C164*F164+C165*F165+C166*F166</f>
        <v>0</v>
      </c>
      <c r="G167" s="117"/>
      <c r="H167" s="206">
        <f>SUM(H153:H166)</f>
        <v>0</v>
      </c>
      <c r="I167" s="210">
        <f>SUM(I153:I166)</f>
        <v>0</v>
      </c>
      <c r="J167" s="206">
        <f>SUM(J153:J166)</f>
        <v>0</v>
      </c>
      <c r="K167" s="128"/>
    </row>
    <row r="168" spans="1:11" ht="30.75" customHeight="1">
      <c r="A168" s="118"/>
      <c r="B168" s="119"/>
      <c r="C168" s="120"/>
      <c r="D168" s="120"/>
      <c r="E168" s="121">
        <f>E19+E96+E144+E151+E167</f>
        <v>0</v>
      </c>
      <c r="F168" s="121">
        <f>F19+F96+F144+F151+F167</f>
        <v>0</v>
      </c>
      <c r="G168" s="120"/>
      <c r="H168" s="207" t="s">
        <v>218</v>
      </c>
      <c r="I168" s="211" t="s">
        <v>219</v>
      </c>
      <c r="J168" s="211" t="s">
        <v>220</v>
      </c>
      <c r="K168" s="182"/>
    </row>
    <row r="169" spans="1:11">
      <c r="A169" s="1720"/>
      <c r="B169" s="1721"/>
      <c r="C169" s="1721"/>
      <c r="D169" s="123"/>
      <c r="E169" s="1722">
        <f>E168+F168</f>
        <v>0</v>
      </c>
      <c r="F169" s="1723"/>
      <c r="G169" s="123"/>
      <c r="H169" s="208">
        <f>SUM(H19,H96,H144,H151,H167)</f>
        <v>0</v>
      </c>
      <c r="I169" s="208">
        <f>SUM(I19,I96,I144,I151,I167)</f>
        <v>0</v>
      </c>
      <c r="J169" s="208">
        <f>SUM(J19,J96,J144,J151,J167)</f>
        <v>0</v>
      </c>
      <c r="K169" s="129"/>
    </row>
  </sheetData>
  <sheetProtection selectLockedCells="1"/>
  <mergeCells count="39">
    <mergeCell ref="K2:K4"/>
    <mergeCell ref="B144:D145"/>
    <mergeCell ref="B151:D152"/>
    <mergeCell ref="B19:D20"/>
    <mergeCell ref="B96:D97"/>
    <mergeCell ref="H97:J97"/>
    <mergeCell ref="H145:J145"/>
    <mergeCell ref="E152:F152"/>
    <mergeCell ref="H152:J152"/>
    <mergeCell ref="G96:G97"/>
    <mergeCell ref="G144:G145"/>
    <mergeCell ref="G151:G152"/>
    <mergeCell ref="B167:D167"/>
    <mergeCell ref="A169:C169"/>
    <mergeCell ref="E169:F169"/>
    <mergeCell ref="A1:A4"/>
    <mergeCell ref="A19:A20"/>
    <mergeCell ref="A96:A97"/>
    <mergeCell ref="A144:A145"/>
    <mergeCell ref="A151:A152"/>
    <mergeCell ref="B1:B2"/>
    <mergeCell ref="B3:B5"/>
    <mergeCell ref="C3:C4"/>
    <mergeCell ref="D3:D4"/>
    <mergeCell ref="E3:E4"/>
    <mergeCell ref="F3:F4"/>
    <mergeCell ref="E97:F97"/>
    <mergeCell ref="E145:F145"/>
    <mergeCell ref="D1:G1"/>
    <mergeCell ref="H1:J1"/>
    <mergeCell ref="H2:J2"/>
    <mergeCell ref="C5:G5"/>
    <mergeCell ref="E20:F20"/>
    <mergeCell ref="H20:J20"/>
    <mergeCell ref="G3:G4"/>
    <mergeCell ref="G19:G20"/>
    <mergeCell ref="H3:H4"/>
    <mergeCell ref="I3:I4"/>
    <mergeCell ref="J3:J4"/>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ump_quicksheet">
                <anchor moveWithCells="1" sizeWithCells="1">
                  <from>
                    <xdr:col>9</xdr:col>
                    <xdr:colOff>428625</xdr:colOff>
                    <xdr:row>0</xdr:row>
                    <xdr:rowOff>0</xdr:rowOff>
                  </from>
                  <to>
                    <xdr:col>10</xdr:col>
                    <xdr:colOff>428625</xdr:colOff>
                    <xdr:row>0</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9" tint="0.59999389629810485"/>
  </sheetPr>
  <dimension ref="A1:K169"/>
  <sheetViews>
    <sheetView workbookViewId="0">
      <pane xSplit="2" ySplit="5" topLeftCell="C7" activePane="bottomRight" state="frozen"/>
      <selection activeCell="A2" sqref="A2:L24"/>
      <selection pane="topRight" activeCell="A2" sqref="A2:L24"/>
      <selection pane="bottomLeft" activeCell="A2" sqref="A2:L24"/>
      <selection pane="bottomRight" activeCell="A2" sqref="A2:L24"/>
    </sheetView>
  </sheetViews>
  <sheetFormatPr defaultColWidth="8.85546875" defaultRowHeight="15"/>
  <cols>
    <col min="1" max="1" width="36.7109375" style="2" customWidth="1"/>
    <col min="2" max="2" width="11.42578125" style="3" customWidth="1"/>
    <col min="3" max="7" width="12.28515625" style="2" customWidth="1"/>
    <col min="8" max="8" width="15.140625" style="2" customWidth="1"/>
    <col min="9" max="9" width="18.28515625" style="2" customWidth="1"/>
    <col min="10" max="10" width="15.42578125" style="2" customWidth="1"/>
    <col min="11" max="11" width="8.5703125" style="124" customWidth="1"/>
    <col min="12" max="16384" width="8.85546875" style="2"/>
  </cols>
  <sheetData>
    <row r="1" spans="1:11" ht="20.25" customHeight="1">
      <c r="A1" s="1724" t="s">
        <v>147</v>
      </c>
      <c r="B1" s="1729" t="str">
        <f>'DAILY MEAT PREP &amp; PAR SHEET'!D2</f>
        <v>DICKEY'S</v>
      </c>
      <c r="C1" s="125" t="s">
        <v>209</v>
      </c>
      <c r="D1" s="1698" t="s">
        <v>210</v>
      </c>
      <c r="E1" s="1699"/>
      <c r="F1" s="1699"/>
      <c r="G1" s="1700"/>
      <c r="H1" s="1701"/>
      <c r="I1" s="1702"/>
      <c r="J1" s="1702"/>
      <c r="K1" s="175"/>
    </row>
    <row r="2" spans="1:11" ht="31.5" customHeight="1">
      <c r="A2" s="1725"/>
      <c r="B2" s="1730"/>
      <c r="C2" s="126" t="str">
        <f>'INVENTORY WEEK 1'!C2</f>
        <v>Add Date</v>
      </c>
      <c r="D2" s="126" t="str">
        <f>'INVENTORY WEEK 4'!G2</f>
        <v>Add Date</v>
      </c>
      <c r="E2" s="127" t="s">
        <v>211</v>
      </c>
      <c r="F2" s="127" t="s">
        <v>211</v>
      </c>
      <c r="G2" s="127" t="s">
        <v>211</v>
      </c>
      <c r="H2" s="1703" t="s">
        <v>212</v>
      </c>
      <c r="I2" s="1704"/>
      <c r="J2" s="1740"/>
      <c r="K2" s="1715" t="s">
        <v>213</v>
      </c>
    </row>
    <row r="3" spans="1:11" ht="15" customHeight="1">
      <c r="A3" s="1725"/>
      <c r="B3" s="1731" t="s">
        <v>214</v>
      </c>
      <c r="C3" s="1709" t="s">
        <v>215</v>
      </c>
      <c r="D3" s="1733" t="s">
        <v>216</v>
      </c>
      <c r="E3" s="1733" t="str">
        <f>IF('DAILY MEAT PREP &amp; PAR SHEET'!D2="HARAHAN","MONDAY","TUESDAY")</f>
        <v>TUESDAY</v>
      </c>
      <c r="F3" s="1733" t="str">
        <f>IF('DAILY MEAT PREP &amp; PAR SHEET'!D2="HARAHAN","THURSDAY","FRIDAY")</f>
        <v>FRIDAY</v>
      </c>
      <c r="G3" s="1709" t="s">
        <v>217</v>
      </c>
      <c r="H3" s="1713" t="s">
        <v>218</v>
      </c>
      <c r="I3" s="1715" t="s">
        <v>219</v>
      </c>
      <c r="J3" s="1715" t="s">
        <v>220</v>
      </c>
      <c r="K3" s="1735"/>
    </row>
    <row r="4" spans="1:11" ht="19.5" customHeight="1">
      <c r="A4" s="1726"/>
      <c r="B4" s="1732"/>
      <c r="C4" s="1710"/>
      <c r="D4" s="1734"/>
      <c r="E4" s="1734"/>
      <c r="F4" s="1734"/>
      <c r="G4" s="1710"/>
      <c r="H4" s="1714"/>
      <c r="I4" s="1716"/>
      <c r="J4" s="1716"/>
      <c r="K4" s="1716"/>
    </row>
    <row r="5" spans="1:11" ht="17.25" customHeight="1">
      <c r="A5" s="130"/>
      <c r="B5" s="1732"/>
      <c r="C5" s="1705" t="s">
        <v>221</v>
      </c>
      <c r="D5" s="1705"/>
      <c r="E5" s="1705"/>
      <c r="F5" s="1705"/>
      <c r="G5" s="1706"/>
      <c r="H5" s="131"/>
      <c r="I5" s="176"/>
      <c r="J5" s="176"/>
      <c r="K5" s="177"/>
    </row>
    <row r="6" spans="1:11" ht="18.75">
      <c r="A6" s="4" t="str">
        <f>'INVENTORY WEEK 1'!A6</f>
        <v>MEATS</v>
      </c>
      <c r="B6" s="132"/>
      <c r="C6" s="133"/>
      <c r="D6" s="133"/>
      <c r="E6" s="133"/>
      <c r="F6" s="133"/>
      <c r="G6" s="133"/>
      <c r="H6" s="134"/>
      <c r="I6" s="178"/>
      <c r="J6" s="178"/>
      <c r="K6" s="179"/>
    </row>
    <row r="7" spans="1:11">
      <c r="A7" s="135" t="str">
        <f>'INVENTORY WEEK 1'!A7</f>
        <v>Beef Brisket</v>
      </c>
      <c r="B7" s="136">
        <f>'INVENTORY WEEK 1'!B7</f>
        <v>6636452</v>
      </c>
      <c r="C7" s="137">
        <f>'INVENTORY WEEK 1'!C7</f>
        <v>2.79</v>
      </c>
      <c r="D7" s="138">
        <f>'INVENTORY WEEK 4'!G7</f>
        <v>0</v>
      </c>
      <c r="E7" s="139"/>
      <c r="F7" s="139"/>
      <c r="G7" s="140"/>
      <c r="H7" s="141">
        <f>(D7*C7)</f>
        <v>0</v>
      </c>
      <c r="I7" s="141">
        <f>(C7*G7)</f>
        <v>0</v>
      </c>
      <c r="J7" s="180">
        <f>(D7+E7+F7-G7)*C7</f>
        <v>0</v>
      </c>
      <c r="K7" s="128">
        <f>D7+E7+F7-G7</f>
        <v>0</v>
      </c>
    </row>
    <row r="8" spans="1:11">
      <c r="A8" s="14" t="str">
        <f>'INVENTORY WEEK 1'!A8</f>
        <v>Chicken Breast</v>
      </c>
      <c r="B8" s="66">
        <f>'INVENTORY WEEK 1'!B8</f>
        <v>7714468</v>
      </c>
      <c r="C8" s="142">
        <f>'INVENTORY WEEK 1'!C8</f>
        <v>1.68</v>
      </c>
      <c r="D8" s="143">
        <f>'INVENTORY WEEK 4'!G8</f>
        <v>0</v>
      </c>
      <c r="E8" s="144"/>
      <c r="F8" s="144"/>
      <c r="G8" s="145"/>
      <c r="H8" s="146">
        <f t="shared" ref="H8:H18" si="0">D8*C8</f>
        <v>0</v>
      </c>
      <c r="I8" s="146">
        <f t="shared" ref="I8:I18" si="1">C8*G8</f>
        <v>0</v>
      </c>
      <c r="J8" s="181">
        <f t="shared" ref="J8:J18" si="2">(D8+E8+F8-G8)*C8</f>
        <v>0</v>
      </c>
      <c r="K8" s="182">
        <f t="shared" ref="K8:K71" si="3">D8+E8+F8-G8</f>
        <v>0</v>
      </c>
    </row>
    <row r="9" spans="1:11">
      <c r="A9" s="14" t="str">
        <f>'INVENTORY WEEK 1'!A9</f>
        <v>Chicken Nuggets</v>
      </c>
      <c r="B9" s="66">
        <f>'INVENTORY WEEK 1'!B9</f>
        <v>9839283</v>
      </c>
      <c r="C9" s="142">
        <f>'INVENTORY WEEK 1'!C9</f>
        <v>65.84</v>
      </c>
      <c r="D9" s="143">
        <f>'INVENTORY WEEK 4'!G9</f>
        <v>0</v>
      </c>
      <c r="E9" s="144"/>
      <c r="F9" s="144"/>
      <c r="G9" s="145"/>
      <c r="H9" s="146">
        <f t="shared" si="0"/>
        <v>0</v>
      </c>
      <c r="I9" s="146">
        <f t="shared" si="1"/>
        <v>0</v>
      </c>
      <c r="J9" s="181">
        <f t="shared" si="2"/>
        <v>0</v>
      </c>
      <c r="K9" s="182">
        <f t="shared" si="3"/>
        <v>0</v>
      </c>
    </row>
    <row r="10" spans="1:11">
      <c r="A10" s="14" t="str">
        <f>'INVENTORY WEEK 1'!A10</f>
        <v>Pork, Boston Butt</v>
      </c>
      <c r="B10" s="66">
        <f>'INVENTORY WEEK 1'!B10</f>
        <v>9692265</v>
      </c>
      <c r="C10" s="142">
        <f>'INVENTORY WEEK 1'!C10</f>
        <v>1.26</v>
      </c>
      <c r="D10" s="143">
        <f>'INVENTORY WEEK 4'!G10</f>
        <v>0</v>
      </c>
      <c r="E10" s="144"/>
      <c r="F10" s="144"/>
      <c r="G10" s="145"/>
      <c r="H10" s="146">
        <f t="shared" si="0"/>
        <v>0</v>
      </c>
      <c r="I10" s="146">
        <f t="shared" si="1"/>
        <v>0</v>
      </c>
      <c r="J10" s="181">
        <f t="shared" si="2"/>
        <v>0</v>
      </c>
      <c r="K10" s="182">
        <f t="shared" si="3"/>
        <v>0</v>
      </c>
    </row>
    <row r="11" spans="1:11">
      <c r="A11" s="14" t="str">
        <f>'INVENTORY WEEK 1'!A11</f>
        <v>Pork, SpareRib</v>
      </c>
      <c r="B11" s="147">
        <f>'INVENTORY WEEK 1'!B11</f>
        <v>2447019</v>
      </c>
      <c r="C11" s="142">
        <f>'INVENTORY WEEK 1'!C11</f>
        <v>2.0499999999999998</v>
      </c>
      <c r="D11" s="143">
        <f>'INVENTORY WEEK 4'!G11</f>
        <v>0</v>
      </c>
      <c r="E11" s="144"/>
      <c r="F11" s="144"/>
      <c r="G11" s="145"/>
      <c r="H11" s="146">
        <f t="shared" si="0"/>
        <v>0</v>
      </c>
      <c r="I11" s="146">
        <f t="shared" si="1"/>
        <v>0</v>
      </c>
      <c r="J11" s="181">
        <f t="shared" si="2"/>
        <v>0</v>
      </c>
      <c r="K11" s="182">
        <f t="shared" si="3"/>
        <v>0</v>
      </c>
    </row>
    <row r="12" spans="1:11">
      <c r="A12" s="14" t="str">
        <f>'INVENTORY WEEK 1'!A12</f>
        <v>Sausage, Smoked Original</v>
      </c>
      <c r="B12" s="147">
        <f>'INVENTORY WEEK 1'!B12</f>
        <v>5803726</v>
      </c>
      <c r="C12" s="142">
        <f>'INVENTORY WEEK 1'!C12</f>
        <v>50.59</v>
      </c>
      <c r="D12" s="143">
        <f>'INVENTORY WEEK 4'!G12</f>
        <v>0</v>
      </c>
      <c r="E12" s="144"/>
      <c r="F12" s="144"/>
      <c r="G12" s="145"/>
      <c r="H12" s="146">
        <f t="shared" si="0"/>
        <v>0</v>
      </c>
      <c r="I12" s="146">
        <f t="shared" si="1"/>
        <v>0</v>
      </c>
      <c r="J12" s="181">
        <f t="shared" si="2"/>
        <v>0</v>
      </c>
      <c r="K12" s="182">
        <f t="shared" si="3"/>
        <v>0</v>
      </c>
    </row>
    <row r="13" spans="1:11">
      <c r="A13" s="14" t="str">
        <f>'INVENTORY WEEK 1'!A13</f>
        <v>Sausage, Jalapeno Cheddar</v>
      </c>
      <c r="B13" s="147">
        <f>'INVENTORY WEEK 1'!B13</f>
        <v>5167151</v>
      </c>
      <c r="C13" s="142">
        <f>'INVENTORY WEEK 1'!C13</f>
        <v>50.59</v>
      </c>
      <c r="D13" s="143">
        <f>'INVENTORY WEEK 4'!G13</f>
        <v>0</v>
      </c>
      <c r="E13" s="144"/>
      <c r="F13" s="144"/>
      <c r="G13" s="145"/>
      <c r="H13" s="146">
        <f t="shared" si="0"/>
        <v>0</v>
      </c>
      <c r="I13" s="146">
        <f t="shared" si="1"/>
        <v>0</v>
      </c>
      <c r="J13" s="181">
        <f t="shared" si="2"/>
        <v>0</v>
      </c>
      <c r="K13" s="182">
        <f t="shared" si="3"/>
        <v>0</v>
      </c>
    </row>
    <row r="14" spans="1:11">
      <c r="A14" s="14" t="str">
        <f>'INVENTORY WEEK 1'!A14</f>
        <v>Turkey, Breast Whole</v>
      </c>
      <c r="B14" s="66">
        <f>'INVENTORY WEEK 1'!B14</f>
        <v>9833070</v>
      </c>
      <c r="C14" s="142">
        <f>'INVENTORY WEEK 1'!C14</f>
        <v>2.52</v>
      </c>
      <c r="D14" s="148">
        <f>'INVENTORY WEEK 4'!G14</f>
        <v>0</v>
      </c>
      <c r="E14" s="38"/>
      <c r="F14" s="38"/>
      <c r="G14" s="149"/>
      <c r="H14" s="146">
        <f t="shared" si="0"/>
        <v>0</v>
      </c>
      <c r="I14" s="146">
        <f t="shared" si="1"/>
        <v>0</v>
      </c>
      <c r="J14" s="181">
        <f t="shared" si="2"/>
        <v>0</v>
      </c>
      <c r="K14" s="182">
        <f t="shared" si="3"/>
        <v>0</v>
      </c>
    </row>
    <row r="15" spans="1:11">
      <c r="A15" s="14" t="str">
        <f>'INVENTORY WEEK 1'!A15</f>
        <v>Bacon Bits</v>
      </c>
      <c r="B15" s="150" t="str">
        <f>'INVENTORY WEEK 1'!B15</f>
        <v>7660281</v>
      </c>
      <c r="C15" s="151">
        <f>'INVENTORY WEEK 1'!C15</f>
        <v>60.88</v>
      </c>
      <c r="D15" s="148">
        <f>'INVENTORY WEEK 4'!G15</f>
        <v>0</v>
      </c>
      <c r="E15" s="38"/>
      <c r="F15" s="38"/>
      <c r="G15" s="149"/>
      <c r="H15" s="146">
        <f t="shared" si="0"/>
        <v>0</v>
      </c>
      <c r="I15" s="146">
        <f t="shared" si="1"/>
        <v>0</v>
      </c>
      <c r="J15" s="181">
        <f t="shared" si="2"/>
        <v>0</v>
      </c>
      <c r="K15" s="182">
        <f t="shared" si="3"/>
        <v>0</v>
      </c>
    </row>
    <row r="16" spans="1:11">
      <c r="A16" s="14">
        <f>'INVENTORY WEEK 1'!A16</f>
        <v>0</v>
      </c>
      <c r="B16" s="152">
        <f>'INVENTORY WEEK 1'!B16</f>
        <v>0</v>
      </c>
      <c r="C16" s="153">
        <f>'INVENTORY WEEK 1'!C16</f>
        <v>0</v>
      </c>
      <c r="D16" s="148">
        <f>'INVENTORY WEEK 4'!G16</f>
        <v>0</v>
      </c>
      <c r="E16" s="38"/>
      <c r="F16" s="38"/>
      <c r="G16" s="149"/>
      <c r="H16" s="146">
        <f t="shared" si="0"/>
        <v>0</v>
      </c>
      <c r="I16" s="146">
        <f t="shared" si="1"/>
        <v>0</v>
      </c>
      <c r="J16" s="181">
        <f t="shared" si="2"/>
        <v>0</v>
      </c>
      <c r="K16" s="182">
        <f t="shared" si="3"/>
        <v>0</v>
      </c>
    </row>
    <row r="17" spans="1:11">
      <c r="A17" s="14">
        <f>'INVENTORY WEEK 1'!A17</f>
        <v>0</v>
      </c>
      <c r="B17" s="152">
        <f>'INVENTORY WEEK 1'!B17</f>
        <v>0</v>
      </c>
      <c r="C17" s="153">
        <f>'INVENTORY WEEK 1'!C17</f>
        <v>0</v>
      </c>
      <c r="D17" s="148">
        <f>'INVENTORY WEEK 4'!G17</f>
        <v>0</v>
      </c>
      <c r="E17" s="38"/>
      <c r="F17" s="38"/>
      <c r="G17" s="149"/>
      <c r="H17" s="146">
        <f t="shared" si="0"/>
        <v>0</v>
      </c>
      <c r="I17" s="146">
        <f t="shared" si="1"/>
        <v>0</v>
      </c>
      <c r="J17" s="181">
        <f t="shared" si="2"/>
        <v>0</v>
      </c>
      <c r="K17" s="182">
        <f t="shared" si="3"/>
        <v>0</v>
      </c>
    </row>
    <row r="18" spans="1:11">
      <c r="A18" s="39">
        <f>'INVENTORY WEEK 1'!A18</f>
        <v>0</v>
      </c>
      <c r="B18" s="154">
        <f>'INVENTORY WEEK 1'!B18</f>
        <v>0</v>
      </c>
      <c r="C18" s="155">
        <f>'INVENTORY WEEK 1'!C18</f>
        <v>0</v>
      </c>
      <c r="D18" s="107">
        <f>'INVENTORY WEEK 4'!G18</f>
        <v>0</v>
      </c>
      <c r="E18" s="43"/>
      <c r="F18" s="43"/>
      <c r="G18" s="156"/>
      <c r="H18" s="146">
        <f t="shared" si="0"/>
        <v>0</v>
      </c>
      <c r="I18" s="146">
        <f t="shared" si="1"/>
        <v>0</v>
      </c>
      <c r="J18" s="181">
        <f t="shared" si="2"/>
        <v>0</v>
      </c>
      <c r="K18" s="129">
        <f t="shared" si="3"/>
        <v>0</v>
      </c>
    </row>
    <row r="19" spans="1:11">
      <c r="A19" s="1743" t="s">
        <v>233</v>
      </c>
      <c r="B19" s="1736"/>
      <c r="C19" s="1736"/>
      <c r="D19" s="1736"/>
      <c r="E19" s="110">
        <f>E7*C7+C8*E8+C9*E9+C10*E10+C11*E11+C12*E12+C13*E13+C14*E14+C15*E15+C16*E16+C17*E17+C18*E18</f>
        <v>0</v>
      </c>
      <c r="F19" s="111">
        <f>F7*C7+C8*F8+C9*F9+C10*F10+C11*F11+C12*F12+C13*F13+C14*F14+C15*F15+C16*F16+C17*F17+C18*F18</f>
        <v>0</v>
      </c>
      <c r="G19" s="1736"/>
      <c r="H19" s="157">
        <f>SUM(H7:H18)</f>
        <v>0</v>
      </c>
      <c r="I19" s="157">
        <f>SUM(I7:I18)</f>
        <v>0</v>
      </c>
      <c r="J19" s="183">
        <f>SUM(J7:J18)</f>
        <v>0</v>
      </c>
      <c r="K19" s="128"/>
    </row>
    <row r="20" spans="1:11">
      <c r="A20" s="1728"/>
      <c r="B20" s="1736"/>
      <c r="C20" s="1736"/>
      <c r="D20" s="1736"/>
      <c r="E20" s="1741"/>
      <c r="F20" s="1741"/>
      <c r="G20" s="1736"/>
      <c r="H20" s="1742"/>
      <c r="I20" s="1742"/>
      <c r="J20" s="1742"/>
      <c r="K20" s="179"/>
    </row>
    <row r="21" spans="1:11">
      <c r="A21" s="158" t="str">
        <f>'INVENTORY WEEK 1'!A21</f>
        <v>Baked Potato Casserole</v>
      </c>
      <c r="B21" s="99">
        <f>'INVENTORY WEEK 1'!B21</f>
        <v>4484571</v>
      </c>
      <c r="C21" s="159">
        <f>'INVENTORY WEEK 1'!C21</f>
        <v>24.95</v>
      </c>
      <c r="D21" s="160">
        <f>'INVENTORY WEEK 4'!G21</f>
        <v>0</v>
      </c>
      <c r="E21" s="161"/>
      <c r="F21" s="161"/>
      <c r="G21" s="162"/>
      <c r="H21" s="141">
        <f>D21*C21</f>
        <v>0</v>
      </c>
      <c r="I21" s="141">
        <f>C21*G21</f>
        <v>0</v>
      </c>
      <c r="J21" s="184">
        <f>(D21+E21+F21-G21)*C21</f>
        <v>0</v>
      </c>
      <c r="K21" s="128">
        <f>D21+E21+F21-G21</f>
        <v>0</v>
      </c>
    </row>
    <row r="22" spans="1:11">
      <c r="A22" s="53" t="str">
        <f>'INVENTORY WEEK 1'!A22</f>
        <v>Bean, Baked Bean</v>
      </c>
      <c r="B22" s="15">
        <f>'INVENTORY WEEK 1'!B22</f>
        <v>7841281</v>
      </c>
      <c r="C22" s="163">
        <f>'INVENTORY WEEK 1'!C22</f>
        <v>32.97</v>
      </c>
      <c r="D22" s="164">
        <f>'INVENTORY WEEK 4'!G22</f>
        <v>0</v>
      </c>
      <c r="E22" s="165"/>
      <c r="F22" s="165"/>
      <c r="G22" s="166"/>
      <c r="H22" s="146">
        <f>D22*C22</f>
        <v>0</v>
      </c>
      <c r="I22" s="146">
        <f t="shared" ref="I22:I29" si="4">C22*G22</f>
        <v>0</v>
      </c>
      <c r="J22" s="181">
        <f>(D22+E22+F22-G22)*C22</f>
        <v>0</v>
      </c>
      <c r="K22" s="182">
        <f t="shared" si="3"/>
        <v>0</v>
      </c>
    </row>
    <row r="23" spans="1:11">
      <c r="A23" s="53" t="str">
        <f>'INVENTORY WEEK 1'!A23</f>
        <v>Bean, Green Bean</v>
      </c>
      <c r="B23" s="15">
        <f>'INVENTORY WEEK 1'!B23</f>
        <v>4083781</v>
      </c>
      <c r="C23" s="163">
        <f>'INVENTORY WEEK 1'!C23</f>
        <v>32.33</v>
      </c>
      <c r="D23" s="164">
        <f>'INVENTORY WEEK 4'!G23</f>
        <v>0</v>
      </c>
      <c r="E23" s="165"/>
      <c r="F23" s="165"/>
      <c r="G23" s="166"/>
      <c r="H23" s="146">
        <f t="shared" ref="H23:H29" si="5">D23*C23</f>
        <v>0</v>
      </c>
      <c r="I23" s="146">
        <f t="shared" si="4"/>
        <v>0</v>
      </c>
      <c r="J23" s="181">
        <f t="shared" ref="J23:J29" si="6">(D23+E23+F23-G23)*C23</f>
        <v>0</v>
      </c>
      <c r="K23" s="182">
        <f t="shared" si="3"/>
        <v>0</v>
      </c>
    </row>
    <row r="24" spans="1:11">
      <c r="A24" s="53" t="str">
        <f>'INVENTORY WEEK 1'!A24</f>
        <v>Bean, Jalapeno Bean</v>
      </c>
      <c r="B24" s="15">
        <f>'INVENTORY WEEK 1'!B24</f>
        <v>7841661</v>
      </c>
      <c r="C24" s="163">
        <f>'INVENTORY WEEK 1'!C24</f>
        <v>32.979999999999997</v>
      </c>
      <c r="D24" s="164">
        <f>'INVENTORY WEEK 4'!G24</f>
        <v>0</v>
      </c>
      <c r="E24" s="165"/>
      <c r="F24" s="165"/>
      <c r="G24" s="166"/>
      <c r="H24" s="146">
        <f t="shared" si="5"/>
        <v>0</v>
      </c>
      <c r="I24" s="146">
        <f t="shared" si="4"/>
        <v>0</v>
      </c>
      <c r="J24" s="181">
        <f t="shared" si="6"/>
        <v>0</v>
      </c>
      <c r="K24" s="182">
        <f t="shared" si="3"/>
        <v>0</v>
      </c>
    </row>
    <row r="25" spans="1:11">
      <c r="A25" s="53" t="str">
        <f>'INVENTORY WEEK 1'!A25</f>
        <v>Brioche Bun (Big Barbecue)</v>
      </c>
      <c r="B25" s="15">
        <f>'INVENTORY WEEK 1'!B25</f>
        <v>7991876</v>
      </c>
      <c r="C25" s="163">
        <f>'INVENTORY WEEK 1'!C25</f>
        <v>25.55</v>
      </c>
      <c r="D25" s="164">
        <f>'INVENTORY WEEK 4'!G25</f>
        <v>0</v>
      </c>
      <c r="E25" s="165"/>
      <c r="F25" s="165"/>
      <c r="G25" s="166"/>
      <c r="H25" s="146">
        <f t="shared" si="5"/>
        <v>0</v>
      </c>
      <c r="I25" s="146">
        <f t="shared" si="4"/>
        <v>0</v>
      </c>
      <c r="J25" s="181">
        <f t="shared" si="6"/>
        <v>0</v>
      </c>
      <c r="K25" s="182">
        <f t="shared" si="3"/>
        <v>0</v>
      </c>
    </row>
    <row r="26" spans="1:11">
      <c r="A26" s="53" t="str">
        <f>'INVENTORY WEEK 1'!A26</f>
        <v>Brownie, Blondie</v>
      </c>
      <c r="B26" s="15">
        <f>'INVENTORY WEEK 1'!B26</f>
        <v>1350689</v>
      </c>
      <c r="C26" s="163">
        <f>'INVENTORY WEEK 1'!C26</f>
        <v>61.65</v>
      </c>
      <c r="D26" s="164">
        <f>'INVENTORY WEEK 4'!G26</f>
        <v>0</v>
      </c>
      <c r="E26" s="165"/>
      <c r="F26" s="165"/>
      <c r="G26" s="166"/>
      <c r="H26" s="146">
        <f t="shared" si="5"/>
        <v>0</v>
      </c>
      <c r="I26" s="146">
        <f t="shared" si="4"/>
        <v>0</v>
      </c>
      <c r="J26" s="181">
        <f t="shared" si="6"/>
        <v>0</v>
      </c>
      <c r="K26" s="182">
        <f t="shared" si="3"/>
        <v>0</v>
      </c>
    </row>
    <row r="27" spans="1:11">
      <c r="A27" s="53" t="str">
        <f>'INVENTORY WEEK 1'!A27</f>
        <v>Bun, BBQ (Westerner)</v>
      </c>
      <c r="B27" s="15">
        <f>'INVENTORY WEEK 1'!B27</f>
        <v>7991508</v>
      </c>
      <c r="C27" s="163">
        <f>'INVENTORY WEEK 1'!C27</f>
        <v>22.16</v>
      </c>
      <c r="D27" s="164">
        <f>'INVENTORY WEEK 4'!G27</f>
        <v>0</v>
      </c>
      <c r="E27" s="165"/>
      <c r="F27" s="165"/>
      <c r="G27" s="166"/>
      <c r="H27" s="146">
        <f t="shared" si="5"/>
        <v>0</v>
      </c>
      <c r="I27" s="146">
        <f t="shared" si="4"/>
        <v>0</v>
      </c>
      <c r="J27" s="181">
        <f t="shared" si="6"/>
        <v>0</v>
      </c>
      <c r="K27" s="182">
        <f t="shared" si="3"/>
        <v>0</v>
      </c>
    </row>
    <row r="28" spans="1:11">
      <c r="A28" s="53" t="str">
        <f>'INVENTORY WEEK 1'!A28</f>
        <v>Bean, Baked W/Jalapeno</v>
      </c>
      <c r="B28" s="15">
        <f>'INVENTORY WEEK 1'!B28</f>
        <v>7841661</v>
      </c>
      <c r="C28" s="163">
        <f>'INVENTORY WEEK 1'!C28</f>
        <v>32.58</v>
      </c>
      <c r="D28" s="164">
        <f>'INVENTORY WEEK 4'!G28</f>
        <v>0</v>
      </c>
      <c r="E28" s="165"/>
      <c r="F28" s="165"/>
      <c r="G28" s="166"/>
      <c r="H28" s="146">
        <f t="shared" si="5"/>
        <v>0</v>
      </c>
      <c r="I28" s="146">
        <f t="shared" si="4"/>
        <v>0</v>
      </c>
      <c r="J28" s="181">
        <f t="shared" si="6"/>
        <v>0</v>
      </c>
      <c r="K28" s="182">
        <f t="shared" si="3"/>
        <v>0</v>
      </c>
    </row>
    <row r="29" spans="1:11">
      <c r="A29" s="53" t="str">
        <f>'INVENTORY WEEK 1'!A29</f>
        <v>Bread, White (Texas Toast)</v>
      </c>
      <c r="B29" s="15">
        <f>'INVENTORY WEEK 1'!B29</f>
        <v>6340301</v>
      </c>
      <c r="C29" s="163">
        <f>'INVENTORY WEEK 1'!C29</f>
        <v>26.71</v>
      </c>
      <c r="D29" s="164">
        <f>'INVENTORY WEEK 4'!G29</f>
        <v>0</v>
      </c>
      <c r="E29" s="165"/>
      <c r="F29" s="165"/>
      <c r="G29" s="166"/>
      <c r="H29" s="146">
        <f t="shared" si="5"/>
        <v>0</v>
      </c>
      <c r="I29" s="146">
        <f t="shared" si="4"/>
        <v>0</v>
      </c>
      <c r="J29" s="181">
        <f t="shared" si="6"/>
        <v>0</v>
      </c>
      <c r="K29" s="182">
        <f t="shared" si="3"/>
        <v>0</v>
      </c>
    </row>
    <row r="30" spans="1:11">
      <c r="A30" s="53" t="str">
        <f>'INVENTORY WEEK 1'!A30</f>
        <v>Cheese, Cheddar (Shred)</v>
      </c>
      <c r="B30" s="15">
        <f>'INVENTORY WEEK 1'!B30</f>
        <v>1332634</v>
      </c>
      <c r="C30" s="104">
        <f>'INVENTORY WEEK 1'!C30</f>
        <v>45.78</v>
      </c>
      <c r="D30" s="167">
        <f>'INVENTORY WEEK 4'!G30</f>
        <v>0</v>
      </c>
      <c r="E30" s="168"/>
      <c r="F30" s="168"/>
      <c r="G30" s="169"/>
      <c r="H30" s="146">
        <f t="shared" ref="H30:H50" si="7">D30*C30</f>
        <v>0</v>
      </c>
      <c r="I30" s="146">
        <f t="shared" ref="I30:I50" si="8">C30*G30</f>
        <v>0</v>
      </c>
      <c r="J30" s="181">
        <f t="shared" ref="J30:J50" si="9">(D30+E30+F30-G30)*C30</f>
        <v>0</v>
      </c>
      <c r="K30" s="182">
        <f t="shared" si="3"/>
        <v>0</v>
      </c>
    </row>
    <row r="31" spans="1:11">
      <c r="A31" s="53" t="str">
        <f>'INVENTORY WEEK 1'!A31</f>
        <v>Cheese, Cheddar (Sliced)</v>
      </c>
      <c r="B31" s="15">
        <f>'INVENTORY WEEK 1'!B31</f>
        <v>4985693</v>
      </c>
      <c r="C31" s="104">
        <f>'INVENTORY WEEK 1'!C31</f>
        <v>30.49</v>
      </c>
      <c r="D31" s="167">
        <f>'INVENTORY WEEK 4'!G31</f>
        <v>0</v>
      </c>
      <c r="E31" s="168"/>
      <c r="F31" s="168"/>
      <c r="G31" s="169"/>
      <c r="H31" s="146">
        <f t="shared" si="7"/>
        <v>0</v>
      </c>
      <c r="I31" s="146">
        <f t="shared" si="8"/>
        <v>0</v>
      </c>
      <c r="J31" s="181">
        <f t="shared" si="9"/>
        <v>0</v>
      </c>
      <c r="K31" s="182">
        <f t="shared" si="3"/>
        <v>0</v>
      </c>
    </row>
    <row r="32" spans="1:11">
      <c r="A32" s="53" t="str">
        <f>'INVENTORY WEEK 1'!A32</f>
        <v>Cheese, Parmesan</v>
      </c>
      <c r="B32" s="15">
        <f>'INVENTORY WEEK 1'!B32</f>
        <v>3587490</v>
      </c>
      <c r="C32" s="104">
        <f>'INVENTORY WEEK 1'!C32</f>
        <v>82.47</v>
      </c>
      <c r="D32" s="167">
        <f>'INVENTORY WEEK 4'!G32</f>
        <v>0</v>
      </c>
      <c r="E32" s="168"/>
      <c r="F32" s="168"/>
      <c r="G32" s="169"/>
      <c r="H32" s="146">
        <f t="shared" si="7"/>
        <v>0</v>
      </c>
      <c r="I32" s="146">
        <f t="shared" si="8"/>
        <v>0</v>
      </c>
      <c r="J32" s="181">
        <f t="shared" si="9"/>
        <v>0</v>
      </c>
      <c r="K32" s="182">
        <f t="shared" si="3"/>
        <v>0</v>
      </c>
    </row>
    <row r="33" spans="1:11">
      <c r="A33" s="53" t="str">
        <f>'INVENTORY WEEK 1'!A33</f>
        <v>Chip, Corn (Fritos)</v>
      </c>
      <c r="B33" s="15">
        <f>'INVENTORY WEEK 1'!B33</f>
        <v>5597968</v>
      </c>
      <c r="C33" s="104">
        <f>'INVENTORY WEEK 1'!C33</f>
        <v>28.88</v>
      </c>
      <c r="D33" s="167">
        <f>'INVENTORY WEEK 4'!G33</f>
        <v>0</v>
      </c>
      <c r="E33" s="168"/>
      <c r="F33" s="168"/>
      <c r="G33" s="169"/>
      <c r="H33" s="146">
        <f t="shared" si="7"/>
        <v>0</v>
      </c>
      <c r="I33" s="146">
        <f t="shared" si="8"/>
        <v>0</v>
      </c>
      <c r="J33" s="181">
        <f t="shared" si="9"/>
        <v>0</v>
      </c>
      <c r="K33" s="182">
        <f t="shared" si="3"/>
        <v>0</v>
      </c>
    </row>
    <row r="34" spans="1:11">
      <c r="A34" s="53" t="str">
        <f>'INVENTORY WEEK 1'!A34</f>
        <v>Chip, Potato BBQ</v>
      </c>
      <c r="B34" s="15">
        <f>'INVENTORY WEEK 1'!B34</f>
        <v>5601653</v>
      </c>
      <c r="C34" s="163">
        <f>'INVENTORY WEEK 1'!C34</f>
        <v>28.88</v>
      </c>
      <c r="D34" s="167">
        <f>'INVENTORY WEEK 4'!G34</f>
        <v>0</v>
      </c>
      <c r="E34" s="168"/>
      <c r="F34" s="168"/>
      <c r="G34" s="169"/>
      <c r="H34" s="146">
        <f t="shared" si="7"/>
        <v>0</v>
      </c>
      <c r="I34" s="146">
        <f t="shared" si="8"/>
        <v>0</v>
      </c>
      <c r="J34" s="181">
        <f t="shared" si="9"/>
        <v>0</v>
      </c>
      <c r="K34" s="182">
        <f t="shared" si="3"/>
        <v>0</v>
      </c>
    </row>
    <row r="35" spans="1:11">
      <c r="A35" s="53" t="str">
        <f>'INVENTORY WEEK 1'!A35</f>
        <v>Chip, Potato Plain</v>
      </c>
      <c r="B35" s="15">
        <f>'INVENTORY WEEK 1'!B35</f>
        <v>5601679</v>
      </c>
      <c r="C35" s="163">
        <f>'INVENTORY WEEK 1'!C35</f>
        <v>28.88</v>
      </c>
      <c r="D35" s="167">
        <f>'INVENTORY WEEK 4'!G35</f>
        <v>0</v>
      </c>
      <c r="E35" s="168"/>
      <c r="F35" s="168"/>
      <c r="G35" s="169"/>
      <c r="H35" s="146">
        <f t="shared" si="7"/>
        <v>0</v>
      </c>
      <c r="I35" s="146">
        <f t="shared" si="8"/>
        <v>0</v>
      </c>
      <c r="J35" s="181">
        <f t="shared" si="9"/>
        <v>0</v>
      </c>
      <c r="K35" s="182">
        <f t="shared" si="3"/>
        <v>0</v>
      </c>
    </row>
    <row r="36" spans="1:11">
      <c r="A36" s="53" t="str">
        <f>'INVENTORY WEEK 1'!A36</f>
        <v>Chip, Sour Cream</v>
      </c>
      <c r="B36" s="56">
        <f>'INVENTORY WEEK 1'!B36</f>
        <v>5601729</v>
      </c>
      <c r="C36" s="170">
        <f>'INVENTORY WEEK 1'!C36</f>
        <v>28.88</v>
      </c>
      <c r="D36" s="171">
        <f>'INVENTORY WEEK 4'!G36</f>
        <v>0</v>
      </c>
      <c r="E36" s="172"/>
      <c r="F36" s="172"/>
      <c r="G36" s="173"/>
      <c r="H36" s="146">
        <f t="shared" si="7"/>
        <v>0</v>
      </c>
      <c r="I36" s="146">
        <f t="shared" si="8"/>
        <v>0</v>
      </c>
      <c r="J36" s="181">
        <f t="shared" si="9"/>
        <v>0</v>
      </c>
      <c r="K36" s="182">
        <f t="shared" si="3"/>
        <v>0</v>
      </c>
    </row>
    <row r="37" spans="1:11">
      <c r="A37" s="53" t="str">
        <f>'INVENTORY WEEK 1'!A37</f>
        <v>Coleslaw Kit</v>
      </c>
      <c r="B37" s="58">
        <f>'INVENTORY WEEK 1'!B37</f>
        <v>3157171</v>
      </c>
      <c r="C37" s="104">
        <f>'INVENTORY WEEK 1'!C37</f>
        <v>30.13</v>
      </c>
      <c r="D37" s="105">
        <f>'INVENTORY WEEK 4'!G37</f>
        <v>0</v>
      </c>
      <c r="E37" s="88"/>
      <c r="F37" s="88"/>
      <c r="G37" s="89"/>
      <c r="H37" s="146">
        <f t="shared" si="7"/>
        <v>0</v>
      </c>
      <c r="I37" s="146">
        <f t="shared" si="8"/>
        <v>0</v>
      </c>
      <c r="J37" s="181">
        <f t="shared" si="9"/>
        <v>0</v>
      </c>
      <c r="K37" s="182">
        <f t="shared" si="3"/>
        <v>0</v>
      </c>
    </row>
    <row r="38" spans="1:11">
      <c r="A38" s="53" t="str">
        <f>'INVENTORY WEEK 1'!A38</f>
        <v>Cone, Ice Cream</v>
      </c>
      <c r="B38" s="58">
        <f>'INVENTORY WEEK 1'!B38</f>
        <v>9576190</v>
      </c>
      <c r="C38" s="104">
        <f>'INVENTORY WEEK 1'!C38</f>
        <v>39.43</v>
      </c>
      <c r="D38" s="105">
        <f>'INVENTORY WEEK 4'!G38</f>
        <v>0</v>
      </c>
      <c r="E38" s="88"/>
      <c r="F38" s="88"/>
      <c r="G38" s="89"/>
      <c r="H38" s="146">
        <f t="shared" si="7"/>
        <v>0</v>
      </c>
      <c r="I38" s="146">
        <f t="shared" si="8"/>
        <v>0</v>
      </c>
      <c r="J38" s="181">
        <f t="shared" si="9"/>
        <v>0</v>
      </c>
      <c r="K38" s="182">
        <f t="shared" si="3"/>
        <v>0</v>
      </c>
    </row>
    <row r="39" spans="1:11">
      <c r="A39" s="53" t="str">
        <f>'INVENTORY WEEK 1'!A39</f>
        <v>Cookie, Chocolate Chunk</v>
      </c>
      <c r="B39" s="58">
        <f>'INVENTORY WEEK 1'!B39</f>
        <v>1045869</v>
      </c>
      <c r="C39" s="104">
        <f>'INVENTORY WEEK 1'!C39</f>
        <v>40.340000000000003</v>
      </c>
      <c r="D39" s="105">
        <f>'INVENTORY WEEK 4'!G39</f>
        <v>0</v>
      </c>
      <c r="E39" s="88"/>
      <c r="F39" s="88"/>
      <c r="G39" s="89"/>
      <c r="H39" s="146">
        <f t="shared" si="7"/>
        <v>0</v>
      </c>
      <c r="I39" s="146">
        <f t="shared" si="8"/>
        <v>0</v>
      </c>
      <c r="J39" s="181">
        <f t="shared" si="9"/>
        <v>0</v>
      </c>
      <c r="K39" s="182">
        <f t="shared" si="3"/>
        <v>0</v>
      </c>
    </row>
    <row r="40" spans="1:11">
      <c r="A40" s="53" t="str">
        <f>'INVENTORY WEEK 1'!A40</f>
        <v>Corn On Cob</v>
      </c>
      <c r="B40" s="58">
        <f>'INVENTORY WEEK 1'!B40</f>
        <v>4328118</v>
      </c>
      <c r="C40" s="104">
        <f>'INVENTORY WEEK 1'!C40</f>
        <v>25.15</v>
      </c>
      <c r="D40" s="105">
        <f>'INVENTORY WEEK 4'!G40</f>
        <v>0</v>
      </c>
      <c r="E40" s="88"/>
      <c r="F40" s="88"/>
      <c r="G40" s="89"/>
      <c r="H40" s="146">
        <f t="shared" si="7"/>
        <v>0</v>
      </c>
      <c r="I40" s="146">
        <f t="shared" si="8"/>
        <v>0</v>
      </c>
      <c r="J40" s="181">
        <f t="shared" si="9"/>
        <v>0</v>
      </c>
      <c r="K40" s="182">
        <f t="shared" si="3"/>
        <v>0</v>
      </c>
    </row>
    <row r="41" spans="1:11">
      <c r="A41" s="53" t="str">
        <f>'INVENTORY WEEK 1'!A41</f>
        <v>Muffin, Corn</v>
      </c>
      <c r="B41" s="58">
        <f>'INVENTORY WEEK 1'!B41</f>
        <v>1648749</v>
      </c>
      <c r="C41" s="104">
        <f>'INVENTORY WEEK 1'!C41</f>
        <v>29.17</v>
      </c>
      <c r="D41" s="105">
        <f>'INVENTORY WEEK 4'!G41</f>
        <v>0</v>
      </c>
      <c r="E41" s="88"/>
      <c r="F41" s="88"/>
      <c r="G41" s="89"/>
      <c r="H41" s="146">
        <f t="shared" si="7"/>
        <v>0</v>
      </c>
      <c r="I41" s="146">
        <f t="shared" si="8"/>
        <v>0</v>
      </c>
      <c r="J41" s="181">
        <f t="shared" si="9"/>
        <v>0</v>
      </c>
      <c r="K41" s="182">
        <f t="shared" si="3"/>
        <v>0</v>
      </c>
    </row>
    <row r="42" spans="1:11">
      <c r="A42" s="53" t="str">
        <f>'INVENTORY WEEK 1'!A42</f>
        <v>Dressing, Casear</v>
      </c>
      <c r="B42" s="58">
        <f>'INVENTORY WEEK 1'!B42</f>
        <v>1274273</v>
      </c>
      <c r="C42" s="104">
        <f>'INVENTORY WEEK 1'!C42</f>
        <v>44.17</v>
      </c>
      <c r="D42" s="105">
        <f>'INVENTORY WEEK 4'!G42</f>
        <v>0</v>
      </c>
      <c r="E42" s="88"/>
      <c r="F42" s="88"/>
      <c r="G42" s="89"/>
      <c r="H42" s="146">
        <f t="shared" si="7"/>
        <v>0</v>
      </c>
      <c r="I42" s="146">
        <f t="shared" si="8"/>
        <v>0</v>
      </c>
      <c r="J42" s="181">
        <f t="shared" si="9"/>
        <v>0</v>
      </c>
      <c r="K42" s="182">
        <f t="shared" si="3"/>
        <v>0</v>
      </c>
    </row>
    <row r="43" spans="1:11">
      <c r="A43" s="53" t="str">
        <f>'INVENTORY WEEK 1'!A43</f>
        <v>Dressing, Ranch</v>
      </c>
      <c r="B43" s="58">
        <f>'INVENTORY WEEK 1'!B43</f>
        <v>4354700</v>
      </c>
      <c r="C43" s="104">
        <f>'INVENTORY WEEK 1'!C43</f>
        <v>34.22</v>
      </c>
      <c r="D43" s="105">
        <f>'INVENTORY WEEK 4'!G43</f>
        <v>0</v>
      </c>
      <c r="E43" s="88"/>
      <c r="F43" s="88"/>
      <c r="G43" s="89"/>
      <c r="H43" s="146">
        <f t="shared" si="7"/>
        <v>0</v>
      </c>
      <c r="I43" s="146">
        <f t="shared" si="8"/>
        <v>0</v>
      </c>
      <c r="J43" s="181">
        <f t="shared" si="9"/>
        <v>0</v>
      </c>
      <c r="K43" s="182">
        <f t="shared" si="3"/>
        <v>0</v>
      </c>
    </row>
    <row r="44" spans="1:11">
      <c r="A44" s="53" t="str">
        <f>'INVENTORY WEEK 1'!A44</f>
        <v>Juice Base, Lemonade</v>
      </c>
      <c r="B44" s="58">
        <f>'INVENTORY WEEK 1'!B44</f>
        <v>7793714</v>
      </c>
      <c r="C44" s="104">
        <f>'INVENTORY WEEK 1'!C44</f>
        <v>48.82</v>
      </c>
      <c r="D44" s="105">
        <f>'INVENTORY WEEK 4'!G44</f>
        <v>0</v>
      </c>
      <c r="E44" s="88"/>
      <c r="F44" s="88"/>
      <c r="G44" s="89"/>
      <c r="H44" s="146">
        <f t="shared" si="7"/>
        <v>0</v>
      </c>
      <c r="I44" s="146">
        <f t="shared" si="8"/>
        <v>0</v>
      </c>
      <c r="J44" s="181">
        <f t="shared" si="9"/>
        <v>0</v>
      </c>
      <c r="K44" s="182">
        <f t="shared" si="3"/>
        <v>0</v>
      </c>
    </row>
    <row r="45" spans="1:11">
      <c r="A45" s="53" t="str">
        <f>'INVENTORY WEEK 1'!A45</f>
        <v>Mustard, Pouch</v>
      </c>
      <c r="B45" s="58">
        <f>'INVENTORY WEEK 1'!B45</f>
        <v>2008860</v>
      </c>
      <c r="C45" s="104">
        <f>'INVENTORY WEEK 1'!C45</f>
        <v>9.83</v>
      </c>
      <c r="D45" s="105">
        <f>'INVENTORY WEEK 4'!G45</f>
        <v>0</v>
      </c>
      <c r="E45" s="88"/>
      <c r="F45" s="88"/>
      <c r="G45" s="89"/>
      <c r="H45" s="146">
        <f t="shared" si="7"/>
        <v>0</v>
      </c>
      <c r="I45" s="146">
        <f t="shared" si="8"/>
        <v>0</v>
      </c>
      <c r="J45" s="181">
        <f t="shared" si="9"/>
        <v>0</v>
      </c>
      <c r="K45" s="182">
        <f t="shared" si="3"/>
        <v>0</v>
      </c>
    </row>
    <row r="46" spans="1:11">
      <c r="A46" s="53" t="str">
        <f>'INVENTORY WEEK 1'!A46</f>
        <v>Juice, Lemon Pouch</v>
      </c>
      <c r="B46" s="58">
        <f>'INVENTORY WEEK 1'!B46</f>
        <v>4329249</v>
      </c>
      <c r="C46" s="104">
        <f>'INVENTORY WEEK 1'!C46</f>
        <v>9.07</v>
      </c>
      <c r="D46" s="105">
        <f>'INVENTORY WEEK 4'!G46</f>
        <v>0</v>
      </c>
      <c r="E46" s="88"/>
      <c r="F46" s="88"/>
      <c r="G46" s="89"/>
      <c r="H46" s="146">
        <f t="shared" si="7"/>
        <v>0</v>
      </c>
      <c r="I46" s="146">
        <f t="shared" si="8"/>
        <v>0</v>
      </c>
      <c r="J46" s="181">
        <f t="shared" si="9"/>
        <v>0</v>
      </c>
      <c r="K46" s="182">
        <f t="shared" si="3"/>
        <v>0</v>
      </c>
    </row>
    <row r="47" spans="1:11">
      <c r="A47" s="53" t="str">
        <f>'INVENTORY WEEK 1'!A47</f>
        <v>Ketchup, Tomato</v>
      </c>
      <c r="B47" s="58">
        <f>'INVENTORY WEEK 1'!B47</f>
        <v>6002398</v>
      </c>
      <c r="C47" s="104">
        <f>'INVENTORY WEEK 1'!C47</f>
        <v>19.14</v>
      </c>
      <c r="D47" s="105">
        <f>'INVENTORY WEEK 4'!G47</f>
        <v>0</v>
      </c>
      <c r="E47" s="88"/>
      <c r="F47" s="88"/>
      <c r="G47" s="89"/>
      <c r="H47" s="146">
        <f t="shared" si="7"/>
        <v>0</v>
      </c>
      <c r="I47" s="146">
        <f t="shared" si="8"/>
        <v>0</v>
      </c>
      <c r="J47" s="181">
        <f t="shared" si="9"/>
        <v>0</v>
      </c>
      <c r="K47" s="182">
        <f t="shared" si="3"/>
        <v>0</v>
      </c>
    </row>
    <row r="48" spans="1:11">
      <c r="A48" s="53" t="str">
        <f>'INVENTORY WEEK 1'!A48</f>
        <v>Lettuce, Romaine Chopped</v>
      </c>
      <c r="B48" s="58">
        <f>'INVENTORY WEEK 1'!B48</f>
        <v>9332230</v>
      </c>
      <c r="C48" s="104">
        <f>'INVENTORY WEEK 1'!C48</f>
        <v>22.43</v>
      </c>
      <c r="D48" s="105">
        <f>'INVENTORY WEEK 4'!G48</f>
        <v>0</v>
      </c>
      <c r="E48" s="88"/>
      <c r="F48" s="174"/>
      <c r="G48" s="89"/>
      <c r="H48" s="146">
        <f t="shared" si="7"/>
        <v>0</v>
      </c>
      <c r="I48" s="146">
        <f t="shared" si="8"/>
        <v>0</v>
      </c>
      <c r="J48" s="181">
        <f t="shared" si="9"/>
        <v>0</v>
      </c>
      <c r="K48" s="182">
        <f t="shared" si="3"/>
        <v>0</v>
      </c>
    </row>
    <row r="49" spans="1:11">
      <c r="A49" s="53" t="str">
        <f>'INVENTORY WEEK 1'!A49</f>
        <v>Macaroni &amp; Cheese</v>
      </c>
      <c r="B49" s="58">
        <f>'INVENTORY WEEK 1'!B49</f>
        <v>7768716</v>
      </c>
      <c r="C49" s="104">
        <f>'INVENTORY WEEK 1'!C49</f>
        <v>29.49</v>
      </c>
      <c r="D49" s="105">
        <f>'INVENTORY WEEK 4'!G49</f>
        <v>0</v>
      </c>
      <c r="E49" s="88"/>
      <c r="F49" s="88"/>
      <c r="G49" s="89"/>
      <c r="H49" s="146">
        <f t="shared" si="7"/>
        <v>0</v>
      </c>
      <c r="I49" s="146">
        <f t="shared" si="8"/>
        <v>0</v>
      </c>
      <c r="J49" s="181">
        <f t="shared" si="9"/>
        <v>0</v>
      </c>
      <c r="K49" s="182">
        <f t="shared" si="3"/>
        <v>0</v>
      </c>
    </row>
    <row r="50" spans="1:11">
      <c r="A50" s="53" t="str">
        <f>'INVENTORY WEEK 1'!A50</f>
        <v>Margarine, Solid</v>
      </c>
      <c r="B50" s="15">
        <f>'INVENTORY WEEK 1'!B50</f>
        <v>7775421</v>
      </c>
      <c r="C50" s="104">
        <f>'INVENTORY WEEK 1'!C50</f>
        <v>26.33</v>
      </c>
      <c r="D50" s="105">
        <f>'INVENTORY WEEK 4'!G50</f>
        <v>0</v>
      </c>
      <c r="E50" s="88"/>
      <c r="F50" s="88"/>
      <c r="G50" s="89"/>
      <c r="H50" s="146">
        <f t="shared" si="7"/>
        <v>0</v>
      </c>
      <c r="I50" s="146">
        <f t="shared" si="8"/>
        <v>0</v>
      </c>
      <c r="J50" s="181">
        <f t="shared" si="9"/>
        <v>0</v>
      </c>
      <c r="K50" s="182">
        <f t="shared" si="3"/>
        <v>0</v>
      </c>
    </row>
    <row r="51" spans="1:11">
      <c r="A51" s="53" t="str">
        <f>'INVENTORY WEEK 1'!A51</f>
        <v>Mayonanaise, SS Pouch</v>
      </c>
      <c r="B51" s="58">
        <f>'INVENTORY WEEK 1'!B51</f>
        <v>9329202</v>
      </c>
      <c r="C51" s="104">
        <f>'INVENTORY WEEK 1'!C51</f>
        <v>14.63</v>
      </c>
      <c r="D51" s="105">
        <f>'INVENTORY WEEK 4'!G51</f>
        <v>0</v>
      </c>
      <c r="E51" s="88"/>
      <c r="F51" s="88"/>
      <c r="G51" s="89"/>
      <c r="H51" s="146">
        <f t="shared" ref="H51:H77" si="10">D51*C51</f>
        <v>0</v>
      </c>
      <c r="I51" s="146">
        <f t="shared" ref="I51:I77" si="11">C51*G51</f>
        <v>0</v>
      </c>
      <c r="J51" s="181">
        <f t="shared" ref="J51:J77" si="12">(D51+E51+F51-G51)*C51</f>
        <v>0</v>
      </c>
      <c r="K51" s="182">
        <f t="shared" si="3"/>
        <v>0</v>
      </c>
    </row>
    <row r="52" spans="1:11">
      <c r="A52" s="53" t="str">
        <f>'INVENTORY WEEK 1'!A52</f>
        <v>Okra</v>
      </c>
      <c r="B52" s="58">
        <f>'INVENTORY WEEK 1'!B52</f>
        <v>7758220</v>
      </c>
      <c r="C52" s="104">
        <f>'INVENTORY WEEK 1'!C52</f>
        <v>21.23</v>
      </c>
      <c r="D52" s="105">
        <f>'INVENTORY WEEK 4'!G52</f>
        <v>0</v>
      </c>
      <c r="E52" s="88"/>
      <c r="F52" s="88"/>
      <c r="G52" s="89"/>
      <c r="H52" s="146">
        <f t="shared" si="10"/>
        <v>0</v>
      </c>
      <c r="I52" s="146">
        <f t="shared" si="11"/>
        <v>0</v>
      </c>
      <c r="J52" s="181">
        <f t="shared" si="12"/>
        <v>0</v>
      </c>
      <c r="K52" s="182">
        <f t="shared" si="3"/>
        <v>0</v>
      </c>
    </row>
    <row r="53" spans="1:11">
      <c r="A53" s="53" t="str">
        <f>'INVENTORY WEEK 1'!A53</f>
        <v>Onion, Green Scallion</v>
      </c>
      <c r="B53" s="58">
        <f>'INVENTORY WEEK 1'!B53</f>
        <v>1326438</v>
      </c>
      <c r="C53" s="104">
        <f>'INVENTORY WEEK 1'!C53</f>
        <v>26.16</v>
      </c>
      <c r="D53" s="105">
        <f>'INVENTORY WEEK 4'!G53</f>
        <v>0</v>
      </c>
      <c r="E53" s="88"/>
      <c r="F53" s="88"/>
      <c r="G53" s="89"/>
      <c r="H53" s="146">
        <f t="shared" si="10"/>
        <v>0</v>
      </c>
      <c r="I53" s="146">
        <f t="shared" si="11"/>
        <v>0</v>
      </c>
      <c r="J53" s="181">
        <f t="shared" si="12"/>
        <v>0</v>
      </c>
      <c r="K53" s="182">
        <f t="shared" si="3"/>
        <v>0</v>
      </c>
    </row>
    <row r="54" spans="1:11">
      <c r="A54" s="53" t="str">
        <f>'INVENTORY WEEK 1'!A54</f>
        <v>Onion, Tangler</v>
      </c>
      <c r="B54" s="58">
        <f>'INVENTORY WEEK 1'!B54</f>
        <v>7364995</v>
      </c>
      <c r="C54" s="104">
        <f>'INVENTORY WEEK 1'!C54</f>
        <v>24.2</v>
      </c>
      <c r="D54" s="105">
        <f>'INVENTORY WEEK 4'!G54</f>
        <v>0</v>
      </c>
      <c r="E54" s="88"/>
      <c r="F54" s="88"/>
      <c r="G54" s="89"/>
      <c r="H54" s="146">
        <f t="shared" si="10"/>
        <v>0</v>
      </c>
      <c r="I54" s="146">
        <f t="shared" si="11"/>
        <v>0</v>
      </c>
      <c r="J54" s="181">
        <f t="shared" si="12"/>
        <v>0</v>
      </c>
      <c r="K54" s="182">
        <f t="shared" si="3"/>
        <v>0</v>
      </c>
    </row>
    <row r="55" spans="1:11">
      <c r="A55" s="53" t="str">
        <f>'INVENTORY WEEK 1'!A55</f>
        <v>Onion, Yellow</v>
      </c>
      <c r="B55" s="58">
        <f>'INVENTORY WEEK 1'!B55</f>
        <v>8326696</v>
      </c>
      <c r="C55" s="104">
        <f>'INVENTORY WEEK 1'!C55</f>
        <v>20.5</v>
      </c>
      <c r="D55" s="105">
        <f>'INVENTORY WEEK 4'!G55</f>
        <v>0</v>
      </c>
      <c r="E55" s="88"/>
      <c r="F55" s="88"/>
      <c r="G55" s="89"/>
      <c r="H55" s="146">
        <f t="shared" si="10"/>
        <v>0</v>
      </c>
      <c r="I55" s="146">
        <f t="shared" si="11"/>
        <v>0</v>
      </c>
      <c r="J55" s="181">
        <f t="shared" si="12"/>
        <v>0</v>
      </c>
      <c r="K55" s="182">
        <f t="shared" si="3"/>
        <v>0</v>
      </c>
    </row>
    <row r="56" spans="1:11">
      <c r="A56" s="53" t="str">
        <f>'INVENTORY WEEK 1'!A56</f>
        <v>Oil, Pan Coating (Spray)</v>
      </c>
      <c r="B56" s="58">
        <f>'INVENTORY WEEK 1'!B56</f>
        <v>8328700</v>
      </c>
      <c r="C56" s="104">
        <f>'INVENTORY WEEK 1'!C56</f>
        <v>13.21</v>
      </c>
      <c r="D56" s="105">
        <f>'INVENTORY WEEK 4'!G56</f>
        <v>0</v>
      </c>
      <c r="E56" s="88"/>
      <c r="F56" s="88"/>
      <c r="G56" s="89"/>
      <c r="H56" s="146">
        <f t="shared" si="10"/>
        <v>0</v>
      </c>
      <c r="I56" s="146">
        <f t="shared" si="11"/>
        <v>0</v>
      </c>
      <c r="J56" s="181">
        <f t="shared" si="12"/>
        <v>0</v>
      </c>
      <c r="K56" s="182">
        <f t="shared" si="3"/>
        <v>0</v>
      </c>
    </row>
    <row r="57" spans="1:11">
      <c r="A57" s="53" t="str">
        <f>'INVENTORY WEEK 1'!A57</f>
        <v>Pepper, Jalapeno</v>
      </c>
      <c r="B57" s="58">
        <f>'INVENTORY WEEK 1'!B57</f>
        <v>8129468</v>
      </c>
      <c r="C57" s="104">
        <f>'INVENTORY WEEK 1'!C57</f>
        <v>25.48</v>
      </c>
      <c r="D57" s="105">
        <f>'INVENTORY WEEK 4'!G57</f>
        <v>0</v>
      </c>
      <c r="E57" s="88"/>
      <c r="F57" s="88"/>
      <c r="G57" s="89"/>
      <c r="H57" s="146">
        <f t="shared" si="10"/>
        <v>0</v>
      </c>
      <c r="I57" s="146">
        <f t="shared" si="11"/>
        <v>0</v>
      </c>
      <c r="J57" s="181">
        <f t="shared" si="12"/>
        <v>0</v>
      </c>
      <c r="K57" s="182">
        <f t="shared" si="3"/>
        <v>0</v>
      </c>
    </row>
    <row r="58" spans="1:11">
      <c r="A58" s="53" t="str">
        <f>'INVENTORY WEEK 1'!A58</f>
        <v>Pickle, Dill</v>
      </c>
      <c r="B58" s="58">
        <f>'INVENTORY WEEK 1'!B58</f>
        <v>9593070</v>
      </c>
      <c r="C58" s="104">
        <f>'INVENTORY WEEK 1'!C58</f>
        <v>22.69</v>
      </c>
      <c r="D58" s="105">
        <f>'INVENTORY WEEK 4'!G58</f>
        <v>0</v>
      </c>
      <c r="E58" s="88"/>
      <c r="F58" s="88"/>
      <c r="G58" s="89"/>
      <c r="H58" s="146">
        <f t="shared" si="10"/>
        <v>0</v>
      </c>
      <c r="I58" s="146">
        <f t="shared" si="11"/>
        <v>0</v>
      </c>
      <c r="J58" s="181">
        <f t="shared" si="12"/>
        <v>0</v>
      </c>
      <c r="K58" s="182">
        <f t="shared" si="3"/>
        <v>0</v>
      </c>
    </row>
    <row r="59" spans="1:11">
      <c r="A59" s="53" t="str">
        <f>'INVENTORY WEEK 1'!A59</f>
        <v>Pie, Pecan</v>
      </c>
      <c r="B59" s="15">
        <f>'INVENTORY WEEK 1'!B59</f>
        <v>6789501</v>
      </c>
      <c r="C59" s="104">
        <f>'INVENTORY WEEK 1'!C59</f>
        <v>66.84</v>
      </c>
      <c r="D59" s="105">
        <f>'INVENTORY WEEK 4'!G59</f>
        <v>0</v>
      </c>
      <c r="E59" s="88"/>
      <c r="F59" s="88"/>
      <c r="G59" s="89"/>
      <c r="H59" s="146">
        <f t="shared" si="10"/>
        <v>0</v>
      </c>
      <c r="I59" s="146">
        <f t="shared" si="11"/>
        <v>0</v>
      </c>
      <c r="J59" s="181">
        <f t="shared" si="12"/>
        <v>0</v>
      </c>
      <c r="K59" s="182">
        <f t="shared" si="3"/>
        <v>0</v>
      </c>
    </row>
    <row r="60" spans="1:11">
      <c r="A60" s="53" t="str">
        <f>'INVENTORY WEEK 1'!A60</f>
        <v>Potato, French Fry (Waffle Fry)</v>
      </c>
      <c r="B60" s="58">
        <f>'INVENTORY WEEK 1'!B60</f>
        <v>1000611</v>
      </c>
      <c r="C60" s="104">
        <f>'INVENTORY WEEK 1'!C60</f>
        <v>24.06</v>
      </c>
      <c r="D60" s="105">
        <f>'INVENTORY WEEK 4'!G60</f>
        <v>0</v>
      </c>
      <c r="E60" s="88"/>
      <c r="F60" s="88"/>
      <c r="G60" s="89"/>
      <c r="H60" s="146">
        <f t="shared" si="10"/>
        <v>0</v>
      </c>
      <c r="I60" s="146">
        <f t="shared" si="11"/>
        <v>0</v>
      </c>
      <c r="J60" s="181">
        <f t="shared" si="12"/>
        <v>0</v>
      </c>
      <c r="K60" s="182">
        <f t="shared" si="3"/>
        <v>0</v>
      </c>
    </row>
    <row r="61" spans="1:11">
      <c r="A61" s="53" t="str">
        <f>'INVENTORY WEEK 1'!A61</f>
        <v>Potato, Russet (Baker)</v>
      </c>
      <c r="B61" s="58">
        <f>'INVENTORY WEEK 1'!B61</f>
        <v>2326700</v>
      </c>
      <c r="C61" s="104">
        <f>'INVENTORY WEEK 1'!C61</f>
        <v>33.799999999999997</v>
      </c>
      <c r="D61" s="105">
        <f>'INVENTORY WEEK 4'!G61</f>
        <v>0</v>
      </c>
      <c r="E61" s="88"/>
      <c r="F61" s="88"/>
      <c r="G61" s="89"/>
      <c r="H61" s="146">
        <f t="shared" si="10"/>
        <v>0</v>
      </c>
      <c r="I61" s="146">
        <f t="shared" si="11"/>
        <v>0</v>
      </c>
      <c r="J61" s="181">
        <f t="shared" si="12"/>
        <v>0</v>
      </c>
      <c r="K61" s="182">
        <f t="shared" si="3"/>
        <v>0</v>
      </c>
    </row>
    <row r="62" spans="1:11">
      <c r="A62" s="53" t="str">
        <f>'INVENTORY WEEK 1'!A62</f>
        <v>Roll, Sweet Yeast</v>
      </c>
      <c r="B62" s="58">
        <f>'INVENTORY WEEK 1'!B62</f>
        <v>9718032</v>
      </c>
      <c r="C62" s="104">
        <f>'INVENTORY WEEK 1'!C62</f>
        <v>21.11</v>
      </c>
      <c r="D62" s="105">
        <f>'INVENTORY WEEK 4'!G62</f>
        <v>0</v>
      </c>
      <c r="E62" s="88"/>
      <c r="F62" s="88"/>
      <c r="G62" s="89"/>
      <c r="H62" s="146">
        <f t="shared" si="10"/>
        <v>0</v>
      </c>
      <c r="I62" s="146">
        <f t="shared" si="11"/>
        <v>0</v>
      </c>
      <c r="J62" s="181">
        <f t="shared" si="12"/>
        <v>0</v>
      </c>
      <c r="K62" s="182">
        <f t="shared" si="3"/>
        <v>0</v>
      </c>
    </row>
    <row r="63" spans="1:11">
      <c r="A63" s="53" t="str">
        <f>'INVENTORY WEEK 1'!A63</f>
        <v>Salad, Potato</v>
      </c>
      <c r="B63" s="58">
        <f>'INVENTORY WEEK 1'!B63</f>
        <v>2647547</v>
      </c>
      <c r="C63" s="104">
        <f>'INVENTORY WEEK 1'!C63</f>
        <v>25.41</v>
      </c>
      <c r="D63" s="105">
        <f>'INVENTORY WEEK 4'!G63</f>
        <v>0</v>
      </c>
      <c r="E63" s="88"/>
      <c r="F63" s="88"/>
      <c r="G63" s="89"/>
      <c r="H63" s="146">
        <f t="shared" si="10"/>
        <v>0</v>
      </c>
      <c r="I63" s="146">
        <f t="shared" si="11"/>
        <v>0</v>
      </c>
      <c r="J63" s="181">
        <f t="shared" si="12"/>
        <v>0</v>
      </c>
      <c r="K63" s="182">
        <f t="shared" si="3"/>
        <v>0</v>
      </c>
    </row>
    <row r="64" spans="1:11">
      <c r="A64" s="53" t="str">
        <f>'INVENTORY WEEK 1'!A64</f>
        <v>Sauce, BBQ (Retail)</v>
      </c>
      <c r="B64" s="58">
        <f>'INVENTORY WEEK 1'!B64</f>
        <v>7841398</v>
      </c>
      <c r="C64" s="104">
        <f>'INVENTORY WEEK 1'!C64</f>
        <v>27.1</v>
      </c>
      <c r="D64" s="105">
        <f>'INVENTORY WEEK 4'!G64</f>
        <v>0</v>
      </c>
      <c r="E64" s="88"/>
      <c r="F64" s="88"/>
      <c r="G64" s="89"/>
      <c r="H64" s="146">
        <f t="shared" si="10"/>
        <v>0</v>
      </c>
      <c r="I64" s="146">
        <f t="shared" si="11"/>
        <v>0</v>
      </c>
      <c r="J64" s="181">
        <f t="shared" si="12"/>
        <v>0</v>
      </c>
      <c r="K64" s="182">
        <f t="shared" si="3"/>
        <v>0</v>
      </c>
    </row>
    <row r="65" spans="1:11">
      <c r="A65" s="53" t="str">
        <f>'INVENTORY WEEK 1'!A65</f>
        <v>Sauce, BBQ (Bulk)</v>
      </c>
      <c r="B65" s="15">
        <f>'INVENTORY WEEK 1'!B65</f>
        <v>7841810</v>
      </c>
      <c r="C65" s="104">
        <f>'INVENTORY WEEK 1'!C65</f>
        <v>29.04</v>
      </c>
      <c r="D65" s="105">
        <f>'INVENTORY WEEK 4'!G65</f>
        <v>0</v>
      </c>
      <c r="E65" s="88"/>
      <c r="F65" s="88"/>
      <c r="G65" s="89"/>
      <c r="H65" s="146">
        <f t="shared" si="10"/>
        <v>0</v>
      </c>
      <c r="I65" s="146">
        <f t="shared" si="11"/>
        <v>0</v>
      </c>
      <c r="J65" s="181">
        <f t="shared" si="12"/>
        <v>0</v>
      </c>
      <c r="K65" s="182">
        <f t="shared" si="3"/>
        <v>0</v>
      </c>
    </row>
    <row r="66" spans="1:11">
      <c r="A66" s="53" t="str">
        <f>'INVENTORY WEEK 1'!A66</f>
        <v>Sauce, Taco Pouch</v>
      </c>
      <c r="B66" s="58">
        <f>'INVENTORY WEEK 1'!B66</f>
        <v>1333251</v>
      </c>
      <c r="C66" s="104">
        <f>'INVENTORY WEEK 1'!C66</f>
        <v>11.85</v>
      </c>
      <c r="D66" s="105">
        <f>'INVENTORY WEEK 4'!G66</f>
        <v>0</v>
      </c>
      <c r="E66" s="88"/>
      <c r="F66" s="88"/>
      <c r="G66" s="89"/>
      <c r="H66" s="146">
        <f t="shared" si="10"/>
        <v>0</v>
      </c>
      <c r="I66" s="146">
        <f t="shared" si="11"/>
        <v>0</v>
      </c>
      <c r="J66" s="181">
        <f t="shared" si="12"/>
        <v>0</v>
      </c>
      <c r="K66" s="182">
        <f t="shared" si="3"/>
        <v>0</v>
      </c>
    </row>
    <row r="67" spans="1:11">
      <c r="A67" s="53" t="str">
        <f>'INVENTORY WEEK 1'!A67</f>
        <v>Seasoning, Brisket Rub</v>
      </c>
      <c r="B67" s="58">
        <f>'INVENTORY WEEK 1'!B67</f>
        <v>9544465</v>
      </c>
      <c r="C67" s="104">
        <f>'INVENTORY WEEK 1'!C67</f>
        <v>101.44</v>
      </c>
      <c r="D67" s="105">
        <f>'INVENTORY WEEK 4'!G67</f>
        <v>0</v>
      </c>
      <c r="E67" s="88"/>
      <c r="F67" s="88"/>
      <c r="G67" s="89"/>
      <c r="H67" s="146">
        <f t="shared" si="10"/>
        <v>0</v>
      </c>
      <c r="I67" s="146">
        <f t="shared" si="11"/>
        <v>0</v>
      </c>
      <c r="J67" s="181">
        <f t="shared" si="12"/>
        <v>0</v>
      </c>
      <c r="K67" s="182">
        <f t="shared" si="3"/>
        <v>0</v>
      </c>
    </row>
    <row r="68" spans="1:11">
      <c r="A68" s="53" t="str">
        <f>'INVENTORY WEEK 1'!A68</f>
        <v>Seasoning, Foo Foo Powder</v>
      </c>
      <c r="B68" s="15">
        <f>'INVENTORY WEEK 1'!B68</f>
        <v>7842651</v>
      </c>
      <c r="C68" s="104">
        <f>'INVENTORY WEEK 1'!C68</f>
        <v>49.31</v>
      </c>
      <c r="D68" s="105">
        <f>'INVENTORY WEEK 4'!G68</f>
        <v>0</v>
      </c>
      <c r="E68" s="88"/>
      <c r="F68" s="88"/>
      <c r="G68" s="89"/>
      <c r="H68" s="146">
        <f t="shared" si="10"/>
        <v>0</v>
      </c>
      <c r="I68" s="146">
        <f t="shared" si="11"/>
        <v>0</v>
      </c>
      <c r="J68" s="181">
        <f t="shared" si="12"/>
        <v>0</v>
      </c>
      <c r="K68" s="182">
        <f t="shared" si="3"/>
        <v>0</v>
      </c>
    </row>
    <row r="69" spans="1:11">
      <c r="A69" s="53" t="str">
        <f>'INVENTORY WEEK 1'!A69</f>
        <v>Seasoning, Rib Rub</v>
      </c>
      <c r="B69" s="58">
        <f>'INVENTORY WEEK 1'!B69</f>
        <v>7841984</v>
      </c>
      <c r="C69" s="104">
        <f>'INVENTORY WEEK 1'!C69</f>
        <v>56.03</v>
      </c>
      <c r="D69" s="105">
        <f>'INVENTORY WEEK 4'!G69</f>
        <v>0</v>
      </c>
      <c r="E69" s="88"/>
      <c r="F69" s="88"/>
      <c r="G69" s="89"/>
      <c r="H69" s="146">
        <f t="shared" si="10"/>
        <v>0</v>
      </c>
      <c r="I69" s="146">
        <f t="shared" si="11"/>
        <v>0</v>
      </c>
      <c r="J69" s="181">
        <f t="shared" si="12"/>
        <v>0</v>
      </c>
      <c r="K69" s="182">
        <f t="shared" si="3"/>
        <v>0</v>
      </c>
    </row>
    <row r="70" spans="1:11">
      <c r="A70" s="53" t="str">
        <f>'INVENTORY WEEK 1'!A70</f>
        <v>Seasoning, Rib Rub (Retail)</v>
      </c>
      <c r="B70" s="58">
        <f>'INVENTORY WEEK 1'!B70</f>
        <v>7842552</v>
      </c>
      <c r="C70" s="104">
        <f>'INVENTORY WEEK 1'!C70</f>
        <v>0</v>
      </c>
      <c r="D70" s="105">
        <f>'INVENTORY WEEK 4'!G70</f>
        <v>0</v>
      </c>
      <c r="E70" s="88"/>
      <c r="F70" s="88"/>
      <c r="G70" s="89"/>
      <c r="H70" s="146">
        <f t="shared" si="10"/>
        <v>0</v>
      </c>
      <c r="I70" s="146">
        <f t="shared" si="11"/>
        <v>0</v>
      </c>
      <c r="J70" s="181">
        <f t="shared" si="12"/>
        <v>0</v>
      </c>
      <c r="K70" s="182">
        <f t="shared" si="3"/>
        <v>0</v>
      </c>
    </row>
    <row r="71" spans="1:11">
      <c r="A71" s="53" t="str">
        <f>'INVENTORY WEEK 1'!A71</f>
        <v>Shortening, Frying Oil</v>
      </c>
      <c r="B71" s="15">
        <f>'INVENTORY WEEK 1'!B71</f>
        <v>1328699</v>
      </c>
      <c r="C71" s="104">
        <f>'INVENTORY WEEK 1'!C71</f>
        <v>21.44</v>
      </c>
      <c r="D71" s="105">
        <f>'INVENTORY WEEK 4'!G71</f>
        <v>0</v>
      </c>
      <c r="E71" s="88"/>
      <c r="F71" s="88"/>
      <c r="G71" s="89"/>
      <c r="H71" s="146">
        <f t="shared" si="10"/>
        <v>0</v>
      </c>
      <c r="I71" s="146">
        <f t="shared" si="11"/>
        <v>0</v>
      </c>
      <c r="J71" s="181">
        <f t="shared" si="12"/>
        <v>0</v>
      </c>
      <c r="K71" s="182">
        <f t="shared" si="3"/>
        <v>0</v>
      </c>
    </row>
    <row r="72" spans="1:11">
      <c r="A72" s="53" t="str">
        <f>'INVENTORY WEEK 1'!A72</f>
        <v>Sour Cream, SS Tube</v>
      </c>
      <c r="B72" s="59">
        <f>'INVENTORY WEEK 1'!B72</f>
        <v>6605018</v>
      </c>
      <c r="C72" s="104">
        <f>'INVENTORY WEEK 1'!C72</f>
        <v>12.08</v>
      </c>
      <c r="D72" s="105">
        <f>'INVENTORY WEEK 4'!G72</f>
        <v>0</v>
      </c>
      <c r="E72" s="88"/>
      <c r="F72" s="88"/>
      <c r="G72" s="89"/>
      <c r="H72" s="146">
        <f t="shared" si="10"/>
        <v>0</v>
      </c>
      <c r="I72" s="146">
        <f t="shared" si="11"/>
        <v>0</v>
      </c>
      <c r="J72" s="181">
        <f t="shared" si="12"/>
        <v>0</v>
      </c>
      <c r="K72" s="182">
        <f t="shared" ref="K72:K135" si="13">D72+E72+F72-G72</f>
        <v>0</v>
      </c>
    </row>
    <row r="73" spans="1:11">
      <c r="A73" s="53" t="str">
        <f>'INVENTORY WEEK 1'!A73</f>
        <v>Spice, Pepper Black</v>
      </c>
      <c r="B73" s="58">
        <f>'INVENTORY WEEK 1'!B73</f>
        <v>6358832</v>
      </c>
      <c r="C73" s="104">
        <f>'INVENTORY WEEK 1'!C73</f>
        <v>25.53</v>
      </c>
      <c r="D73" s="105">
        <f>'INVENTORY WEEK 4'!G73</f>
        <v>0</v>
      </c>
      <c r="E73" s="88"/>
      <c r="F73" s="88"/>
      <c r="G73" s="89"/>
      <c r="H73" s="146">
        <f t="shared" si="10"/>
        <v>0</v>
      </c>
      <c r="I73" s="146">
        <f t="shared" si="11"/>
        <v>0</v>
      </c>
      <c r="J73" s="181">
        <f t="shared" si="12"/>
        <v>0</v>
      </c>
      <c r="K73" s="182">
        <f t="shared" si="13"/>
        <v>0</v>
      </c>
    </row>
    <row r="74" spans="1:11">
      <c r="A74" s="53" t="str">
        <f>'INVENTORY WEEK 1'!A74</f>
        <v>Spice, Pepper RED</v>
      </c>
      <c r="B74" s="59">
        <f>'INVENTORY WEEK 1'!B74</f>
        <v>761072</v>
      </c>
      <c r="C74" s="104">
        <f>'INVENTORY WEEK 1'!C74</f>
        <v>23.73</v>
      </c>
      <c r="D74" s="105">
        <f>'INVENTORY WEEK 4'!G74</f>
        <v>0</v>
      </c>
      <c r="E74" s="88"/>
      <c r="F74" s="88"/>
      <c r="G74" s="89"/>
      <c r="H74" s="146">
        <f t="shared" si="10"/>
        <v>0</v>
      </c>
      <c r="I74" s="146">
        <f t="shared" si="11"/>
        <v>0</v>
      </c>
      <c r="J74" s="181">
        <f t="shared" si="12"/>
        <v>0</v>
      </c>
      <c r="K74" s="182">
        <f t="shared" si="13"/>
        <v>0</v>
      </c>
    </row>
    <row r="75" spans="1:11">
      <c r="A75" s="53" t="str">
        <f>'INVENTORY WEEK 1'!A75</f>
        <v>Spinach, Creamed Asiago</v>
      </c>
      <c r="B75" s="15">
        <f>'INVENTORY WEEK 1'!B75</f>
        <v>7504200</v>
      </c>
      <c r="C75" s="104">
        <f>'INVENTORY WEEK 1'!C75</f>
        <v>30.86</v>
      </c>
      <c r="D75" s="105">
        <f>'INVENTORY WEEK 4'!G75</f>
        <v>0</v>
      </c>
      <c r="E75" s="88"/>
      <c r="F75" s="88"/>
      <c r="G75" s="89"/>
      <c r="H75" s="146">
        <f t="shared" si="10"/>
        <v>0</v>
      </c>
      <c r="I75" s="146">
        <f t="shared" si="11"/>
        <v>0</v>
      </c>
      <c r="J75" s="181">
        <f t="shared" si="12"/>
        <v>0</v>
      </c>
      <c r="K75" s="182">
        <f t="shared" si="13"/>
        <v>0</v>
      </c>
    </row>
    <row r="76" spans="1:11">
      <c r="A76" s="53" t="str">
        <f>'INVENTORY WEEK 1'!A76</f>
        <v>Sugar Substitute, PINK SS</v>
      </c>
      <c r="B76" s="60">
        <f>'INVENTORY WEEK 1'!B76</f>
        <v>2947372</v>
      </c>
      <c r="C76" s="185">
        <f>'INVENTORY WEEK 1'!C76</f>
        <v>13.11</v>
      </c>
      <c r="D76" s="186">
        <f>'INVENTORY WEEK 4'!G76</f>
        <v>0</v>
      </c>
      <c r="E76" s="108"/>
      <c r="F76" s="108"/>
      <c r="G76" s="109"/>
      <c r="H76" s="146">
        <f t="shared" si="10"/>
        <v>0</v>
      </c>
      <c r="I76" s="146">
        <f t="shared" si="11"/>
        <v>0</v>
      </c>
      <c r="J76" s="181">
        <f t="shared" si="12"/>
        <v>0</v>
      </c>
      <c r="K76" s="182">
        <f t="shared" si="13"/>
        <v>0</v>
      </c>
    </row>
    <row r="77" spans="1:11">
      <c r="A77" s="62" t="str">
        <f>'INVENTORY WEEK 1'!A77</f>
        <v>Sugar Pouch, White SS</v>
      </c>
      <c r="B77" s="63">
        <f>'INVENTORY WEEK 1'!B77</f>
        <v>9327263</v>
      </c>
      <c r="C77" s="187">
        <f>'INVENTORY WEEK 1'!C77</f>
        <v>15.2</v>
      </c>
      <c r="D77" s="188">
        <f>'INVENTORY WEEK 4'!G77</f>
        <v>0</v>
      </c>
      <c r="E77" s="102"/>
      <c r="F77" s="102"/>
      <c r="G77" s="103"/>
      <c r="H77" s="146">
        <f t="shared" si="10"/>
        <v>0</v>
      </c>
      <c r="I77" s="146">
        <f t="shared" si="11"/>
        <v>0</v>
      </c>
      <c r="J77" s="181">
        <f t="shared" si="12"/>
        <v>0</v>
      </c>
      <c r="K77" s="182">
        <f t="shared" si="13"/>
        <v>0</v>
      </c>
    </row>
    <row r="78" spans="1:11">
      <c r="A78" s="53" t="str">
        <f>'INVENTORY WEEK 1'!A78</f>
        <v>Syrup, Fountain - Coke</v>
      </c>
      <c r="B78" s="65">
        <f>'INVENTORY WEEK 1'!B78</f>
        <v>9004367</v>
      </c>
      <c r="C78" s="104">
        <f>'INVENTORY WEEK 1'!C78</f>
        <v>82.61</v>
      </c>
      <c r="D78" s="105">
        <f>'INVENTORY WEEK 4'!G78</f>
        <v>0</v>
      </c>
      <c r="E78" s="88"/>
      <c r="F78" s="88"/>
      <c r="G78" s="89"/>
      <c r="H78" s="146">
        <f t="shared" ref="H78:H95" si="14">D78*C78</f>
        <v>0</v>
      </c>
      <c r="I78" s="146">
        <f t="shared" ref="I78:I95" si="15">C78*G78</f>
        <v>0</v>
      </c>
      <c r="J78" s="181">
        <f t="shared" ref="J78:J95" si="16">(D78+E78+F78-G78)*C78</f>
        <v>0</v>
      </c>
      <c r="K78" s="182">
        <f t="shared" ref="K78:K95" si="17">D78+E78+F78-G78</f>
        <v>0</v>
      </c>
    </row>
    <row r="79" spans="1:11">
      <c r="A79" s="53" t="str">
        <f>'INVENTORY WEEK 1'!A79</f>
        <v>Syrup, Fountain - Diet Coke</v>
      </c>
      <c r="B79" s="65">
        <f>'INVENTORY WEEK 1'!B79</f>
        <v>5004361</v>
      </c>
      <c r="C79" s="104">
        <f>'INVENTORY WEEK 1'!C79</f>
        <v>82.61</v>
      </c>
      <c r="D79" s="105">
        <f>'INVENTORY WEEK 4'!G79</f>
        <v>0</v>
      </c>
      <c r="E79" s="88"/>
      <c r="F79" s="88"/>
      <c r="G79" s="89"/>
      <c r="H79" s="146">
        <f t="shared" si="14"/>
        <v>0</v>
      </c>
      <c r="I79" s="146">
        <f t="shared" si="15"/>
        <v>0</v>
      </c>
      <c r="J79" s="181">
        <f t="shared" si="16"/>
        <v>0</v>
      </c>
      <c r="K79" s="182">
        <f t="shared" si="17"/>
        <v>0</v>
      </c>
    </row>
    <row r="80" spans="1:11">
      <c r="A80" s="53" t="str">
        <f>'INVENTORY WEEK 1'!A80</f>
        <v>Syrup, Fountain - Coke Zero</v>
      </c>
      <c r="B80" s="65">
        <f>'INVENTORY WEEK 1'!B80</f>
        <v>382804</v>
      </c>
      <c r="C80" s="104">
        <f>'INVENTORY WEEK 1'!C80</f>
        <v>82.61</v>
      </c>
      <c r="D80" s="105">
        <f>'INVENTORY WEEK 4'!G80</f>
        <v>0</v>
      </c>
      <c r="E80" s="88"/>
      <c r="F80" s="88"/>
      <c r="G80" s="89"/>
      <c r="H80" s="146">
        <f t="shared" si="14"/>
        <v>0</v>
      </c>
      <c r="I80" s="146">
        <f t="shared" si="15"/>
        <v>0</v>
      </c>
      <c r="J80" s="181">
        <f t="shared" si="16"/>
        <v>0</v>
      </c>
      <c r="K80" s="182">
        <f t="shared" si="17"/>
        <v>0</v>
      </c>
    </row>
    <row r="81" spans="1:11">
      <c r="A81" s="53" t="str">
        <f>'INVENTORY WEEK 1'!A81</f>
        <v>Syrup, Fountain - Dr. Pepper</v>
      </c>
      <c r="B81" s="66">
        <f>'INVENTORY WEEK 1'!B81</f>
        <v>2009249</v>
      </c>
      <c r="C81" s="104">
        <f>'INVENTORY WEEK 1'!C81</f>
        <v>82.61</v>
      </c>
      <c r="D81" s="105">
        <f>'INVENTORY WEEK 4'!G81</f>
        <v>0</v>
      </c>
      <c r="E81" s="88"/>
      <c r="F81" s="88"/>
      <c r="G81" s="89"/>
      <c r="H81" s="146">
        <f t="shared" si="14"/>
        <v>0</v>
      </c>
      <c r="I81" s="146">
        <f t="shared" si="15"/>
        <v>0</v>
      </c>
      <c r="J81" s="181">
        <f t="shared" si="16"/>
        <v>0</v>
      </c>
      <c r="K81" s="182">
        <f t="shared" si="17"/>
        <v>0</v>
      </c>
    </row>
    <row r="82" spans="1:11">
      <c r="A82" s="53" t="str">
        <f>'INVENTORY WEEK 1'!A82</f>
        <v>Syrup, Fountain - HI C</v>
      </c>
      <c r="B82" s="65">
        <f>'INVENTORY WEEK 1'!B82</f>
        <v>6163828</v>
      </c>
      <c r="C82" s="104">
        <f>'INVENTORY WEEK 1'!C82</f>
        <v>82.61</v>
      </c>
      <c r="D82" s="105">
        <f>'INVENTORY WEEK 4'!G82</f>
        <v>0</v>
      </c>
      <c r="E82" s="88"/>
      <c r="F82" s="88"/>
      <c r="G82" s="89"/>
      <c r="H82" s="146">
        <f t="shared" si="14"/>
        <v>0</v>
      </c>
      <c r="I82" s="146">
        <f t="shared" si="15"/>
        <v>0</v>
      </c>
      <c r="J82" s="181">
        <f t="shared" si="16"/>
        <v>0</v>
      </c>
      <c r="K82" s="182">
        <f t="shared" si="17"/>
        <v>0</v>
      </c>
    </row>
    <row r="83" spans="1:11">
      <c r="A83" s="53" t="str">
        <f>'INVENTORY WEEK 1'!A83</f>
        <v>Syrup, Fountain - Sprite</v>
      </c>
      <c r="B83" s="66">
        <f>'INVENTORY WEEK 1'!B83</f>
        <v>4004362</v>
      </c>
      <c r="C83" s="104">
        <f>'INVENTORY WEEK 1'!C83</f>
        <v>82.61</v>
      </c>
      <c r="D83" s="105">
        <f>'INVENTORY WEEK 4'!G83</f>
        <v>0</v>
      </c>
      <c r="E83" s="88"/>
      <c r="F83" s="88"/>
      <c r="G83" s="89"/>
      <c r="H83" s="146">
        <f t="shared" si="14"/>
        <v>0</v>
      </c>
      <c r="I83" s="146">
        <f t="shared" si="15"/>
        <v>0</v>
      </c>
      <c r="J83" s="181">
        <f t="shared" si="16"/>
        <v>0</v>
      </c>
      <c r="K83" s="182">
        <f t="shared" si="17"/>
        <v>0</v>
      </c>
    </row>
    <row r="84" spans="1:11">
      <c r="A84" s="53" t="str">
        <f>'INVENTORY WEEK 1'!A84</f>
        <v>Syrup, Fountain - Lemonade</v>
      </c>
      <c r="B84" s="65">
        <f>'INVENTORY WEEK 1'!B84</f>
        <v>8383135</v>
      </c>
      <c r="C84" s="104">
        <f>'INVENTORY WEEK 1'!C84</f>
        <v>82.61</v>
      </c>
      <c r="D84" s="105">
        <f>'INVENTORY WEEK 4'!G84</f>
        <v>0</v>
      </c>
      <c r="E84" s="88"/>
      <c r="F84" s="88"/>
      <c r="G84" s="89"/>
      <c r="H84" s="146">
        <f t="shared" si="14"/>
        <v>0</v>
      </c>
      <c r="I84" s="146">
        <f t="shared" si="15"/>
        <v>0</v>
      </c>
      <c r="J84" s="181">
        <f t="shared" si="16"/>
        <v>0</v>
      </c>
      <c r="K84" s="182">
        <f t="shared" si="17"/>
        <v>0</v>
      </c>
    </row>
    <row r="85" spans="1:11">
      <c r="A85" s="53" t="str">
        <f>'INVENTORY WEEK 1'!A85</f>
        <v>Syrup, Fountain - Root Beer</v>
      </c>
      <c r="B85" s="15">
        <f>'INVENTORY WEEK 1'!B85</f>
        <v>2172393</v>
      </c>
      <c r="C85" s="104">
        <f>'INVENTORY WEEK 1'!C85</f>
        <v>82.61</v>
      </c>
      <c r="D85" s="105">
        <f>'INVENTORY WEEK 4'!G85</f>
        <v>0</v>
      </c>
      <c r="E85" s="88"/>
      <c r="F85" s="88"/>
      <c r="G85" s="89"/>
      <c r="H85" s="146">
        <f t="shared" si="14"/>
        <v>0</v>
      </c>
      <c r="I85" s="146">
        <f t="shared" si="15"/>
        <v>0</v>
      </c>
      <c r="J85" s="181">
        <f t="shared" si="16"/>
        <v>0</v>
      </c>
      <c r="K85" s="182">
        <f t="shared" si="17"/>
        <v>0</v>
      </c>
    </row>
    <row r="86" spans="1:11">
      <c r="A86" s="67" t="str">
        <f>'INVENTORY WEEK 1'!A86</f>
        <v>Syrup, Pancake</v>
      </c>
      <c r="B86" s="189">
        <f>'INVENTORY WEEK 1'!B86</f>
        <v>2327567</v>
      </c>
      <c r="C86" s="190">
        <f>'INVENTORY WEEK 1'!C86</f>
        <v>31.05</v>
      </c>
      <c r="D86" s="191">
        <f>'INVENTORY WEEK 4'!G86</f>
        <v>0</v>
      </c>
      <c r="E86" s="192"/>
      <c r="F86" s="192"/>
      <c r="G86" s="193"/>
      <c r="H86" s="146">
        <f t="shared" si="14"/>
        <v>0</v>
      </c>
      <c r="I86" s="146">
        <f t="shared" si="15"/>
        <v>0</v>
      </c>
      <c r="J86" s="181">
        <f t="shared" si="16"/>
        <v>0</v>
      </c>
      <c r="K86" s="182">
        <f t="shared" si="17"/>
        <v>0</v>
      </c>
    </row>
    <row r="87" spans="1:11">
      <c r="A87" s="70" t="str">
        <f>'INVENTORY WEEK 1'!A87</f>
        <v>Tea, Bags</v>
      </c>
      <c r="B87" s="194">
        <f>'INVENTORY WEEK 1'!B87</f>
        <v>7316054</v>
      </c>
      <c r="C87" s="195">
        <f>'INVENTORY WEEK 1'!C87</f>
        <v>73.069999999999993</v>
      </c>
      <c r="D87" s="196">
        <f>'INVENTORY WEEK 4'!G87</f>
        <v>0</v>
      </c>
      <c r="E87" s="85"/>
      <c r="F87" s="85"/>
      <c r="G87" s="86"/>
      <c r="H87" s="146">
        <f t="shared" si="14"/>
        <v>0</v>
      </c>
      <c r="I87" s="146">
        <f t="shared" si="15"/>
        <v>0</v>
      </c>
      <c r="J87" s="181">
        <f t="shared" si="16"/>
        <v>0</v>
      </c>
      <c r="K87" s="182">
        <f t="shared" si="17"/>
        <v>0</v>
      </c>
    </row>
    <row r="88" spans="1:11">
      <c r="A88" s="70" t="str">
        <f>'INVENTORY WEEK 1'!A88</f>
        <v>Tortilla, Flour 4.5"</v>
      </c>
      <c r="B88" s="58">
        <f>'INVENTORY WEEK 1'!B88</f>
        <v>2647448</v>
      </c>
      <c r="C88" s="104">
        <f>'INVENTORY WEEK 1'!C88</f>
        <v>21.56</v>
      </c>
      <c r="D88" s="105">
        <f>'INVENTORY WEEK 4'!G88</f>
        <v>0</v>
      </c>
      <c r="E88" s="88"/>
      <c r="F88" s="88"/>
      <c r="G88" s="89"/>
      <c r="H88" s="146">
        <f t="shared" si="14"/>
        <v>0</v>
      </c>
      <c r="I88" s="146">
        <f t="shared" si="15"/>
        <v>0</v>
      </c>
      <c r="J88" s="181">
        <f t="shared" si="16"/>
        <v>0</v>
      </c>
      <c r="K88" s="182">
        <f t="shared" si="17"/>
        <v>0</v>
      </c>
    </row>
    <row r="89" spans="1:11">
      <c r="A89" s="70" t="str">
        <f>'INVENTORY WEEK 1'!A89</f>
        <v>Water, Bottle</v>
      </c>
      <c r="B89" s="58">
        <f>'INVENTORY WEEK 1'!B89</f>
        <v>3554938</v>
      </c>
      <c r="C89" s="104">
        <f>'INVENTORY WEEK 1'!C89</f>
        <v>6.26</v>
      </c>
      <c r="D89" s="105">
        <f>'INVENTORY WEEK 4'!G89</f>
        <v>0</v>
      </c>
      <c r="E89" s="88"/>
      <c r="F89" s="88"/>
      <c r="G89" s="89"/>
      <c r="H89" s="146">
        <f t="shared" si="14"/>
        <v>0</v>
      </c>
      <c r="I89" s="146">
        <f t="shared" si="15"/>
        <v>0</v>
      </c>
      <c r="J89" s="181">
        <f t="shared" si="16"/>
        <v>0</v>
      </c>
      <c r="K89" s="182">
        <f t="shared" si="17"/>
        <v>0</v>
      </c>
    </row>
    <row r="90" spans="1:11">
      <c r="A90" s="70">
        <f>'INVENTORY WEEK 1'!A90</f>
        <v>0</v>
      </c>
      <c r="B90" s="58">
        <f>'INVENTORY WEEK 1'!B90</f>
        <v>0</v>
      </c>
      <c r="C90" s="104">
        <f>'INVENTORY WEEK 1'!C90</f>
        <v>0</v>
      </c>
      <c r="D90" s="105">
        <f>'INVENTORY WEEK 4'!G90</f>
        <v>0</v>
      </c>
      <c r="E90" s="88"/>
      <c r="F90" s="88"/>
      <c r="G90" s="89"/>
      <c r="H90" s="146">
        <f t="shared" si="14"/>
        <v>0</v>
      </c>
      <c r="I90" s="146">
        <f t="shared" si="15"/>
        <v>0</v>
      </c>
      <c r="J90" s="181">
        <f t="shared" si="16"/>
        <v>0</v>
      </c>
      <c r="K90" s="182">
        <f t="shared" si="17"/>
        <v>0</v>
      </c>
    </row>
    <row r="91" spans="1:11">
      <c r="A91" s="70">
        <f>'INVENTORY WEEK 1'!A91</f>
        <v>0</v>
      </c>
      <c r="B91" s="58">
        <f>'INVENTORY WEEK 1'!B91</f>
        <v>0</v>
      </c>
      <c r="C91" s="104">
        <f>'INVENTORY WEEK 1'!C91</f>
        <v>0</v>
      </c>
      <c r="D91" s="105">
        <f>'INVENTORY WEEK 4'!G91</f>
        <v>0</v>
      </c>
      <c r="E91" s="88"/>
      <c r="F91" s="88"/>
      <c r="G91" s="89"/>
      <c r="H91" s="146">
        <f t="shared" si="14"/>
        <v>0</v>
      </c>
      <c r="I91" s="146">
        <f t="shared" si="15"/>
        <v>0</v>
      </c>
      <c r="J91" s="181">
        <f t="shared" si="16"/>
        <v>0</v>
      </c>
      <c r="K91" s="182">
        <f t="shared" si="17"/>
        <v>0</v>
      </c>
    </row>
    <row r="92" spans="1:11">
      <c r="A92" s="70">
        <f>'INVENTORY WEEK 1'!A92</f>
        <v>0</v>
      </c>
      <c r="B92" s="58">
        <f>'INVENTORY WEEK 1'!B92</f>
        <v>0</v>
      </c>
      <c r="C92" s="104">
        <f>'INVENTORY WEEK 1'!C92</f>
        <v>0</v>
      </c>
      <c r="D92" s="105">
        <f>'INVENTORY WEEK 4'!G92</f>
        <v>0</v>
      </c>
      <c r="E92" s="88"/>
      <c r="F92" s="88"/>
      <c r="G92" s="89"/>
      <c r="H92" s="146">
        <f t="shared" si="14"/>
        <v>0</v>
      </c>
      <c r="I92" s="146">
        <f t="shared" si="15"/>
        <v>0</v>
      </c>
      <c r="J92" s="181">
        <f t="shared" si="16"/>
        <v>0</v>
      </c>
      <c r="K92" s="182">
        <f t="shared" si="17"/>
        <v>0</v>
      </c>
    </row>
    <row r="93" spans="1:11">
      <c r="A93" s="70">
        <f>'INVENTORY WEEK 1'!A93</f>
        <v>0</v>
      </c>
      <c r="B93" s="58">
        <f>'INVENTORY WEEK 1'!B93</f>
        <v>0</v>
      </c>
      <c r="C93" s="104">
        <f>'INVENTORY WEEK 1'!C93</f>
        <v>0</v>
      </c>
      <c r="D93" s="105">
        <f>'INVENTORY WEEK 4'!G93</f>
        <v>0</v>
      </c>
      <c r="E93" s="88"/>
      <c r="F93" s="88"/>
      <c r="G93" s="89"/>
      <c r="H93" s="146">
        <f t="shared" si="14"/>
        <v>0</v>
      </c>
      <c r="I93" s="146">
        <f t="shared" si="15"/>
        <v>0</v>
      </c>
      <c r="J93" s="181">
        <f t="shared" si="16"/>
        <v>0</v>
      </c>
      <c r="K93" s="182">
        <f t="shared" si="17"/>
        <v>0</v>
      </c>
    </row>
    <row r="94" spans="1:11">
      <c r="A94" s="70">
        <f>'INVENTORY WEEK 1'!A94</f>
        <v>0</v>
      </c>
      <c r="B94" s="58">
        <f>'INVENTORY WEEK 1'!B94</f>
        <v>0</v>
      </c>
      <c r="C94" s="104">
        <f>'INVENTORY WEEK 1'!C94</f>
        <v>0</v>
      </c>
      <c r="D94" s="105">
        <f>'INVENTORY WEEK 4'!G94</f>
        <v>0</v>
      </c>
      <c r="E94" s="88"/>
      <c r="F94" s="88"/>
      <c r="G94" s="89"/>
      <c r="H94" s="146">
        <f t="shared" si="14"/>
        <v>0</v>
      </c>
      <c r="I94" s="146">
        <f t="shared" si="15"/>
        <v>0</v>
      </c>
      <c r="J94" s="181">
        <f t="shared" si="16"/>
        <v>0</v>
      </c>
      <c r="K94" s="182">
        <f t="shared" si="17"/>
        <v>0</v>
      </c>
    </row>
    <row r="95" spans="1:11">
      <c r="A95" s="76">
        <f>'INVENTORY WEEK 1'!A95</f>
        <v>0</v>
      </c>
      <c r="B95" s="197">
        <f>'INVENTORY WEEK 1'!B95</f>
        <v>0</v>
      </c>
      <c r="C95" s="198">
        <f>'INVENTORY WEEK 1'!C95</f>
        <v>0</v>
      </c>
      <c r="D95" s="199">
        <f>'INVENTORY WEEK 4'!G95</f>
        <v>0</v>
      </c>
      <c r="E95" s="96"/>
      <c r="F95" s="96"/>
      <c r="G95" s="97"/>
      <c r="H95" s="146">
        <f t="shared" si="14"/>
        <v>0</v>
      </c>
      <c r="I95" s="146">
        <f t="shared" si="15"/>
        <v>0</v>
      </c>
      <c r="J95" s="181">
        <f t="shared" si="16"/>
        <v>0</v>
      </c>
      <c r="K95" s="129">
        <f t="shared" si="17"/>
        <v>0</v>
      </c>
    </row>
    <row r="96" spans="1:11" ht="15.75" customHeight="1">
      <c r="A96" s="1727" t="s">
        <v>303</v>
      </c>
      <c r="B96" s="1711"/>
      <c r="C96" s="1711"/>
      <c r="D96" s="1711"/>
      <c r="E96" s="110">
        <f>C21*E21+C22*E22+C23*E23+C24*E24+C25*E25+C26*E26+C27*E27+C28*E28+C29*E29+C30*E30+C31*E31+C32*E32+C33*E33+C34*E34+C35*E35+C36*E36+C37*E37+C38*E38+C39*E39+C40*E40+C41*E41+C42*E42+C43*E43+C44*E44+C45*E45+C46*E46+C47*E47+C48*E48+C49*E49+C50*E50+C51*E51+C52*E52+C53*E53+C54*E54+C55*E55+C56*E56+C57*E57+C58*E58+C59*E59+C60*E60+C61*E61+C62*E62+C63*E63+C64*E64+C65*E65+C66*E66+C67*E67+C68*E68+C69*E69+C70*E70+C71*E71+C72*E72+C73*E73+C74*E74+C75*E75+C76*E76+C77*E77+C78*E78+C79*E79+C80*E80+C81*E81+C82*E82+C83*E83+C84*E84+C85*E85+C86*E86+C87*E87+C88*E88+C89*E89+C90*E90+C91*E91+C92*E92+C93*E93+C94*E94+C95*E95</f>
        <v>0</v>
      </c>
      <c r="F96" s="111">
        <f>C21*F21+C22*F22+C23*F23+C24*F24+C25*F25+C26*F26+C27*F27+C28*F28+C29*F29+C30*F30+C31*F31+C32*F32+C33*F33+C34*F34+C35*F35+C36*F36+C37*F37+C38*F38+C39*F39+C40*F40+C41*F41+C42*F42+C43*F43+C44*F44+C45*F45+C46*F46+C47*F47+C48*F48+C49*F49+C50*F50+C51*F51+C52*F52+C53*F53+C54*F54+C55*F55+C56*F56+C57*F57+C58*F58+C59*F59+C60*F60+C61*F61+C62*F62+C63*F63+C64*F64+C65*F65+C66*F66+C67*F67+C68*F68+C69*F69+C70*F70+C71*F71+C72*F72+C73*F73+C74*F74+C75*F75+C76*F76+C77*F77+C78*F78+C79*F79+C80*F80+C81*F81+C82*F82+C83*F83+C84*F84+C85*F85+C86*F86+C87*F87+C88*F88+C89*F89+C90*F90+C91*F91+C92*F92+C93*F93+C94*F94+C95*F95</f>
        <v>0</v>
      </c>
      <c r="G96" s="1746"/>
      <c r="H96" s="200">
        <f>SUM(H21:H95)</f>
        <v>0</v>
      </c>
      <c r="I96" s="200">
        <f>SUM(I21:I95)</f>
        <v>0</v>
      </c>
      <c r="J96" s="200">
        <f>SUM(J21:J95)</f>
        <v>0</v>
      </c>
      <c r="K96" s="128"/>
    </row>
    <row r="97" spans="1:11" ht="18.75">
      <c r="A97" s="1728"/>
      <c r="B97" s="1712"/>
      <c r="C97" s="1712"/>
      <c r="D97" s="1712"/>
      <c r="E97" s="1707"/>
      <c r="F97" s="1707"/>
      <c r="G97" s="1747"/>
      <c r="H97" s="1745"/>
      <c r="I97" s="1744"/>
      <c r="J97" s="1744"/>
      <c r="K97" s="179"/>
    </row>
    <row r="98" spans="1:11">
      <c r="A98" s="81" t="str">
        <f>'INVENTORY WEEK 1'!A98</f>
        <v>Bag, Food Storage (Portion)</v>
      </c>
      <c r="B98" s="82">
        <f>'INVENTORY WEEK 1'!B98</f>
        <v>738948</v>
      </c>
      <c r="C98" s="201">
        <f>'INVENTORY WEEK 1'!C98</f>
        <v>17.43</v>
      </c>
      <c r="D98" s="202">
        <f>'INVENTORY WEEK 4'!G98</f>
        <v>0</v>
      </c>
      <c r="E98" s="85"/>
      <c r="F98" s="85"/>
      <c r="G98" s="86"/>
      <c r="H98" s="146">
        <f>D98*C98</f>
        <v>0</v>
      </c>
      <c r="I98" s="146">
        <f>C98*G98</f>
        <v>0</v>
      </c>
      <c r="J98" s="181">
        <f t="shared" ref="J98:J135" si="18">(D98+E98+F98-G98)*C98</f>
        <v>0</v>
      </c>
      <c r="K98" s="128">
        <f t="shared" si="13"/>
        <v>0</v>
      </c>
    </row>
    <row r="99" spans="1:11">
      <c r="A99" s="53" t="str">
        <f>'INVENTORY WEEK 1'!A99</f>
        <v>Bag, French Fry</v>
      </c>
      <c r="B99" s="65">
        <f>'INVENTORY WEEK 1'!B99</f>
        <v>1374746</v>
      </c>
      <c r="C99" s="104">
        <f>'INVENTORY WEEK 1'!C99</f>
        <v>25.73</v>
      </c>
      <c r="D99" s="105">
        <f>'INVENTORY WEEK 4'!G99</f>
        <v>0</v>
      </c>
      <c r="E99" s="88"/>
      <c r="F99" s="88"/>
      <c r="G99" s="89"/>
      <c r="H99" s="146">
        <f>D99*C99</f>
        <v>0</v>
      </c>
      <c r="I99" s="146">
        <f>C99*G99</f>
        <v>0</v>
      </c>
      <c r="J99" s="181">
        <f t="shared" si="18"/>
        <v>0</v>
      </c>
      <c r="K99" s="182">
        <f t="shared" si="13"/>
        <v>0</v>
      </c>
    </row>
    <row r="100" spans="1:11">
      <c r="A100" s="53" t="str">
        <f>'INVENTORY WEEK 1'!A100</f>
        <v>Bag, Ice</v>
      </c>
      <c r="B100" s="65">
        <f>'INVENTORY WEEK 1'!B100</f>
        <v>7125028</v>
      </c>
      <c r="C100" s="104">
        <f>'INVENTORY WEEK 1'!C100</f>
        <v>43.02</v>
      </c>
      <c r="D100" s="105">
        <f>'INVENTORY WEEK 4'!G100</f>
        <v>0</v>
      </c>
      <c r="E100" s="88"/>
      <c r="F100" s="88"/>
      <c r="G100" s="89"/>
      <c r="H100" s="146">
        <f t="shared" ref="H100:H134" si="19">D100*C100</f>
        <v>0</v>
      </c>
      <c r="I100" s="146">
        <f t="shared" ref="I100:I135" si="20">C100*G100</f>
        <v>0</v>
      </c>
      <c r="J100" s="181">
        <f t="shared" si="18"/>
        <v>0</v>
      </c>
      <c r="K100" s="182">
        <f t="shared" si="13"/>
        <v>0</v>
      </c>
    </row>
    <row r="101" spans="1:11">
      <c r="A101" s="53" t="str">
        <f>'INVENTORY WEEK 1'!A101</f>
        <v>Bag, Shopping 12LB (Small)</v>
      </c>
      <c r="B101" s="65">
        <f>'INVENTORY WEEK 1'!B101</f>
        <v>9877238</v>
      </c>
      <c r="C101" s="104">
        <f>'INVENTORY WEEK 1'!C101</f>
        <v>20.43</v>
      </c>
      <c r="D101" s="105">
        <f>'INVENTORY WEEK 4'!G101</f>
        <v>0</v>
      </c>
      <c r="E101" s="88"/>
      <c r="F101" s="88"/>
      <c r="G101" s="89"/>
      <c r="H101" s="146">
        <f t="shared" si="19"/>
        <v>0</v>
      </c>
      <c r="I101" s="146">
        <f t="shared" si="20"/>
        <v>0</v>
      </c>
      <c r="J101" s="181">
        <f t="shared" si="18"/>
        <v>0</v>
      </c>
      <c r="K101" s="182">
        <f t="shared" si="13"/>
        <v>0</v>
      </c>
    </row>
    <row r="102" spans="1:11">
      <c r="A102" s="53" t="str">
        <f>'INVENTORY WEEK 1'!A102</f>
        <v>Bag, Shopping 60LB (Medium)</v>
      </c>
      <c r="B102" s="65">
        <f>'INVENTORY WEEK 1'!B102</f>
        <v>9028608</v>
      </c>
      <c r="C102" s="104">
        <f>'INVENTORY WEEK 1'!C102</f>
        <v>59.94</v>
      </c>
      <c r="D102" s="105">
        <f>'INVENTORY WEEK 4'!G102</f>
        <v>0</v>
      </c>
      <c r="E102" s="88"/>
      <c r="F102" s="88"/>
      <c r="G102" s="89"/>
      <c r="H102" s="146">
        <f t="shared" si="19"/>
        <v>0</v>
      </c>
      <c r="I102" s="146">
        <f t="shared" si="20"/>
        <v>0</v>
      </c>
      <c r="J102" s="181">
        <f t="shared" si="18"/>
        <v>0</v>
      </c>
      <c r="K102" s="182">
        <f t="shared" si="13"/>
        <v>0</v>
      </c>
    </row>
    <row r="103" spans="1:11">
      <c r="A103" s="53" t="str">
        <f>'INVENTORY WEEK 1'!A103</f>
        <v>Bag, Shopping 70LB (Large)</v>
      </c>
      <c r="B103" s="65">
        <f>'INVENTORY WEEK 1'!B103</f>
        <v>5847096</v>
      </c>
      <c r="C103" s="104">
        <f>'INVENTORY WEEK 1'!C103</f>
        <v>50.5</v>
      </c>
      <c r="D103" s="105">
        <f>'INVENTORY WEEK 4'!G103</f>
        <v>0</v>
      </c>
      <c r="E103" s="88"/>
      <c r="F103" s="88"/>
      <c r="G103" s="89"/>
      <c r="H103" s="146">
        <f t="shared" si="19"/>
        <v>0</v>
      </c>
      <c r="I103" s="146">
        <f t="shared" si="20"/>
        <v>0</v>
      </c>
      <c r="J103" s="181">
        <f t="shared" si="18"/>
        <v>0</v>
      </c>
      <c r="K103" s="182">
        <f t="shared" si="13"/>
        <v>0</v>
      </c>
    </row>
    <row r="104" spans="1:11">
      <c r="A104" s="53" t="str">
        <f>'INVENTORY WEEK 1'!A104</f>
        <v>Box, Bakery</v>
      </c>
      <c r="B104" s="65">
        <f>'INVENTORY WEEK 1'!B104</f>
        <v>9000963</v>
      </c>
      <c r="C104" s="104">
        <f>'INVENTORY WEEK 1'!C104</f>
        <v>48.51</v>
      </c>
      <c r="D104" s="105">
        <f>'INVENTORY WEEK 4'!G104</f>
        <v>0</v>
      </c>
      <c r="E104" s="88"/>
      <c r="F104" s="88"/>
      <c r="G104" s="89"/>
      <c r="H104" s="146">
        <f t="shared" si="19"/>
        <v>0</v>
      </c>
      <c r="I104" s="146">
        <f t="shared" si="20"/>
        <v>0</v>
      </c>
      <c r="J104" s="181">
        <f t="shared" si="18"/>
        <v>0</v>
      </c>
      <c r="K104" s="182">
        <f t="shared" si="13"/>
        <v>0</v>
      </c>
    </row>
    <row r="105" spans="1:11">
      <c r="A105" s="53" t="str">
        <f>'INVENTORY WEEK 1'!A105</f>
        <v>Carrier, Drink</v>
      </c>
      <c r="B105" s="65">
        <f>'INVENTORY WEEK 1'!B105</f>
        <v>1499680</v>
      </c>
      <c r="C105" s="104">
        <f>'INVENTORY WEEK 1'!C105</f>
        <v>24.06</v>
      </c>
      <c r="D105" s="105">
        <f>'INVENTORY WEEK 4'!G105</f>
        <v>0</v>
      </c>
      <c r="E105" s="88"/>
      <c r="F105" s="88"/>
      <c r="G105" s="89"/>
      <c r="H105" s="146">
        <f t="shared" si="19"/>
        <v>0</v>
      </c>
      <c r="I105" s="146">
        <f t="shared" si="20"/>
        <v>0</v>
      </c>
      <c r="J105" s="181">
        <f t="shared" si="18"/>
        <v>0</v>
      </c>
      <c r="K105" s="182">
        <f t="shared" si="13"/>
        <v>0</v>
      </c>
    </row>
    <row r="106" spans="1:11">
      <c r="A106" s="53" t="str">
        <f>'INVENTORY WEEK 1'!A106</f>
        <v>Container, 6X9 (To-Go Box)</v>
      </c>
      <c r="B106" s="65">
        <f>'INVENTORY WEEK 1'!B106</f>
        <v>7775877</v>
      </c>
      <c r="C106" s="104">
        <f>'INVENTORY WEEK 1'!C106</f>
        <v>39.031999999999996</v>
      </c>
      <c r="D106" s="105">
        <f>'INVENTORY WEEK 4'!G106</f>
        <v>0</v>
      </c>
      <c r="E106" s="88"/>
      <c r="F106" s="88"/>
      <c r="G106" s="89"/>
      <c r="H106" s="146">
        <f t="shared" si="19"/>
        <v>0</v>
      </c>
      <c r="I106" s="146">
        <f t="shared" si="20"/>
        <v>0</v>
      </c>
      <c r="J106" s="181">
        <f t="shared" si="18"/>
        <v>0</v>
      </c>
      <c r="K106" s="182">
        <f t="shared" si="13"/>
        <v>0</v>
      </c>
    </row>
    <row r="107" spans="1:11">
      <c r="A107" s="53" t="str">
        <f>'INVENTORY WEEK 1'!A107</f>
        <v>Container, Pie Wedge</v>
      </c>
      <c r="B107" s="65">
        <f>'INVENTORY WEEK 1'!B107</f>
        <v>3015179</v>
      </c>
      <c r="C107" s="104">
        <f>'INVENTORY WEEK 1'!C107</f>
        <v>48.63</v>
      </c>
      <c r="D107" s="105">
        <f>'INVENTORY WEEK 4'!G107</f>
        <v>0</v>
      </c>
      <c r="E107" s="88"/>
      <c r="F107" s="88"/>
      <c r="G107" s="89"/>
      <c r="H107" s="146">
        <f t="shared" si="19"/>
        <v>0</v>
      </c>
      <c r="I107" s="146">
        <f t="shared" si="20"/>
        <v>0</v>
      </c>
      <c r="J107" s="181">
        <f t="shared" si="18"/>
        <v>0</v>
      </c>
      <c r="K107" s="182">
        <f t="shared" si="13"/>
        <v>0</v>
      </c>
    </row>
    <row r="108" spans="1:11">
      <c r="A108" s="53" t="str">
        <f>'INVENTORY WEEK 1'!A108</f>
        <v>Cup, 16oz LYC</v>
      </c>
      <c r="B108" s="65">
        <f>'INVENTORY WEEK 1'!B108</f>
        <v>5470658</v>
      </c>
      <c r="C108" s="104">
        <f>'INVENTORY WEEK 1'!C108</f>
        <v>59.11</v>
      </c>
      <c r="D108" s="105">
        <f>'INVENTORY WEEK 4'!G108</f>
        <v>0</v>
      </c>
      <c r="E108" s="88"/>
      <c r="F108" s="88"/>
      <c r="G108" s="89"/>
      <c r="H108" s="146">
        <f t="shared" si="19"/>
        <v>0</v>
      </c>
      <c r="I108" s="146">
        <f t="shared" si="20"/>
        <v>0</v>
      </c>
      <c r="J108" s="181">
        <f t="shared" si="18"/>
        <v>0</v>
      </c>
      <c r="K108" s="182">
        <f t="shared" si="13"/>
        <v>0</v>
      </c>
    </row>
    <row r="109" spans="1:11">
      <c r="A109" s="53" t="str">
        <f>'INVENTORY WEEK 1'!A109</f>
        <v>Cup, 32oz BYC</v>
      </c>
      <c r="B109" s="65">
        <f>'INVENTORY WEEK 1'!B109</f>
        <v>7791773</v>
      </c>
      <c r="C109" s="104">
        <f>'INVENTORY WEEK 1'!C109</f>
        <v>49.23</v>
      </c>
      <c r="D109" s="105">
        <f>'INVENTORY WEEK 4'!G109</f>
        <v>0</v>
      </c>
      <c r="E109" s="88"/>
      <c r="F109" s="88"/>
      <c r="G109" s="89"/>
      <c r="H109" s="146">
        <f t="shared" si="19"/>
        <v>0</v>
      </c>
      <c r="I109" s="146">
        <f t="shared" si="20"/>
        <v>0</v>
      </c>
      <c r="J109" s="181">
        <f t="shared" si="18"/>
        <v>0</v>
      </c>
      <c r="K109" s="182">
        <f t="shared" si="13"/>
        <v>0</v>
      </c>
    </row>
    <row r="110" spans="1:11">
      <c r="A110" s="53" t="str">
        <f>'INVENTORY WEEK 1'!A110</f>
        <v>Cup, Plastic 16oz  (Medium Side)</v>
      </c>
      <c r="B110" s="65">
        <f>'INVENTORY WEEK 1'!B110</f>
        <v>5564461</v>
      </c>
      <c r="C110" s="104">
        <f>'INVENTORY WEEK 1'!C110</f>
        <v>61.69</v>
      </c>
      <c r="D110" s="105">
        <f>'INVENTORY WEEK 4'!G110</f>
        <v>0</v>
      </c>
      <c r="E110" s="88"/>
      <c r="F110" s="88"/>
      <c r="G110" s="89"/>
      <c r="H110" s="146">
        <f t="shared" si="19"/>
        <v>0</v>
      </c>
      <c r="I110" s="146">
        <f t="shared" si="20"/>
        <v>0</v>
      </c>
      <c r="J110" s="181">
        <f t="shared" si="18"/>
        <v>0</v>
      </c>
      <c r="K110" s="182">
        <f t="shared" si="13"/>
        <v>0</v>
      </c>
    </row>
    <row r="111" spans="1:11">
      <c r="A111" s="53" t="str">
        <f>'INVENTORY WEEK 1'!A111</f>
        <v>Cup, Plastic 5oz (Small Side)</v>
      </c>
      <c r="B111" s="65">
        <f>'INVENTORY WEEK 1'!B111</f>
        <v>3681067</v>
      </c>
      <c r="C111" s="104">
        <f>'INVENTORY WEEK 1'!C111</f>
        <v>43.33</v>
      </c>
      <c r="D111" s="105">
        <f>'INVENTORY WEEK 4'!G111</f>
        <v>0</v>
      </c>
      <c r="E111" s="88"/>
      <c r="F111" s="88"/>
      <c r="G111" s="89"/>
      <c r="H111" s="146">
        <f t="shared" si="19"/>
        <v>0</v>
      </c>
      <c r="I111" s="146">
        <f t="shared" si="20"/>
        <v>0</v>
      </c>
      <c r="J111" s="181">
        <f t="shared" si="18"/>
        <v>0</v>
      </c>
      <c r="K111" s="182">
        <f t="shared" si="13"/>
        <v>0</v>
      </c>
    </row>
    <row r="112" spans="1:11">
      <c r="A112" s="53" t="str">
        <f>'INVENTORY WEEK 1'!A112</f>
        <v>Cup, Souffle 2.5oz</v>
      </c>
      <c r="B112" s="65">
        <f>'INVENTORY WEEK 1'!B112</f>
        <v>6103168</v>
      </c>
      <c r="C112" s="104">
        <f>'INVENTORY WEEK 1'!C112</f>
        <v>27.33</v>
      </c>
      <c r="D112" s="105">
        <f>'INVENTORY WEEK 4'!G112</f>
        <v>0</v>
      </c>
      <c r="E112" s="88"/>
      <c r="F112" s="88"/>
      <c r="G112" s="89"/>
      <c r="H112" s="146">
        <f t="shared" si="19"/>
        <v>0</v>
      </c>
      <c r="I112" s="146">
        <f t="shared" si="20"/>
        <v>0</v>
      </c>
      <c r="J112" s="181">
        <f t="shared" si="18"/>
        <v>0</v>
      </c>
      <c r="K112" s="182">
        <f t="shared" si="13"/>
        <v>0</v>
      </c>
    </row>
    <row r="113" spans="1:11">
      <c r="A113" s="53" t="str">
        <f>'INVENTORY WEEK 1'!A113</f>
        <v>Film, Plastic 18x3000</v>
      </c>
      <c r="B113" s="65">
        <f>'INVENTORY WEEK 1'!B113</f>
        <v>3013054</v>
      </c>
      <c r="C113" s="104">
        <f>'INVENTORY WEEK 1'!C113</f>
        <v>15.59</v>
      </c>
      <c r="D113" s="105">
        <f>'INVENTORY WEEK 4'!G113</f>
        <v>0</v>
      </c>
      <c r="E113" s="88"/>
      <c r="F113" s="88"/>
      <c r="G113" s="89"/>
      <c r="H113" s="146">
        <f t="shared" si="19"/>
        <v>0</v>
      </c>
      <c r="I113" s="146">
        <f t="shared" si="20"/>
        <v>0</v>
      </c>
      <c r="J113" s="181">
        <f t="shared" si="18"/>
        <v>0</v>
      </c>
      <c r="K113" s="182">
        <f t="shared" si="13"/>
        <v>0</v>
      </c>
    </row>
    <row r="114" spans="1:11">
      <c r="A114" s="53" t="str">
        <f>'INVENTORY WEEK 1'!A114</f>
        <v>Filter, Fryer Grease</v>
      </c>
      <c r="B114" s="65">
        <f>'INVENTORY WEEK 1'!B114</f>
        <v>3013885</v>
      </c>
      <c r="C114" s="104">
        <f>'INVENTORY WEEK 1'!C114</f>
        <v>11.3</v>
      </c>
      <c r="D114" s="105">
        <f>'INVENTORY WEEK 4'!G114</f>
        <v>0</v>
      </c>
      <c r="E114" s="88"/>
      <c r="F114" s="88"/>
      <c r="G114" s="89"/>
      <c r="H114" s="146">
        <f t="shared" si="19"/>
        <v>0</v>
      </c>
      <c r="I114" s="146">
        <f t="shared" si="20"/>
        <v>0</v>
      </c>
      <c r="J114" s="181">
        <f t="shared" si="18"/>
        <v>0</v>
      </c>
      <c r="K114" s="182">
        <f t="shared" si="13"/>
        <v>0</v>
      </c>
    </row>
    <row r="115" spans="1:11">
      <c r="A115" s="53" t="str">
        <f>'INVENTORY WEEK 1'!A115</f>
        <v>Foil, Aluminum 18x1000</v>
      </c>
      <c r="B115" s="65">
        <f>'INVENTORY WEEK 1'!B115</f>
        <v>7734924</v>
      </c>
      <c r="C115" s="104">
        <f>'INVENTORY WEEK 1'!C115</f>
        <v>42.86</v>
      </c>
      <c r="D115" s="105">
        <f>'INVENTORY WEEK 4'!G115</f>
        <v>0</v>
      </c>
      <c r="E115" s="88"/>
      <c r="F115" s="88"/>
      <c r="G115" s="89"/>
      <c r="H115" s="146">
        <f t="shared" si="19"/>
        <v>0</v>
      </c>
      <c r="I115" s="146">
        <f t="shared" si="20"/>
        <v>0</v>
      </c>
      <c r="J115" s="181">
        <f t="shared" si="18"/>
        <v>0</v>
      </c>
      <c r="K115" s="182">
        <f t="shared" si="13"/>
        <v>0</v>
      </c>
    </row>
    <row r="116" spans="1:11">
      <c r="A116" s="53" t="str">
        <f>'INVENTORY WEEK 1'!A116</f>
        <v>Fork, Heavyweight - Black</v>
      </c>
      <c r="B116" s="65">
        <f>'INVENTORY WEEK 1'!B116</f>
        <v>7478239</v>
      </c>
      <c r="C116" s="104">
        <f>'INVENTORY WEEK 1'!C116</f>
        <v>21.03</v>
      </c>
      <c r="D116" s="105">
        <f>'INVENTORY WEEK 4'!G116</f>
        <v>0</v>
      </c>
      <c r="E116" s="88"/>
      <c r="F116" s="88"/>
      <c r="G116" s="89"/>
      <c r="H116" s="146">
        <f t="shared" si="19"/>
        <v>0</v>
      </c>
      <c r="I116" s="146">
        <f t="shared" si="20"/>
        <v>0</v>
      </c>
      <c r="J116" s="181">
        <f t="shared" si="18"/>
        <v>0</v>
      </c>
      <c r="K116" s="182">
        <f t="shared" si="13"/>
        <v>0</v>
      </c>
    </row>
    <row r="117" spans="1:11">
      <c r="A117" s="53" t="str">
        <f>'INVENTORY WEEK 1'!A117</f>
        <v>Fuel, Chafing Can</v>
      </c>
      <c r="B117" s="65">
        <f>'INVENTORY WEEK 1'!B117</f>
        <v>2926335</v>
      </c>
      <c r="C117" s="104">
        <f>'INVENTORY WEEK 1'!C117</f>
        <v>34.93</v>
      </c>
      <c r="D117" s="105">
        <f>'INVENTORY WEEK 4'!G117</f>
        <v>0</v>
      </c>
      <c r="E117" s="88"/>
      <c r="F117" s="88"/>
      <c r="G117" s="89"/>
      <c r="H117" s="146">
        <f t="shared" si="19"/>
        <v>0</v>
      </c>
      <c r="I117" s="146">
        <f t="shared" si="20"/>
        <v>0</v>
      </c>
      <c r="J117" s="181">
        <f t="shared" si="18"/>
        <v>0</v>
      </c>
      <c r="K117" s="182">
        <f t="shared" si="13"/>
        <v>0</v>
      </c>
    </row>
    <row r="118" spans="1:11">
      <c r="A118" s="53" t="str">
        <f>'INVENTORY WEEK 1'!A118</f>
        <v>Glove, Vinyl XL</v>
      </c>
      <c r="B118" s="65">
        <f>'INVENTORY WEEK 1'!B118</f>
        <v>8800851</v>
      </c>
      <c r="C118" s="104">
        <f>'INVENTORY WEEK 1'!C118</f>
        <v>27.11</v>
      </c>
      <c r="D118" s="105">
        <f>'INVENTORY WEEK 4'!G118</f>
        <v>0</v>
      </c>
      <c r="E118" s="88"/>
      <c r="F118" s="88"/>
      <c r="G118" s="89"/>
      <c r="H118" s="146">
        <f t="shared" si="19"/>
        <v>0</v>
      </c>
      <c r="I118" s="146">
        <f t="shared" si="20"/>
        <v>0</v>
      </c>
      <c r="J118" s="181">
        <f t="shared" si="18"/>
        <v>0</v>
      </c>
      <c r="K118" s="182">
        <f t="shared" si="13"/>
        <v>0</v>
      </c>
    </row>
    <row r="119" spans="1:11">
      <c r="A119" s="53" t="str">
        <f>'INVENTORY WEEK 1'!A119</f>
        <v>Hairnet, Nylon 28"</v>
      </c>
      <c r="B119" s="65">
        <f>'INVENTORY WEEK 1'!B119</f>
        <v>1399005</v>
      </c>
      <c r="C119" s="104">
        <f>'INVENTORY WEEK 1'!C119</f>
        <v>21.4</v>
      </c>
      <c r="D119" s="105">
        <f>'INVENTORY WEEK 4'!G119</f>
        <v>0</v>
      </c>
      <c r="E119" s="88"/>
      <c r="F119" s="88"/>
      <c r="G119" s="89"/>
      <c r="H119" s="146">
        <f t="shared" si="19"/>
        <v>0</v>
      </c>
      <c r="I119" s="146">
        <f t="shared" si="20"/>
        <v>0</v>
      </c>
      <c r="J119" s="181">
        <f t="shared" si="18"/>
        <v>0</v>
      </c>
      <c r="K119" s="182">
        <f t="shared" si="13"/>
        <v>0</v>
      </c>
    </row>
    <row r="120" spans="1:11">
      <c r="A120" s="53" t="str">
        <f>'INVENTORY WEEK 1'!A120</f>
        <v>Kit, Cutlery</v>
      </c>
      <c r="B120" s="65">
        <f>'INVENTORY WEEK 1'!B120</f>
        <v>5187046</v>
      </c>
      <c r="C120" s="104">
        <f>'INVENTORY WEEK 1'!C120</f>
        <v>18.86</v>
      </c>
      <c r="D120" s="105">
        <f>'INVENTORY WEEK 4'!G120</f>
        <v>0</v>
      </c>
      <c r="E120" s="88"/>
      <c r="F120" s="88"/>
      <c r="G120" s="89"/>
      <c r="H120" s="146">
        <f t="shared" si="19"/>
        <v>0</v>
      </c>
      <c r="I120" s="146">
        <f t="shared" si="20"/>
        <v>0</v>
      </c>
      <c r="J120" s="181">
        <f t="shared" si="18"/>
        <v>0</v>
      </c>
      <c r="K120" s="182">
        <f t="shared" si="13"/>
        <v>0</v>
      </c>
    </row>
    <row r="121" spans="1:11">
      <c r="A121" s="53" t="str">
        <f>'INVENTORY WEEK 1'!A121</f>
        <v>Knife, Heavyweight - Black</v>
      </c>
      <c r="B121" s="65">
        <f>'INVENTORY WEEK 1'!B121</f>
        <v>4656137</v>
      </c>
      <c r="C121" s="104">
        <f>'INVENTORY WEEK 1'!C121</f>
        <v>21.09</v>
      </c>
      <c r="D121" s="105">
        <f>'INVENTORY WEEK 4'!G121</f>
        <v>0</v>
      </c>
      <c r="E121" s="88"/>
      <c r="F121" s="88"/>
      <c r="G121" s="89"/>
      <c r="H121" s="146">
        <f t="shared" si="19"/>
        <v>0</v>
      </c>
      <c r="I121" s="146">
        <f t="shared" si="20"/>
        <v>0</v>
      </c>
      <c r="J121" s="181">
        <f t="shared" si="18"/>
        <v>0</v>
      </c>
      <c r="K121" s="182">
        <f t="shared" si="13"/>
        <v>0</v>
      </c>
    </row>
    <row r="122" spans="1:11">
      <c r="A122" s="53" t="str">
        <f>'INVENTORY WEEK 1'!A122</f>
        <v>Lid, Cup 12oz (LYC)</v>
      </c>
      <c r="B122" s="65">
        <f>'INVENTORY WEEK 1'!B122</f>
        <v>9631311</v>
      </c>
      <c r="C122" s="104">
        <f>'INVENTORY WEEK 1'!C122</f>
        <v>28.09</v>
      </c>
      <c r="D122" s="105">
        <f>'INVENTORY WEEK 4'!G122</f>
        <v>0</v>
      </c>
      <c r="E122" s="88"/>
      <c r="F122" s="88"/>
      <c r="G122" s="89"/>
      <c r="H122" s="146">
        <f t="shared" si="19"/>
        <v>0</v>
      </c>
      <c r="I122" s="146">
        <f t="shared" si="20"/>
        <v>0</v>
      </c>
      <c r="J122" s="181">
        <f t="shared" si="18"/>
        <v>0</v>
      </c>
      <c r="K122" s="182">
        <f t="shared" si="13"/>
        <v>0</v>
      </c>
    </row>
    <row r="123" spans="1:11">
      <c r="A123" s="53" t="str">
        <f>'INVENTORY WEEK 1'!A123</f>
        <v>Lid, Cup 32oz (BYC)</v>
      </c>
      <c r="B123" s="65">
        <f>'INVENTORY WEEK 1'!B123</f>
        <v>7243472</v>
      </c>
      <c r="C123" s="104">
        <f>'INVENTORY WEEK 1'!C123</f>
        <v>30.1</v>
      </c>
      <c r="D123" s="105">
        <f>'INVENTORY WEEK 4'!G123</f>
        <v>0</v>
      </c>
      <c r="E123" s="88"/>
      <c r="F123" s="88"/>
      <c r="G123" s="89"/>
      <c r="H123" s="146">
        <f t="shared" si="19"/>
        <v>0</v>
      </c>
      <c r="I123" s="146">
        <f t="shared" si="20"/>
        <v>0</v>
      </c>
      <c r="J123" s="181">
        <f t="shared" si="18"/>
        <v>0</v>
      </c>
      <c r="K123" s="182">
        <f t="shared" si="13"/>
        <v>0</v>
      </c>
    </row>
    <row r="124" spans="1:11">
      <c r="A124" s="53" t="str">
        <f>'INVENTORY WEEK 1'!A124</f>
        <v>Lid, Cup 5-16oz (Side)</v>
      </c>
      <c r="B124" s="65">
        <f>'INVENTORY WEEK 1'!B124</f>
        <v>2432314</v>
      </c>
      <c r="C124" s="104">
        <f>'INVENTORY WEEK 1'!C124</f>
        <v>35.549999999999997</v>
      </c>
      <c r="D124" s="105">
        <f>'INVENTORY WEEK 4'!G124</f>
        <v>0</v>
      </c>
      <c r="E124" s="88"/>
      <c r="F124" s="88"/>
      <c r="G124" s="89"/>
      <c r="H124" s="146">
        <f t="shared" si="19"/>
        <v>0</v>
      </c>
      <c r="I124" s="146">
        <f t="shared" si="20"/>
        <v>0</v>
      </c>
      <c r="J124" s="181">
        <f t="shared" si="18"/>
        <v>0</v>
      </c>
      <c r="K124" s="182">
        <f t="shared" si="13"/>
        <v>0</v>
      </c>
    </row>
    <row r="125" spans="1:11">
      <c r="A125" s="53" t="str">
        <f>'INVENTORY WEEK 1'!A125</f>
        <v>Lid, Cup Souffle</v>
      </c>
      <c r="B125" s="65">
        <f>'INVENTORY WEEK 1'!B125</f>
        <v>8864993</v>
      </c>
      <c r="C125" s="104">
        <f>'INVENTORY WEEK 1'!C125</f>
        <v>24.2</v>
      </c>
      <c r="D125" s="105">
        <f>'INVENTORY WEEK 4'!G125</f>
        <v>0</v>
      </c>
      <c r="E125" s="88"/>
      <c r="F125" s="88"/>
      <c r="G125" s="89"/>
      <c r="H125" s="146">
        <f t="shared" si="19"/>
        <v>0</v>
      </c>
      <c r="I125" s="146">
        <f t="shared" si="20"/>
        <v>0</v>
      </c>
      <c r="J125" s="181">
        <f t="shared" si="18"/>
        <v>0</v>
      </c>
      <c r="K125" s="182">
        <f t="shared" si="13"/>
        <v>0</v>
      </c>
    </row>
    <row r="126" spans="1:11">
      <c r="A126" s="53" t="str">
        <f>'INVENTORY WEEK 1'!A126</f>
        <v>Lid, Pan 1/2 Size</v>
      </c>
      <c r="B126" s="65">
        <f>'INVENTORY WEEK 1'!B126</f>
        <v>3693850</v>
      </c>
      <c r="C126" s="104">
        <f>'INVENTORY WEEK 1'!C126</f>
        <v>17.78</v>
      </c>
      <c r="D126" s="105">
        <f>'INVENTORY WEEK 4'!G126</f>
        <v>0</v>
      </c>
      <c r="E126" s="88"/>
      <c r="F126" s="88"/>
      <c r="G126" s="89"/>
      <c r="H126" s="146">
        <f t="shared" si="19"/>
        <v>0</v>
      </c>
      <c r="I126" s="146">
        <f t="shared" si="20"/>
        <v>0</v>
      </c>
      <c r="J126" s="181">
        <f t="shared" si="18"/>
        <v>0</v>
      </c>
      <c r="K126" s="182">
        <f t="shared" si="13"/>
        <v>0</v>
      </c>
    </row>
    <row r="127" spans="1:11">
      <c r="A127" s="53" t="str">
        <f>'INVENTORY WEEK 1'!A127</f>
        <v>Lid, Pan Full Size</v>
      </c>
      <c r="B127" s="65">
        <f>'INVENTORY WEEK 1'!B127</f>
        <v>7737141</v>
      </c>
      <c r="C127" s="104">
        <f>'INVENTORY WEEK 1'!C127</f>
        <v>33.86</v>
      </c>
      <c r="D127" s="105">
        <f>'INVENTORY WEEK 4'!G127</f>
        <v>0</v>
      </c>
      <c r="E127" s="88"/>
      <c r="F127" s="88"/>
      <c r="G127" s="89"/>
      <c r="H127" s="146">
        <f t="shared" si="19"/>
        <v>0</v>
      </c>
      <c r="I127" s="146">
        <f t="shared" si="20"/>
        <v>0</v>
      </c>
      <c r="J127" s="181">
        <f t="shared" si="18"/>
        <v>0</v>
      </c>
      <c r="K127" s="182">
        <f t="shared" si="13"/>
        <v>0</v>
      </c>
    </row>
    <row r="128" spans="1:11">
      <c r="A128" s="53" t="str">
        <f>'INVENTORY WEEK 1'!A128</f>
        <v>Pan, 1/2 Size</v>
      </c>
      <c r="B128" s="65">
        <f>'INVENTORY WEEK 1'!B128</f>
        <v>6892459</v>
      </c>
      <c r="C128" s="104">
        <f>'INVENTORY WEEK 1'!C128</f>
        <v>26.32</v>
      </c>
      <c r="D128" s="105">
        <f>'INVENTORY WEEK 4'!G128</f>
        <v>0</v>
      </c>
      <c r="E128" s="88"/>
      <c r="F128" s="88"/>
      <c r="G128" s="89"/>
      <c r="H128" s="146">
        <f t="shared" si="19"/>
        <v>0</v>
      </c>
      <c r="I128" s="146">
        <f t="shared" si="20"/>
        <v>0</v>
      </c>
      <c r="J128" s="181">
        <f t="shared" si="18"/>
        <v>0</v>
      </c>
      <c r="K128" s="182">
        <f t="shared" si="13"/>
        <v>0</v>
      </c>
    </row>
    <row r="129" spans="1:11">
      <c r="A129" s="53" t="str">
        <f>'INVENTORY WEEK 1'!A129</f>
        <v>Pan, Full Size</v>
      </c>
      <c r="B129" s="65">
        <f>'INVENTORY WEEK 1'!B129</f>
        <v>7737679</v>
      </c>
      <c r="C129" s="104">
        <f>'INVENTORY WEEK 1'!C129</f>
        <v>54.75</v>
      </c>
      <c r="D129" s="105">
        <f>'INVENTORY WEEK 4'!G129</f>
        <v>0</v>
      </c>
      <c r="E129" s="88"/>
      <c r="F129" s="88"/>
      <c r="G129" s="89"/>
      <c r="H129" s="146">
        <f t="shared" si="19"/>
        <v>0</v>
      </c>
      <c r="I129" s="146">
        <f t="shared" si="20"/>
        <v>0</v>
      </c>
      <c r="J129" s="181">
        <f t="shared" si="18"/>
        <v>0</v>
      </c>
      <c r="K129" s="182">
        <f t="shared" si="13"/>
        <v>0</v>
      </c>
    </row>
    <row r="130" spans="1:11">
      <c r="A130" s="53" t="str">
        <f>'INVENTORY WEEK 1'!A130</f>
        <v>Placemat, Paper (TRAYLINER)</v>
      </c>
      <c r="B130" s="65">
        <f>'INVENTORY WEEK 1'!B130</f>
        <v>3022017</v>
      </c>
      <c r="C130" s="104">
        <f>'INVENTORY WEEK 1'!C130</f>
        <v>29.8</v>
      </c>
      <c r="D130" s="105">
        <f>'INVENTORY WEEK 4'!G130</f>
        <v>0</v>
      </c>
      <c r="E130" s="88"/>
      <c r="F130" s="88"/>
      <c r="G130" s="89"/>
      <c r="H130" s="146">
        <f t="shared" si="19"/>
        <v>0</v>
      </c>
      <c r="I130" s="146">
        <f t="shared" si="20"/>
        <v>0</v>
      </c>
      <c r="J130" s="181">
        <f t="shared" si="18"/>
        <v>0</v>
      </c>
      <c r="K130" s="182">
        <f t="shared" si="13"/>
        <v>0</v>
      </c>
    </row>
    <row r="131" spans="1:11">
      <c r="A131" s="53" t="str">
        <f>'INVENTORY WEEK 1'!A131</f>
        <v>Plate, 9" Paper</v>
      </c>
      <c r="B131" s="65">
        <f>'INVENTORY WEEK 1'!B131</f>
        <v>3662676</v>
      </c>
      <c r="C131" s="104">
        <f>'INVENTORY WEEK 1'!C131</f>
        <v>38.450000000000003</v>
      </c>
      <c r="D131" s="105">
        <f>'INVENTORY WEEK 4'!G131</f>
        <v>0</v>
      </c>
      <c r="E131" s="88"/>
      <c r="F131" s="88"/>
      <c r="G131" s="89"/>
      <c r="H131" s="146">
        <f t="shared" si="19"/>
        <v>0</v>
      </c>
      <c r="I131" s="146">
        <f t="shared" si="20"/>
        <v>0</v>
      </c>
      <c r="J131" s="181">
        <f t="shared" si="18"/>
        <v>0</v>
      </c>
      <c r="K131" s="182">
        <f t="shared" si="13"/>
        <v>0</v>
      </c>
    </row>
    <row r="132" spans="1:11">
      <c r="A132" s="53" t="str">
        <f>'INVENTORY WEEK 1'!A132</f>
        <v>Spoon, Serving</v>
      </c>
      <c r="B132" s="65">
        <f>'INVENTORY WEEK 1'!B132</f>
        <v>7645153</v>
      </c>
      <c r="C132" s="104">
        <f>'INVENTORY WEEK 1'!C132</f>
        <v>21.1</v>
      </c>
      <c r="D132" s="105">
        <f>'INVENTORY WEEK 4'!G132</f>
        <v>0</v>
      </c>
      <c r="E132" s="88"/>
      <c r="F132" s="88"/>
      <c r="G132" s="89"/>
      <c r="H132" s="146">
        <f t="shared" si="19"/>
        <v>0</v>
      </c>
      <c r="I132" s="146">
        <f t="shared" si="20"/>
        <v>0</v>
      </c>
      <c r="J132" s="181">
        <f t="shared" si="18"/>
        <v>0</v>
      </c>
      <c r="K132" s="182">
        <f t="shared" si="13"/>
        <v>0</v>
      </c>
    </row>
    <row r="133" spans="1:11">
      <c r="A133" s="53" t="str">
        <f>'INVENTORY WEEK 1'!A133</f>
        <v>Straw, Giant 10.25"</v>
      </c>
      <c r="B133" s="65">
        <f>'INVENTORY WEEK 1'!B133</f>
        <v>4074605</v>
      </c>
      <c r="C133" s="104">
        <f>'INVENTORY WEEK 1'!C133</f>
        <v>30.75</v>
      </c>
      <c r="D133" s="105">
        <f>'INVENTORY WEEK 4'!G133</f>
        <v>0</v>
      </c>
      <c r="E133" s="88"/>
      <c r="F133" s="88"/>
      <c r="G133" s="89"/>
      <c r="H133" s="146">
        <f t="shared" si="19"/>
        <v>0</v>
      </c>
      <c r="I133" s="146">
        <f t="shared" si="20"/>
        <v>0</v>
      </c>
      <c r="J133" s="181">
        <f t="shared" si="18"/>
        <v>0</v>
      </c>
      <c r="K133" s="182">
        <f t="shared" si="13"/>
        <v>0</v>
      </c>
    </row>
    <row r="134" spans="1:11">
      <c r="A134" s="53" t="str">
        <f>'INVENTORY WEEK 1'!A134</f>
        <v xml:space="preserve">Tape, Thermal Cash </v>
      </c>
      <c r="B134" s="90">
        <f>'INVENTORY WEEK 1'!B134</f>
        <v>445098</v>
      </c>
      <c r="C134" s="104">
        <f>'INVENTORY WEEK 1'!C134</f>
        <v>86.75</v>
      </c>
      <c r="D134" s="105">
        <f>'INVENTORY WEEK 4'!G134</f>
        <v>0</v>
      </c>
      <c r="E134" s="88"/>
      <c r="F134" s="88"/>
      <c r="G134" s="89"/>
      <c r="H134" s="146">
        <f t="shared" si="19"/>
        <v>0</v>
      </c>
      <c r="I134" s="146">
        <f t="shared" si="20"/>
        <v>0</v>
      </c>
      <c r="J134" s="181">
        <f t="shared" si="18"/>
        <v>0</v>
      </c>
      <c r="K134" s="182">
        <f t="shared" si="13"/>
        <v>0</v>
      </c>
    </row>
    <row r="135" spans="1:11">
      <c r="A135" s="53" t="str">
        <f>'INVENTORY WEEK 1'!A135</f>
        <v xml:space="preserve">Tissue, Toilet </v>
      </c>
      <c r="B135" s="65">
        <f>'INVENTORY WEEK 1'!B135</f>
        <v>4977153</v>
      </c>
      <c r="C135" s="203">
        <f>'INVENTORY WEEK 1'!C135</f>
        <v>34.229999999999997</v>
      </c>
      <c r="D135" s="105">
        <f>'INVENTORY WEEK 4'!G135</f>
        <v>0</v>
      </c>
      <c r="E135" s="88"/>
      <c r="F135" s="88"/>
      <c r="G135" s="89"/>
      <c r="H135" s="146">
        <f>D135*C135</f>
        <v>0</v>
      </c>
      <c r="I135" s="146">
        <f t="shared" si="20"/>
        <v>0</v>
      </c>
      <c r="J135" s="181">
        <f t="shared" si="18"/>
        <v>0</v>
      </c>
      <c r="K135" s="182">
        <f t="shared" si="13"/>
        <v>0</v>
      </c>
    </row>
    <row r="136" spans="1:11">
      <c r="A136" s="53" t="str">
        <f>'INVENTORY WEEK 1'!A136</f>
        <v>Tong, Serving 9"</v>
      </c>
      <c r="B136" s="65">
        <f>'INVENTORY WEEK 1'!B136</f>
        <v>3804622</v>
      </c>
      <c r="C136" s="203">
        <f>'INVENTORY WEEK 1'!C136</f>
        <v>26.14</v>
      </c>
      <c r="D136" s="105">
        <f>'INVENTORY WEEK 4'!G136</f>
        <v>0</v>
      </c>
      <c r="E136" s="88"/>
      <c r="F136" s="88"/>
      <c r="G136" s="89"/>
      <c r="H136" s="146">
        <f t="shared" ref="H136:H143" si="21">D136*C136</f>
        <v>0</v>
      </c>
      <c r="I136" s="146">
        <f t="shared" ref="I136:I143" si="22">C136*G136</f>
        <v>0</v>
      </c>
      <c r="J136" s="181">
        <f t="shared" ref="J136:J143" si="23">(D136+E136+F136-G136)*C136</f>
        <v>0</v>
      </c>
      <c r="K136" s="182">
        <f t="shared" ref="K136:K166" si="24">D136+E136+F136-G136</f>
        <v>0</v>
      </c>
    </row>
    <row r="137" spans="1:11">
      <c r="A137" s="53" t="str">
        <f>'INVENTORY WEEK 1'!A137</f>
        <v>Towel, Paper 11x9</v>
      </c>
      <c r="B137" s="65">
        <f>'INVENTORY WEEK 1'!B137</f>
        <v>8186315</v>
      </c>
      <c r="C137" s="203">
        <f>'INVENTORY WEEK 1'!C137</f>
        <v>28.21</v>
      </c>
      <c r="D137" s="105">
        <f>'INVENTORY WEEK 4'!G137</f>
        <v>0</v>
      </c>
      <c r="E137" s="88"/>
      <c r="F137" s="88"/>
      <c r="G137" s="89"/>
      <c r="H137" s="146">
        <f t="shared" si="21"/>
        <v>0</v>
      </c>
      <c r="I137" s="146">
        <f t="shared" si="22"/>
        <v>0</v>
      </c>
      <c r="J137" s="181">
        <f t="shared" si="23"/>
        <v>0</v>
      </c>
      <c r="K137" s="182">
        <f t="shared" si="24"/>
        <v>0</v>
      </c>
    </row>
    <row r="138" spans="1:11">
      <c r="A138" s="53" t="str">
        <f>'INVENTORY WEEK 1'!A138</f>
        <v>Wipe, Towel All-Purpose</v>
      </c>
      <c r="B138" s="65">
        <f>'INVENTORY WEEK 1'!B138</f>
        <v>5081323</v>
      </c>
      <c r="C138" s="203">
        <f>'INVENTORY WEEK 1'!C138</f>
        <v>26.96</v>
      </c>
      <c r="D138" s="105">
        <f>'INVENTORY WEEK 4'!G138</f>
        <v>0</v>
      </c>
      <c r="E138" s="88"/>
      <c r="F138" s="88"/>
      <c r="G138" s="89"/>
      <c r="H138" s="146">
        <f t="shared" si="21"/>
        <v>0</v>
      </c>
      <c r="I138" s="146">
        <f t="shared" si="22"/>
        <v>0</v>
      </c>
      <c r="J138" s="181">
        <f t="shared" si="23"/>
        <v>0</v>
      </c>
      <c r="K138" s="182">
        <f t="shared" si="24"/>
        <v>0</v>
      </c>
    </row>
    <row r="139" spans="1:11">
      <c r="A139" s="53" t="str">
        <f>'INVENTORY WEEK 1'!A139</f>
        <v>3rd Pan Liner</v>
      </c>
      <c r="B139" s="65">
        <f>'INVENTORY WEEK 1'!B139</f>
        <v>7358237</v>
      </c>
      <c r="C139" s="203">
        <f>'INVENTORY WEEK 1'!C139</f>
        <v>37.28</v>
      </c>
      <c r="D139" s="105">
        <f>'INVENTORY WEEK 4'!G139</f>
        <v>0</v>
      </c>
      <c r="E139" s="88"/>
      <c r="F139" s="88"/>
      <c r="G139" s="89"/>
      <c r="H139" s="146">
        <f t="shared" si="21"/>
        <v>0</v>
      </c>
      <c r="I139" s="146">
        <f t="shared" si="22"/>
        <v>0</v>
      </c>
      <c r="J139" s="181">
        <f t="shared" si="23"/>
        <v>0</v>
      </c>
      <c r="K139" s="182">
        <f t="shared" si="24"/>
        <v>0</v>
      </c>
    </row>
    <row r="140" spans="1:11">
      <c r="A140" s="53">
        <f>'INVENTORY WEEK 1'!A140</f>
        <v>0</v>
      </c>
      <c r="B140" s="65">
        <f>'INVENTORY WEEK 1'!B140</f>
        <v>0</v>
      </c>
      <c r="C140" s="203">
        <f>'INVENTORY WEEK 1'!C140</f>
        <v>0</v>
      </c>
      <c r="D140" s="105">
        <f>'INVENTORY WEEK 4'!G140</f>
        <v>0</v>
      </c>
      <c r="E140" s="88"/>
      <c r="F140" s="88"/>
      <c r="G140" s="89"/>
      <c r="H140" s="146">
        <f t="shared" si="21"/>
        <v>0</v>
      </c>
      <c r="I140" s="146">
        <f t="shared" si="22"/>
        <v>0</v>
      </c>
      <c r="J140" s="181">
        <f t="shared" si="23"/>
        <v>0</v>
      </c>
      <c r="K140" s="182">
        <f t="shared" si="24"/>
        <v>0</v>
      </c>
    </row>
    <row r="141" spans="1:11">
      <c r="A141" s="53">
        <f>'INVENTORY WEEK 1'!A141</f>
        <v>0</v>
      </c>
      <c r="B141" s="65">
        <f>'INVENTORY WEEK 1'!B141</f>
        <v>0</v>
      </c>
      <c r="C141" s="203">
        <f>'INVENTORY WEEK 1'!C141</f>
        <v>0</v>
      </c>
      <c r="D141" s="105">
        <f>'INVENTORY WEEK 4'!G141</f>
        <v>0</v>
      </c>
      <c r="E141" s="88"/>
      <c r="F141" s="88"/>
      <c r="G141" s="89"/>
      <c r="H141" s="146">
        <f t="shared" si="21"/>
        <v>0</v>
      </c>
      <c r="I141" s="146">
        <f t="shared" si="22"/>
        <v>0</v>
      </c>
      <c r="J141" s="181">
        <f t="shared" si="23"/>
        <v>0</v>
      </c>
      <c r="K141" s="182">
        <f t="shared" si="24"/>
        <v>0</v>
      </c>
    </row>
    <row r="142" spans="1:11">
      <c r="A142" s="53">
        <f>'INVENTORY WEEK 1'!A142</f>
        <v>0</v>
      </c>
      <c r="B142" s="65">
        <f>'INVENTORY WEEK 1'!B142</f>
        <v>0</v>
      </c>
      <c r="C142" s="203">
        <f>'INVENTORY WEEK 1'!C142</f>
        <v>0</v>
      </c>
      <c r="D142" s="105">
        <f>'INVENTORY WEEK 4'!G142</f>
        <v>0</v>
      </c>
      <c r="E142" s="88"/>
      <c r="F142" s="88"/>
      <c r="G142" s="89"/>
      <c r="H142" s="146">
        <f t="shared" si="21"/>
        <v>0</v>
      </c>
      <c r="I142" s="146">
        <f t="shared" si="22"/>
        <v>0</v>
      </c>
      <c r="J142" s="181">
        <f t="shared" si="23"/>
        <v>0</v>
      </c>
      <c r="K142" s="182">
        <f t="shared" si="24"/>
        <v>0</v>
      </c>
    </row>
    <row r="143" spans="1:11">
      <c r="A143" s="92">
        <f>'INVENTORY WEEK 1'!A143</f>
        <v>0</v>
      </c>
      <c r="B143" s="93">
        <f>'INVENTORY WEEK 1'!B143</f>
        <v>0</v>
      </c>
      <c r="C143" s="204">
        <f>'INVENTORY WEEK 1'!C143</f>
        <v>0</v>
      </c>
      <c r="D143" s="199">
        <f>'INVENTORY WEEK 4'!G143</f>
        <v>0</v>
      </c>
      <c r="E143" s="96"/>
      <c r="F143" s="96"/>
      <c r="G143" s="97"/>
      <c r="H143" s="146">
        <f t="shared" si="21"/>
        <v>0</v>
      </c>
      <c r="I143" s="146">
        <f t="shared" si="22"/>
        <v>0</v>
      </c>
      <c r="J143" s="181">
        <f t="shared" si="23"/>
        <v>0</v>
      </c>
      <c r="K143" s="129">
        <f t="shared" si="24"/>
        <v>0</v>
      </c>
    </row>
    <row r="144" spans="1:11" ht="15.75" customHeight="1">
      <c r="A144" s="1727" t="s">
        <v>346</v>
      </c>
      <c r="B144" s="1711"/>
      <c r="C144" s="1711"/>
      <c r="D144" s="1711"/>
      <c r="E144" s="110">
        <f>C98*E98+C99*E99+C100*E100+C101*E101+C102*E102+C103*E103+C104*E104+C105*E105+C106*E106+C107*E107+C108*E108+C109*E109+C110*E110+C111*E111+C112*E112+C113*E113+C114*E114+C115*E115+C116*E116+C117*E117+C118*E118+C119*E119+C120*E120+C121*E121+C122*E122+C123*E123+C124*E124+C125*E125+C126*E126+C127*E127+C128*E128+C129*E129+C130*E130+C131*E131+C132*E132+C133*E133+C134*E134+C135*E135+C136*E136+C137*E137+C138*E138+C139*E139+C140*E140+C141*E141+C142*E142+C143*E143</f>
        <v>0</v>
      </c>
      <c r="F144" s="111">
        <f>C98*F98+C99*F99+C100*F100+C101*F101+C102*F102+C103*F103+C104*F104+C105*F105+C106*F106+C107*F107+C108*F108+C109*F109+C110*F110+C111*F111+C112*F112+C113*F113+C114*F114+C115*F115+C116*F116+C117*F117+C118*F118+C119*F119+C120*F120+C121*F121+C122*F122+C123*F123+C124*F124+C125*F125+C126*F126+C127*F127+C128*F128+C129*F129+C130*F130+C131*F131+C132*F132+C133*F133+C134*F134+C135*F135+C136*F136+C137*F137+C138*F138+C139*F139+C140*F140+C141*F141+C142*F142+C143*F143</f>
        <v>0</v>
      </c>
      <c r="G144" s="1746"/>
      <c r="H144" s="205">
        <f>SUM(H98:H143)</f>
        <v>0</v>
      </c>
      <c r="I144" s="183">
        <f>SUM(I98:I143)</f>
        <v>0</v>
      </c>
      <c r="J144" s="209">
        <f>SUM(J98:J143)</f>
        <v>0</v>
      </c>
      <c r="K144" s="128"/>
    </row>
    <row r="145" spans="1:11" ht="18.75">
      <c r="A145" s="1728"/>
      <c r="B145" s="1712"/>
      <c r="C145" s="1712"/>
      <c r="D145" s="1712"/>
      <c r="E145" s="1707"/>
      <c r="F145" s="1707"/>
      <c r="G145" s="1747"/>
      <c r="H145" s="1745"/>
      <c r="I145" s="1744"/>
      <c r="J145" s="1744"/>
      <c r="K145" s="179"/>
    </row>
    <row r="146" spans="1:11">
      <c r="A146" s="98" t="str">
        <f>'INVENTORY WEEK 1'!A146</f>
        <v>Wood Pellets</v>
      </c>
      <c r="B146" s="99">
        <f>'INVENTORY WEEK 1'!B146</f>
        <v>2267765</v>
      </c>
      <c r="C146" s="100">
        <f>'INVENTORY WEEK 1'!C146</f>
        <v>19.52</v>
      </c>
      <c r="D146" s="101">
        <f>'INVENTORY WEEK 4'!G146</f>
        <v>0</v>
      </c>
      <c r="E146" s="102"/>
      <c r="F146" s="102"/>
      <c r="G146" s="103"/>
      <c r="H146" s="146">
        <f>D146*C146</f>
        <v>0</v>
      </c>
      <c r="I146" s="146">
        <f>C146*G146</f>
        <v>0</v>
      </c>
      <c r="J146" s="181">
        <f>(D146+E146+F146-G146)*C146</f>
        <v>0</v>
      </c>
      <c r="K146" s="128">
        <f t="shared" si="24"/>
        <v>0</v>
      </c>
    </row>
    <row r="147" spans="1:11">
      <c r="A147" s="70">
        <f>'INVENTORY WEEK 1'!A147</f>
        <v>0</v>
      </c>
      <c r="B147" s="15">
        <f>'INVENTORY WEEK 1'!B147</f>
        <v>0</v>
      </c>
      <c r="C147" s="104">
        <f>'INVENTORY WEEK 1'!C147</f>
        <v>0</v>
      </c>
      <c r="D147" s="105">
        <f>'INVENTORY WEEK 4'!G147</f>
        <v>0</v>
      </c>
      <c r="E147" s="88"/>
      <c r="F147" s="88"/>
      <c r="G147" s="89"/>
      <c r="H147" s="146">
        <f>D147*C147</f>
        <v>0</v>
      </c>
      <c r="I147" s="146">
        <f>C147*G147</f>
        <v>0</v>
      </c>
      <c r="J147" s="181">
        <f>(D147+E147+F147-G147)*C147</f>
        <v>0</v>
      </c>
      <c r="K147" s="182">
        <f t="shared" si="24"/>
        <v>0</v>
      </c>
    </row>
    <row r="148" spans="1:11">
      <c r="A148" s="70">
        <f>'INVENTORY WEEK 1'!A148</f>
        <v>0</v>
      </c>
      <c r="B148" s="15">
        <f>'INVENTORY WEEK 1'!B148</f>
        <v>0</v>
      </c>
      <c r="C148" s="104">
        <f>'INVENTORY WEEK 1'!C148</f>
        <v>0</v>
      </c>
      <c r="D148" s="105">
        <f>'INVENTORY WEEK 4'!G148</f>
        <v>0</v>
      </c>
      <c r="E148" s="88"/>
      <c r="F148" s="88"/>
      <c r="G148" s="89"/>
      <c r="H148" s="146">
        <f>D148*C148</f>
        <v>0</v>
      </c>
      <c r="I148" s="146">
        <f>C148*G148</f>
        <v>0</v>
      </c>
      <c r="J148" s="181">
        <f>(D148+E148+F148-G148)*C148</f>
        <v>0</v>
      </c>
      <c r="K148" s="182">
        <f t="shared" si="24"/>
        <v>0</v>
      </c>
    </row>
    <row r="149" spans="1:11">
      <c r="A149" s="70">
        <f>'INVENTORY WEEK 1'!A149</f>
        <v>0</v>
      </c>
      <c r="B149" s="15">
        <f>'INVENTORY WEEK 1'!B149</f>
        <v>0</v>
      </c>
      <c r="C149" s="104">
        <f>'INVENTORY WEEK 1'!C149</f>
        <v>0</v>
      </c>
      <c r="D149" s="105">
        <f>'INVENTORY WEEK 4'!G149</f>
        <v>0</v>
      </c>
      <c r="E149" s="88"/>
      <c r="F149" s="88"/>
      <c r="G149" s="89"/>
      <c r="H149" s="146">
        <f>D149*C149</f>
        <v>0</v>
      </c>
      <c r="I149" s="146">
        <f>C149*G149</f>
        <v>0</v>
      </c>
      <c r="J149" s="181">
        <f>(D149+E149+F149-G149)*C149</f>
        <v>0</v>
      </c>
      <c r="K149" s="182">
        <f t="shared" si="24"/>
        <v>0</v>
      </c>
    </row>
    <row r="150" spans="1:11">
      <c r="A150" s="76">
        <f>'INVENTORY WEEK 1'!A150</f>
        <v>0</v>
      </c>
      <c r="B150" s="40">
        <f>'INVENTORY WEEK 1'!B150</f>
        <v>0</v>
      </c>
      <c r="C150" s="106">
        <f>'INVENTORY WEEK 1'!C150</f>
        <v>0</v>
      </c>
      <c r="D150" s="107">
        <f>'INVENTORY WEEK 4'!G150</f>
        <v>0</v>
      </c>
      <c r="E150" s="108"/>
      <c r="F150" s="108"/>
      <c r="G150" s="109"/>
      <c r="H150" s="146">
        <f>D150*C150</f>
        <v>0</v>
      </c>
      <c r="I150" s="146">
        <f>C150*G150</f>
        <v>0</v>
      </c>
      <c r="J150" s="181">
        <f>(D150+E150+F150-G150)*C150</f>
        <v>0</v>
      </c>
      <c r="K150" s="129">
        <f t="shared" si="24"/>
        <v>0</v>
      </c>
    </row>
    <row r="151" spans="1:11" ht="15.75" customHeight="1">
      <c r="A151" s="1727" t="s">
        <v>348</v>
      </c>
      <c r="B151" s="1711"/>
      <c r="C151" s="1711"/>
      <c r="D151" s="1711"/>
      <c r="E151" s="110">
        <f>C146*E146+C147*E147+C148*E148+C149*E149+C150*E150</f>
        <v>0</v>
      </c>
      <c r="F151" s="111">
        <f>C146*F146+C147*F147+C148*F148+C149*F149+C150*F150</f>
        <v>0</v>
      </c>
      <c r="G151" s="1746"/>
      <c r="H151" s="157">
        <f>SUM(H146:H150)</f>
        <v>0</v>
      </c>
      <c r="I151" s="157">
        <f>SUM(I146:I150)</f>
        <v>0</v>
      </c>
      <c r="J151" s="183">
        <f>SUM(J146:J150)</f>
        <v>0</v>
      </c>
      <c r="K151" s="128"/>
    </row>
    <row r="152" spans="1:11" ht="18.75">
      <c r="A152" s="1728"/>
      <c r="B152" s="1712"/>
      <c r="C152" s="1712"/>
      <c r="D152" s="1712"/>
      <c r="E152" s="1707"/>
      <c r="F152" s="1707"/>
      <c r="G152" s="1747"/>
      <c r="H152" s="1745"/>
      <c r="I152" s="1744"/>
      <c r="J152" s="1744"/>
      <c r="K152" s="179"/>
    </row>
    <row r="153" spans="1:11">
      <c r="A153" s="98" t="str">
        <f>'INVENTORY WEEK 1'!A153</f>
        <v>Cleaner, Disinfectant K54</v>
      </c>
      <c r="B153" s="112">
        <f>'INVENTORY WEEK 1'!B153</f>
        <v>9152502</v>
      </c>
      <c r="C153" s="113">
        <f>'INVENTORY WEEK 1'!C153</f>
        <v>50.09</v>
      </c>
      <c r="D153" s="101">
        <f>'INVENTORY WEEK 4'!G153</f>
        <v>0</v>
      </c>
      <c r="E153" s="102"/>
      <c r="F153" s="102"/>
      <c r="G153" s="103"/>
      <c r="H153" s="146">
        <f>D153*C153</f>
        <v>0</v>
      </c>
      <c r="I153" s="146">
        <f>C153*G153</f>
        <v>0</v>
      </c>
      <c r="J153" s="181">
        <f>(D153+E153+F153-G153)*C153</f>
        <v>0</v>
      </c>
      <c r="K153" s="128">
        <f t="shared" si="24"/>
        <v>0</v>
      </c>
    </row>
    <row r="154" spans="1:11">
      <c r="A154" s="70" t="str">
        <f>'INVENTORY WEEK 1'!A154</f>
        <v>Cleaner, Floor (Green)</v>
      </c>
      <c r="B154" s="58">
        <f>'INVENTORY WEEK 1'!B154</f>
        <v>7743115</v>
      </c>
      <c r="C154" s="114">
        <f>'INVENTORY WEEK 1'!C154</f>
        <v>32.04</v>
      </c>
      <c r="D154" s="105">
        <f>'INVENTORY WEEK 4'!G154</f>
        <v>0</v>
      </c>
      <c r="E154" s="88"/>
      <c r="F154" s="88"/>
      <c r="G154" s="89"/>
      <c r="H154" s="146">
        <f t="shared" ref="H154:H166" si="25">D154*C154</f>
        <v>0</v>
      </c>
      <c r="I154" s="146">
        <f t="shared" ref="I154:I166" si="26">C154*G154</f>
        <v>0</v>
      </c>
      <c r="J154" s="181">
        <f t="shared" ref="J154:J166" si="27">(D154+E154+F154-G154)*C154</f>
        <v>0</v>
      </c>
      <c r="K154" s="182">
        <f t="shared" si="24"/>
        <v>0</v>
      </c>
    </row>
    <row r="155" spans="1:11">
      <c r="A155" s="70" t="str">
        <f>'INVENTORY WEEK 1'!A155</f>
        <v>Cleaner, Glass/Multi (Blue)</v>
      </c>
      <c r="B155" s="58">
        <f>'INVENTORY WEEK 1'!B155</f>
        <v>7953425</v>
      </c>
      <c r="C155" s="114">
        <f>'INVENTORY WEEK 1'!C155</f>
        <v>0</v>
      </c>
      <c r="D155" s="105">
        <f>'INVENTORY WEEK 4'!G155</f>
        <v>0</v>
      </c>
      <c r="E155" s="88"/>
      <c r="F155" s="88"/>
      <c r="G155" s="89"/>
      <c r="H155" s="146">
        <f t="shared" si="25"/>
        <v>0</v>
      </c>
      <c r="I155" s="146">
        <f t="shared" si="26"/>
        <v>0</v>
      </c>
      <c r="J155" s="181">
        <f t="shared" si="27"/>
        <v>0</v>
      </c>
      <c r="K155" s="182">
        <f t="shared" si="24"/>
        <v>0</v>
      </c>
    </row>
    <row r="156" spans="1:11">
      <c r="A156" s="70" t="str">
        <f>'INVENTORY WEEK 1'!A156</f>
        <v>Degreaser, All Purpose (Violet)</v>
      </c>
      <c r="B156" s="58">
        <f>'INVENTORY WEEK 1'!B156</f>
        <v>6809827</v>
      </c>
      <c r="C156" s="114">
        <f>'INVENTORY WEEK 1'!C156</f>
        <v>40.619999999999997</v>
      </c>
      <c r="D156" s="105">
        <f>'INVENTORY WEEK 4'!G156</f>
        <v>0</v>
      </c>
      <c r="E156" s="88"/>
      <c r="F156" s="88"/>
      <c r="G156" s="89"/>
      <c r="H156" s="146">
        <f t="shared" si="25"/>
        <v>0</v>
      </c>
      <c r="I156" s="146">
        <f t="shared" si="26"/>
        <v>0</v>
      </c>
      <c r="J156" s="181">
        <f t="shared" si="27"/>
        <v>0</v>
      </c>
      <c r="K156" s="182">
        <f t="shared" si="24"/>
        <v>0</v>
      </c>
    </row>
    <row r="157" spans="1:11">
      <c r="A157" s="70" t="str">
        <f>'INVENTORY WEEK 1'!A157</f>
        <v>Detergent, Pot &amp; Pan</v>
      </c>
      <c r="B157" s="58">
        <f>'INVENTORY WEEK 1'!B157</f>
        <v>4380127</v>
      </c>
      <c r="C157" s="114">
        <f>'INVENTORY WEEK 1'!C157</f>
        <v>32.19</v>
      </c>
      <c r="D157" s="105">
        <f>'INVENTORY WEEK 4'!G157</f>
        <v>0</v>
      </c>
      <c r="E157" s="88"/>
      <c r="F157" s="88"/>
      <c r="G157" s="89"/>
      <c r="H157" s="146">
        <f t="shared" si="25"/>
        <v>0</v>
      </c>
      <c r="I157" s="146">
        <f t="shared" si="26"/>
        <v>0</v>
      </c>
      <c r="J157" s="181">
        <f t="shared" si="27"/>
        <v>0</v>
      </c>
      <c r="K157" s="182">
        <f t="shared" si="24"/>
        <v>0</v>
      </c>
    </row>
    <row r="158" spans="1:11">
      <c r="A158" s="70" t="str">
        <f>'INVENTORY WEEK 1'!A158</f>
        <v>Liner, 60 Gallon 38x58 .75ml (Roll)</v>
      </c>
      <c r="B158" s="58">
        <f>'INVENTORY WEEK 1'!B158</f>
        <v>2364644</v>
      </c>
      <c r="C158" s="114">
        <f>'INVENTORY WEEK 1'!C158</f>
        <v>19.64</v>
      </c>
      <c r="D158" s="105">
        <f>'INVENTORY WEEK 4'!G158</f>
        <v>0</v>
      </c>
      <c r="E158" s="88"/>
      <c r="F158" s="88"/>
      <c r="G158" s="89"/>
      <c r="H158" s="146">
        <f t="shared" si="25"/>
        <v>0</v>
      </c>
      <c r="I158" s="146">
        <f t="shared" si="26"/>
        <v>0</v>
      </c>
      <c r="J158" s="181">
        <f t="shared" si="27"/>
        <v>0</v>
      </c>
      <c r="K158" s="182">
        <f t="shared" si="24"/>
        <v>0</v>
      </c>
    </row>
    <row r="159" spans="1:11">
      <c r="A159" s="70" t="str">
        <f>'INVENTORY WEEK 1'!A159</f>
        <v>Sanitizer, Surface (Red)</v>
      </c>
      <c r="B159" s="58">
        <f>'INVENTORY WEEK 1'!B159</f>
        <v>1770213</v>
      </c>
      <c r="C159" s="114">
        <f>'INVENTORY WEEK 1'!C159</f>
        <v>0</v>
      </c>
      <c r="D159" s="105">
        <f>'INVENTORY WEEK 4'!G159</f>
        <v>0</v>
      </c>
      <c r="E159" s="88"/>
      <c r="F159" s="88"/>
      <c r="G159" s="89"/>
      <c r="H159" s="146">
        <f t="shared" si="25"/>
        <v>0</v>
      </c>
      <c r="I159" s="146">
        <f t="shared" si="26"/>
        <v>0</v>
      </c>
      <c r="J159" s="181">
        <f t="shared" si="27"/>
        <v>0</v>
      </c>
      <c r="K159" s="182">
        <f t="shared" si="24"/>
        <v>0</v>
      </c>
    </row>
    <row r="160" spans="1:11">
      <c r="A160" s="70" t="str">
        <f>'INVENTORY WEEK 1'!A160</f>
        <v>Soap, Antibacterial Hand</v>
      </c>
      <c r="B160" s="58">
        <f>'INVENTORY WEEK 1'!B160</f>
        <v>2540766</v>
      </c>
      <c r="C160" s="114">
        <f>'INVENTORY WEEK 1'!C160</f>
        <v>0</v>
      </c>
      <c r="D160" s="105">
        <f>'INVENTORY WEEK 4'!G160</f>
        <v>0</v>
      </c>
      <c r="E160" s="88"/>
      <c r="F160" s="88"/>
      <c r="G160" s="89"/>
      <c r="H160" s="146">
        <f t="shared" si="25"/>
        <v>0</v>
      </c>
      <c r="I160" s="146">
        <f t="shared" si="26"/>
        <v>0</v>
      </c>
      <c r="J160" s="181">
        <f t="shared" si="27"/>
        <v>0</v>
      </c>
      <c r="K160" s="182">
        <f t="shared" si="24"/>
        <v>0</v>
      </c>
    </row>
    <row r="161" spans="1:11">
      <c r="A161" s="70" t="str">
        <f>'INVENTORY WEEK 1'!A161</f>
        <v>Jug, 1 Gallon Drink / Lid</v>
      </c>
      <c r="B161" s="58">
        <f>'INVENTORY WEEK 1'!B161</f>
        <v>6865687</v>
      </c>
      <c r="C161" s="114">
        <f>'INVENTORY WEEK 1'!C161</f>
        <v>25.5</v>
      </c>
      <c r="D161" s="105">
        <f>'INVENTORY WEEK 4'!G161</f>
        <v>0</v>
      </c>
      <c r="E161" s="88"/>
      <c r="F161" s="88"/>
      <c r="G161" s="89"/>
      <c r="H161" s="146">
        <f t="shared" si="25"/>
        <v>0</v>
      </c>
      <c r="I161" s="146">
        <f t="shared" si="26"/>
        <v>0</v>
      </c>
      <c r="J161" s="181">
        <f t="shared" si="27"/>
        <v>0</v>
      </c>
      <c r="K161" s="182">
        <f t="shared" si="24"/>
        <v>0</v>
      </c>
    </row>
    <row r="162" spans="1:11">
      <c r="A162" s="70">
        <f>'INVENTORY WEEK 1'!A162</f>
        <v>0</v>
      </c>
      <c r="B162" s="58">
        <f>'INVENTORY WEEK 1'!B162</f>
        <v>0</v>
      </c>
      <c r="C162" s="114">
        <f>'INVENTORY WEEK 1'!C162</f>
        <v>0</v>
      </c>
      <c r="D162" s="105">
        <f>'INVENTORY WEEK 4'!G162</f>
        <v>0</v>
      </c>
      <c r="E162" s="88"/>
      <c r="F162" s="88"/>
      <c r="G162" s="89"/>
      <c r="H162" s="146">
        <f t="shared" si="25"/>
        <v>0</v>
      </c>
      <c r="I162" s="146">
        <f t="shared" si="26"/>
        <v>0</v>
      </c>
      <c r="J162" s="181">
        <f t="shared" si="27"/>
        <v>0</v>
      </c>
      <c r="K162" s="182">
        <f t="shared" si="24"/>
        <v>0</v>
      </c>
    </row>
    <row r="163" spans="1:11">
      <c r="A163" s="70">
        <f>'INVENTORY WEEK 1'!A163</f>
        <v>0</v>
      </c>
      <c r="B163" s="58">
        <f>'INVENTORY WEEK 1'!B163</f>
        <v>0</v>
      </c>
      <c r="C163" s="114">
        <f>'INVENTORY WEEK 1'!C163</f>
        <v>0</v>
      </c>
      <c r="D163" s="105">
        <f>'INVENTORY WEEK 4'!G163</f>
        <v>0</v>
      </c>
      <c r="E163" s="88"/>
      <c r="F163" s="88"/>
      <c r="G163" s="89"/>
      <c r="H163" s="146">
        <f t="shared" si="25"/>
        <v>0</v>
      </c>
      <c r="I163" s="146">
        <f t="shared" si="26"/>
        <v>0</v>
      </c>
      <c r="J163" s="181">
        <f t="shared" si="27"/>
        <v>0</v>
      </c>
      <c r="K163" s="182">
        <f t="shared" si="24"/>
        <v>0</v>
      </c>
    </row>
    <row r="164" spans="1:11">
      <c r="A164" s="70">
        <f>'INVENTORY WEEK 1'!A164</f>
        <v>0</v>
      </c>
      <c r="B164" s="58">
        <f>'INVENTORY WEEK 1'!B164</f>
        <v>0</v>
      </c>
      <c r="C164" s="114">
        <f>'INVENTORY WEEK 1'!C164</f>
        <v>0</v>
      </c>
      <c r="D164" s="105">
        <f>'INVENTORY WEEK 4'!G164</f>
        <v>0</v>
      </c>
      <c r="E164" s="88"/>
      <c r="F164" s="88"/>
      <c r="G164" s="89"/>
      <c r="H164" s="146">
        <f t="shared" si="25"/>
        <v>0</v>
      </c>
      <c r="I164" s="146">
        <f t="shared" si="26"/>
        <v>0</v>
      </c>
      <c r="J164" s="181">
        <f t="shared" si="27"/>
        <v>0</v>
      </c>
      <c r="K164" s="182">
        <f t="shared" si="24"/>
        <v>0</v>
      </c>
    </row>
    <row r="165" spans="1:11">
      <c r="A165" s="70">
        <f>'INVENTORY WEEK 1'!A165</f>
        <v>0</v>
      </c>
      <c r="B165" s="58">
        <f>'INVENTORY WEEK 1'!B165</f>
        <v>0</v>
      </c>
      <c r="C165" s="114">
        <f>'INVENTORY WEEK 1'!C165</f>
        <v>0</v>
      </c>
      <c r="D165" s="105">
        <f>'INVENTORY WEEK 4'!G165</f>
        <v>0</v>
      </c>
      <c r="E165" s="88"/>
      <c r="F165" s="88"/>
      <c r="G165" s="89"/>
      <c r="H165" s="146">
        <f t="shared" si="25"/>
        <v>0</v>
      </c>
      <c r="I165" s="146">
        <f t="shared" si="26"/>
        <v>0</v>
      </c>
      <c r="J165" s="181">
        <f t="shared" si="27"/>
        <v>0</v>
      </c>
      <c r="K165" s="182">
        <f t="shared" si="24"/>
        <v>0</v>
      </c>
    </row>
    <row r="166" spans="1:11">
      <c r="A166" s="76">
        <f>'INVENTORY WEEK 1'!A166</f>
        <v>0</v>
      </c>
      <c r="B166" s="77">
        <f>'INVENTORY WEEK 1'!B166</f>
        <v>0</v>
      </c>
      <c r="C166" s="115">
        <f>'INVENTORY WEEK 1'!C166</f>
        <v>0</v>
      </c>
      <c r="D166" s="107">
        <f>'INVENTORY WEEK 4'!G166</f>
        <v>0</v>
      </c>
      <c r="E166" s="108"/>
      <c r="F166" s="108"/>
      <c r="G166" s="109"/>
      <c r="H166" s="146">
        <f t="shared" si="25"/>
        <v>0</v>
      </c>
      <c r="I166" s="146">
        <f t="shared" si="26"/>
        <v>0</v>
      </c>
      <c r="J166" s="181">
        <f t="shared" si="27"/>
        <v>0</v>
      </c>
      <c r="K166" s="129">
        <f t="shared" si="24"/>
        <v>0</v>
      </c>
    </row>
    <row r="167" spans="1:11" ht="19.5" customHeight="1">
      <c r="A167" s="116"/>
      <c r="B167" s="1718"/>
      <c r="C167" s="1718"/>
      <c r="D167" s="1719"/>
      <c r="E167" s="110">
        <f>C153*E153+C154*E154+C155*E155+C156*E156+C157*E157+C158*E158+C159*E159+C160*E160+C161*E161+C162*E162+C163*E163+C164*E164+C165*E165+C166*E166</f>
        <v>0</v>
      </c>
      <c r="F167" s="111">
        <f>C153*F153+C154*F154+C155*F155+C156*F156+C157*F157+C158*F158+C159*F159+C160*F160+C161*F161+C162*F162+C163*F163+C164*F164+C165*F165+C166*F166</f>
        <v>0</v>
      </c>
      <c r="G167" s="117"/>
      <c r="H167" s="206">
        <f>SUM(H153:H166)</f>
        <v>0</v>
      </c>
      <c r="I167" s="210">
        <f>SUM(I153:I166)</f>
        <v>0</v>
      </c>
      <c r="J167" s="206">
        <f>SUM(J153:J166)</f>
        <v>0</v>
      </c>
      <c r="K167" s="128"/>
    </row>
    <row r="168" spans="1:11" ht="30.75" customHeight="1">
      <c r="A168" s="118"/>
      <c r="B168" s="119"/>
      <c r="C168" s="120"/>
      <c r="D168" s="120"/>
      <c r="E168" s="121">
        <f>E19+E96+E144+E151+E167</f>
        <v>0</v>
      </c>
      <c r="F168" s="121">
        <f>F19+F96+F144+F151+F167</f>
        <v>0</v>
      </c>
      <c r="G168" s="120"/>
      <c r="H168" s="207" t="s">
        <v>218</v>
      </c>
      <c r="I168" s="211" t="s">
        <v>219</v>
      </c>
      <c r="J168" s="211" t="s">
        <v>220</v>
      </c>
      <c r="K168" s="182"/>
    </row>
    <row r="169" spans="1:11">
      <c r="A169" s="1720"/>
      <c r="B169" s="1721"/>
      <c r="C169" s="1721"/>
      <c r="D169" s="123"/>
      <c r="E169" s="1722">
        <f>E168+F168</f>
        <v>0</v>
      </c>
      <c r="F169" s="1723"/>
      <c r="G169" s="123"/>
      <c r="H169" s="208">
        <f>SUM(H19,H96,H144,H151,H167)</f>
        <v>0</v>
      </c>
      <c r="I169" s="208">
        <f>SUM(I19,I96,I144,I151,I167)</f>
        <v>0</v>
      </c>
      <c r="J169" s="208">
        <f>SUM(J19,J96,J144,J151,J167)</f>
        <v>0</v>
      </c>
      <c r="K169" s="129"/>
    </row>
  </sheetData>
  <sheetProtection selectLockedCells="1"/>
  <mergeCells count="39">
    <mergeCell ref="K2:K4"/>
    <mergeCell ref="B144:D145"/>
    <mergeCell ref="B19:D20"/>
    <mergeCell ref="B96:D97"/>
    <mergeCell ref="B151:D152"/>
    <mergeCell ref="H97:J97"/>
    <mergeCell ref="H145:J145"/>
    <mergeCell ref="E152:F152"/>
    <mergeCell ref="H152:J152"/>
    <mergeCell ref="G96:G97"/>
    <mergeCell ref="G144:G145"/>
    <mergeCell ref="G151:G152"/>
    <mergeCell ref="B167:D167"/>
    <mergeCell ref="A169:C169"/>
    <mergeCell ref="E169:F169"/>
    <mergeCell ref="A1:A4"/>
    <mergeCell ref="A19:A20"/>
    <mergeCell ref="A96:A97"/>
    <mergeCell ref="A144:A145"/>
    <mergeCell ref="A151:A152"/>
    <mergeCell ref="B1:B2"/>
    <mergeCell ref="B3:B5"/>
    <mergeCell ref="C3:C4"/>
    <mergeCell ref="D3:D4"/>
    <mergeCell ref="E3:E4"/>
    <mergeCell ref="F3:F4"/>
    <mergeCell ref="E97:F97"/>
    <mergeCell ref="E145:F145"/>
    <mergeCell ref="D1:G1"/>
    <mergeCell ref="H1:J1"/>
    <mergeCell ref="H2:J2"/>
    <mergeCell ref="C5:G5"/>
    <mergeCell ref="E20:F20"/>
    <mergeCell ref="H20:J20"/>
    <mergeCell ref="G3:G4"/>
    <mergeCell ref="G19:G20"/>
    <mergeCell ref="H3:H4"/>
    <mergeCell ref="I3:I4"/>
    <mergeCell ref="J3:J4"/>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jump_quicksheet">
                <anchor moveWithCells="1" sizeWithCells="1">
                  <from>
                    <xdr:col>9</xdr:col>
                    <xdr:colOff>295275</xdr:colOff>
                    <xdr:row>0</xdr:row>
                    <xdr:rowOff>0</xdr:rowOff>
                  </from>
                  <to>
                    <xdr:col>10</xdr:col>
                    <xdr:colOff>295275</xdr:colOff>
                    <xdr:row>0</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H164"/>
  <sheetViews>
    <sheetView workbookViewId="0">
      <selection activeCell="L8" sqref="L8"/>
    </sheetView>
  </sheetViews>
  <sheetFormatPr defaultColWidth="8.85546875" defaultRowHeight="15"/>
  <cols>
    <col min="1" max="1" width="36.7109375" style="2" customWidth="1"/>
    <col min="2" max="2" width="11.42578125" style="3" customWidth="1"/>
    <col min="3" max="7" width="12.28515625" style="2" customWidth="1"/>
    <col min="8" max="9" width="8.7109375" style="2" customWidth="1"/>
    <col min="10" max="16384" width="8.85546875" style="2"/>
  </cols>
  <sheetData>
    <row r="1" spans="1:7" ht="18.75">
      <c r="A1" s="4" t="str">
        <f>'INVENTORY WEEK 1'!A6</f>
        <v>MEATS</v>
      </c>
      <c r="B1" s="5"/>
      <c r="C1" s="6" t="s">
        <v>360</v>
      </c>
      <c r="D1" s="6" t="s">
        <v>361</v>
      </c>
      <c r="E1" s="6" t="s">
        <v>362</v>
      </c>
      <c r="F1" s="6" t="s">
        <v>363</v>
      </c>
      <c r="G1" s="7" t="s">
        <v>364</v>
      </c>
    </row>
    <row r="2" spans="1:7">
      <c r="A2" s="8" t="str">
        <f>'INVENTORY WEEK 1'!A7</f>
        <v>Beef Brisket</v>
      </c>
      <c r="B2" s="9">
        <f>'INVENTORY WEEK 1'!B7</f>
        <v>6636452</v>
      </c>
      <c r="C2" s="10">
        <v>2.83</v>
      </c>
      <c r="D2" s="11">
        <f>C2*14</f>
        <v>39.620000000000005</v>
      </c>
      <c r="E2" s="12">
        <f>C2</f>
        <v>2.83</v>
      </c>
      <c r="F2" s="11">
        <f>E2/16</f>
        <v>0.176875</v>
      </c>
      <c r="G2" s="13">
        <f>F2*0.25</f>
        <v>4.4218750000000001E-2</v>
      </c>
    </row>
    <row r="3" spans="1:7">
      <c r="A3" s="14" t="str">
        <f>'INVENTORY WEEK 1'!A8</f>
        <v>Chicken Breast</v>
      </c>
      <c r="B3" s="15">
        <f>'INVENTORY WEEK 1'!B8</f>
        <v>7714468</v>
      </c>
      <c r="C3" s="16">
        <f>'INVENTORY WEEK 1'!C8</f>
        <v>1.68</v>
      </c>
      <c r="D3" s="17">
        <f>C3*40</f>
        <v>67.2</v>
      </c>
      <c r="E3" s="18">
        <f>C3</f>
        <v>1.68</v>
      </c>
      <c r="F3" s="19">
        <f t="shared" ref="F3:F13" si="0">C3/16</f>
        <v>0.105</v>
      </c>
      <c r="G3" s="20">
        <f>F3*0.25</f>
        <v>2.6249999999999999E-2</v>
      </c>
    </row>
    <row r="4" spans="1:7">
      <c r="A4" s="14" t="str">
        <f>'INVENTORY WEEK 1'!A9</f>
        <v>Chicken Nuggets</v>
      </c>
      <c r="B4" s="15">
        <f>'INVENTORY WEEK 1'!B9</f>
        <v>9839283</v>
      </c>
      <c r="C4" s="16">
        <f>'INVENTORY WEEK 1'!C9</f>
        <v>65.84</v>
      </c>
      <c r="D4" s="17">
        <f>C4/4</f>
        <v>16.46</v>
      </c>
      <c r="E4" s="18">
        <f>D4/5</f>
        <v>3.2920000000000003</v>
      </c>
      <c r="F4" s="19">
        <f>E4/16</f>
        <v>0.20575000000000002</v>
      </c>
      <c r="G4" s="20">
        <f>F4/5</f>
        <v>4.1150000000000006E-2</v>
      </c>
    </row>
    <row r="5" spans="1:7">
      <c r="A5" s="21" t="str">
        <f>'INVENTORY WEEK 1'!A10</f>
        <v>Pork, Boston Butt</v>
      </c>
      <c r="B5" s="22">
        <f>'INVENTORY WEEK 1'!B10</f>
        <v>9692265</v>
      </c>
      <c r="C5" s="23">
        <f>'INVENTORY WEEK 1'!C10</f>
        <v>1.26</v>
      </c>
      <c r="D5" s="24">
        <f>(C5*67)/8</f>
        <v>10.5525</v>
      </c>
      <c r="E5" s="25">
        <f>C5</f>
        <v>1.26</v>
      </c>
      <c r="F5" s="26">
        <f>E5/16</f>
        <v>7.8750000000000001E-2</v>
      </c>
      <c r="G5" s="27">
        <f>F5*0.25</f>
        <v>1.96875E-2</v>
      </c>
    </row>
    <row r="6" spans="1:7">
      <c r="A6" s="21" t="str">
        <f>'INVENTORY WEEK 1'!A11</f>
        <v>Pork, SpareRib</v>
      </c>
      <c r="B6" s="28">
        <f>'INVENTORY WEEK 1'!B11</f>
        <v>2447019</v>
      </c>
      <c r="C6" s="23">
        <f>'INVENTORY WEEK 1'!C11</f>
        <v>2.0499999999999998</v>
      </c>
      <c r="D6" s="24">
        <f>(C6*30)/11</f>
        <v>5.5909090909090899</v>
      </c>
      <c r="E6" s="25">
        <f>D6/11</f>
        <v>0.50826446280991722</v>
      </c>
      <c r="F6" s="26">
        <f t="shared" si="0"/>
        <v>0.12812499999999999</v>
      </c>
      <c r="G6" s="27">
        <f>E6*3</f>
        <v>1.5247933884297518</v>
      </c>
    </row>
    <row r="7" spans="1:7">
      <c r="A7" s="21" t="str">
        <f>'INVENTORY WEEK 1'!A12</f>
        <v>Sausage, Smoked Original</v>
      </c>
      <c r="B7" s="28">
        <f>'INVENTORY WEEK 1'!B12</f>
        <v>5803726</v>
      </c>
      <c r="C7" s="23">
        <f>'INVENTORY WEEK 1'!C12</f>
        <v>50.59</v>
      </c>
      <c r="D7" s="24">
        <f>(C7/4)</f>
        <v>12.647500000000001</v>
      </c>
      <c r="E7" s="25">
        <f>D7/5</f>
        <v>2.5295000000000001</v>
      </c>
      <c r="F7" s="26">
        <f>E7/16</f>
        <v>0.15809375000000001</v>
      </c>
      <c r="G7" s="27">
        <f>F7*0.25</f>
        <v>3.9523437500000001E-2</v>
      </c>
    </row>
    <row r="8" spans="1:7">
      <c r="A8" s="21" t="str">
        <f>'INVENTORY WEEK 1'!A13</f>
        <v>Sausage, Jalapeno Cheddar</v>
      </c>
      <c r="B8" s="28">
        <f>'INVENTORY WEEK 1'!B13</f>
        <v>5167151</v>
      </c>
      <c r="C8" s="23">
        <f>'INVENTORY WEEK 1'!C13</f>
        <v>50.59</v>
      </c>
      <c r="D8" s="24">
        <f>(C8/4)</f>
        <v>12.647500000000001</v>
      </c>
      <c r="E8" s="25">
        <f>D8/5</f>
        <v>2.5295000000000001</v>
      </c>
      <c r="F8" s="26">
        <f>E8/16</f>
        <v>0.15809375000000001</v>
      </c>
      <c r="G8" s="27">
        <f>F8*0.25</f>
        <v>3.9523437500000001E-2</v>
      </c>
    </row>
    <row r="9" spans="1:7">
      <c r="A9" s="21" t="str">
        <f>'INVENTORY WEEK 1'!A14</f>
        <v>Turkey, Breast Whole</v>
      </c>
      <c r="B9" s="22">
        <f>'INVENTORY WEEK 1'!B14</f>
        <v>9833070</v>
      </c>
      <c r="C9" s="23">
        <f>'INVENTORY WEEK 1'!C14</f>
        <v>2.52</v>
      </c>
      <c r="D9" s="29">
        <f>(C9*39)/4</f>
        <v>24.57</v>
      </c>
      <c r="E9" s="30">
        <f>C9</f>
        <v>2.52</v>
      </c>
      <c r="F9" s="26">
        <f t="shared" si="0"/>
        <v>0.1575</v>
      </c>
      <c r="G9" s="27">
        <f>F9*0.25</f>
        <v>3.9375E-2</v>
      </c>
    </row>
    <row r="10" spans="1:7">
      <c r="A10" s="14" t="str">
        <f>'INVENTORY WEEK 1'!A15</f>
        <v>Bacon Bits</v>
      </c>
      <c r="B10" s="31" t="str">
        <f>'INVENTORY WEEK 1'!B15</f>
        <v>7660281</v>
      </c>
      <c r="C10" s="32">
        <f>'INVENTORY WEEK 1'!C15</f>
        <v>60.88</v>
      </c>
      <c r="D10" s="33">
        <f>C10/2</f>
        <v>30.44</v>
      </c>
      <c r="E10" s="34">
        <f>D10/5</f>
        <v>6.0880000000000001</v>
      </c>
      <c r="F10" s="19">
        <f>E10/16</f>
        <v>0.3805</v>
      </c>
      <c r="G10" s="20">
        <f>F10*0.25</f>
        <v>9.5125000000000001E-2</v>
      </c>
    </row>
    <row r="11" spans="1:7">
      <c r="A11" s="14">
        <f>'INVENTORY WEEK 1'!A16</f>
        <v>0</v>
      </c>
      <c r="B11" s="35">
        <f>'INVENTORY WEEK 1'!B16</f>
        <v>0</v>
      </c>
      <c r="C11" s="36">
        <f>'INVENTORY WEEK 1'!C16</f>
        <v>0</v>
      </c>
      <c r="D11" s="37">
        <f>'INVENTORY WEEK 1'!G16</f>
        <v>0</v>
      </c>
      <c r="E11" s="38"/>
      <c r="F11" s="19">
        <f t="shared" si="0"/>
        <v>0</v>
      </c>
      <c r="G11" s="20">
        <f>F11*4</f>
        <v>0</v>
      </c>
    </row>
    <row r="12" spans="1:7">
      <c r="A12" s="14">
        <f>'INVENTORY WEEK 1'!A17</f>
        <v>0</v>
      </c>
      <c r="B12" s="35">
        <f>'INVENTORY WEEK 1'!B17</f>
        <v>0</v>
      </c>
      <c r="C12" s="36">
        <f>'INVENTORY WEEK 1'!C17</f>
        <v>0</v>
      </c>
      <c r="D12" s="37">
        <f>'INVENTORY WEEK 1'!G17</f>
        <v>0</v>
      </c>
      <c r="E12" s="38"/>
      <c r="F12" s="19">
        <f t="shared" si="0"/>
        <v>0</v>
      </c>
      <c r="G12" s="20">
        <f>F12*4</f>
        <v>0</v>
      </c>
    </row>
    <row r="13" spans="1:7">
      <c r="A13" s="39">
        <f>'INVENTORY WEEK 1'!A18</f>
        <v>0</v>
      </c>
      <c r="B13" s="40">
        <f>'INVENTORY WEEK 1'!B18</f>
        <v>0</v>
      </c>
      <c r="C13" s="41">
        <f>'INVENTORY WEEK 1'!C18</f>
        <v>0</v>
      </c>
      <c r="D13" s="42">
        <f>'INVENTORY WEEK 1'!G18</f>
        <v>0</v>
      </c>
      <c r="E13" s="43"/>
      <c r="F13" s="44">
        <f t="shared" si="0"/>
        <v>0</v>
      </c>
      <c r="G13" s="45">
        <f>F13*4</f>
        <v>0</v>
      </c>
    </row>
    <row r="14" spans="1:7">
      <c r="A14" s="1743" t="s">
        <v>233</v>
      </c>
      <c r="B14" s="1736"/>
      <c r="C14" s="46"/>
      <c r="D14" s="46"/>
      <c r="E14" s="46"/>
      <c r="F14" s="46"/>
      <c r="G14" s="46"/>
    </row>
    <row r="15" spans="1:7">
      <c r="A15" s="1728"/>
      <c r="B15" s="1712"/>
      <c r="C15" s="47" t="s">
        <v>360</v>
      </c>
      <c r="D15" s="48" t="s">
        <v>365</v>
      </c>
      <c r="E15" s="48" t="s">
        <v>362</v>
      </c>
      <c r="F15" s="48" t="s">
        <v>363</v>
      </c>
      <c r="G15" s="48" t="s">
        <v>364</v>
      </c>
    </row>
    <row r="16" spans="1:7">
      <c r="A16" s="49" t="str">
        <f>'INVENTORY WEEK 1'!A21</f>
        <v>Baked Potato Casserole</v>
      </c>
      <c r="B16" s="9">
        <f>'INVENTORY WEEK 1'!B21</f>
        <v>4484571</v>
      </c>
      <c r="C16" s="50">
        <f>'INVENTORY WEEK 1'!C21</f>
        <v>24.95</v>
      </c>
      <c r="D16" s="24">
        <f>C16/4</f>
        <v>6.2374999999999998</v>
      </c>
      <c r="E16" s="25">
        <f>D16/5</f>
        <v>1.2475000000000001</v>
      </c>
      <c r="F16" s="25">
        <f>E16/16</f>
        <v>7.7968750000000003E-2</v>
      </c>
      <c r="G16" s="25">
        <f>F16*0.25</f>
        <v>1.9492187500000001E-2</v>
      </c>
    </row>
    <row r="17" spans="1:7">
      <c r="A17" s="51" t="str">
        <f>'INVENTORY WEEK 1'!A22</f>
        <v>Bean, Baked Bean</v>
      </c>
      <c r="B17" s="22">
        <f>'INVENTORY WEEK 1'!B22</f>
        <v>7841281</v>
      </c>
      <c r="C17" s="52">
        <f>'INVENTORY WEEK 1'!C22</f>
        <v>32.97</v>
      </c>
      <c r="D17" s="24">
        <f>C17/6</f>
        <v>5.4950000000000001</v>
      </c>
      <c r="E17" s="25">
        <f>D17/16</f>
        <v>0.34343750000000001</v>
      </c>
      <c r="F17" s="25">
        <f t="shared" ref="F17:F80" si="1">E17/16</f>
        <v>2.146484375E-2</v>
      </c>
      <c r="G17" s="25">
        <f>F17*0.25</f>
        <v>5.3662109375000001E-3</v>
      </c>
    </row>
    <row r="18" spans="1:7">
      <c r="A18" s="51" t="str">
        <f>'INVENTORY WEEK 1'!A23</f>
        <v>Bean, Green Bean</v>
      </c>
      <c r="B18" s="22">
        <f>'INVENTORY WEEK 1'!B23</f>
        <v>4083781</v>
      </c>
      <c r="C18" s="52">
        <f>'INVENTORY WEEK 1'!C23</f>
        <v>32.33</v>
      </c>
      <c r="D18" s="24">
        <f>C18/6</f>
        <v>5.3883333333333328</v>
      </c>
      <c r="E18" s="25">
        <f t="shared" ref="E18:E80" si="2">D18/5</f>
        <v>1.0776666666666666</v>
      </c>
      <c r="F18" s="25">
        <f t="shared" si="1"/>
        <v>6.7354166666666659E-2</v>
      </c>
      <c r="G18" s="25">
        <f t="shared" ref="G18:G80" si="3">F18*4</f>
        <v>0.26941666666666664</v>
      </c>
    </row>
    <row r="19" spans="1:7" s="1" customFormat="1">
      <c r="A19" s="51" t="str">
        <f>'INVENTORY WEEK 1'!A24</f>
        <v>Bean, Jalapeno Bean</v>
      </c>
      <c r="B19" s="22">
        <f>'INVENTORY WEEK 1'!B24</f>
        <v>7841661</v>
      </c>
      <c r="C19" s="52">
        <f>'INVENTORY WEEK 1'!C24</f>
        <v>32.979999999999997</v>
      </c>
      <c r="D19" s="24">
        <f>C19/10</f>
        <v>3.2979999999999996</v>
      </c>
      <c r="E19" s="25">
        <f>D19/12</f>
        <v>0.27483333333333332</v>
      </c>
      <c r="F19" s="25">
        <f t="shared" si="1"/>
        <v>1.7177083333333332E-2</v>
      </c>
      <c r="G19" s="25">
        <f>E19*1</f>
        <v>0.27483333333333332</v>
      </c>
    </row>
    <row r="20" spans="1:7">
      <c r="A20" s="53" t="str">
        <f>'INVENTORY WEEK 1'!A25</f>
        <v>Brioche Bun (Big Barbecue)</v>
      </c>
      <c r="B20" s="15">
        <f>'INVENTORY WEEK 1'!B25</f>
        <v>7991876</v>
      </c>
      <c r="C20" s="54">
        <f>'INVENTORY WEEK 1'!C25</f>
        <v>25.55</v>
      </c>
      <c r="D20" s="17">
        <f t="shared" ref="D20:D80" si="4">C20/4</f>
        <v>6.3875000000000002</v>
      </c>
      <c r="E20" s="18">
        <f t="shared" si="2"/>
        <v>1.2775000000000001</v>
      </c>
      <c r="F20" s="18">
        <f t="shared" si="1"/>
        <v>7.9843750000000005E-2</v>
      </c>
      <c r="G20" s="18">
        <f t="shared" si="3"/>
        <v>0.31937500000000002</v>
      </c>
    </row>
    <row r="21" spans="1:7">
      <c r="A21" s="53" t="str">
        <f>'INVENTORY WEEK 1'!A26</f>
        <v>Brownie, Blondie</v>
      </c>
      <c r="B21" s="15">
        <f>'INVENTORY WEEK 1'!B26</f>
        <v>1350689</v>
      </c>
      <c r="C21" s="54">
        <f>'INVENTORY WEEK 1'!C26</f>
        <v>61.65</v>
      </c>
      <c r="D21" s="17">
        <f t="shared" si="4"/>
        <v>15.4125</v>
      </c>
      <c r="E21" s="18">
        <f t="shared" si="2"/>
        <v>3.0825</v>
      </c>
      <c r="F21" s="18">
        <f t="shared" si="1"/>
        <v>0.19265625</v>
      </c>
      <c r="G21" s="18">
        <f t="shared" si="3"/>
        <v>0.770625</v>
      </c>
    </row>
    <row r="22" spans="1:7">
      <c r="A22" s="53" t="str">
        <f>'INVENTORY WEEK 1'!A27</f>
        <v>Bun, BBQ (Westerner)</v>
      </c>
      <c r="B22" s="15">
        <f>'INVENTORY WEEK 1'!B27</f>
        <v>7991508</v>
      </c>
      <c r="C22" s="54">
        <f>'INVENTORY WEEK 1'!C27</f>
        <v>22.16</v>
      </c>
      <c r="D22" s="17">
        <f>C22/6</f>
        <v>3.6933333333333334</v>
      </c>
      <c r="E22" s="18">
        <f>D22/16</f>
        <v>0.23083333333333333</v>
      </c>
      <c r="F22" s="18">
        <f t="shared" si="1"/>
        <v>1.4427083333333333E-2</v>
      </c>
      <c r="G22" s="18">
        <f t="shared" si="3"/>
        <v>5.7708333333333334E-2</v>
      </c>
    </row>
    <row r="23" spans="1:7">
      <c r="A23" s="53" t="str">
        <f>'INVENTORY WEEK 1'!A28</f>
        <v>Bean, Baked W/Jalapeno</v>
      </c>
      <c r="B23" s="15">
        <f>'INVENTORY WEEK 1'!B28</f>
        <v>7841661</v>
      </c>
      <c r="C23" s="54">
        <f>'INVENTORY WEEK 1'!C28</f>
        <v>32.58</v>
      </c>
      <c r="D23" s="17">
        <f t="shared" si="4"/>
        <v>8.1449999999999996</v>
      </c>
      <c r="E23" s="18">
        <f t="shared" si="2"/>
        <v>1.629</v>
      </c>
      <c r="F23" s="18">
        <f t="shared" si="1"/>
        <v>0.1018125</v>
      </c>
      <c r="G23" s="18">
        <f t="shared" si="3"/>
        <v>0.40725</v>
      </c>
    </row>
    <row r="24" spans="1:7">
      <c r="A24" s="53" t="str">
        <f>'INVENTORY WEEK 1'!A29</f>
        <v>Bread, White (Texas Toast)</v>
      </c>
      <c r="B24" s="15">
        <f>'INVENTORY WEEK 1'!B29</f>
        <v>6340301</v>
      </c>
      <c r="C24" s="54">
        <f>'INVENTORY WEEK 1'!C29</f>
        <v>26.71</v>
      </c>
      <c r="D24" s="17">
        <f t="shared" si="4"/>
        <v>6.6775000000000002</v>
      </c>
      <c r="E24" s="18">
        <f t="shared" si="2"/>
        <v>1.3355000000000001</v>
      </c>
      <c r="F24" s="18">
        <f t="shared" si="1"/>
        <v>8.3468750000000008E-2</v>
      </c>
      <c r="G24" s="18">
        <f t="shared" si="3"/>
        <v>0.33387500000000003</v>
      </c>
    </row>
    <row r="25" spans="1:7">
      <c r="A25" s="53" t="str">
        <f>'INVENTORY WEEK 1'!A30</f>
        <v>Cheese, Cheddar (Shred)</v>
      </c>
      <c r="B25" s="15">
        <f>'INVENTORY WEEK 1'!B30</f>
        <v>1332634</v>
      </c>
      <c r="C25" s="55">
        <f>'INVENTORY WEEK 1'!C30</f>
        <v>45.78</v>
      </c>
      <c r="D25" s="17">
        <f t="shared" si="4"/>
        <v>11.445</v>
      </c>
      <c r="E25" s="18">
        <f t="shared" si="2"/>
        <v>2.2890000000000001</v>
      </c>
      <c r="F25" s="18">
        <f t="shared" si="1"/>
        <v>0.14306250000000001</v>
      </c>
      <c r="G25" s="18">
        <f t="shared" si="3"/>
        <v>0.57225000000000004</v>
      </c>
    </row>
    <row r="26" spans="1:7">
      <c r="A26" s="53" t="str">
        <f>'INVENTORY WEEK 1'!A31</f>
        <v>Cheese, Cheddar (Sliced)</v>
      </c>
      <c r="B26" s="15">
        <f>'INVENTORY WEEK 1'!B31</f>
        <v>4985693</v>
      </c>
      <c r="C26" s="55">
        <f>'INVENTORY WEEK 1'!C31</f>
        <v>30.49</v>
      </c>
      <c r="D26" s="17">
        <f t="shared" si="4"/>
        <v>7.6224999999999996</v>
      </c>
      <c r="E26" s="18">
        <f t="shared" si="2"/>
        <v>1.5245</v>
      </c>
      <c r="F26" s="18">
        <f t="shared" si="1"/>
        <v>9.5281249999999998E-2</v>
      </c>
      <c r="G26" s="18">
        <f t="shared" si="3"/>
        <v>0.38112499999999999</v>
      </c>
    </row>
    <row r="27" spans="1:7">
      <c r="A27" s="53" t="str">
        <f>'INVENTORY WEEK 1'!A32</f>
        <v>Cheese, Parmesan</v>
      </c>
      <c r="B27" s="15">
        <f>'INVENTORY WEEK 1'!B32</f>
        <v>3587490</v>
      </c>
      <c r="C27" s="55">
        <f>'INVENTORY WEEK 1'!C32</f>
        <v>82.47</v>
      </c>
      <c r="D27" s="17">
        <f t="shared" si="4"/>
        <v>20.6175</v>
      </c>
      <c r="E27" s="18">
        <f t="shared" si="2"/>
        <v>4.1234999999999999</v>
      </c>
      <c r="F27" s="18">
        <f t="shared" si="1"/>
        <v>0.25771875</v>
      </c>
      <c r="G27" s="18">
        <f t="shared" si="3"/>
        <v>1.030875</v>
      </c>
    </row>
    <row r="28" spans="1:7">
      <c r="A28" s="53" t="str">
        <f>'INVENTORY WEEK 1'!A33</f>
        <v>Chip, Corn (Fritos)</v>
      </c>
      <c r="B28" s="15">
        <f>'INVENTORY WEEK 1'!B33</f>
        <v>5597968</v>
      </c>
      <c r="C28" s="55">
        <f>'INVENTORY WEEK 1'!C33</f>
        <v>28.88</v>
      </c>
      <c r="D28" s="17">
        <f t="shared" si="4"/>
        <v>7.22</v>
      </c>
      <c r="E28" s="18">
        <f t="shared" si="2"/>
        <v>1.444</v>
      </c>
      <c r="F28" s="18">
        <f t="shared" si="1"/>
        <v>9.0249999999999997E-2</v>
      </c>
      <c r="G28" s="18">
        <f t="shared" si="3"/>
        <v>0.36099999999999999</v>
      </c>
    </row>
    <row r="29" spans="1:7">
      <c r="A29" s="53" t="str">
        <f>'INVENTORY WEEK 1'!A34</f>
        <v>Chip, Potato BBQ</v>
      </c>
      <c r="B29" s="15">
        <f>'INVENTORY WEEK 1'!B34</f>
        <v>5601653</v>
      </c>
      <c r="C29" s="54">
        <f>'INVENTORY WEEK 1'!C34</f>
        <v>28.88</v>
      </c>
      <c r="D29" s="17">
        <f t="shared" si="4"/>
        <v>7.22</v>
      </c>
      <c r="E29" s="18">
        <f t="shared" si="2"/>
        <v>1.444</v>
      </c>
      <c r="F29" s="18">
        <f t="shared" si="1"/>
        <v>9.0249999999999997E-2</v>
      </c>
      <c r="G29" s="18">
        <f t="shared" si="3"/>
        <v>0.36099999999999999</v>
      </c>
    </row>
    <row r="30" spans="1:7">
      <c r="A30" s="53" t="str">
        <f>'INVENTORY WEEK 1'!A35</f>
        <v>Chip, Potato Plain</v>
      </c>
      <c r="B30" s="15">
        <f>'INVENTORY WEEK 1'!B35</f>
        <v>5601679</v>
      </c>
      <c r="C30" s="54">
        <f>'INVENTORY WEEK 1'!C35</f>
        <v>28.88</v>
      </c>
      <c r="D30" s="17">
        <f t="shared" si="4"/>
        <v>7.22</v>
      </c>
      <c r="E30" s="18">
        <f t="shared" si="2"/>
        <v>1.444</v>
      </c>
      <c r="F30" s="18">
        <f t="shared" si="1"/>
        <v>9.0249999999999997E-2</v>
      </c>
      <c r="G30" s="18">
        <f t="shared" si="3"/>
        <v>0.36099999999999999</v>
      </c>
    </row>
    <row r="31" spans="1:7">
      <c r="A31" s="53" t="str">
        <f>'INVENTORY WEEK 1'!A36</f>
        <v>Chip, Sour Cream</v>
      </c>
      <c r="B31" s="56">
        <f>'INVENTORY WEEK 1'!B36</f>
        <v>5601729</v>
      </c>
      <c r="C31" s="57">
        <f>'INVENTORY WEEK 1'!C36</f>
        <v>28.88</v>
      </c>
      <c r="D31" s="17">
        <f t="shared" si="4"/>
        <v>7.22</v>
      </c>
      <c r="E31" s="18">
        <f>D31/7</f>
        <v>1.0314285714285714</v>
      </c>
      <c r="F31" s="18">
        <f t="shared" si="1"/>
        <v>6.446428571428571E-2</v>
      </c>
      <c r="G31" s="18">
        <f t="shared" si="3"/>
        <v>0.25785714285714284</v>
      </c>
    </row>
    <row r="32" spans="1:7">
      <c r="A32" s="53" t="str">
        <f>'INVENTORY WEEK 1'!A37</f>
        <v>Coleslaw Kit</v>
      </c>
      <c r="B32" s="58">
        <f>'INVENTORY WEEK 1'!B37</f>
        <v>3157171</v>
      </c>
      <c r="C32" s="55">
        <f>'INVENTORY WEEK 1'!C37</f>
        <v>30.13</v>
      </c>
      <c r="D32" s="17">
        <f t="shared" si="4"/>
        <v>7.5324999999999998</v>
      </c>
      <c r="E32" s="18">
        <f t="shared" si="2"/>
        <v>1.5065</v>
      </c>
      <c r="F32" s="18">
        <f t="shared" si="1"/>
        <v>9.4156249999999997E-2</v>
      </c>
      <c r="G32" s="18">
        <f t="shared" si="3"/>
        <v>0.37662499999999999</v>
      </c>
    </row>
    <row r="33" spans="1:7">
      <c r="A33" s="53" t="str">
        <f>'INVENTORY WEEK 1'!A38</f>
        <v>Cone, Ice Cream</v>
      </c>
      <c r="B33" s="58">
        <f>'INVENTORY WEEK 1'!B38</f>
        <v>9576190</v>
      </c>
      <c r="C33" s="55">
        <f>'INVENTORY WEEK 1'!C38</f>
        <v>39.43</v>
      </c>
      <c r="D33" s="17">
        <f t="shared" si="4"/>
        <v>9.8574999999999999</v>
      </c>
      <c r="E33" s="18">
        <f t="shared" si="2"/>
        <v>1.9715</v>
      </c>
      <c r="F33" s="18">
        <f t="shared" si="1"/>
        <v>0.12321875</v>
      </c>
      <c r="G33" s="18">
        <f t="shared" si="3"/>
        <v>0.49287500000000001</v>
      </c>
    </row>
    <row r="34" spans="1:7">
      <c r="A34" s="53" t="str">
        <f>'INVENTORY WEEK 1'!A39</f>
        <v>Cookie, Chocolate Chunk</v>
      </c>
      <c r="B34" s="58">
        <f>'INVENTORY WEEK 1'!B39</f>
        <v>1045869</v>
      </c>
      <c r="C34" s="55">
        <f>'INVENTORY WEEK 1'!C39</f>
        <v>40.340000000000003</v>
      </c>
      <c r="D34" s="17">
        <f t="shared" si="4"/>
        <v>10.085000000000001</v>
      </c>
      <c r="E34" s="18">
        <f t="shared" si="2"/>
        <v>2.0170000000000003</v>
      </c>
      <c r="F34" s="18">
        <f t="shared" si="1"/>
        <v>0.12606250000000002</v>
      </c>
      <c r="G34" s="18">
        <f t="shared" si="3"/>
        <v>0.50425000000000009</v>
      </c>
    </row>
    <row r="35" spans="1:7">
      <c r="A35" s="53" t="str">
        <f>'INVENTORY WEEK 1'!A40</f>
        <v>Corn On Cob</v>
      </c>
      <c r="B35" s="58">
        <f>'INVENTORY WEEK 1'!B40</f>
        <v>4328118</v>
      </c>
      <c r="C35" s="55">
        <f>'INVENTORY WEEK 1'!C40</f>
        <v>25.15</v>
      </c>
      <c r="D35" s="17">
        <f t="shared" si="4"/>
        <v>6.2874999999999996</v>
      </c>
      <c r="E35" s="18">
        <f t="shared" si="2"/>
        <v>1.2574999999999998</v>
      </c>
      <c r="F35" s="18">
        <f t="shared" si="1"/>
        <v>7.859374999999999E-2</v>
      </c>
      <c r="G35" s="18">
        <f t="shared" si="3"/>
        <v>0.31437499999999996</v>
      </c>
    </row>
    <row r="36" spans="1:7">
      <c r="A36" s="53" t="str">
        <f>'INVENTORY WEEK 1'!A41</f>
        <v>Muffin, Corn</v>
      </c>
      <c r="B36" s="58">
        <f>'INVENTORY WEEK 1'!B41</f>
        <v>1648749</v>
      </c>
      <c r="C36" s="55">
        <f>'INVENTORY WEEK 1'!C41</f>
        <v>29.17</v>
      </c>
      <c r="D36" s="17">
        <f t="shared" si="4"/>
        <v>7.2925000000000004</v>
      </c>
      <c r="E36" s="18">
        <f t="shared" si="2"/>
        <v>1.4585000000000001</v>
      </c>
      <c r="F36" s="18">
        <f t="shared" si="1"/>
        <v>9.1156250000000008E-2</v>
      </c>
      <c r="G36" s="18">
        <f t="shared" si="3"/>
        <v>0.36462500000000003</v>
      </c>
    </row>
    <row r="37" spans="1:7">
      <c r="A37" s="53" t="str">
        <f>'INVENTORY WEEK 1'!A42</f>
        <v>Dressing, Casear</v>
      </c>
      <c r="B37" s="58">
        <f>'INVENTORY WEEK 1'!B42</f>
        <v>1274273</v>
      </c>
      <c r="C37" s="55">
        <f>'INVENTORY WEEK 1'!C42</f>
        <v>44.17</v>
      </c>
      <c r="D37" s="17">
        <f t="shared" si="4"/>
        <v>11.0425</v>
      </c>
      <c r="E37" s="18">
        <f t="shared" si="2"/>
        <v>2.2084999999999999</v>
      </c>
      <c r="F37" s="18">
        <f t="shared" si="1"/>
        <v>0.13803124999999999</v>
      </c>
      <c r="G37" s="18">
        <f t="shared" si="3"/>
        <v>0.55212499999999998</v>
      </c>
    </row>
    <row r="38" spans="1:7">
      <c r="A38" s="53" t="str">
        <f>'INVENTORY WEEK 1'!A43</f>
        <v>Dressing, Ranch</v>
      </c>
      <c r="B38" s="58">
        <f>'INVENTORY WEEK 1'!B43</f>
        <v>4354700</v>
      </c>
      <c r="C38" s="55">
        <f>'INVENTORY WEEK 1'!C43</f>
        <v>34.22</v>
      </c>
      <c r="D38" s="17">
        <f t="shared" si="4"/>
        <v>8.5549999999999997</v>
      </c>
      <c r="E38" s="18">
        <f t="shared" si="2"/>
        <v>1.7109999999999999</v>
      </c>
      <c r="F38" s="18">
        <f t="shared" si="1"/>
        <v>0.10693749999999999</v>
      </c>
      <c r="G38" s="18">
        <f t="shared" si="3"/>
        <v>0.42774999999999996</v>
      </c>
    </row>
    <row r="39" spans="1:7">
      <c r="A39" s="53" t="str">
        <f>'INVENTORY WEEK 1'!A44</f>
        <v>Juice Base, Lemonade</v>
      </c>
      <c r="B39" s="58">
        <f>'INVENTORY WEEK 1'!B44</f>
        <v>7793714</v>
      </c>
      <c r="C39" s="55">
        <f>'INVENTORY WEEK 1'!C44</f>
        <v>48.82</v>
      </c>
      <c r="D39" s="17">
        <f t="shared" si="4"/>
        <v>12.205</v>
      </c>
      <c r="E39" s="18">
        <f t="shared" si="2"/>
        <v>2.4409999999999998</v>
      </c>
      <c r="F39" s="18">
        <f t="shared" si="1"/>
        <v>0.15256249999999999</v>
      </c>
      <c r="G39" s="18">
        <f t="shared" si="3"/>
        <v>0.61024999999999996</v>
      </c>
    </row>
    <row r="40" spans="1:7">
      <c r="A40" s="53" t="str">
        <f>'INVENTORY WEEK 1'!A45</f>
        <v>Mustard, Pouch</v>
      </c>
      <c r="B40" s="58">
        <f>'INVENTORY WEEK 1'!B45</f>
        <v>2008860</v>
      </c>
      <c r="C40" s="55">
        <f>'INVENTORY WEEK 1'!C45</f>
        <v>9.83</v>
      </c>
      <c r="D40" s="17">
        <f t="shared" si="4"/>
        <v>2.4575</v>
      </c>
      <c r="E40" s="18">
        <f t="shared" si="2"/>
        <v>0.49149999999999999</v>
      </c>
      <c r="F40" s="18">
        <f t="shared" si="1"/>
        <v>3.071875E-2</v>
      </c>
      <c r="G40" s="18">
        <f t="shared" si="3"/>
        <v>0.122875</v>
      </c>
    </row>
    <row r="41" spans="1:7">
      <c r="A41" s="53" t="str">
        <f>'INVENTORY WEEK 1'!A46</f>
        <v>Juice, Lemon Pouch</v>
      </c>
      <c r="B41" s="58">
        <f>'INVENTORY WEEK 1'!B46</f>
        <v>4329249</v>
      </c>
      <c r="C41" s="55">
        <f>'INVENTORY WEEK 1'!C46</f>
        <v>9.07</v>
      </c>
      <c r="D41" s="17">
        <f t="shared" si="4"/>
        <v>2.2675000000000001</v>
      </c>
      <c r="E41" s="18">
        <f t="shared" si="2"/>
        <v>0.45350000000000001</v>
      </c>
      <c r="F41" s="18">
        <f t="shared" si="1"/>
        <v>2.8343750000000001E-2</v>
      </c>
      <c r="G41" s="18">
        <f t="shared" si="3"/>
        <v>0.113375</v>
      </c>
    </row>
    <row r="42" spans="1:7">
      <c r="A42" s="53" t="str">
        <f>'INVENTORY WEEK 1'!A47</f>
        <v>Ketchup, Tomato</v>
      </c>
      <c r="B42" s="58">
        <f>'INVENTORY WEEK 1'!B47</f>
        <v>6002398</v>
      </c>
      <c r="C42" s="55">
        <f>'INVENTORY WEEK 1'!C47</f>
        <v>19.14</v>
      </c>
      <c r="D42" s="17">
        <f t="shared" si="4"/>
        <v>4.7850000000000001</v>
      </c>
      <c r="E42" s="18">
        <f t="shared" si="2"/>
        <v>0.95700000000000007</v>
      </c>
      <c r="F42" s="18">
        <f t="shared" si="1"/>
        <v>5.9812500000000005E-2</v>
      </c>
      <c r="G42" s="18">
        <f t="shared" si="3"/>
        <v>0.23925000000000002</v>
      </c>
    </row>
    <row r="43" spans="1:7">
      <c r="A43" s="53" t="str">
        <f>'INVENTORY WEEK 1'!A48</f>
        <v>Lettuce, Romaine Chopped</v>
      </c>
      <c r="B43" s="58">
        <f>'INVENTORY WEEK 1'!B48</f>
        <v>9332230</v>
      </c>
      <c r="C43" s="55">
        <f>'INVENTORY WEEK 1'!C48</f>
        <v>22.43</v>
      </c>
      <c r="D43" s="17">
        <f t="shared" si="4"/>
        <v>5.6074999999999999</v>
      </c>
      <c r="E43" s="18">
        <f t="shared" si="2"/>
        <v>1.1214999999999999</v>
      </c>
      <c r="F43" s="18">
        <f t="shared" si="1"/>
        <v>7.0093749999999996E-2</v>
      </c>
      <c r="G43" s="18">
        <f t="shared" si="3"/>
        <v>0.28037499999999999</v>
      </c>
    </row>
    <row r="44" spans="1:7">
      <c r="A44" s="53" t="str">
        <f>'INVENTORY WEEK 1'!A49</f>
        <v>Macaroni &amp; Cheese</v>
      </c>
      <c r="B44" s="58">
        <f>'INVENTORY WEEK 1'!B49</f>
        <v>7768716</v>
      </c>
      <c r="C44" s="55">
        <f>'INVENTORY WEEK 1'!C49</f>
        <v>29.49</v>
      </c>
      <c r="D44" s="17">
        <f t="shared" si="4"/>
        <v>7.3724999999999996</v>
      </c>
      <c r="E44" s="18">
        <f t="shared" si="2"/>
        <v>1.4744999999999999</v>
      </c>
      <c r="F44" s="18">
        <f t="shared" si="1"/>
        <v>9.2156249999999995E-2</v>
      </c>
      <c r="G44" s="18">
        <f t="shared" si="3"/>
        <v>0.36862499999999998</v>
      </c>
    </row>
    <row r="45" spans="1:7">
      <c r="A45" s="53" t="str">
        <f>'INVENTORY WEEK 1'!A50</f>
        <v>Margarine, Solid</v>
      </c>
      <c r="B45" s="15">
        <f>'INVENTORY WEEK 1'!B50</f>
        <v>7775421</v>
      </c>
      <c r="C45" s="55">
        <f>'INVENTORY WEEK 1'!C50</f>
        <v>26.33</v>
      </c>
      <c r="D45" s="17">
        <f t="shared" si="4"/>
        <v>6.5824999999999996</v>
      </c>
      <c r="E45" s="18">
        <f t="shared" si="2"/>
        <v>1.3165</v>
      </c>
      <c r="F45" s="18">
        <f t="shared" si="1"/>
        <v>8.228125E-2</v>
      </c>
      <c r="G45" s="18">
        <f t="shared" si="3"/>
        <v>0.329125</v>
      </c>
    </row>
    <row r="46" spans="1:7">
      <c r="A46" s="53" t="str">
        <f>'INVENTORY WEEK 1'!A51</f>
        <v>Mayonanaise, SS Pouch</v>
      </c>
      <c r="B46" s="58">
        <f>'INVENTORY WEEK 1'!B51</f>
        <v>9329202</v>
      </c>
      <c r="C46" s="55">
        <f>'INVENTORY WEEK 1'!C51</f>
        <v>14.63</v>
      </c>
      <c r="D46" s="17">
        <f t="shared" si="4"/>
        <v>3.6575000000000002</v>
      </c>
      <c r="E46" s="18">
        <f t="shared" si="2"/>
        <v>0.73150000000000004</v>
      </c>
      <c r="F46" s="18">
        <f t="shared" si="1"/>
        <v>4.5718750000000002E-2</v>
      </c>
      <c r="G46" s="18">
        <f t="shared" si="3"/>
        <v>0.18287500000000001</v>
      </c>
    </row>
    <row r="47" spans="1:7">
      <c r="A47" s="53" t="str">
        <f>'INVENTORY WEEK 1'!A52</f>
        <v>Okra</v>
      </c>
      <c r="B47" s="58">
        <f>'INVENTORY WEEK 1'!B52</f>
        <v>7758220</v>
      </c>
      <c r="C47" s="55">
        <f>'INVENTORY WEEK 1'!C52</f>
        <v>21.23</v>
      </c>
      <c r="D47" s="17">
        <f t="shared" si="4"/>
        <v>5.3075000000000001</v>
      </c>
      <c r="E47" s="18">
        <f t="shared" si="2"/>
        <v>1.0615000000000001</v>
      </c>
      <c r="F47" s="18">
        <f t="shared" si="1"/>
        <v>6.6343750000000007E-2</v>
      </c>
      <c r="G47" s="18">
        <f t="shared" si="3"/>
        <v>0.26537500000000003</v>
      </c>
    </row>
    <row r="48" spans="1:7">
      <c r="A48" s="53" t="str">
        <f>'INVENTORY WEEK 1'!A53</f>
        <v>Onion, Green Scallion</v>
      </c>
      <c r="B48" s="58">
        <f>'INVENTORY WEEK 1'!B53</f>
        <v>1326438</v>
      </c>
      <c r="C48" s="55">
        <f>'INVENTORY WEEK 1'!C53</f>
        <v>26.16</v>
      </c>
      <c r="D48" s="17">
        <f t="shared" si="4"/>
        <v>6.54</v>
      </c>
      <c r="E48" s="18">
        <f t="shared" si="2"/>
        <v>1.3080000000000001</v>
      </c>
      <c r="F48" s="18">
        <f t="shared" si="1"/>
        <v>8.1750000000000003E-2</v>
      </c>
      <c r="G48" s="18">
        <f t="shared" si="3"/>
        <v>0.32700000000000001</v>
      </c>
    </row>
    <row r="49" spans="1:7">
      <c r="A49" s="53" t="str">
        <f>'INVENTORY WEEK 1'!A54</f>
        <v>Onion, Tangler</v>
      </c>
      <c r="B49" s="58">
        <f>'INVENTORY WEEK 1'!B54</f>
        <v>7364995</v>
      </c>
      <c r="C49" s="55">
        <f>'INVENTORY WEEK 1'!C54</f>
        <v>24.2</v>
      </c>
      <c r="D49" s="17">
        <f t="shared" si="4"/>
        <v>6.05</v>
      </c>
      <c r="E49" s="18">
        <f t="shared" si="2"/>
        <v>1.21</v>
      </c>
      <c r="F49" s="18">
        <f t="shared" si="1"/>
        <v>7.5624999999999998E-2</v>
      </c>
      <c r="G49" s="18">
        <f t="shared" si="3"/>
        <v>0.30249999999999999</v>
      </c>
    </row>
    <row r="50" spans="1:7">
      <c r="A50" s="53" t="str">
        <f>'INVENTORY WEEK 1'!A55</f>
        <v>Onion, Yellow</v>
      </c>
      <c r="B50" s="58">
        <f>'INVENTORY WEEK 1'!B55</f>
        <v>8326696</v>
      </c>
      <c r="C50" s="55">
        <f>'INVENTORY WEEK 1'!C55</f>
        <v>20.5</v>
      </c>
      <c r="D50" s="17">
        <f t="shared" si="4"/>
        <v>5.125</v>
      </c>
      <c r="E50" s="18">
        <f t="shared" si="2"/>
        <v>1.0249999999999999</v>
      </c>
      <c r="F50" s="18">
        <f t="shared" si="1"/>
        <v>6.4062499999999994E-2</v>
      </c>
      <c r="G50" s="18">
        <f t="shared" si="3"/>
        <v>0.25624999999999998</v>
      </c>
    </row>
    <row r="51" spans="1:7">
      <c r="A51" s="53" t="str">
        <f>'INVENTORY WEEK 1'!A56</f>
        <v>Oil, Pan Coating (Spray)</v>
      </c>
      <c r="B51" s="58">
        <f>'INVENTORY WEEK 1'!B56</f>
        <v>8328700</v>
      </c>
      <c r="C51" s="55">
        <f>'INVENTORY WEEK 1'!C56</f>
        <v>13.21</v>
      </c>
      <c r="D51" s="17">
        <f t="shared" si="4"/>
        <v>3.3025000000000002</v>
      </c>
      <c r="E51" s="18">
        <f t="shared" si="2"/>
        <v>0.66050000000000009</v>
      </c>
      <c r="F51" s="18">
        <f t="shared" si="1"/>
        <v>4.1281250000000005E-2</v>
      </c>
      <c r="G51" s="18">
        <f t="shared" si="3"/>
        <v>0.16512500000000002</v>
      </c>
    </row>
    <row r="52" spans="1:7">
      <c r="A52" s="53" t="str">
        <f>'INVENTORY WEEK 1'!A57</f>
        <v>Pepper, Jalapeno</v>
      </c>
      <c r="B52" s="58">
        <f>'INVENTORY WEEK 1'!B57</f>
        <v>8129468</v>
      </c>
      <c r="C52" s="55">
        <f>'INVENTORY WEEK 1'!C57</f>
        <v>25.48</v>
      </c>
      <c r="D52" s="17">
        <f t="shared" si="4"/>
        <v>6.37</v>
      </c>
      <c r="E52" s="18">
        <f t="shared" si="2"/>
        <v>1.274</v>
      </c>
      <c r="F52" s="18">
        <f t="shared" si="1"/>
        <v>7.9625000000000001E-2</v>
      </c>
      <c r="G52" s="18">
        <f t="shared" si="3"/>
        <v>0.31850000000000001</v>
      </c>
    </row>
    <row r="53" spans="1:7">
      <c r="A53" s="53" t="str">
        <f>'INVENTORY WEEK 1'!A58</f>
        <v>Pickle, Dill</v>
      </c>
      <c r="B53" s="58">
        <f>'INVENTORY WEEK 1'!B58</f>
        <v>9593070</v>
      </c>
      <c r="C53" s="55">
        <f>'INVENTORY WEEK 1'!C58</f>
        <v>22.69</v>
      </c>
      <c r="D53" s="17">
        <f t="shared" si="4"/>
        <v>5.6725000000000003</v>
      </c>
      <c r="E53" s="18">
        <f t="shared" si="2"/>
        <v>1.1345000000000001</v>
      </c>
      <c r="F53" s="18">
        <f t="shared" si="1"/>
        <v>7.0906250000000004E-2</v>
      </c>
      <c r="G53" s="18">
        <f t="shared" si="3"/>
        <v>0.28362500000000002</v>
      </c>
    </row>
    <row r="54" spans="1:7">
      <c r="A54" s="53" t="str">
        <f>'INVENTORY WEEK 1'!A59</f>
        <v>Pie, Pecan</v>
      </c>
      <c r="B54" s="15">
        <f>'INVENTORY WEEK 1'!B59</f>
        <v>6789501</v>
      </c>
      <c r="C54" s="55">
        <f>'INVENTORY WEEK 1'!C59</f>
        <v>66.84</v>
      </c>
      <c r="D54" s="17">
        <f t="shared" si="4"/>
        <v>16.71</v>
      </c>
      <c r="E54" s="18">
        <f t="shared" si="2"/>
        <v>3.3420000000000001</v>
      </c>
      <c r="F54" s="18">
        <f t="shared" si="1"/>
        <v>0.20887500000000001</v>
      </c>
      <c r="G54" s="18">
        <f t="shared" si="3"/>
        <v>0.83550000000000002</v>
      </c>
    </row>
    <row r="55" spans="1:7">
      <c r="A55" s="53" t="str">
        <f>'INVENTORY WEEK 1'!A60</f>
        <v>Potato, French Fry (Waffle Fry)</v>
      </c>
      <c r="B55" s="58">
        <f>'INVENTORY WEEK 1'!B60</f>
        <v>1000611</v>
      </c>
      <c r="C55" s="55">
        <f>'INVENTORY WEEK 1'!C60</f>
        <v>24.06</v>
      </c>
      <c r="D55" s="17">
        <f t="shared" si="4"/>
        <v>6.0149999999999997</v>
      </c>
      <c r="E55" s="18">
        <f t="shared" si="2"/>
        <v>1.2029999999999998</v>
      </c>
      <c r="F55" s="18">
        <f t="shared" si="1"/>
        <v>7.518749999999999E-2</v>
      </c>
      <c r="G55" s="18">
        <f t="shared" si="3"/>
        <v>0.30074999999999996</v>
      </c>
    </row>
    <row r="56" spans="1:7">
      <c r="A56" s="53" t="str">
        <f>'INVENTORY WEEK 1'!A61</f>
        <v>Potato, Russet (Baker)</v>
      </c>
      <c r="B56" s="58">
        <f>'INVENTORY WEEK 1'!B61</f>
        <v>2326700</v>
      </c>
      <c r="C56" s="55">
        <f>'INVENTORY WEEK 1'!C61</f>
        <v>33.799999999999997</v>
      </c>
      <c r="D56" s="17">
        <f t="shared" si="4"/>
        <v>8.4499999999999993</v>
      </c>
      <c r="E56" s="18">
        <f t="shared" si="2"/>
        <v>1.69</v>
      </c>
      <c r="F56" s="18">
        <f t="shared" si="1"/>
        <v>0.105625</v>
      </c>
      <c r="G56" s="18">
        <f t="shared" si="3"/>
        <v>0.42249999999999999</v>
      </c>
    </row>
    <row r="57" spans="1:7">
      <c r="A57" s="53" t="str">
        <f>'INVENTORY WEEK 1'!A62</f>
        <v>Roll, Sweet Yeast</v>
      </c>
      <c r="B57" s="58">
        <f>'INVENTORY WEEK 1'!B62</f>
        <v>9718032</v>
      </c>
      <c r="C57" s="55">
        <f>'INVENTORY WEEK 1'!C62</f>
        <v>21.11</v>
      </c>
      <c r="D57" s="17">
        <f t="shared" si="4"/>
        <v>5.2774999999999999</v>
      </c>
      <c r="E57" s="18">
        <f t="shared" si="2"/>
        <v>1.0554999999999999</v>
      </c>
      <c r="F57" s="18">
        <f t="shared" si="1"/>
        <v>6.5968749999999993E-2</v>
      </c>
      <c r="G57" s="18">
        <f t="shared" si="3"/>
        <v>0.26387499999999997</v>
      </c>
    </row>
    <row r="58" spans="1:7">
      <c r="A58" s="53" t="str">
        <f>'INVENTORY WEEK 1'!A63</f>
        <v>Salad, Potato</v>
      </c>
      <c r="B58" s="58">
        <f>'INVENTORY WEEK 1'!B63</f>
        <v>2647547</v>
      </c>
      <c r="C58" s="55">
        <f>'INVENTORY WEEK 1'!C63</f>
        <v>25.41</v>
      </c>
      <c r="D58" s="17">
        <f t="shared" si="4"/>
        <v>6.3525</v>
      </c>
      <c r="E58" s="18">
        <f t="shared" si="2"/>
        <v>1.2705</v>
      </c>
      <c r="F58" s="18">
        <f t="shared" si="1"/>
        <v>7.9406249999999998E-2</v>
      </c>
      <c r="G58" s="18">
        <f t="shared" si="3"/>
        <v>0.31762499999999999</v>
      </c>
    </row>
    <row r="59" spans="1:7">
      <c r="A59" s="53" t="str">
        <f>'INVENTORY WEEK 1'!A64</f>
        <v>Sauce, BBQ (Retail)</v>
      </c>
      <c r="B59" s="58">
        <f>'INVENTORY WEEK 1'!B64</f>
        <v>7841398</v>
      </c>
      <c r="C59" s="55">
        <f>'INVENTORY WEEK 1'!C64</f>
        <v>27.1</v>
      </c>
      <c r="D59" s="17">
        <f t="shared" si="4"/>
        <v>6.7750000000000004</v>
      </c>
      <c r="E59" s="18">
        <f t="shared" si="2"/>
        <v>1.355</v>
      </c>
      <c r="F59" s="18">
        <f t="shared" si="1"/>
        <v>8.4687499999999999E-2</v>
      </c>
      <c r="G59" s="18">
        <f t="shared" si="3"/>
        <v>0.33875</v>
      </c>
    </row>
    <row r="60" spans="1:7">
      <c r="A60" s="53" t="str">
        <f>'INVENTORY WEEK 1'!A65</f>
        <v>Sauce, BBQ (Bulk)</v>
      </c>
      <c r="B60" s="15">
        <f>'INVENTORY WEEK 1'!B65</f>
        <v>7841810</v>
      </c>
      <c r="C60" s="55">
        <f>'INVENTORY WEEK 1'!C65</f>
        <v>29.04</v>
      </c>
      <c r="D60" s="17">
        <f t="shared" si="4"/>
        <v>7.26</v>
      </c>
      <c r="E60" s="18">
        <f t="shared" si="2"/>
        <v>1.452</v>
      </c>
      <c r="F60" s="18">
        <f t="shared" si="1"/>
        <v>9.0749999999999997E-2</v>
      </c>
      <c r="G60" s="18">
        <f t="shared" si="3"/>
        <v>0.36299999999999999</v>
      </c>
    </row>
    <row r="61" spans="1:7">
      <c r="A61" s="53" t="str">
        <f>'INVENTORY WEEK 1'!A66</f>
        <v>Sauce, Taco Pouch</v>
      </c>
      <c r="B61" s="58">
        <f>'INVENTORY WEEK 1'!B66</f>
        <v>1333251</v>
      </c>
      <c r="C61" s="55">
        <f>'INVENTORY WEEK 1'!C66</f>
        <v>11.85</v>
      </c>
      <c r="D61" s="17">
        <f t="shared" si="4"/>
        <v>2.9624999999999999</v>
      </c>
      <c r="E61" s="18">
        <f t="shared" si="2"/>
        <v>0.59250000000000003</v>
      </c>
      <c r="F61" s="18">
        <f t="shared" si="1"/>
        <v>3.7031250000000002E-2</v>
      </c>
      <c r="G61" s="18">
        <f t="shared" si="3"/>
        <v>0.14812500000000001</v>
      </c>
    </row>
    <row r="62" spans="1:7">
      <c r="A62" s="53" t="str">
        <f>'INVENTORY WEEK 1'!A67</f>
        <v>Seasoning, Brisket Rub</v>
      </c>
      <c r="B62" s="58">
        <f>'INVENTORY WEEK 1'!B67</f>
        <v>9544465</v>
      </c>
      <c r="C62" s="55">
        <f>'INVENTORY WEEK 1'!C67</f>
        <v>101.44</v>
      </c>
      <c r="D62" s="17">
        <f t="shared" si="4"/>
        <v>25.36</v>
      </c>
      <c r="E62" s="18">
        <f t="shared" si="2"/>
        <v>5.0720000000000001</v>
      </c>
      <c r="F62" s="18">
        <f t="shared" si="1"/>
        <v>0.317</v>
      </c>
      <c r="G62" s="18">
        <f t="shared" si="3"/>
        <v>1.268</v>
      </c>
    </row>
    <row r="63" spans="1:7">
      <c r="A63" s="53" t="str">
        <f>'INVENTORY WEEK 1'!A68</f>
        <v>Seasoning, Foo Foo Powder</v>
      </c>
      <c r="B63" s="15">
        <f>'INVENTORY WEEK 1'!B68</f>
        <v>7842651</v>
      </c>
      <c r="C63" s="55">
        <f>'INVENTORY WEEK 1'!C68</f>
        <v>49.31</v>
      </c>
      <c r="D63" s="17">
        <f t="shared" si="4"/>
        <v>12.327500000000001</v>
      </c>
      <c r="E63" s="18">
        <f t="shared" si="2"/>
        <v>2.4655</v>
      </c>
      <c r="F63" s="18">
        <f t="shared" si="1"/>
        <v>0.15409375</v>
      </c>
      <c r="G63" s="18">
        <f t="shared" si="3"/>
        <v>0.61637500000000001</v>
      </c>
    </row>
    <row r="64" spans="1:7">
      <c r="A64" s="53" t="str">
        <f>'INVENTORY WEEK 1'!A69</f>
        <v>Seasoning, Rib Rub</v>
      </c>
      <c r="B64" s="58">
        <f>'INVENTORY WEEK 1'!B69</f>
        <v>7841984</v>
      </c>
      <c r="C64" s="55">
        <f>'INVENTORY WEEK 1'!C69</f>
        <v>56.03</v>
      </c>
      <c r="D64" s="17">
        <f t="shared" si="4"/>
        <v>14.0075</v>
      </c>
      <c r="E64" s="18">
        <f t="shared" si="2"/>
        <v>2.8014999999999999</v>
      </c>
      <c r="F64" s="18">
        <f t="shared" si="1"/>
        <v>0.17509374999999999</v>
      </c>
      <c r="G64" s="18">
        <f t="shared" si="3"/>
        <v>0.70037499999999997</v>
      </c>
    </row>
    <row r="65" spans="1:7">
      <c r="A65" s="53" t="str">
        <f>'INVENTORY WEEK 1'!A70</f>
        <v>Seasoning, Rib Rub (Retail)</v>
      </c>
      <c r="B65" s="58">
        <f>'INVENTORY WEEK 1'!B70</f>
        <v>7842552</v>
      </c>
      <c r="C65" s="55">
        <f>'INVENTORY WEEK 1'!C70</f>
        <v>0</v>
      </c>
      <c r="D65" s="17">
        <f t="shared" si="4"/>
        <v>0</v>
      </c>
      <c r="E65" s="18">
        <f t="shared" si="2"/>
        <v>0</v>
      </c>
      <c r="F65" s="18">
        <f t="shared" si="1"/>
        <v>0</v>
      </c>
      <c r="G65" s="18">
        <f t="shared" si="3"/>
        <v>0</v>
      </c>
    </row>
    <row r="66" spans="1:7">
      <c r="A66" s="53" t="str">
        <f>'INVENTORY WEEK 1'!A71</f>
        <v>Shortening, Frying Oil</v>
      </c>
      <c r="B66" s="15">
        <f>'INVENTORY WEEK 1'!B71</f>
        <v>1328699</v>
      </c>
      <c r="C66" s="55">
        <f>'INVENTORY WEEK 1'!C71</f>
        <v>21.44</v>
      </c>
      <c r="D66" s="17">
        <f t="shared" si="4"/>
        <v>5.36</v>
      </c>
      <c r="E66" s="18">
        <f t="shared" si="2"/>
        <v>1.0720000000000001</v>
      </c>
      <c r="F66" s="18">
        <f t="shared" si="1"/>
        <v>6.7000000000000004E-2</v>
      </c>
      <c r="G66" s="18">
        <f t="shared" si="3"/>
        <v>0.26800000000000002</v>
      </c>
    </row>
    <row r="67" spans="1:7">
      <c r="A67" s="53" t="str">
        <f>'INVENTORY WEEK 1'!A72</f>
        <v>Sour Cream, SS Tube</v>
      </c>
      <c r="B67" s="59">
        <f>'INVENTORY WEEK 1'!B72</f>
        <v>6605018</v>
      </c>
      <c r="C67" s="55">
        <f>'INVENTORY WEEK 1'!C72</f>
        <v>12.08</v>
      </c>
      <c r="D67" s="17">
        <f t="shared" si="4"/>
        <v>3.02</v>
      </c>
      <c r="E67" s="18">
        <f t="shared" si="2"/>
        <v>0.60399999999999998</v>
      </c>
      <c r="F67" s="18">
        <f t="shared" si="1"/>
        <v>3.7749999999999999E-2</v>
      </c>
      <c r="G67" s="18">
        <f t="shared" si="3"/>
        <v>0.151</v>
      </c>
    </row>
    <row r="68" spans="1:7">
      <c r="A68" s="53" t="str">
        <f>'INVENTORY WEEK 1'!A73</f>
        <v>Spice, Pepper Black</v>
      </c>
      <c r="B68" s="58">
        <f>'INVENTORY WEEK 1'!B73</f>
        <v>6358832</v>
      </c>
      <c r="C68" s="55">
        <f>'INVENTORY WEEK 1'!C73</f>
        <v>25.53</v>
      </c>
      <c r="D68" s="17">
        <f t="shared" si="4"/>
        <v>6.3825000000000003</v>
      </c>
      <c r="E68" s="18">
        <f t="shared" si="2"/>
        <v>1.2765</v>
      </c>
      <c r="F68" s="18">
        <f t="shared" si="1"/>
        <v>7.9781249999999998E-2</v>
      </c>
      <c r="G68" s="18">
        <f t="shared" si="3"/>
        <v>0.31912499999999999</v>
      </c>
    </row>
    <row r="69" spans="1:7">
      <c r="A69" s="53" t="str">
        <f>'INVENTORY WEEK 1'!A74</f>
        <v>Spice, Pepper RED</v>
      </c>
      <c r="B69" s="59">
        <f>'INVENTORY WEEK 1'!B74</f>
        <v>761072</v>
      </c>
      <c r="C69" s="55">
        <f>'INVENTORY WEEK 1'!C74</f>
        <v>23.73</v>
      </c>
      <c r="D69" s="17">
        <f t="shared" si="4"/>
        <v>5.9325000000000001</v>
      </c>
      <c r="E69" s="18">
        <f t="shared" si="2"/>
        <v>1.1865000000000001</v>
      </c>
      <c r="F69" s="18">
        <f t="shared" si="1"/>
        <v>7.4156250000000007E-2</v>
      </c>
      <c r="G69" s="18">
        <f t="shared" si="3"/>
        <v>0.29662500000000003</v>
      </c>
    </row>
    <row r="70" spans="1:7">
      <c r="A70" s="53" t="str">
        <f>'INVENTORY WEEK 1'!A75</f>
        <v>Spinach, Creamed Asiago</v>
      </c>
      <c r="B70" s="15">
        <f>'INVENTORY WEEK 1'!B75</f>
        <v>7504200</v>
      </c>
      <c r="C70" s="55">
        <f>'INVENTORY WEEK 1'!C75</f>
        <v>30.86</v>
      </c>
      <c r="D70" s="17">
        <f t="shared" si="4"/>
        <v>7.7149999999999999</v>
      </c>
      <c r="E70" s="18">
        <f t="shared" si="2"/>
        <v>1.5429999999999999</v>
      </c>
      <c r="F70" s="18">
        <f t="shared" si="1"/>
        <v>9.6437499999999995E-2</v>
      </c>
      <c r="G70" s="18">
        <f t="shared" si="3"/>
        <v>0.38574999999999998</v>
      </c>
    </row>
    <row r="71" spans="1:7">
      <c r="A71" s="53" t="str">
        <f>'INVENTORY WEEK 1'!A76</f>
        <v>Sugar Substitute, PINK SS</v>
      </c>
      <c r="B71" s="60">
        <f>'INVENTORY WEEK 1'!B76</f>
        <v>2947372</v>
      </c>
      <c r="C71" s="61">
        <f>'INVENTORY WEEK 1'!C76</f>
        <v>13.11</v>
      </c>
      <c r="D71" s="17">
        <f t="shared" si="4"/>
        <v>3.2774999999999999</v>
      </c>
      <c r="E71" s="18">
        <f t="shared" si="2"/>
        <v>0.65549999999999997</v>
      </c>
      <c r="F71" s="18">
        <f t="shared" si="1"/>
        <v>4.0968749999999998E-2</v>
      </c>
      <c r="G71" s="18">
        <f t="shared" si="3"/>
        <v>0.16387499999999999</v>
      </c>
    </row>
    <row r="72" spans="1:7">
      <c r="A72" s="62" t="str">
        <f>'INVENTORY WEEK 1'!A77</f>
        <v>Sugar Pouch, White SS</v>
      </c>
      <c r="B72" s="63">
        <f>'INVENTORY WEEK 1'!B77</f>
        <v>9327263</v>
      </c>
      <c r="C72" s="64">
        <f>'INVENTORY WEEK 1'!C77</f>
        <v>15.2</v>
      </c>
      <c r="D72" s="17">
        <f t="shared" si="4"/>
        <v>3.8</v>
      </c>
      <c r="E72" s="18">
        <f t="shared" si="2"/>
        <v>0.76</v>
      </c>
      <c r="F72" s="18">
        <f t="shared" si="1"/>
        <v>4.7500000000000001E-2</v>
      </c>
      <c r="G72" s="18">
        <f t="shared" si="3"/>
        <v>0.19</v>
      </c>
    </row>
    <row r="73" spans="1:7">
      <c r="A73" s="53" t="e">
        <f>'INVENTORY WEEK 1'!#REF!</f>
        <v>#REF!</v>
      </c>
      <c r="B73" s="65" t="e">
        <f>'INVENTORY WEEK 1'!#REF!</f>
        <v>#REF!</v>
      </c>
      <c r="C73" s="55" t="e">
        <f>'INVENTORY WEEK 1'!#REF!</f>
        <v>#REF!</v>
      </c>
      <c r="D73" s="17" t="e">
        <f t="shared" si="4"/>
        <v>#REF!</v>
      </c>
      <c r="E73" s="18" t="e">
        <f t="shared" si="2"/>
        <v>#REF!</v>
      </c>
      <c r="F73" s="18" t="e">
        <f t="shared" si="1"/>
        <v>#REF!</v>
      </c>
      <c r="G73" s="18" t="e">
        <f t="shared" si="3"/>
        <v>#REF!</v>
      </c>
    </row>
    <row r="74" spans="1:7">
      <c r="A74" s="53" t="e">
        <f>'INVENTORY WEEK 1'!#REF!</f>
        <v>#REF!</v>
      </c>
      <c r="B74" s="65" t="e">
        <f>'INVENTORY WEEK 1'!#REF!</f>
        <v>#REF!</v>
      </c>
      <c r="C74" s="55" t="e">
        <f>'INVENTORY WEEK 1'!#REF!</f>
        <v>#REF!</v>
      </c>
      <c r="D74" s="17" t="e">
        <f t="shared" si="4"/>
        <v>#REF!</v>
      </c>
      <c r="E74" s="18" t="e">
        <f t="shared" si="2"/>
        <v>#REF!</v>
      </c>
      <c r="F74" s="18" t="e">
        <f t="shared" si="1"/>
        <v>#REF!</v>
      </c>
      <c r="G74" s="18" t="e">
        <f t="shared" si="3"/>
        <v>#REF!</v>
      </c>
    </row>
    <row r="75" spans="1:7">
      <c r="A75" s="53" t="str">
        <f>'INVENTORY WEEK 1'!A78</f>
        <v>Syrup, Fountain - Coke</v>
      </c>
      <c r="B75" s="65">
        <f>'INVENTORY WEEK 1'!B78</f>
        <v>9004367</v>
      </c>
      <c r="C75" s="55">
        <f>'INVENTORY WEEK 1'!C78</f>
        <v>82.61</v>
      </c>
      <c r="D75" s="17">
        <f t="shared" si="4"/>
        <v>20.6525</v>
      </c>
      <c r="E75" s="18">
        <f t="shared" si="2"/>
        <v>4.1304999999999996</v>
      </c>
      <c r="F75" s="18">
        <f t="shared" si="1"/>
        <v>0.25815624999999998</v>
      </c>
      <c r="G75" s="18">
        <f t="shared" si="3"/>
        <v>1.0326249999999999</v>
      </c>
    </row>
    <row r="76" spans="1:7">
      <c r="A76" s="53" t="str">
        <f>'INVENTORY WEEK 1'!A79</f>
        <v>Syrup, Fountain - Diet Coke</v>
      </c>
      <c r="B76" s="66">
        <f>'INVENTORY WEEK 1'!B79</f>
        <v>5004361</v>
      </c>
      <c r="C76" s="55">
        <f>'INVENTORY WEEK 1'!C79</f>
        <v>82.61</v>
      </c>
      <c r="D76" s="17">
        <f t="shared" si="4"/>
        <v>20.6525</v>
      </c>
      <c r="E76" s="18">
        <f t="shared" si="2"/>
        <v>4.1304999999999996</v>
      </c>
      <c r="F76" s="18">
        <f t="shared" si="1"/>
        <v>0.25815624999999998</v>
      </c>
      <c r="G76" s="18">
        <f t="shared" si="3"/>
        <v>1.0326249999999999</v>
      </c>
    </row>
    <row r="77" spans="1:7">
      <c r="A77" s="53" t="str">
        <f>'INVENTORY WEEK 1'!A80</f>
        <v>Syrup, Fountain - Coke Zero</v>
      </c>
      <c r="B77" s="65">
        <f>'INVENTORY WEEK 1'!B80</f>
        <v>382804</v>
      </c>
      <c r="C77" s="55">
        <f>'INVENTORY WEEK 1'!C80</f>
        <v>82.61</v>
      </c>
      <c r="D77" s="17">
        <f t="shared" si="4"/>
        <v>20.6525</v>
      </c>
      <c r="E77" s="18">
        <f t="shared" si="2"/>
        <v>4.1304999999999996</v>
      </c>
      <c r="F77" s="18">
        <f t="shared" si="1"/>
        <v>0.25815624999999998</v>
      </c>
      <c r="G77" s="18">
        <f t="shared" si="3"/>
        <v>1.0326249999999999</v>
      </c>
    </row>
    <row r="78" spans="1:7">
      <c r="A78" s="53" t="str">
        <f>'INVENTORY WEEK 1'!A81</f>
        <v>Syrup, Fountain - Dr. Pepper</v>
      </c>
      <c r="B78" s="66">
        <f>'INVENTORY WEEK 1'!B81</f>
        <v>2009249</v>
      </c>
      <c r="C78" s="55">
        <f>'INVENTORY WEEK 1'!C81</f>
        <v>82.61</v>
      </c>
      <c r="D78" s="17">
        <f t="shared" si="4"/>
        <v>20.6525</v>
      </c>
      <c r="E78" s="18">
        <f t="shared" si="2"/>
        <v>4.1304999999999996</v>
      </c>
      <c r="F78" s="18">
        <f t="shared" si="1"/>
        <v>0.25815624999999998</v>
      </c>
      <c r="G78" s="18">
        <f t="shared" si="3"/>
        <v>1.0326249999999999</v>
      </c>
    </row>
    <row r="79" spans="1:7">
      <c r="A79" s="53" t="str">
        <f>'INVENTORY WEEK 1'!A82</f>
        <v>Syrup, Fountain - HI C</v>
      </c>
      <c r="B79" s="65">
        <f>'INVENTORY WEEK 1'!B82</f>
        <v>6163828</v>
      </c>
      <c r="C79" s="55">
        <f>'INVENTORY WEEK 1'!C82</f>
        <v>82.61</v>
      </c>
      <c r="D79" s="17">
        <f t="shared" si="4"/>
        <v>20.6525</v>
      </c>
      <c r="E79" s="18">
        <f t="shared" si="2"/>
        <v>4.1304999999999996</v>
      </c>
      <c r="F79" s="18">
        <f t="shared" si="1"/>
        <v>0.25815624999999998</v>
      </c>
      <c r="G79" s="18">
        <f t="shared" si="3"/>
        <v>1.0326249999999999</v>
      </c>
    </row>
    <row r="80" spans="1:7">
      <c r="A80" s="53" t="str">
        <f>'INVENTORY WEEK 1'!A83</f>
        <v>Syrup, Fountain - Sprite</v>
      </c>
      <c r="B80" s="15">
        <f>'INVENTORY WEEK 1'!B83</f>
        <v>4004362</v>
      </c>
      <c r="C80" s="55">
        <f>'INVENTORY WEEK 1'!C83</f>
        <v>82.61</v>
      </c>
      <c r="D80" s="17">
        <f t="shared" si="4"/>
        <v>20.6525</v>
      </c>
      <c r="E80" s="18">
        <f t="shared" si="2"/>
        <v>4.1304999999999996</v>
      </c>
      <c r="F80" s="18">
        <f t="shared" si="1"/>
        <v>0.25815624999999998</v>
      </c>
      <c r="G80" s="18">
        <f t="shared" si="3"/>
        <v>1.0326249999999999</v>
      </c>
    </row>
    <row r="81" spans="1:7">
      <c r="A81" s="67" t="str">
        <f>'INVENTORY WEEK 1'!A84</f>
        <v>Syrup, Fountain - Lemonade</v>
      </c>
      <c r="B81" s="68">
        <f>'INVENTORY WEEK 1'!B84</f>
        <v>8383135</v>
      </c>
      <c r="C81" s="69">
        <f>'INVENTORY WEEK 1'!C84</f>
        <v>82.61</v>
      </c>
      <c r="D81" s="33">
        <f t="shared" ref="D81:D90" si="5">C81/4</f>
        <v>20.6525</v>
      </c>
      <c r="E81" s="34">
        <f t="shared" ref="E81:E90" si="6">D81/5</f>
        <v>4.1304999999999996</v>
      </c>
      <c r="F81" s="34">
        <f t="shared" ref="F81:F90" si="7">E81/16</f>
        <v>0.25815624999999998</v>
      </c>
      <c r="G81" s="34">
        <f t="shared" ref="G81:G90" si="8">F81*4</f>
        <v>1.0326249999999999</v>
      </c>
    </row>
    <row r="82" spans="1:7">
      <c r="A82" s="70" t="str">
        <f>'INVENTORY WEEK 1'!A85</f>
        <v>Syrup, Fountain - Root Beer</v>
      </c>
      <c r="B82" s="71">
        <f>'INVENTORY WEEK 1'!B85</f>
        <v>2172393</v>
      </c>
      <c r="C82" s="64">
        <f>'INVENTORY WEEK 1'!C85</f>
        <v>82.61</v>
      </c>
      <c r="D82" s="72">
        <f t="shared" si="5"/>
        <v>20.6525</v>
      </c>
      <c r="E82" s="73">
        <f t="shared" si="6"/>
        <v>4.1304999999999996</v>
      </c>
      <c r="F82" s="73">
        <f t="shared" si="7"/>
        <v>0.25815624999999998</v>
      </c>
      <c r="G82" s="74">
        <f t="shared" si="8"/>
        <v>1.0326249999999999</v>
      </c>
    </row>
    <row r="83" spans="1:7">
      <c r="A83" s="70" t="str">
        <f>'INVENTORY WEEK 1'!A86</f>
        <v>Syrup, Pancake</v>
      </c>
      <c r="B83" s="58">
        <f>'INVENTORY WEEK 1'!B86</f>
        <v>2327567</v>
      </c>
      <c r="C83" s="55">
        <f>'INVENTORY WEEK 1'!C86</f>
        <v>31.05</v>
      </c>
      <c r="D83" s="17">
        <f t="shared" si="5"/>
        <v>7.7625000000000002</v>
      </c>
      <c r="E83" s="18">
        <f t="shared" si="6"/>
        <v>1.5525</v>
      </c>
      <c r="F83" s="18">
        <f t="shared" si="7"/>
        <v>9.7031249999999999E-2</v>
      </c>
      <c r="G83" s="75">
        <f t="shared" si="8"/>
        <v>0.388125</v>
      </c>
    </row>
    <row r="84" spans="1:7">
      <c r="A84" s="70" t="str">
        <f>'INVENTORY WEEK 1'!A87</f>
        <v>Tea, Bags</v>
      </c>
      <c r="B84" s="58">
        <f>'INVENTORY WEEK 1'!B87</f>
        <v>7316054</v>
      </c>
      <c r="C84" s="55">
        <f>'INVENTORY WEEK 1'!C87</f>
        <v>73.069999999999993</v>
      </c>
      <c r="D84" s="17">
        <f t="shared" si="5"/>
        <v>18.267499999999998</v>
      </c>
      <c r="E84" s="18">
        <f t="shared" si="6"/>
        <v>3.6534999999999997</v>
      </c>
      <c r="F84" s="18">
        <f t="shared" si="7"/>
        <v>0.22834374999999998</v>
      </c>
      <c r="G84" s="75">
        <f t="shared" si="8"/>
        <v>0.91337499999999994</v>
      </c>
    </row>
    <row r="85" spans="1:7">
      <c r="A85" s="70" t="str">
        <f>'INVENTORY WEEK 1'!A88</f>
        <v>Tortilla, Flour 4.5"</v>
      </c>
      <c r="B85" s="58">
        <f>'INVENTORY WEEK 1'!B88</f>
        <v>2647448</v>
      </c>
      <c r="C85" s="55">
        <f>'INVENTORY WEEK 1'!C88</f>
        <v>21.56</v>
      </c>
      <c r="D85" s="17">
        <f t="shared" si="5"/>
        <v>5.39</v>
      </c>
      <c r="E85" s="18">
        <f t="shared" si="6"/>
        <v>1.0779999999999998</v>
      </c>
      <c r="F85" s="18">
        <f t="shared" si="7"/>
        <v>6.737499999999999E-2</v>
      </c>
      <c r="G85" s="75">
        <f t="shared" si="8"/>
        <v>0.26949999999999996</v>
      </c>
    </row>
    <row r="86" spans="1:7">
      <c r="A86" s="70" t="str">
        <f>'INVENTORY WEEK 1'!A89</f>
        <v>Water, Bottle</v>
      </c>
      <c r="B86" s="58">
        <f>'INVENTORY WEEK 1'!B89</f>
        <v>3554938</v>
      </c>
      <c r="C86" s="55">
        <f>'INVENTORY WEEK 1'!C89</f>
        <v>6.26</v>
      </c>
      <c r="D86" s="17">
        <f t="shared" si="5"/>
        <v>1.5649999999999999</v>
      </c>
      <c r="E86" s="18">
        <f t="shared" si="6"/>
        <v>0.313</v>
      </c>
      <c r="F86" s="18">
        <f t="shared" si="7"/>
        <v>1.95625E-2</v>
      </c>
      <c r="G86" s="75">
        <f t="shared" si="8"/>
        <v>7.825E-2</v>
      </c>
    </row>
    <row r="87" spans="1:7">
      <c r="A87" s="70">
        <f>'INVENTORY WEEK 1'!A92</f>
        <v>0</v>
      </c>
      <c r="B87" s="58">
        <f>'INVENTORY WEEK 1'!B92</f>
        <v>0</v>
      </c>
      <c r="C87" s="55">
        <f>'INVENTORY WEEK 1'!C92</f>
        <v>0</v>
      </c>
      <c r="D87" s="17">
        <f t="shared" si="5"/>
        <v>0</v>
      </c>
      <c r="E87" s="18">
        <f t="shared" si="6"/>
        <v>0</v>
      </c>
      <c r="F87" s="18">
        <f t="shared" si="7"/>
        <v>0</v>
      </c>
      <c r="G87" s="75">
        <f t="shared" si="8"/>
        <v>0</v>
      </c>
    </row>
    <row r="88" spans="1:7">
      <c r="A88" s="70">
        <f>'INVENTORY WEEK 1'!A93</f>
        <v>0</v>
      </c>
      <c r="B88" s="58">
        <f>'INVENTORY WEEK 1'!B93</f>
        <v>0</v>
      </c>
      <c r="C88" s="55">
        <f>'INVENTORY WEEK 1'!C93</f>
        <v>0</v>
      </c>
      <c r="D88" s="17">
        <f t="shared" si="5"/>
        <v>0</v>
      </c>
      <c r="E88" s="18">
        <f t="shared" si="6"/>
        <v>0</v>
      </c>
      <c r="F88" s="18">
        <f t="shared" si="7"/>
        <v>0</v>
      </c>
      <c r="G88" s="75">
        <f t="shared" si="8"/>
        <v>0</v>
      </c>
    </row>
    <row r="89" spans="1:7">
      <c r="A89" s="70">
        <f>'INVENTORY WEEK 1'!A94</f>
        <v>0</v>
      </c>
      <c r="B89" s="58">
        <f>'INVENTORY WEEK 1'!B94</f>
        <v>0</v>
      </c>
      <c r="C89" s="55">
        <f>'INVENTORY WEEK 1'!C94</f>
        <v>0</v>
      </c>
      <c r="D89" s="17">
        <f t="shared" si="5"/>
        <v>0</v>
      </c>
      <c r="E89" s="18">
        <f t="shared" si="6"/>
        <v>0</v>
      </c>
      <c r="F89" s="18">
        <f t="shared" si="7"/>
        <v>0</v>
      </c>
      <c r="G89" s="75">
        <f t="shared" si="8"/>
        <v>0</v>
      </c>
    </row>
    <row r="90" spans="1:7">
      <c r="A90" s="76">
        <f>'INVENTORY WEEK 1'!A95</f>
        <v>0</v>
      </c>
      <c r="B90" s="77">
        <f>'INVENTORY WEEK 1'!B95</f>
        <v>0</v>
      </c>
      <c r="C90" s="61">
        <f>'INVENTORY WEEK 1'!C95</f>
        <v>0</v>
      </c>
      <c r="D90" s="78">
        <f t="shared" si="5"/>
        <v>0</v>
      </c>
      <c r="E90" s="79">
        <f t="shared" si="6"/>
        <v>0</v>
      </c>
      <c r="F90" s="79">
        <f t="shared" si="7"/>
        <v>0</v>
      </c>
      <c r="G90" s="80">
        <f t="shared" si="8"/>
        <v>0</v>
      </c>
    </row>
    <row r="91" spans="1:7" ht="15.75" customHeight="1">
      <c r="A91" s="1727" t="s">
        <v>303</v>
      </c>
      <c r="B91" s="1736"/>
      <c r="C91" s="1736"/>
      <c r="D91" s="1736"/>
      <c r="E91" s="1750"/>
      <c r="F91" s="1750"/>
      <c r="G91" s="1750"/>
    </row>
    <row r="92" spans="1:7">
      <c r="A92" s="1728"/>
      <c r="B92" s="1712"/>
      <c r="C92" s="1712"/>
      <c r="D92" s="1712"/>
      <c r="E92" s="1747"/>
      <c r="F92" s="1747"/>
      <c r="G92" s="1747"/>
    </row>
    <row r="93" spans="1:7">
      <c r="A93" s="81" t="str">
        <f>'INVENTORY WEEK 1'!A98</f>
        <v>Bag, Food Storage (Portion)</v>
      </c>
      <c r="B93" s="82">
        <f>'INVENTORY WEEK 1'!B98</f>
        <v>738948</v>
      </c>
      <c r="C93" s="83">
        <f>'INVENTORY WEEK 1'!C98</f>
        <v>17.43</v>
      </c>
      <c r="D93" s="84">
        <f>'INVENTORY WEEK 1'!G98</f>
        <v>0</v>
      </c>
      <c r="E93" s="85"/>
      <c r="F93" s="85"/>
      <c r="G93" s="86"/>
    </row>
    <row r="94" spans="1:7">
      <c r="A94" s="53" t="str">
        <f>'INVENTORY WEEK 1'!A99</f>
        <v>Bag, French Fry</v>
      </c>
      <c r="B94" s="65">
        <f>'INVENTORY WEEK 1'!B99</f>
        <v>1374746</v>
      </c>
      <c r="C94" s="55">
        <f>'INVENTORY WEEK 1'!C99</f>
        <v>25.73</v>
      </c>
      <c r="D94" s="87">
        <f>'INVENTORY WEEK 1'!G99</f>
        <v>0</v>
      </c>
      <c r="E94" s="88"/>
      <c r="F94" s="88"/>
      <c r="G94" s="89"/>
    </row>
    <row r="95" spans="1:7">
      <c r="A95" s="53" t="str">
        <f>'INVENTORY WEEK 1'!A100</f>
        <v>Bag, Ice</v>
      </c>
      <c r="B95" s="65">
        <f>'INVENTORY WEEK 1'!B100</f>
        <v>7125028</v>
      </c>
      <c r="C95" s="55">
        <f>'INVENTORY WEEK 1'!C100</f>
        <v>43.02</v>
      </c>
      <c r="D95" s="87">
        <f>'INVENTORY WEEK 1'!G100</f>
        <v>0</v>
      </c>
      <c r="E95" s="88"/>
      <c r="F95" s="88"/>
      <c r="G95" s="89"/>
    </row>
    <row r="96" spans="1:7">
      <c r="A96" s="53" t="str">
        <f>'INVENTORY WEEK 1'!A101</f>
        <v>Bag, Shopping 12LB (Small)</v>
      </c>
      <c r="B96" s="65">
        <f>'INVENTORY WEEK 1'!B101</f>
        <v>9877238</v>
      </c>
      <c r="C96" s="55">
        <f>'INVENTORY WEEK 1'!C101</f>
        <v>20.43</v>
      </c>
      <c r="D96" s="87">
        <f>'INVENTORY WEEK 1'!G101</f>
        <v>0</v>
      </c>
      <c r="E96" s="88"/>
      <c r="F96" s="88"/>
      <c r="G96" s="89"/>
    </row>
    <row r="97" spans="1:7">
      <c r="A97" s="53" t="str">
        <f>'INVENTORY WEEK 1'!A102</f>
        <v>Bag, Shopping 60LB (Medium)</v>
      </c>
      <c r="B97" s="65">
        <f>'INVENTORY WEEK 1'!B102</f>
        <v>9028608</v>
      </c>
      <c r="C97" s="55">
        <f>'INVENTORY WEEK 1'!C102</f>
        <v>59.94</v>
      </c>
      <c r="D97" s="87">
        <f>'INVENTORY WEEK 1'!G102</f>
        <v>0</v>
      </c>
      <c r="E97" s="88"/>
      <c r="F97" s="88"/>
      <c r="G97" s="89"/>
    </row>
    <row r="98" spans="1:7">
      <c r="A98" s="53" t="str">
        <f>'INVENTORY WEEK 1'!A103</f>
        <v>Bag, Shopping 70LB (Large)</v>
      </c>
      <c r="B98" s="65">
        <f>'INVENTORY WEEK 1'!B103</f>
        <v>5847096</v>
      </c>
      <c r="C98" s="55">
        <f>'INVENTORY WEEK 1'!C103</f>
        <v>50.5</v>
      </c>
      <c r="D98" s="87">
        <f>'INVENTORY WEEK 1'!G103</f>
        <v>0</v>
      </c>
      <c r="E98" s="88"/>
      <c r="F98" s="88"/>
      <c r="G98" s="89"/>
    </row>
    <row r="99" spans="1:7">
      <c r="A99" s="53" t="str">
        <f>'INVENTORY WEEK 1'!A104</f>
        <v>Box, Bakery</v>
      </c>
      <c r="B99" s="65">
        <f>'INVENTORY WEEK 1'!B104</f>
        <v>9000963</v>
      </c>
      <c r="C99" s="55">
        <f>'INVENTORY WEEK 1'!C104</f>
        <v>48.51</v>
      </c>
      <c r="D99" s="87">
        <f>'INVENTORY WEEK 1'!G104</f>
        <v>0</v>
      </c>
      <c r="E99" s="88"/>
      <c r="F99" s="88"/>
      <c r="G99" s="89"/>
    </row>
    <row r="100" spans="1:7">
      <c r="A100" s="53" t="str">
        <f>'INVENTORY WEEK 1'!A105</f>
        <v>Carrier, Drink</v>
      </c>
      <c r="B100" s="65">
        <f>'INVENTORY WEEK 1'!B105</f>
        <v>1499680</v>
      </c>
      <c r="C100" s="55">
        <f>'INVENTORY WEEK 1'!C105</f>
        <v>24.06</v>
      </c>
      <c r="D100" s="87">
        <f>'INVENTORY WEEK 1'!G105</f>
        <v>0</v>
      </c>
      <c r="E100" s="88"/>
      <c r="F100" s="88"/>
      <c r="G100" s="89"/>
    </row>
    <row r="101" spans="1:7">
      <c r="A101" s="53" t="str">
        <f>'INVENTORY WEEK 1'!A106</f>
        <v>Container, 6X9 (To-Go Box)</v>
      </c>
      <c r="B101" s="65">
        <f>'INVENTORY WEEK 1'!B106</f>
        <v>7775877</v>
      </c>
      <c r="C101" s="55">
        <f>'INVENTORY WEEK 1'!C106</f>
        <v>39.031999999999996</v>
      </c>
      <c r="D101" s="87">
        <f>'INVENTORY WEEK 1'!G106</f>
        <v>0</v>
      </c>
      <c r="E101" s="88"/>
      <c r="F101" s="88"/>
      <c r="G101" s="89"/>
    </row>
    <row r="102" spans="1:7">
      <c r="A102" s="53" t="str">
        <f>'INVENTORY WEEK 1'!A107</f>
        <v>Container, Pie Wedge</v>
      </c>
      <c r="B102" s="65">
        <f>'INVENTORY WEEK 1'!B107</f>
        <v>3015179</v>
      </c>
      <c r="C102" s="55">
        <f>'INVENTORY WEEK 1'!C107</f>
        <v>48.63</v>
      </c>
      <c r="D102" s="87">
        <f>'INVENTORY WEEK 1'!G107</f>
        <v>0</v>
      </c>
      <c r="E102" s="88"/>
      <c r="F102" s="88"/>
      <c r="G102" s="89"/>
    </row>
    <row r="103" spans="1:7">
      <c r="A103" s="53" t="str">
        <f>'INVENTORY WEEK 1'!A108</f>
        <v>Cup, 16oz LYC</v>
      </c>
      <c r="B103" s="65">
        <f>'INVENTORY WEEK 1'!B108</f>
        <v>5470658</v>
      </c>
      <c r="C103" s="55">
        <f>'INVENTORY WEEK 1'!C108</f>
        <v>59.11</v>
      </c>
      <c r="D103" s="87">
        <f>'INVENTORY WEEK 1'!G108</f>
        <v>0</v>
      </c>
      <c r="E103" s="88"/>
      <c r="F103" s="88"/>
      <c r="G103" s="89"/>
    </row>
    <row r="104" spans="1:7">
      <c r="A104" s="53" t="str">
        <f>'INVENTORY WEEK 1'!A109</f>
        <v>Cup, 32oz BYC</v>
      </c>
      <c r="B104" s="65">
        <f>'INVENTORY WEEK 1'!B109</f>
        <v>7791773</v>
      </c>
      <c r="C104" s="55">
        <f>'INVENTORY WEEK 1'!C109</f>
        <v>49.23</v>
      </c>
      <c r="D104" s="87">
        <f>'INVENTORY WEEK 1'!G109</f>
        <v>0</v>
      </c>
      <c r="E104" s="88"/>
      <c r="F104" s="88"/>
      <c r="G104" s="89"/>
    </row>
    <row r="105" spans="1:7">
      <c r="A105" s="53" t="str">
        <f>'INVENTORY WEEK 1'!A110</f>
        <v>Cup, Plastic 16oz  (Medium Side)</v>
      </c>
      <c r="B105" s="65">
        <f>'INVENTORY WEEK 1'!B110</f>
        <v>5564461</v>
      </c>
      <c r="C105" s="55">
        <f>'INVENTORY WEEK 1'!C110</f>
        <v>61.69</v>
      </c>
      <c r="D105" s="87">
        <f>'INVENTORY WEEK 1'!G110</f>
        <v>0</v>
      </c>
      <c r="E105" s="88"/>
      <c r="F105" s="88"/>
      <c r="G105" s="89"/>
    </row>
    <row r="106" spans="1:7">
      <c r="A106" s="53" t="str">
        <f>'INVENTORY WEEK 1'!A111</f>
        <v>Cup, Plastic 5oz (Small Side)</v>
      </c>
      <c r="B106" s="65">
        <f>'INVENTORY WEEK 1'!B111</f>
        <v>3681067</v>
      </c>
      <c r="C106" s="55">
        <f>'INVENTORY WEEK 1'!C111</f>
        <v>43.33</v>
      </c>
      <c r="D106" s="87">
        <f>'INVENTORY WEEK 1'!G111</f>
        <v>0</v>
      </c>
      <c r="E106" s="88"/>
      <c r="F106" s="88"/>
      <c r="G106" s="89"/>
    </row>
    <row r="107" spans="1:7">
      <c r="A107" s="53" t="str">
        <f>'INVENTORY WEEK 1'!A112</f>
        <v>Cup, Souffle 2.5oz</v>
      </c>
      <c r="B107" s="65">
        <f>'INVENTORY WEEK 1'!B112</f>
        <v>6103168</v>
      </c>
      <c r="C107" s="55">
        <f>'INVENTORY WEEK 1'!C112</f>
        <v>27.33</v>
      </c>
      <c r="D107" s="87">
        <f>'INVENTORY WEEK 1'!G112</f>
        <v>0</v>
      </c>
      <c r="E107" s="88"/>
      <c r="F107" s="88"/>
      <c r="G107" s="89"/>
    </row>
    <row r="108" spans="1:7">
      <c r="A108" s="53" t="str">
        <f>'INVENTORY WEEK 1'!A113</f>
        <v>Film, Plastic 18x3000</v>
      </c>
      <c r="B108" s="65">
        <f>'INVENTORY WEEK 1'!B113</f>
        <v>3013054</v>
      </c>
      <c r="C108" s="55">
        <f>'INVENTORY WEEK 1'!C113</f>
        <v>15.59</v>
      </c>
      <c r="D108" s="87">
        <f>'INVENTORY WEEK 1'!G113</f>
        <v>0</v>
      </c>
      <c r="E108" s="88"/>
      <c r="F108" s="88"/>
      <c r="G108" s="89"/>
    </row>
    <row r="109" spans="1:7">
      <c r="A109" s="53" t="str">
        <f>'INVENTORY WEEK 1'!A114</f>
        <v>Filter, Fryer Grease</v>
      </c>
      <c r="B109" s="65">
        <f>'INVENTORY WEEK 1'!B114</f>
        <v>3013885</v>
      </c>
      <c r="C109" s="55">
        <f>'INVENTORY WEEK 1'!C114</f>
        <v>11.3</v>
      </c>
      <c r="D109" s="87">
        <f>'INVENTORY WEEK 1'!G114</f>
        <v>0</v>
      </c>
      <c r="E109" s="88"/>
      <c r="F109" s="88"/>
      <c r="G109" s="89"/>
    </row>
    <row r="110" spans="1:7">
      <c r="A110" s="53" t="str">
        <f>'INVENTORY WEEK 1'!A115</f>
        <v>Foil, Aluminum 18x1000</v>
      </c>
      <c r="B110" s="65">
        <f>'INVENTORY WEEK 1'!B115</f>
        <v>7734924</v>
      </c>
      <c r="C110" s="55">
        <f>'INVENTORY WEEK 1'!C115</f>
        <v>42.86</v>
      </c>
      <c r="D110" s="87">
        <f>'INVENTORY WEEK 1'!G115</f>
        <v>0</v>
      </c>
      <c r="E110" s="88"/>
      <c r="F110" s="88"/>
      <c r="G110" s="89"/>
    </row>
    <row r="111" spans="1:7">
      <c r="A111" s="53" t="str">
        <f>'INVENTORY WEEK 1'!A116</f>
        <v>Fork, Heavyweight - Black</v>
      </c>
      <c r="B111" s="65">
        <f>'INVENTORY WEEK 1'!B116</f>
        <v>7478239</v>
      </c>
      <c r="C111" s="55">
        <f>'INVENTORY WEEK 1'!C116</f>
        <v>21.03</v>
      </c>
      <c r="D111" s="87">
        <f>'INVENTORY WEEK 1'!G116</f>
        <v>0</v>
      </c>
      <c r="E111" s="88"/>
      <c r="F111" s="88"/>
      <c r="G111" s="89"/>
    </row>
    <row r="112" spans="1:7">
      <c r="A112" s="53" t="str">
        <f>'INVENTORY WEEK 1'!A117</f>
        <v>Fuel, Chafing Can</v>
      </c>
      <c r="B112" s="65">
        <f>'INVENTORY WEEK 1'!B117</f>
        <v>2926335</v>
      </c>
      <c r="C112" s="55">
        <f>'INVENTORY WEEK 1'!C117</f>
        <v>34.93</v>
      </c>
      <c r="D112" s="87">
        <f>'INVENTORY WEEK 1'!G117</f>
        <v>0</v>
      </c>
      <c r="E112" s="88"/>
      <c r="F112" s="88"/>
      <c r="G112" s="89"/>
    </row>
    <row r="113" spans="1:7">
      <c r="A113" s="53" t="str">
        <f>'INVENTORY WEEK 1'!A118</f>
        <v>Glove, Vinyl XL</v>
      </c>
      <c r="B113" s="65">
        <f>'INVENTORY WEEK 1'!B118</f>
        <v>8800851</v>
      </c>
      <c r="C113" s="55">
        <f>'INVENTORY WEEK 1'!C118</f>
        <v>27.11</v>
      </c>
      <c r="D113" s="87">
        <f>'INVENTORY WEEK 1'!G118</f>
        <v>0</v>
      </c>
      <c r="E113" s="88"/>
      <c r="F113" s="88"/>
      <c r="G113" s="89"/>
    </row>
    <row r="114" spans="1:7">
      <c r="A114" s="53" t="str">
        <f>'INVENTORY WEEK 1'!A119</f>
        <v>Hairnet, Nylon 28"</v>
      </c>
      <c r="B114" s="65">
        <f>'INVENTORY WEEK 1'!B119</f>
        <v>1399005</v>
      </c>
      <c r="C114" s="55">
        <f>'INVENTORY WEEK 1'!C119</f>
        <v>21.4</v>
      </c>
      <c r="D114" s="87">
        <f>'INVENTORY WEEK 1'!G119</f>
        <v>0</v>
      </c>
      <c r="E114" s="88"/>
      <c r="F114" s="88"/>
      <c r="G114" s="89"/>
    </row>
    <row r="115" spans="1:7">
      <c r="A115" s="53" t="str">
        <f>'INVENTORY WEEK 1'!A120</f>
        <v>Kit, Cutlery</v>
      </c>
      <c r="B115" s="65">
        <f>'INVENTORY WEEK 1'!B120</f>
        <v>5187046</v>
      </c>
      <c r="C115" s="55">
        <f>'INVENTORY WEEK 1'!C120</f>
        <v>18.86</v>
      </c>
      <c r="D115" s="87">
        <f>'INVENTORY WEEK 1'!G120</f>
        <v>0</v>
      </c>
      <c r="E115" s="88"/>
      <c r="F115" s="88"/>
      <c r="G115" s="89"/>
    </row>
    <row r="116" spans="1:7">
      <c r="A116" s="53" t="str">
        <f>'INVENTORY WEEK 1'!A121</f>
        <v>Knife, Heavyweight - Black</v>
      </c>
      <c r="B116" s="65">
        <f>'INVENTORY WEEK 1'!B121</f>
        <v>4656137</v>
      </c>
      <c r="C116" s="55">
        <f>'INVENTORY WEEK 1'!C121</f>
        <v>21.09</v>
      </c>
      <c r="D116" s="87">
        <f>'INVENTORY WEEK 1'!G121</f>
        <v>0</v>
      </c>
      <c r="E116" s="88"/>
      <c r="F116" s="88"/>
      <c r="G116" s="89"/>
    </row>
    <row r="117" spans="1:7">
      <c r="A117" s="53" t="str">
        <f>'INVENTORY WEEK 1'!A122</f>
        <v>Lid, Cup 12oz (LYC)</v>
      </c>
      <c r="B117" s="65">
        <f>'INVENTORY WEEK 1'!B122</f>
        <v>9631311</v>
      </c>
      <c r="C117" s="55">
        <f>'INVENTORY WEEK 1'!C122</f>
        <v>28.09</v>
      </c>
      <c r="D117" s="87">
        <f>'INVENTORY WEEK 1'!G122</f>
        <v>0</v>
      </c>
      <c r="E117" s="88"/>
      <c r="F117" s="88"/>
      <c r="G117" s="89"/>
    </row>
    <row r="118" spans="1:7">
      <c r="A118" s="53" t="str">
        <f>'INVENTORY WEEK 1'!A123</f>
        <v>Lid, Cup 32oz (BYC)</v>
      </c>
      <c r="B118" s="65">
        <f>'INVENTORY WEEK 1'!B123</f>
        <v>7243472</v>
      </c>
      <c r="C118" s="55">
        <f>'INVENTORY WEEK 1'!C123</f>
        <v>30.1</v>
      </c>
      <c r="D118" s="87">
        <f>'INVENTORY WEEK 1'!G123</f>
        <v>0</v>
      </c>
      <c r="E118" s="88"/>
      <c r="F118" s="88"/>
      <c r="G118" s="89"/>
    </row>
    <row r="119" spans="1:7">
      <c r="A119" s="53" t="str">
        <f>'INVENTORY WEEK 1'!A124</f>
        <v>Lid, Cup 5-16oz (Side)</v>
      </c>
      <c r="B119" s="65">
        <f>'INVENTORY WEEK 1'!B124</f>
        <v>2432314</v>
      </c>
      <c r="C119" s="55">
        <f>'INVENTORY WEEK 1'!C124</f>
        <v>35.549999999999997</v>
      </c>
      <c r="D119" s="87">
        <f>'INVENTORY WEEK 1'!G124</f>
        <v>0</v>
      </c>
      <c r="E119" s="88"/>
      <c r="F119" s="88"/>
      <c r="G119" s="89"/>
    </row>
    <row r="120" spans="1:7">
      <c r="A120" s="53" t="str">
        <f>'INVENTORY WEEK 1'!A125</f>
        <v>Lid, Cup Souffle</v>
      </c>
      <c r="B120" s="65">
        <f>'INVENTORY WEEK 1'!B125</f>
        <v>8864993</v>
      </c>
      <c r="C120" s="55">
        <f>'INVENTORY WEEK 1'!C125</f>
        <v>24.2</v>
      </c>
      <c r="D120" s="87">
        <f>'INVENTORY WEEK 1'!G125</f>
        <v>0</v>
      </c>
      <c r="E120" s="88"/>
      <c r="F120" s="88"/>
      <c r="G120" s="89"/>
    </row>
    <row r="121" spans="1:7">
      <c r="A121" s="53" t="str">
        <f>'INVENTORY WEEK 1'!A126</f>
        <v>Lid, Pan 1/2 Size</v>
      </c>
      <c r="B121" s="65">
        <f>'INVENTORY WEEK 1'!B126</f>
        <v>3693850</v>
      </c>
      <c r="C121" s="55">
        <f>'INVENTORY WEEK 1'!C126</f>
        <v>17.78</v>
      </c>
      <c r="D121" s="87">
        <f>'INVENTORY WEEK 1'!G126</f>
        <v>0</v>
      </c>
      <c r="E121" s="88"/>
      <c r="F121" s="88"/>
      <c r="G121" s="89"/>
    </row>
    <row r="122" spans="1:7">
      <c r="A122" s="53" t="str">
        <f>'INVENTORY WEEK 1'!A127</f>
        <v>Lid, Pan Full Size</v>
      </c>
      <c r="B122" s="65">
        <f>'INVENTORY WEEK 1'!B127</f>
        <v>7737141</v>
      </c>
      <c r="C122" s="55">
        <f>'INVENTORY WEEK 1'!C127</f>
        <v>33.86</v>
      </c>
      <c r="D122" s="87">
        <f>'INVENTORY WEEK 1'!G127</f>
        <v>0</v>
      </c>
      <c r="E122" s="88"/>
      <c r="F122" s="88"/>
      <c r="G122" s="89"/>
    </row>
    <row r="123" spans="1:7">
      <c r="A123" s="53" t="str">
        <f>'INVENTORY WEEK 1'!A128</f>
        <v>Pan, 1/2 Size</v>
      </c>
      <c r="B123" s="65">
        <f>'INVENTORY WEEK 1'!B128</f>
        <v>6892459</v>
      </c>
      <c r="C123" s="55">
        <f>'INVENTORY WEEK 1'!C128</f>
        <v>26.32</v>
      </c>
      <c r="D123" s="87">
        <f>'INVENTORY WEEK 1'!G128</f>
        <v>0</v>
      </c>
      <c r="E123" s="88"/>
      <c r="F123" s="88"/>
      <c r="G123" s="89"/>
    </row>
    <row r="124" spans="1:7">
      <c r="A124" s="53" t="str">
        <f>'INVENTORY WEEK 1'!A129</f>
        <v>Pan, Full Size</v>
      </c>
      <c r="B124" s="65">
        <f>'INVENTORY WEEK 1'!B129</f>
        <v>7737679</v>
      </c>
      <c r="C124" s="55">
        <f>'INVENTORY WEEK 1'!C129</f>
        <v>54.75</v>
      </c>
      <c r="D124" s="87">
        <f>'INVENTORY WEEK 1'!G129</f>
        <v>0</v>
      </c>
      <c r="E124" s="88"/>
      <c r="F124" s="88"/>
      <c r="G124" s="89"/>
    </row>
    <row r="125" spans="1:7">
      <c r="A125" s="53" t="str">
        <f>'INVENTORY WEEK 1'!A130</f>
        <v>Placemat, Paper (TRAYLINER)</v>
      </c>
      <c r="B125" s="65">
        <f>'INVENTORY WEEK 1'!B130</f>
        <v>3022017</v>
      </c>
      <c r="C125" s="55">
        <f>'INVENTORY WEEK 1'!C130</f>
        <v>29.8</v>
      </c>
      <c r="D125" s="87">
        <f>'INVENTORY WEEK 1'!G130</f>
        <v>0</v>
      </c>
      <c r="E125" s="88"/>
      <c r="F125" s="88"/>
      <c r="G125" s="89"/>
    </row>
    <row r="126" spans="1:7">
      <c r="A126" s="53" t="str">
        <f>'INVENTORY WEEK 1'!A131</f>
        <v>Plate, 9" Paper</v>
      </c>
      <c r="B126" s="65">
        <f>'INVENTORY WEEK 1'!B131</f>
        <v>3662676</v>
      </c>
      <c r="C126" s="55">
        <f>'INVENTORY WEEK 1'!C131</f>
        <v>38.450000000000003</v>
      </c>
      <c r="D126" s="87">
        <f>'INVENTORY WEEK 1'!G131</f>
        <v>0</v>
      </c>
      <c r="E126" s="88"/>
      <c r="F126" s="88"/>
      <c r="G126" s="89"/>
    </row>
    <row r="127" spans="1:7">
      <c r="A127" s="53" t="str">
        <f>'INVENTORY WEEK 1'!A132</f>
        <v>Spoon, Serving</v>
      </c>
      <c r="B127" s="65">
        <f>'INVENTORY WEEK 1'!B132</f>
        <v>7645153</v>
      </c>
      <c r="C127" s="55">
        <f>'INVENTORY WEEK 1'!C132</f>
        <v>21.1</v>
      </c>
      <c r="D127" s="87">
        <f>'INVENTORY WEEK 1'!G132</f>
        <v>0</v>
      </c>
      <c r="E127" s="88"/>
      <c r="F127" s="88"/>
      <c r="G127" s="89"/>
    </row>
    <row r="128" spans="1:7">
      <c r="A128" s="53" t="str">
        <f>'INVENTORY WEEK 1'!A133</f>
        <v>Straw, Giant 10.25"</v>
      </c>
      <c r="B128" s="65">
        <f>'INVENTORY WEEK 1'!B133</f>
        <v>4074605</v>
      </c>
      <c r="C128" s="55">
        <f>'INVENTORY WEEK 1'!C133</f>
        <v>30.75</v>
      </c>
      <c r="D128" s="87">
        <f>'INVENTORY WEEK 1'!G133</f>
        <v>0</v>
      </c>
      <c r="E128" s="88"/>
      <c r="F128" s="88"/>
      <c r="G128" s="89"/>
    </row>
    <row r="129" spans="1:7">
      <c r="A129" s="53" t="str">
        <f>'INVENTORY WEEK 1'!A134</f>
        <v xml:space="preserve">Tape, Thermal Cash </v>
      </c>
      <c r="B129" s="90">
        <f>'INVENTORY WEEK 1'!B134</f>
        <v>445098</v>
      </c>
      <c r="C129" s="55">
        <f>'INVENTORY WEEK 1'!C134</f>
        <v>86.75</v>
      </c>
      <c r="D129" s="87">
        <f>'INVENTORY WEEK 1'!G134</f>
        <v>0</v>
      </c>
      <c r="E129" s="88"/>
      <c r="F129" s="88"/>
      <c r="G129" s="89"/>
    </row>
    <row r="130" spans="1:7">
      <c r="A130" s="53" t="str">
        <f>'INVENTORY WEEK 1'!A135</f>
        <v xml:space="preserve">Tissue, Toilet </v>
      </c>
      <c r="B130" s="65">
        <f>'INVENTORY WEEK 1'!B135</f>
        <v>4977153</v>
      </c>
      <c r="C130" s="91">
        <f>'INVENTORY WEEK 1'!C135</f>
        <v>34.229999999999997</v>
      </c>
      <c r="D130" s="87">
        <f>'INVENTORY WEEK 1'!G135</f>
        <v>0</v>
      </c>
      <c r="E130" s="88"/>
      <c r="F130" s="88"/>
      <c r="G130" s="89"/>
    </row>
    <row r="131" spans="1:7">
      <c r="A131" s="53" t="str">
        <f>'INVENTORY WEEK 1'!A136</f>
        <v>Tong, Serving 9"</v>
      </c>
      <c r="B131" s="65">
        <f>'INVENTORY WEEK 1'!B136</f>
        <v>3804622</v>
      </c>
      <c r="C131" s="91">
        <f>'INVENTORY WEEK 1'!C136</f>
        <v>26.14</v>
      </c>
      <c r="D131" s="87">
        <f>'INVENTORY WEEK 1'!G136</f>
        <v>0</v>
      </c>
      <c r="E131" s="88"/>
      <c r="F131" s="88"/>
      <c r="G131" s="89"/>
    </row>
    <row r="132" spans="1:7">
      <c r="A132" s="53" t="str">
        <f>'INVENTORY WEEK 1'!A137</f>
        <v>Towel, Paper 11x9</v>
      </c>
      <c r="B132" s="65">
        <f>'INVENTORY WEEK 1'!B137</f>
        <v>8186315</v>
      </c>
      <c r="C132" s="91">
        <f>'INVENTORY WEEK 1'!C137</f>
        <v>28.21</v>
      </c>
      <c r="D132" s="87">
        <f>'INVENTORY WEEK 1'!G137</f>
        <v>0</v>
      </c>
      <c r="E132" s="88"/>
      <c r="F132" s="88"/>
      <c r="G132" s="89"/>
    </row>
    <row r="133" spans="1:7">
      <c r="A133" s="53" t="str">
        <f>'INVENTORY WEEK 1'!A138</f>
        <v>Wipe, Towel All-Purpose</v>
      </c>
      <c r="B133" s="65">
        <f>'INVENTORY WEEK 1'!B138</f>
        <v>5081323</v>
      </c>
      <c r="C133" s="91">
        <f>'INVENTORY WEEK 1'!C138</f>
        <v>26.96</v>
      </c>
      <c r="D133" s="87">
        <f>'INVENTORY WEEK 1'!G138</f>
        <v>0</v>
      </c>
      <c r="E133" s="88"/>
      <c r="F133" s="88"/>
      <c r="G133" s="89"/>
    </row>
    <row r="134" spans="1:7">
      <c r="A134" s="53" t="str">
        <f>'INVENTORY WEEK 1'!A139</f>
        <v>3rd Pan Liner</v>
      </c>
      <c r="B134" s="65">
        <f>'INVENTORY WEEK 1'!B139</f>
        <v>7358237</v>
      </c>
      <c r="C134" s="91">
        <f>'INVENTORY WEEK 1'!C139</f>
        <v>37.28</v>
      </c>
      <c r="D134" s="87">
        <f>'INVENTORY WEEK 1'!G139</f>
        <v>0</v>
      </c>
      <c r="E134" s="88"/>
      <c r="F134" s="88"/>
      <c r="G134" s="89"/>
    </row>
    <row r="135" spans="1:7">
      <c r="A135" s="53">
        <f>'INVENTORY WEEK 1'!A140</f>
        <v>0</v>
      </c>
      <c r="B135" s="65">
        <f>'INVENTORY WEEK 1'!B140</f>
        <v>0</v>
      </c>
      <c r="C135" s="91">
        <f>'INVENTORY WEEK 1'!C140</f>
        <v>0</v>
      </c>
      <c r="D135" s="87">
        <f>'INVENTORY WEEK 1'!G140</f>
        <v>0</v>
      </c>
      <c r="E135" s="88"/>
      <c r="F135" s="88"/>
      <c r="G135" s="89"/>
    </row>
    <row r="136" spans="1:7">
      <c r="A136" s="53">
        <f>'INVENTORY WEEK 1'!A141</f>
        <v>0</v>
      </c>
      <c r="B136" s="65">
        <f>'INVENTORY WEEK 1'!B141</f>
        <v>0</v>
      </c>
      <c r="C136" s="91">
        <f>'INVENTORY WEEK 1'!C141</f>
        <v>0</v>
      </c>
      <c r="D136" s="87">
        <f>'INVENTORY WEEK 1'!G141</f>
        <v>0</v>
      </c>
      <c r="E136" s="88"/>
      <c r="F136" s="88"/>
      <c r="G136" s="89"/>
    </row>
    <row r="137" spans="1:7">
      <c r="A137" s="53">
        <f>'INVENTORY WEEK 1'!A142</f>
        <v>0</v>
      </c>
      <c r="B137" s="65">
        <f>'INVENTORY WEEK 1'!B142</f>
        <v>0</v>
      </c>
      <c r="C137" s="91">
        <f>'INVENTORY WEEK 1'!C142</f>
        <v>0</v>
      </c>
      <c r="D137" s="87">
        <f>'INVENTORY WEEK 1'!G142</f>
        <v>0</v>
      </c>
      <c r="E137" s="88"/>
      <c r="F137" s="88"/>
      <c r="G137" s="89"/>
    </row>
    <row r="138" spans="1:7">
      <c r="A138" s="92">
        <f>'INVENTORY WEEK 1'!A143</f>
        <v>0</v>
      </c>
      <c r="B138" s="93">
        <f>'INVENTORY WEEK 1'!B143</f>
        <v>0</v>
      </c>
      <c r="C138" s="94">
        <f>'INVENTORY WEEK 1'!C143</f>
        <v>0</v>
      </c>
      <c r="D138" s="95">
        <f>'INVENTORY WEEK 1'!G143</f>
        <v>0</v>
      </c>
      <c r="E138" s="96"/>
      <c r="F138" s="96"/>
      <c r="G138" s="97"/>
    </row>
    <row r="139" spans="1:7" ht="15.75" customHeight="1">
      <c r="A139" s="1727" t="s">
        <v>346</v>
      </c>
      <c r="B139" s="1711"/>
      <c r="C139" s="1711"/>
      <c r="D139" s="1711"/>
      <c r="E139" s="1707"/>
      <c r="F139" s="1707"/>
      <c r="G139" s="1746"/>
    </row>
    <row r="140" spans="1:7">
      <c r="A140" s="1728"/>
      <c r="B140" s="1712"/>
      <c r="C140" s="1712"/>
      <c r="D140" s="1712"/>
      <c r="E140" s="1707"/>
      <c r="F140" s="1707"/>
      <c r="G140" s="1747"/>
    </row>
    <row r="141" spans="1:7">
      <c r="A141" s="98" t="str">
        <f>'INVENTORY WEEK 1'!A146</f>
        <v>Wood Pellets</v>
      </c>
      <c r="B141" s="99">
        <f>'INVENTORY WEEK 1'!B146</f>
        <v>2267765</v>
      </c>
      <c r="C141" s="100">
        <f>'INVENTORY WEEK 1'!C146</f>
        <v>19.52</v>
      </c>
      <c r="D141" s="101">
        <f>'INVENTORY WEEK 1'!G146</f>
        <v>0</v>
      </c>
      <c r="E141" s="102"/>
      <c r="F141" s="102"/>
      <c r="G141" s="103"/>
    </row>
    <row r="142" spans="1:7">
      <c r="A142" s="70">
        <f>'INVENTORY WEEK 1'!A147</f>
        <v>0</v>
      </c>
      <c r="B142" s="15">
        <f>'INVENTORY WEEK 1'!B147</f>
        <v>0</v>
      </c>
      <c r="C142" s="104">
        <f>'INVENTORY WEEK 1'!C147</f>
        <v>0</v>
      </c>
      <c r="D142" s="105">
        <f>'INVENTORY WEEK 1'!G147</f>
        <v>0</v>
      </c>
      <c r="E142" s="88"/>
      <c r="F142" s="88"/>
      <c r="G142" s="89"/>
    </row>
    <row r="143" spans="1:7">
      <c r="A143" s="70">
        <f>'INVENTORY WEEK 1'!A148</f>
        <v>0</v>
      </c>
      <c r="B143" s="15">
        <f>'INVENTORY WEEK 1'!B148</f>
        <v>0</v>
      </c>
      <c r="C143" s="104">
        <f>'INVENTORY WEEK 1'!C148</f>
        <v>0</v>
      </c>
      <c r="D143" s="105">
        <f>'INVENTORY WEEK 1'!G148</f>
        <v>0</v>
      </c>
      <c r="E143" s="88"/>
      <c r="F143" s="88"/>
      <c r="G143" s="89"/>
    </row>
    <row r="144" spans="1:7">
      <c r="A144" s="70">
        <f>'INVENTORY WEEK 1'!A149</f>
        <v>0</v>
      </c>
      <c r="B144" s="15">
        <f>'INVENTORY WEEK 1'!B149</f>
        <v>0</v>
      </c>
      <c r="C144" s="104">
        <f>'INVENTORY WEEK 1'!C149</f>
        <v>0</v>
      </c>
      <c r="D144" s="105">
        <f>'INVENTORY WEEK 1'!G149</f>
        <v>0</v>
      </c>
      <c r="E144" s="88"/>
      <c r="F144" s="88"/>
      <c r="G144" s="89"/>
    </row>
    <row r="145" spans="1:7">
      <c r="A145" s="76">
        <f>'INVENTORY WEEK 1'!A150</f>
        <v>0</v>
      </c>
      <c r="B145" s="40">
        <f>'INVENTORY WEEK 1'!B150</f>
        <v>0</v>
      </c>
      <c r="C145" s="106">
        <f>'INVENTORY WEEK 1'!C150</f>
        <v>0</v>
      </c>
      <c r="D145" s="107">
        <f>'INVENTORY WEEK 1'!G150</f>
        <v>0</v>
      </c>
      <c r="E145" s="108"/>
      <c r="F145" s="108"/>
      <c r="G145" s="109"/>
    </row>
    <row r="146" spans="1:7" ht="15.75" customHeight="1">
      <c r="A146" s="1727" t="s">
        <v>348</v>
      </c>
      <c r="B146" s="1711"/>
      <c r="C146" s="1711"/>
      <c r="D146" s="1711"/>
      <c r="E146" s="110">
        <f>C141*E141+C142*E142+C143*E143+C144*E144+C145*E145</f>
        <v>0</v>
      </c>
      <c r="F146" s="111">
        <f>C141*F141+C142*F142+C143*F143+C144*F144+C145*F145</f>
        <v>0</v>
      </c>
      <c r="G146" s="1746"/>
    </row>
    <row r="147" spans="1:7">
      <c r="A147" s="1728"/>
      <c r="B147" s="1712"/>
      <c r="C147" s="1712"/>
      <c r="D147" s="1712"/>
      <c r="E147" s="1707"/>
      <c r="F147" s="1707"/>
      <c r="G147" s="1747"/>
    </row>
    <row r="148" spans="1:7">
      <c r="A148" s="98" t="str">
        <f>'INVENTORY WEEK 1'!A153</f>
        <v>Cleaner, Disinfectant K54</v>
      </c>
      <c r="B148" s="112">
        <f>'INVENTORY WEEK 1'!B153</f>
        <v>9152502</v>
      </c>
      <c r="C148" s="113">
        <f>'INVENTORY WEEK 1'!C153</f>
        <v>50.09</v>
      </c>
      <c r="D148" s="101">
        <f>'INVENTORY WEEK 1'!G153</f>
        <v>0</v>
      </c>
      <c r="E148" s="102"/>
      <c r="F148" s="102"/>
      <c r="G148" s="103"/>
    </row>
    <row r="149" spans="1:7">
      <c r="A149" s="70" t="str">
        <f>'INVENTORY WEEK 1'!A154</f>
        <v>Cleaner, Floor (Green)</v>
      </c>
      <c r="B149" s="58">
        <f>'INVENTORY WEEK 1'!B154</f>
        <v>7743115</v>
      </c>
      <c r="C149" s="114">
        <f>'INVENTORY WEEK 1'!C154</f>
        <v>32.04</v>
      </c>
      <c r="D149" s="105">
        <f>'INVENTORY WEEK 1'!G154</f>
        <v>0</v>
      </c>
      <c r="E149" s="88"/>
      <c r="F149" s="88"/>
      <c r="G149" s="89"/>
    </row>
    <row r="150" spans="1:7">
      <c r="A150" s="70" t="str">
        <f>'INVENTORY WEEK 1'!A155</f>
        <v>Cleaner, Glass/Multi (Blue)</v>
      </c>
      <c r="B150" s="58">
        <f>'INVENTORY WEEK 1'!B155</f>
        <v>7953425</v>
      </c>
      <c r="C150" s="114">
        <f>'INVENTORY WEEK 1'!C155</f>
        <v>0</v>
      </c>
      <c r="D150" s="105">
        <f>'INVENTORY WEEK 1'!G155</f>
        <v>0</v>
      </c>
      <c r="E150" s="88"/>
      <c r="F150" s="88"/>
      <c r="G150" s="89"/>
    </row>
    <row r="151" spans="1:7">
      <c r="A151" s="70" t="str">
        <f>'INVENTORY WEEK 1'!A156</f>
        <v>Degreaser, All Purpose (Violet)</v>
      </c>
      <c r="B151" s="58">
        <f>'INVENTORY WEEK 1'!B156</f>
        <v>6809827</v>
      </c>
      <c r="C151" s="114">
        <f>'INVENTORY WEEK 1'!C156</f>
        <v>40.619999999999997</v>
      </c>
      <c r="D151" s="105">
        <f>'INVENTORY WEEK 1'!G156</f>
        <v>0</v>
      </c>
      <c r="E151" s="88"/>
      <c r="F151" s="88"/>
      <c r="G151" s="89"/>
    </row>
    <row r="152" spans="1:7">
      <c r="A152" s="70" t="str">
        <f>'INVENTORY WEEK 1'!A157</f>
        <v>Detergent, Pot &amp; Pan</v>
      </c>
      <c r="B152" s="58">
        <f>'INVENTORY WEEK 1'!B157</f>
        <v>4380127</v>
      </c>
      <c r="C152" s="114">
        <f>'INVENTORY WEEK 1'!C157</f>
        <v>32.19</v>
      </c>
      <c r="D152" s="105">
        <f>'INVENTORY WEEK 1'!G157</f>
        <v>0</v>
      </c>
      <c r="E152" s="88"/>
      <c r="F152" s="88"/>
      <c r="G152" s="89"/>
    </row>
    <row r="153" spans="1:7">
      <c r="A153" s="70" t="str">
        <f>'INVENTORY WEEK 1'!A158</f>
        <v>Liner, 60 Gallon 38x58 .75ml (Roll)</v>
      </c>
      <c r="B153" s="58">
        <f>'INVENTORY WEEK 1'!B158</f>
        <v>2364644</v>
      </c>
      <c r="C153" s="114">
        <f>'INVENTORY WEEK 1'!C158</f>
        <v>19.64</v>
      </c>
      <c r="D153" s="105">
        <f>'INVENTORY WEEK 1'!G158</f>
        <v>0</v>
      </c>
      <c r="E153" s="88"/>
      <c r="F153" s="88"/>
      <c r="G153" s="89"/>
    </row>
    <row r="154" spans="1:7">
      <c r="A154" s="70" t="str">
        <f>'INVENTORY WEEK 1'!A159</f>
        <v>Sanitizer, Surface (Red)</v>
      </c>
      <c r="B154" s="58">
        <f>'INVENTORY WEEK 1'!B159</f>
        <v>1770213</v>
      </c>
      <c r="C154" s="114">
        <f>'INVENTORY WEEK 1'!C159</f>
        <v>0</v>
      </c>
      <c r="D154" s="105">
        <f>'INVENTORY WEEK 1'!G159</f>
        <v>0</v>
      </c>
      <c r="E154" s="88"/>
      <c r="F154" s="88"/>
      <c r="G154" s="89"/>
    </row>
    <row r="155" spans="1:7">
      <c r="A155" s="70" t="str">
        <f>'INVENTORY WEEK 1'!A160</f>
        <v>Soap, Antibacterial Hand</v>
      </c>
      <c r="B155" s="58">
        <f>'INVENTORY WEEK 1'!B160</f>
        <v>2540766</v>
      </c>
      <c r="C155" s="114">
        <f>'INVENTORY WEEK 1'!C160</f>
        <v>0</v>
      </c>
      <c r="D155" s="105">
        <f>'INVENTORY WEEK 1'!G160</f>
        <v>0</v>
      </c>
      <c r="E155" s="88"/>
      <c r="F155" s="88"/>
      <c r="G155" s="89"/>
    </row>
    <row r="156" spans="1:7">
      <c r="A156" s="70" t="str">
        <f>'INVENTORY WEEK 1'!A161</f>
        <v>Jug, 1 Gallon Drink / Lid</v>
      </c>
      <c r="B156" s="58">
        <f>'INVENTORY WEEK 1'!B161</f>
        <v>6865687</v>
      </c>
      <c r="C156" s="114">
        <f>'INVENTORY WEEK 1'!C161</f>
        <v>25.5</v>
      </c>
      <c r="D156" s="105">
        <f>'INVENTORY WEEK 1'!G161</f>
        <v>0</v>
      </c>
      <c r="E156" s="88"/>
      <c r="F156" s="88"/>
      <c r="G156" s="89"/>
    </row>
    <row r="157" spans="1:7">
      <c r="A157" s="70">
        <f>'INVENTORY WEEK 1'!A162</f>
        <v>0</v>
      </c>
      <c r="B157" s="58">
        <f>'INVENTORY WEEK 1'!B162</f>
        <v>0</v>
      </c>
      <c r="C157" s="114">
        <f>'INVENTORY WEEK 1'!C162</f>
        <v>0</v>
      </c>
      <c r="D157" s="105">
        <f>'INVENTORY WEEK 1'!G162</f>
        <v>0</v>
      </c>
      <c r="E157" s="88"/>
      <c r="F157" s="88"/>
      <c r="G157" s="89"/>
    </row>
    <row r="158" spans="1:7">
      <c r="A158" s="70">
        <f>'INVENTORY WEEK 1'!A163</f>
        <v>0</v>
      </c>
      <c r="B158" s="58">
        <f>'INVENTORY WEEK 1'!B163</f>
        <v>0</v>
      </c>
      <c r="C158" s="114">
        <f>'INVENTORY WEEK 1'!C163</f>
        <v>0</v>
      </c>
      <c r="D158" s="105">
        <f>'INVENTORY WEEK 1'!G163</f>
        <v>0</v>
      </c>
      <c r="E158" s="88"/>
      <c r="F158" s="88"/>
      <c r="G158" s="89"/>
    </row>
    <row r="159" spans="1:7">
      <c r="A159" s="70">
        <f>'INVENTORY WEEK 1'!A164</f>
        <v>0</v>
      </c>
      <c r="B159" s="58">
        <f>'INVENTORY WEEK 1'!B164</f>
        <v>0</v>
      </c>
      <c r="C159" s="114">
        <f>'INVENTORY WEEK 1'!C164</f>
        <v>0</v>
      </c>
      <c r="D159" s="105">
        <f>'INVENTORY WEEK 1'!G164</f>
        <v>0</v>
      </c>
      <c r="E159" s="88"/>
      <c r="F159" s="88"/>
      <c r="G159" s="89"/>
    </row>
    <row r="160" spans="1:7">
      <c r="A160" s="70">
        <f>'INVENTORY WEEK 1'!A165</f>
        <v>0</v>
      </c>
      <c r="B160" s="58">
        <f>'INVENTORY WEEK 1'!B165</f>
        <v>0</v>
      </c>
      <c r="C160" s="114">
        <f>'INVENTORY WEEK 1'!C165</f>
        <v>0</v>
      </c>
      <c r="D160" s="105">
        <f>'INVENTORY WEEK 1'!G165</f>
        <v>0</v>
      </c>
      <c r="E160" s="88"/>
      <c r="F160" s="88"/>
      <c r="G160" s="89"/>
    </row>
    <row r="161" spans="1:8">
      <c r="A161" s="76">
        <f>'INVENTORY WEEK 1'!A166</f>
        <v>0</v>
      </c>
      <c r="B161" s="77">
        <f>'INVENTORY WEEK 1'!B166</f>
        <v>0</v>
      </c>
      <c r="C161" s="115">
        <f>'INVENTORY WEEK 1'!C166</f>
        <v>0</v>
      </c>
      <c r="D161" s="107">
        <f>'INVENTORY WEEK 1'!G166</f>
        <v>0</v>
      </c>
      <c r="E161" s="108"/>
      <c r="F161" s="108"/>
      <c r="G161" s="109"/>
    </row>
    <row r="162" spans="1:8" ht="19.5" customHeight="1">
      <c r="A162" s="116"/>
      <c r="B162" s="1718"/>
      <c r="C162" s="1718"/>
      <c r="D162" s="1719"/>
      <c r="E162" s="110">
        <f>C148*E148+C149*E149+C150*E150+C151*E151+C152*E152+C153*E153+C154*E154+C155*E155+C156*E156+C157*E157+C158*E158+C159*E159+C160*E160+C161*E161</f>
        <v>0</v>
      </c>
      <c r="F162" s="111">
        <f>C148*F148+C149*F149+C150*F150+C151*F151+C152*F152+C153*F153+C154*F154+C155*F155+C156*F156+C157*F157+C158*F158+C159*F159+C160*F160+C161*F161</f>
        <v>0</v>
      </c>
      <c r="G162" s="117"/>
    </row>
    <row r="163" spans="1:8" ht="30.75" customHeight="1">
      <c r="A163" s="118"/>
      <c r="B163" s="119"/>
      <c r="C163" s="120"/>
      <c r="D163" s="120"/>
      <c r="E163" s="121">
        <f>E14+E91+E139+E146+E162</f>
        <v>0</v>
      </c>
      <c r="F163" s="121">
        <f>F14+F91+F139+F146+F162</f>
        <v>0</v>
      </c>
      <c r="G163" s="120"/>
      <c r="H163" s="122"/>
    </row>
    <row r="164" spans="1:8">
      <c r="A164" s="1720"/>
      <c r="B164" s="1721"/>
      <c r="C164" s="1721"/>
      <c r="D164" s="123"/>
      <c r="E164" s="1722">
        <f>E163+F163</f>
        <v>0</v>
      </c>
      <c r="F164" s="1723"/>
      <c r="G164" s="123"/>
    </row>
  </sheetData>
  <mergeCells count="19">
    <mergeCell ref="G91:G92"/>
    <mergeCell ref="G139:G140"/>
    <mergeCell ref="G146:G147"/>
    <mergeCell ref="E139:F139"/>
    <mergeCell ref="E140:F140"/>
    <mergeCell ref="E147:F147"/>
    <mergeCell ref="B162:D162"/>
    <mergeCell ref="A164:C164"/>
    <mergeCell ref="E164:F164"/>
    <mergeCell ref="A14:A15"/>
    <mergeCell ref="A91:A92"/>
    <mergeCell ref="A139:A140"/>
    <mergeCell ref="A146:A147"/>
    <mergeCell ref="B14:B15"/>
    <mergeCell ref="B146:D147"/>
    <mergeCell ref="B139:D140"/>
    <mergeCell ref="B91:D92"/>
    <mergeCell ref="E91:E92"/>
    <mergeCell ref="F91:F92"/>
  </mergeCells>
  <pageMargins left="0.7" right="0.7" top="0.75" bottom="0.75" header="0.3" footer="0.3"/>
  <pageSetup orientation="portrait"/>
  <ignoredErrors>
    <ignoredError sqref="E2"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jump_quicksheet">
                <anchor moveWithCells="1" sizeWithCells="1">
                  <from>
                    <xdr:col>8</xdr:col>
                    <xdr:colOff>19050</xdr:colOff>
                    <xdr:row>0</xdr:row>
                    <xdr:rowOff>0</xdr:rowOff>
                  </from>
                  <to>
                    <xdr:col>9</xdr:col>
                    <xdr:colOff>466725</xdr:colOff>
                    <xdr:row>1</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1B4B0-FC57-40AB-BCF8-32F48CF27BD2}">
  <sheetPr codeName="Sheet16">
    <tabColor theme="1"/>
  </sheetPr>
  <dimension ref="A1"/>
  <sheetViews>
    <sheetView showGridLines="0" showRowColHeaders="0" workbookViewId="0">
      <selection activeCell="A2" sqref="A2:L24"/>
    </sheetView>
  </sheetViews>
  <sheetFormatPr defaultRowHeight="15"/>
  <cols>
    <col min="1" max="16384" width="9.140625" style="392"/>
  </cols>
  <sheetData/>
  <sheetProtection selectLockedCells="1" selectUnlockedCells="1"/>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A774B-3079-447A-BDBA-949BB878E3B4}">
  <sheetPr codeName="Sheet17"/>
  <dimension ref="A1:GI155"/>
  <sheetViews>
    <sheetView zoomScale="115" zoomScaleNormal="115" workbookViewId="0">
      <selection activeCell="A2" sqref="A2:L24"/>
    </sheetView>
  </sheetViews>
  <sheetFormatPr defaultColWidth="9.5703125" defaultRowHeight="36" customHeight="1"/>
  <cols>
    <col min="1" max="1" width="33.42578125" style="1290" customWidth="1"/>
    <col min="2" max="2" width="8.28515625" style="1290" customWidth="1"/>
    <col min="3" max="3" width="8.7109375" style="1291" customWidth="1"/>
    <col min="4" max="5" width="8.7109375" style="1290" customWidth="1"/>
    <col min="6" max="7" width="9.7109375" style="1290" customWidth="1"/>
    <col min="8" max="8" width="10" style="1290" customWidth="1"/>
    <col min="9" max="9" width="10.28515625" style="1290" customWidth="1"/>
    <col min="10" max="10" width="11" style="1290" customWidth="1"/>
    <col min="11" max="11" width="13.28515625" style="1290" customWidth="1"/>
    <col min="12" max="12" width="12.85546875" style="1290" customWidth="1"/>
    <col min="13" max="13" width="10.28515625" style="1290" customWidth="1"/>
    <col min="14" max="16384" width="9.5703125" style="1290"/>
  </cols>
  <sheetData>
    <row r="1" spans="1:191" ht="15">
      <c r="A1" s="1774" t="s">
        <v>423</v>
      </c>
      <c r="B1" s="1775"/>
      <c r="C1" s="1775"/>
      <c r="D1" s="1775"/>
      <c r="E1" s="1775"/>
      <c r="F1" s="1775"/>
      <c r="G1" s="1775"/>
      <c r="H1" s="1775"/>
      <c r="I1" s="1775"/>
      <c r="J1" s="1775"/>
      <c r="K1" s="1776"/>
    </row>
    <row r="2" spans="1:191" ht="15">
      <c r="A2" s="1777" t="s">
        <v>422</v>
      </c>
      <c r="B2" s="1778"/>
      <c r="C2" s="1778"/>
      <c r="D2" s="1778"/>
      <c r="E2" s="1778"/>
      <c r="F2" s="1778"/>
      <c r="G2" s="1778"/>
      <c r="H2" s="1778"/>
      <c r="I2" s="1778"/>
      <c r="J2" s="1778"/>
      <c r="K2" s="1779"/>
    </row>
    <row r="3" spans="1:191" ht="20.100000000000001" customHeight="1" thickBot="1">
      <c r="A3" s="1780" t="s">
        <v>393</v>
      </c>
      <c r="B3" s="1781"/>
      <c r="C3" s="1781"/>
      <c r="D3" s="1781"/>
      <c r="E3" s="1781"/>
      <c r="F3" s="1781"/>
      <c r="G3" s="1781"/>
      <c r="H3" s="1781"/>
      <c r="I3" s="1781"/>
      <c r="J3" s="1781"/>
      <c r="K3" s="1782"/>
    </row>
    <row r="4" spans="1:191" ht="15" thickBot="1">
      <c r="A4" s="1374" t="s">
        <v>421</v>
      </c>
      <c r="B4" s="1373" t="s">
        <v>408</v>
      </c>
      <c r="C4" s="1372" t="s">
        <v>407</v>
      </c>
      <c r="D4" s="1372" t="s">
        <v>406</v>
      </c>
      <c r="E4" s="1372" t="s">
        <v>405</v>
      </c>
      <c r="F4" s="1372" t="s">
        <v>404</v>
      </c>
      <c r="G4" s="1372" t="s">
        <v>403</v>
      </c>
      <c r="H4" s="1372" t="s">
        <v>402</v>
      </c>
      <c r="I4" s="1372" t="s">
        <v>401</v>
      </c>
      <c r="J4" s="1371" t="s">
        <v>400</v>
      </c>
      <c r="K4" s="1370" t="s">
        <v>399</v>
      </c>
    </row>
    <row r="5" spans="1:191" ht="15" thickBot="1">
      <c r="A5" s="1369"/>
      <c r="B5" s="1359"/>
      <c r="C5" s="1359"/>
      <c r="D5" s="1359"/>
      <c r="E5" s="1359"/>
      <c r="F5" s="1359"/>
      <c r="G5" s="1359"/>
      <c r="H5" s="1359"/>
      <c r="I5" s="1359"/>
      <c r="J5" s="1368"/>
      <c r="K5" s="1367">
        <f>SUM(B5:J5)</f>
        <v>0</v>
      </c>
      <c r="L5" s="1310">
        <f>K5-250</f>
        <v>-250</v>
      </c>
    </row>
    <row r="6" spans="1:191" ht="15" thickBot="1">
      <c r="A6" s="1366"/>
      <c r="B6" s="1365"/>
      <c r="C6" s="1365"/>
      <c r="D6" s="1365"/>
      <c r="E6" s="1365"/>
      <c r="F6" s="1365"/>
      <c r="G6" s="1365"/>
      <c r="H6" s="1365"/>
      <c r="I6" s="1365"/>
      <c r="J6" s="1364"/>
      <c r="K6" s="1363">
        <f>SUM(B6:J6)</f>
        <v>0</v>
      </c>
      <c r="L6" s="1310">
        <f>K6-250</f>
        <v>-250</v>
      </c>
    </row>
    <row r="7" spans="1:191" ht="20.100000000000001" customHeight="1" thickBot="1">
      <c r="A7" s="1783" t="s">
        <v>140</v>
      </c>
      <c r="B7" s="1784"/>
      <c r="C7" s="1784"/>
      <c r="D7" s="1784"/>
      <c r="E7" s="1784"/>
      <c r="F7" s="1784"/>
      <c r="G7" s="1784"/>
      <c r="H7" s="1784"/>
      <c r="I7" s="1784"/>
      <c r="J7" s="1784"/>
      <c r="K7" s="1785"/>
      <c r="L7" s="1310"/>
    </row>
    <row r="8" spans="1:191" ht="15" thickBot="1">
      <c r="A8" s="1362" t="s">
        <v>420</v>
      </c>
      <c r="B8" s="1361"/>
      <c r="C8" s="1360"/>
      <c r="D8" s="1359"/>
      <c r="E8" s="1359"/>
      <c r="F8" s="1359"/>
      <c r="G8" s="1359"/>
      <c r="H8" s="1359"/>
      <c r="I8" s="1358"/>
      <c r="J8" s="1357"/>
      <c r="K8" s="1356">
        <f>SUM(B8:J8)</f>
        <v>0</v>
      </c>
      <c r="L8" s="1310">
        <f>K8-200</f>
        <v>-200</v>
      </c>
      <c r="M8" s="1310"/>
      <c r="N8" s="1355"/>
      <c r="O8" s="1355"/>
      <c r="P8" s="1355"/>
      <c r="Q8" s="1355"/>
    </row>
    <row r="9" spans="1:191" ht="15" thickBot="1">
      <c r="A9" s="1354" t="s">
        <v>419</v>
      </c>
      <c r="B9" s="1353"/>
      <c r="C9" s="1352"/>
      <c r="D9" s="1351"/>
      <c r="E9" s="1351"/>
      <c r="F9" s="1351"/>
      <c r="G9" s="1351"/>
      <c r="H9" s="1351"/>
      <c r="I9" s="1350"/>
      <c r="J9" s="1349"/>
      <c r="K9" s="1348">
        <f>SUM(B9:J9)</f>
        <v>0</v>
      </c>
      <c r="L9" s="1310">
        <f>K9-200</f>
        <v>-200</v>
      </c>
      <c r="M9" s="1310" t="s">
        <v>398</v>
      </c>
    </row>
    <row r="10" spans="1:191" ht="20.100000000000001" customHeight="1" thickBot="1">
      <c r="A10" s="1783" t="s">
        <v>141</v>
      </c>
      <c r="B10" s="1784"/>
      <c r="C10" s="1784"/>
      <c r="D10" s="1784"/>
      <c r="E10" s="1784"/>
      <c r="F10" s="1784"/>
      <c r="G10" s="1784"/>
      <c r="H10" s="1784"/>
      <c r="I10" s="1784"/>
      <c r="J10" s="1784"/>
      <c r="K10" s="1785"/>
      <c r="L10" s="1310"/>
      <c r="GI10" s="1290" t="s">
        <v>418</v>
      </c>
    </row>
    <row r="11" spans="1:191" ht="15" thickBot="1">
      <c r="A11" s="1347" t="s">
        <v>414</v>
      </c>
      <c r="B11" s="1331"/>
      <c r="C11" s="1330"/>
      <c r="D11" s="1329"/>
      <c r="E11" s="1329"/>
      <c r="F11" s="1329"/>
      <c r="G11" s="1329"/>
      <c r="H11" s="1329"/>
      <c r="I11" s="1329"/>
      <c r="J11" s="1346"/>
      <c r="K11" s="1345">
        <f>SUM(B11:J11)</f>
        <v>0</v>
      </c>
      <c r="L11" s="1310">
        <f>K11-200</f>
        <v>-200</v>
      </c>
    </row>
    <row r="12" spans="1:191" ht="15" thickBot="1">
      <c r="A12" s="1344" t="s">
        <v>412</v>
      </c>
      <c r="B12" s="1343"/>
      <c r="C12" s="1342"/>
      <c r="D12" s="1341"/>
      <c r="E12" s="1341"/>
      <c r="F12" s="1341"/>
      <c r="G12" s="1341"/>
      <c r="H12" s="1341"/>
      <c r="I12" s="1341"/>
      <c r="J12" s="1340"/>
      <c r="K12" s="1339">
        <f>SUM(B12:J12)</f>
        <v>0</v>
      </c>
      <c r="L12" s="1310">
        <f>K12-200</f>
        <v>-200</v>
      </c>
    </row>
    <row r="13" spans="1:191" ht="14.25">
      <c r="A13" s="1338"/>
      <c r="B13" s="1337"/>
      <c r="C13" s="1336"/>
      <c r="D13" s="1335"/>
      <c r="E13" s="1335"/>
      <c r="F13" s="1335"/>
      <c r="G13" s="1335"/>
      <c r="H13" s="1335"/>
      <c r="I13" s="1335"/>
      <c r="J13" s="1334"/>
      <c r="K13" s="1333"/>
      <c r="L13" s="1310"/>
    </row>
    <row r="14" spans="1:191" ht="14.25">
      <c r="A14" s="1338"/>
      <c r="B14" s="1337"/>
      <c r="C14" s="1336"/>
      <c r="D14" s="1335"/>
      <c r="E14" s="1335"/>
      <c r="F14" s="1335"/>
      <c r="G14" s="1335"/>
      <c r="H14" s="1335"/>
      <c r="I14" s="1335"/>
      <c r="J14" s="1334"/>
      <c r="K14" s="1333"/>
      <c r="L14" s="1310"/>
    </row>
    <row r="15" spans="1:191" ht="15" thickBot="1">
      <c r="A15" s="1338"/>
      <c r="B15" s="1337"/>
      <c r="C15" s="1336"/>
      <c r="D15" s="1335"/>
      <c r="E15" s="1335"/>
      <c r="F15" s="1335"/>
      <c r="G15" s="1335"/>
      <c r="H15" s="1335"/>
      <c r="I15" s="1335"/>
      <c r="J15" s="1334"/>
      <c r="K15" s="1333"/>
      <c r="L15" s="1310"/>
    </row>
    <row r="16" spans="1:191" ht="20.100000000000001" customHeight="1" thickBot="1">
      <c r="A16" s="1783" t="s">
        <v>417</v>
      </c>
      <c r="B16" s="1784"/>
      <c r="C16" s="1784"/>
      <c r="D16" s="1784"/>
      <c r="E16" s="1784"/>
      <c r="F16" s="1784"/>
      <c r="G16" s="1784"/>
      <c r="H16" s="1784"/>
      <c r="I16" s="1784"/>
      <c r="J16" s="1784"/>
      <c r="K16" s="1785"/>
    </row>
    <row r="17" spans="1:15" ht="15" thickBot="1">
      <c r="A17" s="1332" t="s">
        <v>416</v>
      </c>
      <c r="B17" s="1331"/>
      <c r="C17" s="1330"/>
      <c r="D17" s="1329"/>
      <c r="E17" s="1329"/>
      <c r="F17" s="1329"/>
      <c r="G17" s="1329"/>
      <c r="H17" s="1329"/>
      <c r="I17" s="1329"/>
      <c r="J17" s="1299"/>
      <c r="K17" s="1328">
        <f>SUM(B17:J17)</f>
        <v>0</v>
      </c>
      <c r="L17" s="1310">
        <f>K17-200</f>
        <v>-200</v>
      </c>
    </row>
    <row r="18" spans="1:15" ht="15" thickBot="1">
      <c r="A18" s="1327" t="s">
        <v>415</v>
      </c>
      <c r="B18" s="1326"/>
      <c r="C18" s="1325"/>
      <c r="D18" s="1324"/>
      <c r="E18" s="1324"/>
      <c r="F18" s="1324"/>
      <c r="G18" s="1324"/>
      <c r="H18" s="1324"/>
      <c r="I18" s="1324"/>
      <c r="J18" s="1323"/>
      <c r="K18" s="1322">
        <f>SUM(B18:J18)</f>
        <v>0</v>
      </c>
      <c r="L18" s="1310">
        <f>K18-200</f>
        <v>-200</v>
      </c>
      <c r="O18" s="1321"/>
    </row>
    <row r="19" spans="1:15" ht="15" thickBot="1">
      <c r="A19" s="1320" t="s">
        <v>414</v>
      </c>
      <c r="B19" s="1319"/>
      <c r="C19" s="1318"/>
      <c r="D19" s="1317"/>
      <c r="E19" s="1317"/>
      <c r="F19" s="1317"/>
      <c r="G19" s="1317"/>
      <c r="H19" s="1317"/>
      <c r="I19" s="1317"/>
      <c r="J19" s="1299"/>
      <c r="K19" s="1316">
        <f>SUM(B19:J19)</f>
        <v>0</v>
      </c>
      <c r="L19" s="1310">
        <f>K19-200</f>
        <v>-200</v>
      </c>
      <c r="N19" s="1290" t="s">
        <v>413</v>
      </c>
    </row>
    <row r="20" spans="1:15" ht="15" thickBot="1">
      <c r="A20" s="1315" t="s">
        <v>412</v>
      </c>
      <c r="B20" s="1314"/>
      <c r="C20" s="1313"/>
      <c r="D20" s="1295"/>
      <c r="E20" s="1295"/>
      <c r="F20" s="1295"/>
      <c r="G20" s="1295"/>
      <c r="H20" s="1295"/>
      <c r="I20" s="1295"/>
      <c r="J20" s="1312"/>
      <c r="K20" s="1311">
        <f>SUM(B20:J20)</f>
        <v>0</v>
      </c>
      <c r="L20" s="1310">
        <f>K20-200</f>
        <v>-200</v>
      </c>
    </row>
    <row r="21" spans="1:15" ht="14.25">
      <c r="A21" s="1768"/>
      <c r="B21" s="1769"/>
      <c r="C21" s="1769"/>
      <c r="D21" s="1769"/>
      <c r="E21" s="1769"/>
      <c r="F21" s="1769"/>
      <c r="G21" s="1769"/>
      <c r="H21" s="1769"/>
      <c r="I21" s="1769"/>
      <c r="J21" s="1769"/>
      <c r="K21" s="1770"/>
    </row>
    <row r="22" spans="1:15" ht="15" thickBot="1">
      <c r="A22" s="1771"/>
      <c r="B22" s="1772"/>
      <c r="C22" s="1772"/>
      <c r="D22" s="1772"/>
      <c r="E22" s="1772"/>
      <c r="F22" s="1772"/>
      <c r="G22" s="1772"/>
      <c r="H22" s="1772"/>
      <c r="I22" s="1772"/>
      <c r="J22" s="1772"/>
      <c r="K22" s="1773"/>
      <c r="L22" s="1290" t="s">
        <v>398</v>
      </c>
    </row>
    <row r="23" spans="1:15" ht="15" customHeight="1">
      <c r="A23" s="1759" t="s">
        <v>411</v>
      </c>
      <c r="B23" s="1760"/>
      <c r="C23" s="1760"/>
      <c r="D23" s="1760"/>
      <c r="E23" s="1760"/>
      <c r="F23" s="1760"/>
      <c r="G23" s="1760"/>
      <c r="H23" s="1760"/>
      <c r="I23" s="1760"/>
      <c r="J23" s="1760"/>
      <c r="K23" s="1761"/>
    </row>
    <row r="24" spans="1:15" ht="15.2" customHeight="1">
      <c r="A24" s="1762"/>
      <c r="B24" s="1763"/>
      <c r="C24" s="1763"/>
      <c r="D24" s="1763"/>
      <c r="E24" s="1763"/>
      <c r="F24" s="1763"/>
      <c r="G24" s="1763"/>
      <c r="H24" s="1763"/>
      <c r="I24" s="1763"/>
      <c r="J24" s="1763"/>
      <c r="K24" s="1764"/>
    </row>
    <row r="25" spans="1:15" ht="17.850000000000001" customHeight="1" thickBot="1">
      <c r="A25" s="1765"/>
      <c r="B25" s="1766"/>
      <c r="C25" s="1766"/>
      <c r="D25" s="1766"/>
      <c r="E25" s="1766"/>
      <c r="F25" s="1766"/>
      <c r="G25" s="1766"/>
      <c r="H25" s="1766"/>
      <c r="I25" s="1766"/>
      <c r="J25" s="1766"/>
      <c r="K25" s="1767"/>
    </row>
    <row r="26" spans="1:15" ht="15" thickBot="1">
      <c r="A26" s="1309"/>
      <c r="B26" s="1308"/>
      <c r="C26" s="1308"/>
      <c r="D26" s="1308"/>
      <c r="E26" s="1308"/>
      <c r="F26" s="1308"/>
      <c r="G26" s="1308"/>
      <c r="H26" s="1308"/>
      <c r="I26" s="1308"/>
      <c r="J26" s="1308"/>
      <c r="K26" s="1307"/>
    </row>
    <row r="27" spans="1:15" ht="15" thickBot="1">
      <c r="A27" s="1751" t="s">
        <v>410</v>
      </c>
      <c r="B27" s="1752"/>
      <c r="C27" s="1752"/>
      <c r="D27" s="1752"/>
      <c r="E27" s="1752"/>
      <c r="F27" s="1752"/>
      <c r="G27" s="1752"/>
      <c r="H27" s="1752"/>
      <c r="I27" s="1752"/>
      <c r="J27" s="1752"/>
      <c r="K27" s="1753"/>
    </row>
    <row r="28" spans="1:15" ht="15" thickBot="1">
      <c r="A28" s="1754" t="s">
        <v>409</v>
      </c>
      <c r="B28" s="1755"/>
      <c r="C28" s="1755"/>
      <c r="D28" s="1755"/>
      <c r="E28" s="1755"/>
      <c r="F28" s="1755"/>
      <c r="G28" s="1755"/>
      <c r="H28" s="1755"/>
      <c r="I28" s="1755"/>
      <c r="J28" s="1756"/>
      <c r="K28" s="1757"/>
    </row>
    <row r="29" spans="1:15" ht="20.100000000000001" customHeight="1" thickBot="1">
      <c r="A29" s="1306"/>
      <c r="B29" s="1305" t="s">
        <v>408</v>
      </c>
      <c r="C29" s="1305" t="s">
        <v>407</v>
      </c>
      <c r="D29" s="1305" t="s">
        <v>406</v>
      </c>
      <c r="E29" s="1305" t="s">
        <v>405</v>
      </c>
      <c r="F29" s="1305" t="s">
        <v>404</v>
      </c>
      <c r="G29" s="1305" t="s">
        <v>403</v>
      </c>
      <c r="H29" s="1305" t="s">
        <v>402</v>
      </c>
      <c r="I29" s="1305" t="s">
        <v>401</v>
      </c>
      <c r="J29" s="1305" t="s">
        <v>400</v>
      </c>
      <c r="K29" s="1304" t="s">
        <v>399</v>
      </c>
    </row>
    <row r="30" spans="1:15" ht="14.25">
      <c r="A30" s="1303"/>
      <c r="B30" s="1302"/>
      <c r="C30" s="1301"/>
      <c r="D30" s="1300"/>
      <c r="E30" s="1300"/>
      <c r="F30" s="1300"/>
      <c r="G30" s="1300"/>
      <c r="H30" s="1300"/>
      <c r="I30" s="1300"/>
      <c r="J30" s="1299"/>
      <c r="K30" s="1298">
        <f>SUM(B30:J30)</f>
        <v>0</v>
      </c>
    </row>
    <row r="31" spans="1:15" ht="15" thickBot="1">
      <c r="A31" s="1297"/>
      <c r="B31" s="1296"/>
      <c r="C31" s="1295"/>
      <c r="D31" s="1295"/>
      <c r="E31" s="1295"/>
      <c r="F31" s="1295"/>
      <c r="G31" s="1295"/>
      <c r="H31" s="1295"/>
      <c r="I31" s="1295"/>
      <c r="J31" s="1294"/>
      <c r="K31" s="1293">
        <f>SUM(B31:J31)</f>
        <v>0</v>
      </c>
      <c r="N31" s="1290" t="s">
        <v>398</v>
      </c>
    </row>
    <row r="32" spans="1:15" ht="14.25">
      <c r="A32" s="1292"/>
    </row>
    <row r="33" spans="1:20" ht="14.25">
      <c r="B33" s="1291"/>
    </row>
    <row r="34" spans="1:20" ht="14.25">
      <c r="A34" s="1292"/>
    </row>
    <row r="37" spans="1:20" ht="36" customHeight="1">
      <c r="S37" s="1290" t="s">
        <v>398</v>
      </c>
      <c r="T37" s="1290" t="s">
        <v>398</v>
      </c>
    </row>
    <row r="44" spans="1:20" ht="14.25"/>
    <row r="45" spans="1:20" ht="14.25"/>
    <row r="46" spans="1:20" ht="14.25"/>
    <row r="47" spans="1:20" ht="14.25"/>
    <row r="49" spans="1:27" ht="14.25"/>
    <row r="50" spans="1:27" ht="14.25"/>
    <row r="51" spans="1:27" ht="14.25"/>
    <row r="52" spans="1:27" ht="14.25"/>
    <row r="53" spans="1:27" ht="14.25">
      <c r="K53" s="1290" t="s">
        <v>398</v>
      </c>
    </row>
    <row r="54" spans="1:27" ht="14.25"/>
    <row r="55" spans="1:27" ht="14.25">
      <c r="G55" s="1290" t="s">
        <v>398</v>
      </c>
    </row>
    <row r="56" spans="1:27" ht="14.25">
      <c r="A56" s="1758"/>
      <c r="B56" s="1758"/>
      <c r="C56" s="1758"/>
      <c r="D56" s="1758"/>
      <c r="E56" s="1758"/>
      <c r="F56" s="1758"/>
      <c r="G56" s="1758"/>
    </row>
    <row r="57" spans="1:27" ht="14.25"/>
    <row r="58" spans="1:27" ht="14.25"/>
    <row r="59" spans="1:27" ht="14.25"/>
    <row r="60" spans="1:27" ht="14.25"/>
    <row r="61" spans="1:27" ht="14.25"/>
    <row r="62" spans="1:27" ht="14.25"/>
    <row r="63" spans="1:27" ht="36" customHeight="1">
      <c r="AA63" s="1290" t="s">
        <v>398</v>
      </c>
    </row>
    <row r="103" spans="11:11" ht="36" customHeight="1">
      <c r="K103" s="1290" t="s">
        <v>397</v>
      </c>
    </row>
    <row r="129" spans="2:2" ht="36" customHeight="1">
      <c r="B129" s="1292">
        <v>42877</v>
      </c>
    </row>
    <row r="155" spans="5:5" ht="36" customHeight="1">
      <c r="E155" s="1290">
        <v>1</v>
      </c>
    </row>
  </sheetData>
  <sheetProtection selectLockedCells="1"/>
  <mergeCells count="12">
    <mergeCell ref="A21:K22"/>
    <mergeCell ref="A1:K1"/>
    <mergeCell ref="A2:K2"/>
    <mergeCell ref="A3:K3"/>
    <mergeCell ref="A7:K7"/>
    <mergeCell ref="A10:K10"/>
    <mergeCell ref="A16:K16"/>
    <mergeCell ref="A27:K27"/>
    <mergeCell ref="A28:I28"/>
    <mergeCell ref="J28:K28"/>
    <mergeCell ref="A56:G56"/>
    <mergeCell ref="A23:K25"/>
  </mergeCells>
  <pageMargins left="0.75" right="0.75" top="1.2957000000000001" bottom="1.2957000000000001" header="1" footer="1"/>
  <pageSetup fitToWidth="0" fitToHeight="0" pageOrder="overThenDown"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jump_quicksheet">
                <anchor moveWithCells="1" sizeWithCells="1">
                  <from>
                    <xdr:col>9</xdr:col>
                    <xdr:colOff>533400</xdr:colOff>
                    <xdr:row>0</xdr:row>
                    <xdr:rowOff>0</xdr:rowOff>
                  </from>
                  <to>
                    <xdr:col>10</xdr:col>
                    <xdr:colOff>828675</xdr:colOff>
                    <xdr:row>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2286C-0757-4518-BA8C-298370BE1E74}">
  <sheetPr codeName="Sheet18">
    <tabColor theme="3"/>
  </sheetPr>
  <dimension ref="A1:X1745"/>
  <sheetViews>
    <sheetView zoomScale="88" zoomScaleNormal="88" workbookViewId="0">
      <selection activeCell="A2" sqref="A2:L24"/>
    </sheetView>
  </sheetViews>
  <sheetFormatPr defaultColWidth="9.5703125" defaultRowHeight="14.25"/>
  <cols>
    <col min="1" max="1" width="5.28515625" style="1290" customWidth="1"/>
    <col min="2" max="2" width="17.7109375" style="1375" customWidth="1"/>
    <col min="3" max="5" width="11" style="1290" customWidth="1"/>
    <col min="6" max="6" width="2.5703125" style="1290" customWidth="1"/>
    <col min="7" max="9" width="12.42578125" style="1290" customWidth="1"/>
    <col min="10" max="10" width="14" style="1290" customWidth="1"/>
    <col min="11" max="11" width="12.42578125" style="1290" customWidth="1"/>
    <col min="12" max="12" width="2.5703125" style="1290" customWidth="1"/>
    <col min="13" max="14" width="11.140625" style="1290" customWidth="1"/>
    <col min="15" max="16" width="11.140625" style="1375" customWidth="1"/>
    <col min="17" max="17" width="11.140625" style="1376" customWidth="1"/>
    <col min="18" max="18" width="2.5703125" style="1375" customWidth="1"/>
    <col min="19" max="19" width="11.140625" style="1290" customWidth="1"/>
    <col min="20" max="20" width="11.140625" style="1375" customWidth="1"/>
    <col min="21" max="21" width="11.140625" style="1376" customWidth="1"/>
    <col min="22" max="22" width="2.5703125" style="1375" customWidth="1"/>
    <col min="23" max="23" width="36.7109375" style="1290" customWidth="1"/>
    <col min="24" max="24" width="2.42578125" style="1290" customWidth="1"/>
    <col min="25" max="25" width="13.7109375" style="1290" customWidth="1"/>
    <col min="26" max="26" width="13.42578125" style="1290" customWidth="1"/>
    <col min="27" max="46" width="9.5703125" style="1290"/>
    <col min="47" max="47" width="11.42578125" style="1290" customWidth="1"/>
    <col min="48" max="16384" width="9.5703125" style="1290"/>
  </cols>
  <sheetData>
    <row r="1" spans="1:24" ht="23.25" customHeight="1" thickBot="1"/>
    <row r="2" spans="1:24" ht="28.5" customHeight="1" thickBot="1">
      <c r="B2" s="1805" t="s">
        <v>475</v>
      </c>
      <c r="C2" s="1806"/>
      <c r="D2" s="1806"/>
      <c r="E2" s="1807"/>
      <c r="F2" s="1459"/>
      <c r="G2" s="1808" t="s">
        <v>474</v>
      </c>
      <c r="H2" s="1809"/>
      <c r="I2" s="1809"/>
      <c r="J2" s="1809"/>
      <c r="K2" s="1810"/>
      <c r="L2" s="1459"/>
      <c r="M2" s="1811" t="s">
        <v>473</v>
      </c>
      <c r="N2" s="1812"/>
      <c r="O2" s="1812"/>
      <c r="P2" s="1812"/>
      <c r="Q2" s="1813"/>
      <c r="R2" s="1458"/>
      <c r="S2" s="1811" t="s">
        <v>472</v>
      </c>
      <c r="T2" s="1812"/>
      <c r="U2" s="1813"/>
      <c r="V2" s="1458"/>
      <c r="W2" s="1792" t="s">
        <v>471</v>
      </c>
      <c r="X2" s="1457"/>
    </row>
    <row r="3" spans="1:24" ht="15" customHeight="1">
      <c r="A3" s="1456"/>
      <c r="B3" s="1799" t="s">
        <v>470</v>
      </c>
      <c r="C3" s="1801" t="s">
        <v>469</v>
      </c>
      <c r="D3" s="1786" t="s">
        <v>468</v>
      </c>
      <c r="E3" s="1786" t="s">
        <v>467</v>
      </c>
      <c r="F3" s="1455"/>
      <c r="G3" s="1786" t="s">
        <v>466</v>
      </c>
      <c r="H3" s="1799" t="s">
        <v>465</v>
      </c>
      <c r="I3" s="1786" t="s">
        <v>464</v>
      </c>
      <c r="J3" s="1786" t="s">
        <v>462</v>
      </c>
      <c r="K3" s="1814" t="s">
        <v>463</v>
      </c>
      <c r="L3" s="1455"/>
      <c r="M3" s="1799" t="s">
        <v>462</v>
      </c>
      <c r="N3" s="1799" t="s">
        <v>461</v>
      </c>
      <c r="O3" s="1803" t="s">
        <v>460</v>
      </c>
      <c r="P3" s="1799" t="s">
        <v>459</v>
      </c>
      <c r="Q3" s="1801" t="s">
        <v>458</v>
      </c>
      <c r="R3" s="1788"/>
      <c r="S3" s="1799" t="s">
        <v>457</v>
      </c>
      <c r="T3" s="1803" t="s">
        <v>456</v>
      </c>
      <c r="U3" s="1786" t="s">
        <v>455</v>
      </c>
      <c r="V3" s="1788"/>
      <c r="W3" s="1793"/>
      <c r="X3" s="1398"/>
    </row>
    <row r="4" spans="1:24" ht="15" customHeight="1" thickBot="1">
      <c r="A4" s="1454"/>
      <c r="B4" s="1800"/>
      <c r="C4" s="1802"/>
      <c r="D4" s="1787"/>
      <c r="E4" s="1787"/>
      <c r="F4" s="1453"/>
      <c r="G4" s="1787"/>
      <c r="H4" s="1800"/>
      <c r="I4" s="1787"/>
      <c r="J4" s="1787"/>
      <c r="K4" s="1815"/>
      <c r="L4" s="1453"/>
      <c r="M4" s="1800"/>
      <c r="N4" s="1800"/>
      <c r="O4" s="1804"/>
      <c r="P4" s="1800"/>
      <c r="Q4" s="1802"/>
      <c r="R4" s="1789"/>
      <c r="S4" s="1800"/>
      <c r="T4" s="1804"/>
      <c r="U4" s="1787"/>
      <c r="V4" s="1789"/>
      <c r="W4" s="1794"/>
      <c r="X4" s="1398"/>
    </row>
    <row r="5" spans="1:24">
      <c r="A5" s="1429" t="s">
        <v>454</v>
      </c>
      <c r="B5" s="1452"/>
      <c r="C5" s="1451"/>
      <c r="D5" s="1413"/>
      <c r="E5" s="1450"/>
      <c r="F5" s="1407"/>
      <c r="G5" s="1411"/>
      <c r="H5" s="1426"/>
      <c r="I5" s="1449"/>
      <c r="J5" s="1424"/>
      <c r="K5" s="1445">
        <f t="shared" ref="K5:K35" si="0">H5+I5</f>
        <v>0</v>
      </c>
      <c r="L5" s="1407"/>
      <c r="M5" s="1448"/>
      <c r="N5" s="1447"/>
      <c r="O5" s="1446"/>
      <c r="P5" s="1445">
        <f t="shared" ref="P5:P35" si="1">N5+O5</f>
        <v>0</v>
      </c>
      <c r="Q5" s="1442">
        <f t="shared" ref="Q5:Q35" si="2">N5-I5</f>
        <v>0</v>
      </c>
      <c r="R5" s="1790"/>
      <c r="S5" s="1444">
        <f t="shared" ref="S5:S35" si="3">C5-H5</f>
        <v>0</v>
      </c>
      <c r="T5" s="1443">
        <f t="shared" ref="T5:T35" si="4">N5-I5</f>
        <v>0</v>
      </c>
      <c r="U5" s="1442">
        <f t="shared" ref="U5:U35" si="5">S5+T5</f>
        <v>0</v>
      </c>
      <c r="V5" s="1790"/>
      <c r="W5" s="1441"/>
      <c r="X5" s="1398"/>
    </row>
    <row r="6" spans="1:24">
      <c r="A6" s="1429" t="s">
        <v>453</v>
      </c>
      <c r="B6" s="1428"/>
      <c r="C6" s="1414"/>
      <c r="D6" s="1413"/>
      <c r="E6" s="1427"/>
      <c r="F6" s="1407"/>
      <c r="G6" s="1411"/>
      <c r="H6" s="1440"/>
      <c r="I6" s="1439"/>
      <c r="J6" s="1424"/>
      <c r="K6" s="1420">
        <f t="shared" si="0"/>
        <v>0</v>
      </c>
      <c r="L6" s="1407"/>
      <c r="M6" s="1423"/>
      <c r="N6" s="1438"/>
      <c r="O6" s="1421"/>
      <c r="P6" s="1420">
        <f t="shared" si="1"/>
        <v>0</v>
      </c>
      <c r="Q6" s="1402">
        <f t="shared" si="2"/>
        <v>0</v>
      </c>
      <c r="R6" s="1790"/>
      <c r="S6" s="1419">
        <f t="shared" si="3"/>
        <v>0</v>
      </c>
      <c r="T6" s="1418">
        <f t="shared" si="4"/>
        <v>0</v>
      </c>
      <c r="U6" s="1402">
        <f t="shared" si="5"/>
        <v>0</v>
      </c>
      <c r="V6" s="1790"/>
      <c r="W6" s="1417"/>
      <c r="X6" s="1398"/>
    </row>
    <row r="7" spans="1:24">
      <c r="A7" s="1429" t="s">
        <v>452</v>
      </c>
      <c r="B7" s="1428"/>
      <c r="C7" s="1414"/>
      <c r="D7" s="1413"/>
      <c r="E7" s="1427"/>
      <c r="F7" s="1407"/>
      <c r="G7" s="1411"/>
      <c r="H7" s="1440"/>
      <c r="I7" s="1439"/>
      <c r="J7" s="1424"/>
      <c r="K7" s="1420">
        <f t="shared" si="0"/>
        <v>0</v>
      </c>
      <c r="L7" s="1407"/>
      <c r="M7" s="1423"/>
      <c r="N7" s="1438"/>
      <c r="O7" s="1421"/>
      <c r="P7" s="1420">
        <f t="shared" si="1"/>
        <v>0</v>
      </c>
      <c r="Q7" s="1402">
        <f t="shared" si="2"/>
        <v>0</v>
      </c>
      <c r="R7" s="1790"/>
      <c r="S7" s="1419">
        <f t="shared" si="3"/>
        <v>0</v>
      </c>
      <c r="T7" s="1418">
        <f t="shared" si="4"/>
        <v>0</v>
      </c>
      <c r="U7" s="1402">
        <f t="shared" si="5"/>
        <v>0</v>
      </c>
      <c r="V7" s="1790"/>
      <c r="W7" s="1417"/>
      <c r="X7" s="1398"/>
    </row>
    <row r="8" spans="1:24">
      <c r="A8" s="1429" t="s">
        <v>451</v>
      </c>
      <c r="B8" s="1428"/>
      <c r="C8" s="1414"/>
      <c r="D8" s="1413"/>
      <c r="E8" s="1427"/>
      <c r="F8" s="1407"/>
      <c r="G8" s="1411"/>
      <c r="H8" s="1440"/>
      <c r="I8" s="1439"/>
      <c r="J8" s="1424"/>
      <c r="K8" s="1420">
        <f t="shared" si="0"/>
        <v>0</v>
      </c>
      <c r="L8" s="1407"/>
      <c r="M8" s="1423"/>
      <c r="N8" s="1438"/>
      <c r="O8" s="1421"/>
      <c r="P8" s="1420">
        <f t="shared" si="1"/>
        <v>0</v>
      </c>
      <c r="Q8" s="1402">
        <f t="shared" si="2"/>
        <v>0</v>
      </c>
      <c r="R8" s="1790"/>
      <c r="S8" s="1419">
        <f t="shared" si="3"/>
        <v>0</v>
      </c>
      <c r="T8" s="1418">
        <f t="shared" si="4"/>
        <v>0</v>
      </c>
      <c r="U8" s="1402">
        <f t="shared" si="5"/>
        <v>0</v>
      </c>
      <c r="V8" s="1790"/>
      <c r="W8" s="1417"/>
      <c r="X8" s="1398"/>
    </row>
    <row r="9" spans="1:24">
      <c r="A9" s="1429" t="s">
        <v>450</v>
      </c>
      <c r="B9" s="1428"/>
      <c r="C9" s="1414"/>
      <c r="D9" s="1413"/>
      <c r="E9" s="1427"/>
      <c r="F9" s="1407"/>
      <c r="G9" s="1411"/>
      <c r="H9" s="1440"/>
      <c r="I9" s="1439"/>
      <c r="J9" s="1424"/>
      <c r="K9" s="1420">
        <f t="shared" si="0"/>
        <v>0</v>
      </c>
      <c r="L9" s="1407"/>
      <c r="M9" s="1423"/>
      <c r="N9" s="1438"/>
      <c r="O9" s="1421"/>
      <c r="P9" s="1420">
        <f t="shared" si="1"/>
        <v>0</v>
      </c>
      <c r="Q9" s="1402">
        <f t="shared" si="2"/>
        <v>0</v>
      </c>
      <c r="R9" s="1790"/>
      <c r="S9" s="1419">
        <f t="shared" si="3"/>
        <v>0</v>
      </c>
      <c r="T9" s="1418">
        <f t="shared" si="4"/>
        <v>0</v>
      </c>
      <c r="U9" s="1402">
        <f t="shared" si="5"/>
        <v>0</v>
      </c>
      <c r="V9" s="1790"/>
      <c r="W9" s="1417"/>
      <c r="X9" s="1398"/>
    </row>
    <row r="10" spans="1:24">
      <c r="A10" s="1429" t="s">
        <v>449</v>
      </c>
      <c r="B10" s="1428"/>
      <c r="C10" s="1414"/>
      <c r="D10" s="1413"/>
      <c r="E10" s="1427"/>
      <c r="F10" s="1407"/>
      <c r="G10" s="1411"/>
      <c r="H10" s="1440"/>
      <c r="I10" s="1439"/>
      <c r="J10" s="1424"/>
      <c r="K10" s="1420">
        <f t="shared" si="0"/>
        <v>0</v>
      </c>
      <c r="L10" s="1407"/>
      <c r="M10" s="1423"/>
      <c r="N10" s="1438"/>
      <c r="O10" s="1421"/>
      <c r="P10" s="1420">
        <f t="shared" si="1"/>
        <v>0</v>
      </c>
      <c r="Q10" s="1402">
        <f t="shared" si="2"/>
        <v>0</v>
      </c>
      <c r="R10" s="1790"/>
      <c r="S10" s="1419">
        <f t="shared" si="3"/>
        <v>0</v>
      </c>
      <c r="T10" s="1418">
        <f t="shared" si="4"/>
        <v>0</v>
      </c>
      <c r="U10" s="1402">
        <f t="shared" si="5"/>
        <v>0</v>
      </c>
      <c r="V10" s="1790"/>
      <c r="W10" s="1417"/>
      <c r="X10" s="1398"/>
    </row>
    <row r="11" spans="1:24">
      <c r="A11" s="1429" t="s">
        <v>448</v>
      </c>
      <c r="B11" s="1428"/>
      <c r="C11" s="1414"/>
      <c r="D11" s="1413"/>
      <c r="E11" s="1427"/>
      <c r="F11" s="1407"/>
      <c r="G11" s="1411"/>
      <c r="H11" s="1440"/>
      <c r="I11" s="1439"/>
      <c r="J11" s="1424"/>
      <c r="K11" s="1420">
        <f t="shared" si="0"/>
        <v>0</v>
      </c>
      <c r="L11" s="1407"/>
      <c r="M11" s="1423"/>
      <c r="N11" s="1438"/>
      <c r="O11" s="1421"/>
      <c r="P11" s="1420">
        <f t="shared" si="1"/>
        <v>0</v>
      </c>
      <c r="Q11" s="1402">
        <f t="shared" si="2"/>
        <v>0</v>
      </c>
      <c r="R11" s="1790"/>
      <c r="S11" s="1419">
        <f t="shared" si="3"/>
        <v>0</v>
      </c>
      <c r="T11" s="1418">
        <f t="shared" si="4"/>
        <v>0</v>
      </c>
      <c r="U11" s="1402">
        <f t="shared" si="5"/>
        <v>0</v>
      </c>
      <c r="V11" s="1790"/>
      <c r="W11" s="1417"/>
      <c r="X11" s="1398"/>
    </row>
    <row r="12" spans="1:24">
      <c r="A12" s="1429" t="s">
        <v>447</v>
      </c>
      <c r="B12" s="1428"/>
      <c r="C12" s="1414"/>
      <c r="D12" s="1413"/>
      <c r="E12" s="1427"/>
      <c r="F12" s="1407"/>
      <c r="G12" s="1411"/>
      <c r="H12" s="1440"/>
      <c r="I12" s="1439"/>
      <c r="J12" s="1424"/>
      <c r="K12" s="1420">
        <f t="shared" si="0"/>
        <v>0</v>
      </c>
      <c r="L12" s="1407"/>
      <c r="M12" s="1423"/>
      <c r="N12" s="1438"/>
      <c r="O12" s="1421"/>
      <c r="P12" s="1420">
        <f t="shared" si="1"/>
        <v>0</v>
      </c>
      <c r="Q12" s="1402">
        <f t="shared" si="2"/>
        <v>0</v>
      </c>
      <c r="R12" s="1790"/>
      <c r="S12" s="1419">
        <f t="shared" si="3"/>
        <v>0</v>
      </c>
      <c r="T12" s="1418">
        <f t="shared" si="4"/>
        <v>0</v>
      </c>
      <c r="U12" s="1402">
        <f t="shared" si="5"/>
        <v>0</v>
      </c>
      <c r="V12" s="1790"/>
      <c r="W12" s="1417"/>
      <c r="X12" s="1398"/>
    </row>
    <row r="13" spans="1:24">
      <c r="A13" s="1429" t="s">
        <v>446</v>
      </c>
      <c r="B13" s="1428"/>
      <c r="C13" s="1414"/>
      <c r="D13" s="1413"/>
      <c r="E13" s="1427"/>
      <c r="F13" s="1407"/>
      <c r="G13" s="1411"/>
      <c r="H13" s="1440"/>
      <c r="I13" s="1439"/>
      <c r="J13" s="1424"/>
      <c r="K13" s="1420">
        <f t="shared" si="0"/>
        <v>0</v>
      </c>
      <c r="L13" s="1407"/>
      <c r="M13" s="1423"/>
      <c r="N13" s="1438"/>
      <c r="O13" s="1421"/>
      <c r="P13" s="1420">
        <f t="shared" si="1"/>
        <v>0</v>
      </c>
      <c r="Q13" s="1402">
        <f t="shared" si="2"/>
        <v>0</v>
      </c>
      <c r="R13" s="1790"/>
      <c r="S13" s="1419">
        <f t="shared" si="3"/>
        <v>0</v>
      </c>
      <c r="T13" s="1418">
        <f t="shared" si="4"/>
        <v>0</v>
      </c>
      <c r="U13" s="1402">
        <f t="shared" si="5"/>
        <v>0</v>
      </c>
      <c r="V13" s="1790"/>
      <c r="W13" s="1417"/>
      <c r="X13" s="1398"/>
    </row>
    <row r="14" spans="1:24">
      <c r="A14" s="1429" t="s">
        <v>445</v>
      </c>
      <c r="B14" s="1428"/>
      <c r="C14" s="1414"/>
      <c r="D14" s="1413"/>
      <c r="E14" s="1427"/>
      <c r="F14" s="1407"/>
      <c r="G14" s="1411"/>
      <c r="H14" s="1440"/>
      <c r="I14" s="1439"/>
      <c r="J14" s="1424"/>
      <c r="K14" s="1420">
        <f t="shared" si="0"/>
        <v>0</v>
      </c>
      <c r="L14" s="1407"/>
      <c r="M14" s="1423"/>
      <c r="N14" s="1438"/>
      <c r="O14" s="1421"/>
      <c r="P14" s="1420">
        <f t="shared" si="1"/>
        <v>0</v>
      </c>
      <c r="Q14" s="1402">
        <f t="shared" si="2"/>
        <v>0</v>
      </c>
      <c r="R14" s="1790"/>
      <c r="S14" s="1419">
        <f t="shared" si="3"/>
        <v>0</v>
      </c>
      <c r="T14" s="1418">
        <f t="shared" si="4"/>
        <v>0</v>
      </c>
      <c r="U14" s="1402">
        <f t="shared" si="5"/>
        <v>0</v>
      </c>
      <c r="V14" s="1790"/>
      <c r="W14" s="1417"/>
      <c r="X14" s="1398"/>
    </row>
    <row r="15" spans="1:24">
      <c r="A15" s="1429" t="s">
        <v>444</v>
      </c>
      <c r="B15" s="1428"/>
      <c r="C15" s="1414"/>
      <c r="D15" s="1413"/>
      <c r="E15" s="1427"/>
      <c r="F15" s="1407"/>
      <c r="G15" s="1411"/>
      <c r="H15" s="1440"/>
      <c r="I15" s="1439"/>
      <c r="J15" s="1424"/>
      <c r="K15" s="1420">
        <f t="shared" si="0"/>
        <v>0</v>
      </c>
      <c r="L15" s="1407"/>
      <c r="M15" s="1423"/>
      <c r="N15" s="1438"/>
      <c r="O15" s="1421"/>
      <c r="P15" s="1420">
        <f t="shared" si="1"/>
        <v>0</v>
      </c>
      <c r="Q15" s="1402">
        <f t="shared" si="2"/>
        <v>0</v>
      </c>
      <c r="R15" s="1790"/>
      <c r="S15" s="1419">
        <f t="shared" si="3"/>
        <v>0</v>
      </c>
      <c r="T15" s="1418">
        <f t="shared" si="4"/>
        <v>0</v>
      </c>
      <c r="U15" s="1402">
        <f t="shared" si="5"/>
        <v>0</v>
      </c>
      <c r="V15" s="1790"/>
      <c r="W15" s="1417"/>
      <c r="X15" s="1398"/>
    </row>
    <row r="16" spans="1:24" ht="13.7" customHeight="1">
      <c r="A16" s="1429" t="s">
        <v>443</v>
      </c>
      <c r="B16" s="1428"/>
      <c r="C16" s="1414"/>
      <c r="D16" s="1413"/>
      <c r="E16" s="1427"/>
      <c r="F16" s="1407"/>
      <c r="G16" s="1411"/>
      <c r="H16" s="1440"/>
      <c r="I16" s="1439"/>
      <c r="J16" s="1424"/>
      <c r="K16" s="1420">
        <f t="shared" si="0"/>
        <v>0</v>
      </c>
      <c r="L16" s="1407"/>
      <c r="M16" s="1423"/>
      <c r="N16" s="1438"/>
      <c r="O16" s="1421"/>
      <c r="P16" s="1420">
        <f t="shared" si="1"/>
        <v>0</v>
      </c>
      <c r="Q16" s="1402">
        <f t="shared" si="2"/>
        <v>0</v>
      </c>
      <c r="R16" s="1790"/>
      <c r="S16" s="1419">
        <f t="shared" si="3"/>
        <v>0</v>
      </c>
      <c r="T16" s="1418">
        <f t="shared" si="4"/>
        <v>0</v>
      </c>
      <c r="U16" s="1402">
        <f t="shared" si="5"/>
        <v>0</v>
      </c>
      <c r="V16" s="1790"/>
      <c r="W16" s="1417"/>
      <c r="X16" s="1398"/>
    </row>
    <row r="17" spans="1:24">
      <c r="A17" s="1429" t="s">
        <v>442</v>
      </c>
      <c r="B17" s="1428"/>
      <c r="C17" s="1414"/>
      <c r="D17" s="1413"/>
      <c r="E17" s="1427"/>
      <c r="F17" s="1407"/>
      <c r="G17" s="1411"/>
      <c r="H17" s="1440"/>
      <c r="I17" s="1439"/>
      <c r="J17" s="1424"/>
      <c r="K17" s="1420">
        <f t="shared" si="0"/>
        <v>0</v>
      </c>
      <c r="L17" s="1407"/>
      <c r="M17" s="1423"/>
      <c r="N17" s="1438"/>
      <c r="O17" s="1421"/>
      <c r="P17" s="1420">
        <f t="shared" si="1"/>
        <v>0</v>
      </c>
      <c r="Q17" s="1402">
        <f t="shared" si="2"/>
        <v>0</v>
      </c>
      <c r="R17" s="1790"/>
      <c r="S17" s="1419">
        <f t="shared" si="3"/>
        <v>0</v>
      </c>
      <c r="T17" s="1418">
        <f t="shared" si="4"/>
        <v>0</v>
      </c>
      <c r="U17" s="1402">
        <f t="shared" si="5"/>
        <v>0</v>
      </c>
      <c r="V17" s="1790"/>
      <c r="W17" s="1417"/>
      <c r="X17" s="1398"/>
    </row>
    <row r="18" spans="1:24">
      <c r="A18" s="1429" t="s">
        <v>441</v>
      </c>
      <c r="B18" s="1428"/>
      <c r="C18" s="1414"/>
      <c r="D18" s="1413"/>
      <c r="E18" s="1427"/>
      <c r="F18" s="1407"/>
      <c r="G18" s="1411"/>
      <c r="H18" s="1426"/>
      <c r="I18" s="1425"/>
      <c r="J18" s="1424"/>
      <c r="K18" s="1420">
        <f t="shared" si="0"/>
        <v>0</v>
      </c>
      <c r="L18" s="1407"/>
      <c r="M18" s="1423"/>
      <c r="N18" s="1422"/>
      <c r="O18" s="1421"/>
      <c r="P18" s="1420">
        <f t="shared" si="1"/>
        <v>0</v>
      </c>
      <c r="Q18" s="1402">
        <f t="shared" si="2"/>
        <v>0</v>
      </c>
      <c r="R18" s="1790"/>
      <c r="S18" s="1419">
        <f t="shared" si="3"/>
        <v>0</v>
      </c>
      <c r="T18" s="1418">
        <f t="shared" si="4"/>
        <v>0</v>
      </c>
      <c r="U18" s="1402">
        <f t="shared" si="5"/>
        <v>0</v>
      </c>
      <c r="V18" s="1790"/>
      <c r="W18" s="1417"/>
      <c r="X18" s="1398"/>
    </row>
    <row r="19" spans="1:24">
      <c r="A19" s="1429" t="s">
        <v>440</v>
      </c>
      <c r="B19" s="1428"/>
      <c r="C19" s="1414"/>
      <c r="D19" s="1413"/>
      <c r="E19" s="1427"/>
      <c r="F19" s="1407"/>
      <c r="G19" s="1411"/>
      <c r="H19" s="1426"/>
      <c r="I19" s="1425"/>
      <c r="J19" s="1424"/>
      <c r="K19" s="1420">
        <f t="shared" si="0"/>
        <v>0</v>
      </c>
      <c r="L19" s="1407"/>
      <c r="M19" s="1423"/>
      <c r="N19" s="1422"/>
      <c r="O19" s="1421"/>
      <c r="P19" s="1420">
        <f t="shared" si="1"/>
        <v>0</v>
      </c>
      <c r="Q19" s="1402">
        <f t="shared" si="2"/>
        <v>0</v>
      </c>
      <c r="R19" s="1790"/>
      <c r="S19" s="1419">
        <f t="shared" si="3"/>
        <v>0</v>
      </c>
      <c r="T19" s="1418">
        <f t="shared" si="4"/>
        <v>0</v>
      </c>
      <c r="U19" s="1402">
        <f t="shared" si="5"/>
        <v>0</v>
      </c>
      <c r="V19" s="1790"/>
      <c r="W19" s="1417"/>
      <c r="X19" s="1398"/>
    </row>
    <row r="20" spans="1:24">
      <c r="A20" s="1429" t="s">
        <v>439</v>
      </c>
      <c r="B20" s="1428"/>
      <c r="C20" s="1414"/>
      <c r="D20" s="1413"/>
      <c r="E20" s="1427"/>
      <c r="F20" s="1407"/>
      <c r="G20" s="1411"/>
      <c r="H20" s="1426"/>
      <c r="I20" s="1425"/>
      <c r="J20" s="1424"/>
      <c r="K20" s="1420">
        <f t="shared" si="0"/>
        <v>0</v>
      </c>
      <c r="L20" s="1407"/>
      <c r="M20" s="1423"/>
      <c r="N20" s="1422"/>
      <c r="O20" s="1421"/>
      <c r="P20" s="1420">
        <f t="shared" si="1"/>
        <v>0</v>
      </c>
      <c r="Q20" s="1402">
        <f t="shared" si="2"/>
        <v>0</v>
      </c>
      <c r="R20" s="1790"/>
      <c r="S20" s="1419">
        <f t="shared" si="3"/>
        <v>0</v>
      </c>
      <c r="T20" s="1418">
        <f t="shared" si="4"/>
        <v>0</v>
      </c>
      <c r="U20" s="1402">
        <f t="shared" si="5"/>
        <v>0</v>
      </c>
      <c r="V20" s="1790"/>
      <c r="W20" s="1436"/>
      <c r="X20" s="1398"/>
    </row>
    <row r="21" spans="1:24">
      <c r="A21" s="1429" t="s">
        <v>438</v>
      </c>
      <c r="B21" s="1428"/>
      <c r="C21" s="1414"/>
      <c r="D21" s="1413"/>
      <c r="E21" s="1427"/>
      <c r="F21" s="1407"/>
      <c r="G21" s="1411"/>
      <c r="H21" s="1426"/>
      <c r="I21" s="1425"/>
      <c r="J21" s="1424"/>
      <c r="K21" s="1420">
        <f t="shared" si="0"/>
        <v>0</v>
      </c>
      <c r="L21" s="1407"/>
      <c r="M21" s="1423"/>
      <c r="N21" s="1422"/>
      <c r="O21" s="1421"/>
      <c r="P21" s="1420">
        <f t="shared" si="1"/>
        <v>0</v>
      </c>
      <c r="Q21" s="1402">
        <f t="shared" si="2"/>
        <v>0</v>
      </c>
      <c r="R21" s="1790"/>
      <c r="S21" s="1419">
        <f t="shared" si="3"/>
        <v>0</v>
      </c>
      <c r="T21" s="1418">
        <f t="shared" si="4"/>
        <v>0</v>
      </c>
      <c r="U21" s="1402">
        <f t="shared" si="5"/>
        <v>0</v>
      </c>
      <c r="V21" s="1790"/>
      <c r="W21" s="1436"/>
      <c r="X21" s="1398"/>
    </row>
    <row r="22" spans="1:24">
      <c r="A22" s="1429" t="s">
        <v>437</v>
      </c>
      <c r="B22" s="1428"/>
      <c r="C22" s="1414"/>
      <c r="D22" s="1413"/>
      <c r="E22" s="1427"/>
      <c r="F22" s="1407"/>
      <c r="G22" s="1411"/>
      <c r="H22" s="1426"/>
      <c r="I22" s="1425"/>
      <c r="J22" s="1424"/>
      <c r="K22" s="1420">
        <f t="shared" si="0"/>
        <v>0</v>
      </c>
      <c r="L22" s="1407"/>
      <c r="M22" s="1423"/>
      <c r="N22" s="1422"/>
      <c r="O22" s="1421"/>
      <c r="P22" s="1420">
        <f t="shared" si="1"/>
        <v>0</v>
      </c>
      <c r="Q22" s="1402">
        <f t="shared" si="2"/>
        <v>0</v>
      </c>
      <c r="R22" s="1790"/>
      <c r="S22" s="1419">
        <f t="shared" si="3"/>
        <v>0</v>
      </c>
      <c r="T22" s="1418">
        <f t="shared" si="4"/>
        <v>0</v>
      </c>
      <c r="U22" s="1402">
        <f t="shared" si="5"/>
        <v>0</v>
      </c>
      <c r="V22" s="1790"/>
      <c r="W22" s="1436"/>
      <c r="X22" s="1398"/>
    </row>
    <row r="23" spans="1:24">
      <c r="A23" s="1429" t="s">
        <v>436</v>
      </c>
      <c r="B23" s="1428"/>
      <c r="C23" s="1414"/>
      <c r="D23" s="1413"/>
      <c r="E23" s="1427"/>
      <c r="F23" s="1407"/>
      <c r="G23" s="1411"/>
      <c r="H23" s="1426"/>
      <c r="I23" s="1425"/>
      <c r="J23" s="1424"/>
      <c r="K23" s="1420">
        <f t="shared" si="0"/>
        <v>0</v>
      </c>
      <c r="L23" s="1407"/>
      <c r="M23" s="1423"/>
      <c r="N23" s="1422"/>
      <c r="O23" s="1421"/>
      <c r="P23" s="1420">
        <f t="shared" si="1"/>
        <v>0</v>
      </c>
      <c r="Q23" s="1402">
        <f t="shared" si="2"/>
        <v>0</v>
      </c>
      <c r="R23" s="1790"/>
      <c r="S23" s="1419">
        <f t="shared" si="3"/>
        <v>0</v>
      </c>
      <c r="T23" s="1418">
        <f t="shared" si="4"/>
        <v>0</v>
      </c>
      <c r="U23" s="1402">
        <f t="shared" si="5"/>
        <v>0</v>
      </c>
      <c r="V23" s="1790"/>
      <c r="W23" s="1436"/>
      <c r="X23" s="1398"/>
    </row>
    <row r="24" spans="1:24">
      <c r="A24" s="1429" t="s">
        <v>435</v>
      </c>
      <c r="B24" s="1428"/>
      <c r="C24" s="1414"/>
      <c r="D24" s="1413"/>
      <c r="E24" s="1427"/>
      <c r="F24" s="1407"/>
      <c r="G24" s="1411"/>
      <c r="H24" s="1426"/>
      <c r="I24" s="1425"/>
      <c r="J24" s="1424"/>
      <c r="K24" s="1420">
        <f t="shared" si="0"/>
        <v>0</v>
      </c>
      <c r="L24" s="1407"/>
      <c r="M24" s="1423"/>
      <c r="N24" s="1422"/>
      <c r="O24" s="1421"/>
      <c r="P24" s="1420">
        <f t="shared" si="1"/>
        <v>0</v>
      </c>
      <c r="Q24" s="1402">
        <f t="shared" si="2"/>
        <v>0</v>
      </c>
      <c r="R24" s="1790"/>
      <c r="S24" s="1419">
        <f t="shared" si="3"/>
        <v>0</v>
      </c>
      <c r="T24" s="1418">
        <f t="shared" si="4"/>
        <v>0</v>
      </c>
      <c r="U24" s="1402">
        <f t="shared" si="5"/>
        <v>0</v>
      </c>
      <c r="V24" s="1790"/>
      <c r="W24" s="1436"/>
      <c r="X24" s="1398"/>
    </row>
    <row r="25" spans="1:24">
      <c r="A25" s="1429" t="s">
        <v>434</v>
      </c>
      <c r="B25" s="1428"/>
      <c r="C25" s="1414"/>
      <c r="D25" s="1413"/>
      <c r="E25" s="1427"/>
      <c r="F25" s="1407"/>
      <c r="G25" s="1411"/>
      <c r="H25" s="1426"/>
      <c r="I25" s="1425"/>
      <c r="J25" s="1424"/>
      <c r="K25" s="1420">
        <f t="shared" si="0"/>
        <v>0</v>
      </c>
      <c r="L25" s="1407"/>
      <c r="M25" s="1423"/>
      <c r="N25" s="1422"/>
      <c r="O25" s="1421"/>
      <c r="P25" s="1420">
        <f t="shared" si="1"/>
        <v>0</v>
      </c>
      <c r="Q25" s="1402">
        <f t="shared" si="2"/>
        <v>0</v>
      </c>
      <c r="R25" s="1790"/>
      <c r="S25" s="1419">
        <f t="shared" si="3"/>
        <v>0</v>
      </c>
      <c r="T25" s="1418">
        <f t="shared" si="4"/>
        <v>0</v>
      </c>
      <c r="U25" s="1402">
        <f t="shared" si="5"/>
        <v>0</v>
      </c>
      <c r="V25" s="1790"/>
      <c r="W25" s="1436"/>
      <c r="X25" s="1398"/>
    </row>
    <row r="26" spans="1:24">
      <c r="A26" s="1429" t="s">
        <v>433</v>
      </c>
      <c r="B26" s="1428"/>
      <c r="C26" s="1414"/>
      <c r="D26" s="1413"/>
      <c r="E26" s="1427"/>
      <c r="F26" s="1407"/>
      <c r="G26" s="1411"/>
      <c r="H26" s="1426"/>
      <c r="I26" s="1425"/>
      <c r="J26" s="1424"/>
      <c r="K26" s="1420">
        <f t="shared" si="0"/>
        <v>0</v>
      </c>
      <c r="L26" s="1407"/>
      <c r="M26" s="1423"/>
      <c r="N26" s="1422"/>
      <c r="O26" s="1421"/>
      <c r="P26" s="1437">
        <f t="shared" si="1"/>
        <v>0</v>
      </c>
      <c r="Q26" s="1402">
        <f t="shared" si="2"/>
        <v>0</v>
      </c>
      <c r="R26" s="1790"/>
      <c r="S26" s="1419">
        <f t="shared" si="3"/>
        <v>0</v>
      </c>
      <c r="T26" s="1418">
        <f t="shared" si="4"/>
        <v>0</v>
      </c>
      <c r="U26" s="1402">
        <f t="shared" si="5"/>
        <v>0</v>
      </c>
      <c r="V26" s="1790"/>
      <c r="W26" s="1436"/>
      <c r="X26" s="1398"/>
    </row>
    <row r="27" spans="1:24">
      <c r="A27" s="1429" t="s">
        <v>432</v>
      </c>
      <c r="B27" s="1428"/>
      <c r="C27" s="1414"/>
      <c r="D27" s="1413"/>
      <c r="E27" s="1427"/>
      <c r="F27" s="1407"/>
      <c r="G27" s="1411"/>
      <c r="H27" s="1426"/>
      <c r="I27" s="1425"/>
      <c r="J27" s="1424"/>
      <c r="K27" s="1420">
        <f t="shared" si="0"/>
        <v>0</v>
      </c>
      <c r="L27" s="1407"/>
      <c r="M27" s="1423"/>
      <c r="N27" s="1422"/>
      <c r="O27" s="1421"/>
      <c r="P27" s="1420">
        <f t="shared" si="1"/>
        <v>0</v>
      </c>
      <c r="Q27" s="1402">
        <f t="shared" si="2"/>
        <v>0</v>
      </c>
      <c r="R27" s="1790"/>
      <c r="S27" s="1419">
        <f t="shared" si="3"/>
        <v>0</v>
      </c>
      <c r="T27" s="1418">
        <f t="shared" si="4"/>
        <v>0</v>
      </c>
      <c r="U27" s="1402">
        <f t="shared" si="5"/>
        <v>0</v>
      </c>
      <c r="V27" s="1790"/>
      <c r="W27" s="1417"/>
      <c r="X27" s="1398"/>
    </row>
    <row r="28" spans="1:24">
      <c r="A28" s="1429" t="s">
        <v>431</v>
      </c>
      <c r="B28" s="1428"/>
      <c r="C28" s="1414"/>
      <c r="D28" s="1413"/>
      <c r="E28" s="1427"/>
      <c r="F28" s="1407"/>
      <c r="G28" s="1411"/>
      <c r="H28" s="1426"/>
      <c r="I28" s="1425"/>
      <c r="J28" s="1424"/>
      <c r="K28" s="1420">
        <f t="shared" si="0"/>
        <v>0</v>
      </c>
      <c r="L28" s="1407"/>
      <c r="M28" s="1423"/>
      <c r="N28" s="1422"/>
      <c r="O28" s="1421"/>
      <c r="P28" s="1420">
        <f t="shared" si="1"/>
        <v>0</v>
      </c>
      <c r="Q28" s="1402">
        <f t="shared" si="2"/>
        <v>0</v>
      </c>
      <c r="R28" s="1790"/>
      <c r="S28" s="1419">
        <f t="shared" si="3"/>
        <v>0</v>
      </c>
      <c r="T28" s="1418">
        <f t="shared" si="4"/>
        <v>0</v>
      </c>
      <c r="U28" s="1402">
        <f t="shared" si="5"/>
        <v>0</v>
      </c>
      <c r="V28" s="1790"/>
      <c r="W28" s="1417"/>
      <c r="X28" s="1398"/>
    </row>
    <row r="29" spans="1:24">
      <c r="A29" s="1429" t="s">
        <v>430</v>
      </c>
      <c r="B29" s="1428"/>
      <c r="C29" s="1414"/>
      <c r="D29" s="1413"/>
      <c r="E29" s="1427"/>
      <c r="F29" s="1432"/>
      <c r="G29" s="1435"/>
      <c r="H29" s="1434"/>
      <c r="I29" s="1430"/>
      <c r="J29" s="1433"/>
      <c r="K29" s="1420">
        <f t="shared" si="0"/>
        <v>0</v>
      </c>
      <c r="L29" s="1432"/>
      <c r="M29" s="1431"/>
      <c r="N29" s="1430"/>
      <c r="O29" s="1421"/>
      <c r="P29" s="1420">
        <f t="shared" si="1"/>
        <v>0</v>
      </c>
      <c r="Q29" s="1402">
        <f t="shared" si="2"/>
        <v>0</v>
      </c>
      <c r="R29" s="1790"/>
      <c r="S29" s="1419">
        <f t="shared" si="3"/>
        <v>0</v>
      </c>
      <c r="T29" s="1418">
        <f t="shared" si="4"/>
        <v>0</v>
      </c>
      <c r="U29" s="1402">
        <f t="shared" si="5"/>
        <v>0</v>
      </c>
      <c r="V29" s="1790"/>
      <c r="W29" s="1417"/>
      <c r="X29" s="1398"/>
    </row>
    <row r="30" spans="1:24">
      <c r="A30" s="1429" t="s">
        <v>429</v>
      </c>
      <c r="B30" s="1428"/>
      <c r="C30" s="1414"/>
      <c r="D30" s="1413"/>
      <c r="E30" s="1427"/>
      <c r="F30" s="1407"/>
      <c r="G30" s="1411"/>
      <c r="H30" s="1426"/>
      <c r="I30" s="1425"/>
      <c r="J30" s="1424"/>
      <c r="K30" s="1420">
        <f t="shared" si="0"/>
        <v>0</v>
      </c>
      <c r="L30" s="1407"/>
      <c r="M30" s="1423"/>
      <c r="N30" s="1422"/>
      <c r="O30" s="1421"/>
      <c r="P30" s="1420">
        <f t="shared" si="1"/>
        <v>0</v>
      </c>
      <c r="Q30" s="1402">
        <f t="shared" si="2"/>
        <v>0</v>
      </c>
      <c r="R30" s="1790"/>
      <c r="S30" s="1419">
        <f t="shared" si="3"/>
        <v>0</v>
      </c>
      <c r="T30" s="1418">
        <f t="shared" si="4"/>
        <v>0</v>
      </c>
      <c r="U30" s="1402">
        <f t="shared" si="5"/>
        <v>0</v>
      </c>
      <c r="V30" s="1790"/>
      <c r="W30" s="1417"/>
      <c r="X30" s="1398"/>
    </row>
    <row r="31" spans="1:24">
      <c r="A31" s="1429" t="s">
        <v>428</v>
      </c>
      <c r="B31" s="1428"/>
      <c r="C31" s="1414"/>
      <c r="D31" s="1413"/>
      <c r="E31" s="1427"/>
      <c r="F31" s="1407"/>
      <c r="G31" s="1411"/>
      <c r="H31" s="1426"/>
      <c r="I31" s="1425"/>
      <c r="J31" s="1424"/>
      <c r="K31" s="1420">
        <f t="shared" si="0"/>
        <v>0</v>
      </c>
      <c r="L31" s="1407"/>
      <c r="M31" s="1423"/>
      <c r="N31" s="1422"/>
      <c r="O31" s="1421"/>
      <c r="P31" s="1420">
        <f t="shared" si="1"/>
        <v>0</v>
      </c>
      <c r="Q31" s="1402">
        <f t="shared" si="2"/>
        <v>0</v>
      </c>
      <c r="R31" s="1790"/>
      <c r="S31" s="1419">
        <f t="shared" si="3"/>
        <v>0</v>
      </c>
      <c r="T31" s="1418">
        <f t="shared" si="4"/>
        <v>0</v>
      </c>
      <c r="U31" s="1402">
        <f t="shared" si="5"/>
        <v>0</v>
      </c>
      <c r="V31" s="1790"/>
      <c r="W31" s="1417"/>
      <c r="X31" s="1398"/>
    </row>
    <row r="32" spans="1:24">
      <c r="A32" s="1429" t="s">
        <v>427</v>
      </c>
      <c r="B32" s="1428"/>
      <c r="C32" s="1414"/>
      <c r="D32" s="1413"/>
      <c r="E32" s="1427"/>
      <c r="F32" s="1407"/>
      <c r="G32" s="1411"/>
      <c r="H32" s="1426"/>
      <c r="I32" s="1425"/>
      <c r="J32" s="1424"/>
      <c r="K32" s="1420">
        <f t="shared" si="0"/>
        <v>0</v>
      </c>
      <c r="L32" s="1407"/>
      <c r="M32" s="1423"/>
      <c r="N32" s="1422"/>
      <c r="O32" s="1421"/>
      <c r="P32" s="1420">
        <f t="shared" si="1"/>
        <v>0</v>
      </c>
      <c r="Q32" s="1402">
        <f t="shared" si="2"/>
        <v>0</v>
      </c>
      <c r="R32" s="1790"/>
      <c r="S32" s="1419">
        <f t="shared" si="3"/>
        <v>0</v>
      </c>
      <c r="T32" s="1418">
        <f t="shared" si="4"/>
        <v>0</v>
      </c>
      <c r="U32" s="1402">
        <f t="shared" si="5"/>
        <v>0</v>
      </c>
      <c r="V32" s="1790"/>
      <c r="W32" s="1417"/>
      <c r="X32" s="1398"/>
    </row>
    <row r="33" spans="1:24">
      <c r="A33" s="1429" t="s">
        <v>426</v>
      </c>
      <c r="B33" s="1428"/>
      <c r="C33" s="1414"/>
      <c r="D33" s="1413"/>
      <c r="E33" s="1427"/>
      <c r="F33" s="1407"/>
      <c r="G33" s="1411"/>
      <c r="H33" s="1426"/>
      <c r="I33" s="1425"/>
      <c r="J33" s="1424"/>
      <c r="K33" s="1420">
        <f t="shared" si="0"/>
        <v>0</v>
      </c>
      <c r="L33" s="1407"/>
      <c r="M33" s="1423"/>
      <c r="N33" s="1422"/>
      <c r="O33" s="1421"/>
      <c r="P33" s="1420">
        <f t="shared" si="1"/>
        <v>0</v>
      </c>
      <c r="Q33" s="1402">
        <f t="shared" si="2"/>
        <v>0</v>
      </c>
      <c r="R33" s="1790"/>
      <c r="S33" s="1419">
        <f t="shared" si="3"/>
        <v>0</v>
      </c>
      <c r="T33" s="1418">
        <f t="shared" si="4"/>
        <v>0</v>
      </c>
      <c r="U33" s="1402">
        <f t="shared" si="5"/>
        <v>0</v>
      </c>
      <c r="V33" s="1790"/>
      <c r="W33" s="1417"/>
      <c r="X33" s="1398"/>
    </row>
    <row r="34" spans="1:24">
      <c r="A34" s="1429" t="s">
        <v>425</v>
      </c>
      <c r="B34" s="1428"/>
      <c r="C34" s="1414"/>
      <c r="D34" s="1413"/>
      <c r="E34" s="1427"/>
      <c r="F34" s="1407"/>
      <c r="G34" s="1411"/>
      <c r="H34" s="1426"/>
      <c r="I34" s="1425"/>
      <c r="J34" s="1424"/>
      <c r="K34" s="1420">
        <f t="shared" si="0"/>
        <v>0</v>
      </c>
      <c r="L34" s="1407"/>
      <c r="M34" s="1423"/>
      <c r="N34" s="1422"/>
      <c r="O34" s="1421"/>
      <c r="P34" s="1420">
        <f t="shared" si="1"/>
        <v>0</v>
      </c>
      <c r="Q34" s="1402">
        <f t="shared" si="2"/>
        <v>0</v>
      </c>
      <c r="R34" s="1790"/>
      <c r="S34" s="1419">
        <f t="shared" si="3"/>
        <v>0</v>
      </c>
      <c r="T34" s="1418">
        <f t="shared" si="4"/>
        <v>0</v>
      </c>
      <c r="U34" s="1402">
        <f t="shared" si="5"/>
        <v>0</v>
      </c>
      <c r="V34" s="1790"/>
      <c r="W34" s="1417"/>
      <c r="X34" s="1398"/>
    </row>
    <row r="35" spans="1:24" ht="15" thickBot="1">
      <c r="A35" s="1416" t="s">
        <v>424</v>
      </c>
      <c r="B35" s="1415"/>
      <c r="C35" s="1414"/>
      <c r="D35" s="1413"/>
      <c r="E35" s="1412"/>
      <c r="F35" s="1407"/>
      <c r="G35" s="1411"/>
      <c r="H35" s="1410"/>
      <c r="I35" s="1409"/>
      <c r="J35" s="1408"/>
      <c r="K35" s="1403">
        <f t="shared" si="0"/>
        <v>0</v>
      </c>
      <c r="L35" s="1407"/>
      <c r="M35" s="1406"/>
      <c r="N35" s="1405"/>
      <c r="O35" s="1404"/>
      <c r="P35" s="1403">
        <f t="shared" si="1"/>
        <v>0</v>
      </c>
      <c r="Q35" s="1402">
        <f t="shared" si="2"/>
        <v>0</v>
      </c>
      <c r="R35" s="1790"/>
      <c r="S35" s="1401">
        <f t="shared" si="3"/>
        <v>0</v>
      </c>
      <c r="T35" s="1388">
        <f t="shared" si="4"/>
        <v>0</v>
      </c>
      <c r="U35" s="1400">
        <f t="shared" si="5"/>
        <v>0</v>
      </c>
      <c r="V35" s="1790"/>
      <c r="W35" s="1399"/>
      <c r="X35" s="1398"/>
    </row>
    <row r="36" spans="1:24" ht="14.85" customHeight="1" thickBot="1">
      <c r="A36" s="1397"/>
      <c r="B36" s="1396"/>
      <c r="C36" s="1385">
        <f>SUM(C5:C35)</f>
        <v>0</v>
      </c>
      <c r="D36" s="1385">
        <f>SUM(D5:D35)</f>
        <v>0</v>
      </c>
      <c r="E36" s="1395"/>
      <c r="F36" s="1394"/>
      <c r="G36" s="1393">
        <f>SUM(G5:G35)</f>
        <v>0</v>
      </c>
      <c r="H36" s="1393">
        <f>SUM(H5:H35)</f>
        <v>0</v>
      </c>
      <c r="I36" s="1393">
        <f>SUM(I5:I35)</f>
        <v>0</v>
      </c>
      <c r="J36" s="1392">
        <f>SUM(J5:J35)</f>
        <v>0</v>
      </c>
      <c r="K36" s="1391">
        <f>SUM(K5:K35)</f>
        <v>0</v>
      </c>
      <c r="L36" s="1390"/>
      <c r="M36" s="1389">
        <f>SUM(M5:M35)</f>
        <v>0</v>
      </c>
      <c r="N36" s="1386">
        <f>SUM(N5:N35)</f>
        <v>0</v>
      </c>
      <c r="O36" s="1380">
        <f>SUM(O5:O35)</f>
        <v>0</v>
      </c>
      <c r="P36" s="1388">
        <f>SUM(P5:P35)</f>
        <v>0</v>
      </c>
      <c r="Q36" s="1387">
        <f>SUM(Q5:Q35)</f>
        <v>0</v>
      </c>
      <c r="R36" s="1790"/>
      <c r="S36" s="1386">
        <f>SUM(S5:S35)</f>
        <v>0</v>
      </c>
      <c r="T36" s="1385">
        <f>SUM(T5:T35)</f>
        <v>0</v>
      </c>
      <c r="U36" s="1384">
        <f>SUM(U5:U35)</f>
        <v>0</v>
      </c>
      <c r="V36" s="1790"/>
      <c r="W36" s="1795"/>
      <c r="X36" s="1796"/>
    </row>
    <row r="37" spans="1:24" ht="14.1" customHeight="1" thickBot="1">
      <c r="A37" s="1383"/>
      <c r="B37" s="1380"/>
      <c r="C37" s="1382"/>
      <c r="D37" s="1382"/>
      <c r="E37" s="1382"/>
      <c r="F37" s="1381"/>
      <c r="G37" s="1381"/>
      <c r="H37" s="1381"/>
      <c r="I37" s="1381"/>
      <c r="J37" s="1381"/>
      <c r="K37" s="1381"/>
      <c r="L37" s="1381"/>
      <c r="M37" s="1381"/>
      <c r="N37" s="1381"/>
      <c r="O37" s="1380"/>
      <c r="P37" s="1380"/>
      <c r="Q37" s="1379"/>
      <c r="R37" s="1791"/>
      <c r="S37" s="1381"/>
      <c r="T37" s="1380"/>
      <c r="U37" s="1379"/>
      <c r="V37" s="1791"/>
      <c r="W37" s="1797"/>
      <c r="X37" s="1798"/>
    </row>
    <row r="38" spans="1:24">
      <c r="A38" s="1377"/>
      <c r="C38" s="1377"/>
      <c r="D38" s="1377"/>
      <c r="E38" s="1377"/>
      <c r="F38" s="1378"/>
      <c r="G38" s="1378"/>
      <c r="H38" s="1378"/>
      <c r="I38" s="1378"/>
      <c r="J38" s="1378"/>
      <c r="K38" s="1378"/>
      <c r="L38" s="1378"/>
      <c r="M38" s="1378"/>
      <c r="N38" s="1378"/>
      <c r="S38" s="1378"/>
    </row>
    <row r="39" spans="1:24">
      <c r="A39" s="1377"/>
      <c r="C39" s="1377"/>
      <c r="D39" s="1377"/>
      <c r="E39" s="1377"/>
      <c r="F39" s="1378"/>
      <c r="G39" s="1378"/>
      <c r="H39" s="1378"/>
      <c r="I39" s="1378"/>
      <c r="J39" s="1378"/>
      <c r="K39" s="1378"/>
      <c r="L39" s="1378"/>
      <c r="M39" s="1378"/>
      <c r="N39" s="1378"/>
      <c r="S39" s="1378"/>
    </row>
    <row r="40" spans="1:24">
      <c r="A40" s="1377"/>
      <c r="C40" s="1377"/>
      <c r="D40" s="1377"/>
      <c r="E40" s="1377"/>
      <c r="O40" s="1375" t="s">
        <v>398</v>
      </c>
      <c r="T40" s="1375" t="s">
        <v>398</v>
      </c>
    </row>
    <row r="41" spans="1:24">
      <c r="A41" s="1377"/>
      <c r="C41" s="1377"/>
      <c r="D41" s="1377"/>
      <c r="E41" s="1377"/>
    </row>
    <row r="42" spans="1:24">
      <c r="A42" s="1377"/>
      <c r="C42" s="1377"/>
      <c r="D42" s="1377"/>
      <c r="E42" s="1377"/>
    </row>
    <row r="43" spans="1:24">
      <c r="A43" s="1377"/>
      <c r="C43" s="1377"/>
      <c r="D43" s="1377"/>
      <c r="E43" s="1377"/>
    </row>
    <row r="44" spans="1:24">
      <c r="A44" s="1377"/>
      <c r="C44" s="1377"/>
      <c r="D44" s="1377"/>
      <c r="E44" s="1377"/>
    </row>
    <row r="1745" spans="16:16">
      <c r="P1745" s="1375">
        <v>2</v>
      </c>
    </row>
  </sheetData>
  <sheetProtection selectLockedCells="1"/>
  <mergeCells count="25">
    <mergeCell ref="O3:O4"/>
    <mergeCell ref="B2:E2"/>
    <mergeCell ref="G2:K2"/>
    <mergeCell ref="M2:Q2"/>
    <mergeCell ref="S2:U2"/>
    <mergeCell ref="B3:B4"/>
    <mergeCell ref="C3:C4"/>
    <mergeCell ref="D3:D4"/>
    <mergeCell ref="E3:E4"/>
    <mergeCell ref="G3:G4"/>
    <mergeCell ref="H3:H4"/>
    <mergeCell ref="I3:I4"/>
    <mergeCell ref="J3:J4"/>
    <mergeCell ref="K3:K4"/>
    <mergeCell ref="M3:M4"/>
    <mergeCell ref="N3:N4"/>
    <mergeCell ref="U3:U4"/>
    <mergeCell ref="V3:V37"/>
    <mergeCell ref="W2:W4"/>
    <mergeCell ref="W36:X37"/>
    <mergeCell ref="P3:P4"/>
    <mergeCell ref="Q3:Q4"/>
    <mergeCell ref="R3:R37"/>
    <mergeCell ref="S3:S4"/>
    <mergeCell ref="T3:T4"/>
  </mergeCells>
  <conditionalFormatting sqref="Q5:Q36 S5:U36">
    <cfRule type="cellIs" dxfId="105" priority="1" operator="lessThan">
      <formula>0</formula>
    </cfRule>
  </conditionalFormatting>
  <dataValidations count="1">
    <dataValidation type="list" allowBlank="1" showInputMessage="1" showErrorMessage="1" sqref="E5:E35" xr:uid="{00000000-0002-0000-0100-000000000000}">
      <formula1>"YD, RD"</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jump_quicksheet">
                <anchor moveWithCells="1" sizeWithCells="1">
                  <from>
                    <xdr:col>9</xdr:col>
                    <xdr:colOff>657225</xdr:colOff>
                    <xdr:row>0</xdr:row>
                    <xdr:rowOff>0</xdr:rowOff>
                  </from>
                  <to>
                    <xdr:col>10</xdr:col>
                    <xdr:colOff>752475</xdr:colOff>
                    <xdr:row>0</xdr:row>
                    <xdr:rowOff>257175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8BC42-125B-4834-AEA6-C7682050FA11}">
  <sheetPr codeName="Sheet19">
    <tabColor theme="3"/>
  </sheetPr>
  <dimension ref="A1:X1745"/>
  <sheetViews>
    <sheetView workbookViewId="0">
      <selection activeCell="A2" sqref="A2:L24"/>
    </sheetView>
  </sheetViews>
  <sheetFormatPr defaultColWidth="9.5703125" defaultRowHeight="14.25"/>
  <cols>
    <col min="1" max="1" width="5.28515625" style="1290" customWidth="1"/>
    <col min="2" max="2" width="17.7109375" style="1375" customWidth="1"/>
    <col min="3" max="5" width="11" style="1290" customWidth="1"/>
    <col min="6" max="6" width="2.5703125" style="1290" customWidth="1"/>
    <col min="7" max="9" width="12.42578125" style="1290" customWidth="1"/>
    <col min="10" max="10" width="14" style="1290" customWidth="1"/>
    <col min="11" max="11" width="12.42578125" style="1290" customWidth="1"/>
    <col min="12" max="12" width="2.5703125" style="1290" customWidth="1"/>
    <col min="13" max="14" width="11.140625" style="1290" customWidth="1"/>
    <col min="15" max="16" width="11.140625" style="1375" customWidth="1"/>
    <col min="17" max="17" width="11.140625" style="1376" customWidth="1"/>
    <col min="18" max="18" width="2.5703125" style="1375" customWidth="1"/>
    <col min="19" max="19" width="11.140625" style="1290" customWidth="1"/>
    <col min="20" max="20" width="11.140625" style="1375" customWidth="1"/>
    <col min="21" max="21" width="11.140625" style="1376" customWidth="1"/>
    <col min="22" max="22" width="2.5703125" style="1375" customWidth="1"/>
    <col min="23" max="23" width="36.7109375" style="1290" customWidth="1"/>
    <col min="24" max="24" width="2.42578125" style="1290" customWidth="1"/>
    <col min="25" max="25" width="13.7109375" style="1290" customWidth="1"/>
    <col min="26" max="26" width="13.42578125" style="1290" customWidth="1"/>
    <col min="27" max="46" width="9.5703125" style="1290"/>
    <col min="47" max="47" width="11.42578125" style="1290" customWidth="1"/>
    <col min="48" max="16384" width="9.5703125" style="1290"/>
  </cols>
  <sheetData>
    <row r="1" spans="1:24" ht="21" customHeight="1" thickBot="1"/>
    <row r="2" spans="1:24" ht="28.5" customHeight="1" thickBot="1">
      <c r="B2" s="1805" t="s">
        <v>475</v>
      </c>
      <c r="C2" s="1806"/>
      <c r="D2" s="1806"/>
      <c r="E2" s="1807"/>
      <c r="F2" s="1459"/>
      <c r="G2" s="1808" t="s">
        <v>474</v>
      </c>
      <c r="H2" s="1809"/>
      <c r="I2" s="1809"/>
      <c r="J2" s="1809"/>
      <c r="K2" s="1810"/>
      <c r="L2" s="1459"/>
      <c r="M2" s="1811" t="s">
        <v>473</v>
      </c>
      <c r="N2" s="1812"/>
      <c r="O2" s="1812"/>
      <c r="P2" s="1812"/>
      <c r="Q2" s="1813"/>
      <c r="R2" s="1458"/>
      <c r="S2" s="1811" t="s">
        <v>472</v>
      </c>
      <c r="T2" s="1812"/>
      <c r="U2" s="1813"/>
      <c r="V2" s="1458"/>
      <c r="W2" s="1792" t="s">
        <v>471</v>
      </c>
      <c r="X2" s="1457"/>
    </row>
    <row r="3" spans="1:24" ht="15" customHeight="1">
      <c r="A3" s="1456"/>
      <c r="B3" s="1799" t="s">
        <v>470</v>
      </c>
      <c r="C3" s="1801" t="s">
        <v>469</v>
      </c>
      <c r="D3" s="1786" t="s">
        <v>468</v>
      </c>
      <c r="E3" s="1786" t="s">
        <v>467</v>
      </c>
      <c r="F3" s="1455"/>
      <c r="G3" s="1786" t="s">
        <v>466</v>
      </c>
      <c r="H3" s="1799" t="s">
        <v>465</v>
      </c>
      <c r="I3" s="1786" t="s">
        <v>464</v>
      </c>
      <c r="J3" s="1786" t="s">
        <v>462</v>
      </c>
      <c r="K3" s="1814" t="s">
        <v>463</v>
      </c>
      <c r="L3" s="1455"/>
      <c r="M3" s="1799" t="s">
        <v>462</v>
      </c>
      <c r="N3" s="1799" t="s">
        <v>461</v>
      </c>
      <c r="O3" s="1803" t="s">
        <v>460</v>
      </c>
      <c r="P3" s="1799" t="s">
        <v>459</v>
      </c>
      <c r="Q3" s="1801" t="s">
        <v>458</v>
      </c>
      <c r="R3" s="1788"/>
      <c r="S3" s="1799" t="s">
        <v>457</v>
      </c>
      <c r="T3" s="1803" t="s">
        <v>456</v>
      </c>
      <c r="U3" s="1786" t="s">
        <v>455</v>
      </c>
      <c r="V3" s="1788"/>
      <c r="W3" s="1793"/>
      <c r="X3" s="1398"/>
    </row>
    <row r="4" spans="1:24" ht="15" customHeight="1" thickBot="1">
      <c r="A4" s="1454"/>
      <c r="B4" s="1800"/>
      <c r="C4" s="1802"/>
      <c r="D4" s="1787"/>
      <c r="E4" s="1787"/>
      <c r="F4" s="1453"/>
      <c r="G4" s="1787"/>
      <c r="H4" s="1800"/>
      <c r="I4" s="1787"/>
      <c r="J4" s="1787"/>
      <c r="K4" s="1815"/>
      <c r="L4" s="1453"/>
      <c r="M4" s="1800"/>
      <c r="N4" s="1800"/>
      <c r="O4" s="1804"/>
      <c r="P4" s="1800"/>
      <c r="Q4" s="1802"/>
      <c r="R4" s="1789"/>
      <c r="S4" s="1800"/>
      <c r="T4" s="1804"/>
      <c r="U4" s="1787"/>
      <c r="V4" s="1789"/>
      <c r="W4" s="1794"/>
      <c r="X4" s="1398"/>
    </row>
    <row r="5" spans="1:24">
      <c r="A5" s="1429" t="s">
        <v>454</v>
      </c>
      <c r="B5" s="1452"/>
      <c r="C5" s="1451"/>
      <c r="D5" s="1413"/>
      <c r="E5" s="1451"/>
      <c r="F5" s="1407"/>
      <c r="G5" s="1411"/>
      <c r="H5" s="1426"/>
      <c r="I5" s="1449"/>
      <c r="J5" s="1424"/>
      <c r="K5" s="1445">
        <f t="shared" ref="K5:K35" si="0">H5+I5</f>
        <v>0</v>
      </c>
      <c r="L5" s="1407"/>
      <c r="M5" s="1448"/>
      <c r="N5" s="1447"/>
      <c r="O5" s="1446"/>
      <c r="P5" s="1445">
        <f t="shared" ref="P5:P35" si="1">N5+O5</f>
        <v>0</v>
      </c>
      <c r="Q5" s="1442">
        <f t="shared" ref="Q5:Q35" si="2">N5-I5</f>
        <v>0</v>
      </c>
      <c r="R5" s="1790"/>
      <c r="S5" s="1444">
        <f t="shared" ref="S5:S35" si="3">C5-H5</f>
        <v>0</v>
      </c>
      <c r="T5" s="1443">
        <f t="shared" ref="T5:T35" si="4">N5-I5</f>
        <v>0</v>
      </c>
      <c r="U5" s="1442">
        <f t="shared" ref="U5:U35" si="5">S5+T5</f>
        <v>0</v>
      </c>
      <c r="V5" s="1790"/>
      <c r="W5" s="1441"/>
      <c r="X5" s="1398"/>
    </row>
    <row r="6" spans="1:24">
      <c r="A6" s="1429" t="s">
        <v>453</v>
      </c>
      <c r="B6" s="1428"/>
      <c r="C6" s="1414"/>
      <c r="D6" s="1413"/>
      <c r="E6" s="1414"/>
      <c r="F6" s="1407"/>
      <c r="G6" s="1411"/>
      <c r="H6" s="1440"/>
      <c r="I6" s="1439"/>
      <c r="J6" s="1424"/>
      <c r="K6" s="1420">
        <f t="shared" si="0"/>
        <v>0</v>
      </c>
      <c r="L6" s="1407"/>
      <c r="M6" s="1423"/>
      <c r="N6" s="1438"/>
      <c r="O6" s="1421"/>
      <c r="P6" s="1420">
        <f t="shared" si="1"/>
        <v>0</v>
      </c>
      <c r="Q6" s="1402">
        <f t="shared" si="2"/>
        <v>0</v>
      </c>
      <c r="R6" s="1790"/>
      <c r="S6" s="1419">
        <f t="shared" si="3"/>
        <v>0</v>
      </c>
      <c r="T6" s="1418">
        <f t="shared" si="4"/>
        <v>0</v>
      </c>
      <c r="U6" s="1402">
        <f t="shared" si="5"/>
        <v>0</v>
      </c>
      <c r="V6" s="1790"/>
      <c r="W6" s="1417"/>
      <c r="X6" s="1398"/>
    </row>
    <row r="7" spans="1:24">
      <c r="A7" s="1429" t="s">
        <v>452</v>
      </c>
      <c r="B7" s="1428"/>
      <c r="C7" s="1414"/>
      <c r="D7" s="1413"/>
      <c r="E7" s="1414"/>
      <c r="F7" s="1407"/>
      <c r="G7" s="1411"/>
      <c r="H7" s="1440"/>
      <c r="I7" s="1439"/>
      <c r="J7" s="1424"/>
      <c r="K7" s="1420">
        <f t="shared" si="0"/>
        <v>0</v>
      </c>
      <c r="L7" s="1407"/>
      <c r="M7" s="1423"/>
      <c r="N7" s="1438"/>
      <c r="O7" s="1421"/>
      <c r="P7" s="1420">
        <f t="shared" si="1"/>
        <v>0</v>
      </c>
      <c r="Q7" s="1402">
        <f t="shared" si="2"/>
        <v>0</v>
      </c>
      <c r="R7" s="1790"/>
      <c r="S7" s="1419">
        <f t="shared" si="3"/>
        <v>0</v>
      </c>
      <c r="T7" s="1418">
        <f t="shared" si="4"/>
        <v>0</v>
      </c>
      <c r="U7" s="1402">
        <f t="shared" si="5"/>
        <v>0</v>
      </c>
      <c r="V7" s="1790"/>
      <c r="W7" s="1417"/>
      <c r="X7" s="1398"/>
    </row>
    <row r="8" spans="1:24">
      <c r="A8" s="1429" t="s">
        <v>451</v>
      </c>
      <c r="B8" s="1428"/>
      <c r="C8" s="1414"/>
      <c r="D8" s="1413"/>
      <c r="E8" s="1414"/>
      <c r="F8" s="1407"/>
      <c r="G8" s="1411"/>
      <c r="H8" s="1440"/>
      <c r="I8" s="1439"/>
      <c r="J8" s="1424"/>
      <c r="K8" s="1420">
        <f t="shared" si="0"/>
        <v>0</v>
      </c>
      <c r="L8" s="1407"/>
      <c r="M8" s="1423"/>
      <c r="N8" s="1438"/>
      <c r="O8" s="1421"/>
      <c r="P8" s="1420">
        <f t="shared" si="1"/>
        <v>0</v>
      </c>
      <c r="Q8" s="1402">
        <f t="shared" si="2"/>
        <v>0</v>
      </c>
      <c r="R8" s="1790"/>
      <c r="S8" s="1419">
        <f t="shared" si="3"/>
        <v>0</v>
      </c>
      <c r="T8" s="1418">
        <f t="shared" si="4"/>
        <v>0</v>
      </c>
      <c r="U8" s="1402">
        <f t="shared" si="5"/>
        <v>0</v>
      </c>
      <c r="V8" s="1790"/>
      <c r="W8" s="1417"/>
      <c r="X8" s="1398"/>
    </row>
    <row r="9" spans="1:24">
      <c r="A9" s="1429" t="s">
        <v>450</v>
      </c>
      <c r="B9" s="1428"/>
      <c r="C9" s="1414"/>
      <c r="D9" s="1413"/>
      <c r="E9" s="1414"/>
      <c r="F9" s="1407"/>
      <c r="G9" s="1411"/>
      <c r="H9" s="1440"/>
      <c r="I9" s="1439"/>
      <c r="J9" s="1424"/>
      <c r="K9" s="1420">
        <f t="shared" si="0"/>
        <v>0</v>
      </c>
      <c r="L9" s="1407"/>
      <c r="M9" s="1423"/>
      <c r="N9" s="1438"/>
      <c r="O9" s="1421"/>
      <c r="P9" s="1420">
        <f t="shared" si="1"/>
        <v>0</v>
      </c>
      <c r="Q9" s="1402">
        <f t="shared" si="2"/>
        <v>0</v>
      </c>
      <c r="R9" s="1790"/>
      <c r="S9" s="1419">
        <f t="shared" si="3"/>
        <v>0</v>
      </c>
      <c r="T9" s="1418">
        <f t="shared" si="4"/>
        <v>0</v>
      </c>
      <c r="U9" s="1402">
        <f t="shared" si="5"/>
        <v>0</v>
      </c>
      <c r="V9" s="1790"/>
      <c r="W9" s="1417"/>
      <c r="X9" s="1398"/>
    </row>
    <row r="10" spans="1:24">
      <c r="A10" s="1429" t="s">
        <v>449</v>
      </c>
      <c r="B10" s="1428"/>
      <c r="C10" s="1414"/>
      <c r="D10" s="1413"/>
      <c r="E10" s="1414"/>
      <c r="F10" s="1407"/>
      <c r="G10" s="1411"/>
      <c r="H10" s="1440"/>
      <c r="I10" s="1439"/>
      <c r="J10" s="1424"/>
      <c r="K10" s="1420">
        <f t="shared" si="0"/>
        <v>0</v>
      </c>
      <c r="L10" s="1407"/>
      <c r="M10" s="1423"/>
      <c r="N10" s="1438"/>
      <c r="O10" s="1421"/>
      <c r="P10" s="1420">
        <f t="shared" si="1"/>
        <v>0</v>
      </c>
      <c r="Q10" s="1402">
        <f t="shared" si="2"/>
        <v>0</v>
      </c>
      <c r="R10" s="1790"/>
      <c r="S10" s="1419">
        <f t="shared" si="3"/>
        <v>0</v>
      </c>
      <c r="T10" s="1418">
        <f t="shared" si="4"/>
        <v>0</v>
      </c>
      <c r="U10" s="1402">
        <f t="shared" si="5"/>
        <v>0</v>
      </c>
      <c r="V10" s="1790"/>
      <c r="W10" s="1417"/>
      <c r="X10" s="1398"/>
    </row>
    <row r="11" spans="1:24">
      <c r="A11" s="1429" t="s">
        <v>448</v>
      </c>
      <c r="B11" s="1428"/>
      <c r="C11" s="1414"/>
      <c r="D11" s="1413"/>
      <c r="E11" s="1414"/>
      <c r="F11" s="1407"/>
      <c r="G11" s="1411"/>
      <c r="H11" s="1440"/>
      <c r="I11" s="1439"/>
      <c r="J11" s="1424"/>
      <c r="K11" s="1420">
        <f t="shared" si="0"/>
        <v>0</v>
      </c>
      <c r="L11" s="1407"/>
      <c r="M11" s="1423"/>
      <c r="N11" s="1438"/>
      <c r="O11" s="1421"/>
      <c r="P11" s="1420">
        <f t="shared" si="1"/>
        <v>0</v>
      </c>
      <c r="Q11" s="1402">
        <f t="shared" si="2"/>
        <v>0</v>
      </c>
      <c r="R11" s="1790"/>
      <c r="S11" s="1419">
        <f t="shared" si="3"/>
        <v>0</v>
      </c>
      <c r="T11" s="1418">
        <f t="shared" si="4"/>
        <v>0</v>
      </c>
      <c r="U11" s="1402">
        <f t="shared" si="5"/>
        <v>0</v>
      </c>
      <c r="V11" s="1790"/>
      <c r="W11" s="1417"/>
      <c r="X11" s="1398"/>
    </row>
    <row r="12" spans="1:24">
      <c r="A12" s="1429" t="s">
        <v>447</v>
      </c>
      <c r="B12" s="1428"/>
      <c r="C12" s="1414"/>
      <c r="D12" s="1413"/>
      <c r="E12" s="1414"/>
      <c r="F12" s="1407"/>
      <c r="G12" s="1411"/>
      <c r="H12" s="1440"/>
      <c r="I12" s="1439"/>
      <c r="J12" s="1424"/>
      <c r="K12" s="1420">
        <f t="shared" si="0"/>
        <v>0</v>
      </c>
      <c r="L12" s="1407"/>
      <c r="M12" s="1423"/>
      <c r="N12" s="1438"/>
      <c r="O12" s="1421"/>
      <c r="P12" s="1420">
        <f t="shared" si="1"/>
        <v>0</v>
      </c>
      <c r="Q12" s="1402">
        <f t="shared" si="2"/>
        <v>0</v>
      </c>
      <c r="R12" s="1790"/>
      <c r="S12" s="1419">
        <f t="shared" si="3"/>
        <v>0</v>
      </c>
      <c r="T12" s="1418">
        <f t="shared" si="4"/>
        <v>0</v>
      </c>
      <c r="U12" s="1402">
        <f t="shared" si="5"/>
        <v>0</v>
      </c>
      <c r="V12" s="1790"/>
      <c r="W12" s="1417"/>
      <c r="X12" s="1398"/>
    </row>
    <row r="13" spans="1:24">
      <c r="A13" s="1429" t="s">
        <v>446</v>
      </c>
      <c r="B13" s="1428"/>
      <c r="C13" s="1414"/>
      <c r="D13" s="1413"/>
      <c r="E13" s="1414"/>
      <c r="F13" s="1407"/>
      <c r="G13" s="1411"/>
      <c r="H13" s="1440"/>
      <c r="I13" s="1439"/>
      <c r="J13" s="1424"/>
      <c r="K13" s="1420">
        <f t="shared" si="0"/>
        <v>0</v>
      </c>
      <c r="L13" s="1407"/>
      <c r="M13" s="1423"/>
      <c r="N13" s="1438"/>
      <c r="O13" s="1421"/>
      <c r="P13" s="1420">
        <f t="shared" si="1"/>
        <v>0</v>
      </c>
      <c r="Q13" s="1402">
        <f t="shared" si="2"/>
        <v>0</v>
      </c>
      <c r="R13" s="1790"/>
      <c r="S13" s="1419">
        <f t="shared" si="3"/>
        <v>0</v>
      </c>
      <c r="T13" s="1418">
        <f t="shared" si="4"/>
        <v>0</v>
      </c>
      <c r="U13" s="1402">
        <f t="shared" si="5"/>
        <v>0</v>
      </c>
      <c r="V13" s="1790"/>
      <c r="W13" s="1417"/>
      <c r="X13" s="1398"/>
    </row>
    <row r="14" spans="1:24">
      <c r="A14" s="1429" t="s">
        <v>445</v>
      </c>
      <c r="B14" s="1428"/>
      <c r="C14" s="1414"/>
      <c r="D14" s="1413"/>
      <c r="E14" s="1414"/>
      <c r="F14" s="1407"/>
      <c r="G14" s="1411"/>
      <c r="H14" s="1440"/>
      <c r="I14" s="1439"/>
      <c r="J14" s="1424"/>
      <c r="K14" s="1420">
        <f t="shared" si="0"/>
        <v>0</v>
      </c>
      <c r="L14" s="1407"/>
      <c r="M14" s="1423"/>
      <c r="N14" s="1438"/>
      <c r="O14" s="1421"/>
      <c r="P14" s="1420">
        <f t="shared" si="1"/>
        <v>0</v>
      </c>
      <c r="Q14" s="1402">
        <f t="shared" si="2"/>
        <v>0</v>
      </c>
      <c r="R14" s="1790"/>
      <c r="S14" s="1419">
        <f t="shared" si="3"/>
        <v>0</v>
      </c>
      <c r="T14" s="1418">
        <f t="shared" si="4"/>
        <v>0</v>
      </c>
      <c r="U14" s="1402">
        <f t="shared" si="5"/>
        <v>0</v>
      </c>
      <c r="V14" s="1790"/>
      <c r="W14" s="1417"/>
      <c r="X14" s="1398"/>
    </row>
    <row r="15" spans="1:24">
      <c r="A15" s="1429" t="s">
        <v>444</v>
      </c>
      <c r="B15" s="1428"/>
      <c r="C15" s="1414"/>
      <c r="D15" s="1413"/>
      <c r="E15" s="1414"/>
      <c r="F15" s="1407"/>
      <c r="G15" s="1411"/>
      <c r="H15" s="1440"/>
      <c r="I15" s="1439"/>
      <c r="J15" s="1424"/>
      <c r="K15" s="1420">
        <f t="shared" si="0"/>
        <v>0</v>
      </c>
      <c r="L15" s="1407"/>
      <c r="M15" s="1423"/>
      <c r="N15" s="1438"/>
      <c r="O15" s="1421"/>
      <c r="P15" s="1420">
        <f t="shared" si="1"/>
        <v>0</v>
      </c>
      <c r="Q15" s="1402">
        <f t="shared" si="2"/>
        <v>0</v>
      </c>
      <c r="R15" s="1790"/>
      <c r="S15" s="1419">
        <f t="shared" si="3"/>
        <v>0</v>
      </c>
      <c r="T15" s="1418">
        <f t="shared" si="4"/>
        <v>0</v>
      </c>
      <c r="U15" s="1402">
        <f t="shared" si="5"/>
        <v>0</v>
      </c>
      <c r="V15" s="1790"/>
      <c r="W15" s="1417"/>
      <c r="X15" s="1398"/>
    </row>
    <row r="16" spans="1:24" ht="13.7" customHeight="1">
      <c r="A16" s="1429" t="s">
        <v>443</v>
      </c>
      <c r="B16" s="1428"/>
      <c r="C16" s="1414"/>
      <c r="D16" s="1413"/>
      <c r="E16" s="1414"/>
      <c r="F16" s="1407"/>
      <c r="G16" s="1411"/>
      <c r="H16" s="1440"/>
      <c r="I16" s="1439"/>
      <c r="J16" s="1424"/>
      <c r="K16" s="1420">
        <f t="shared" si="0"/>
        <v>0</v>
      </c>
      <c r="L16" s="1407"/>
      <c r="M16" s="1423"/>
      <c r="N16" s="1438"/>
      <c r="O16" s="1421"/>
      <c r="P16" s="1420">
        <f t="shared" si="1"/>
        <v>0</v>
      </c>
      <c r="Q16" s="1402">
        <f t="shared" si="2"/>
        <v>0</v>
      </c>
      <c r="R16" s="1790"/>
      <c r="S16" s="1419">
        <f t="shared" si="3"/>
        <v>0</v>
      </c>
      <c r="T16" s="1418">
        <f t="shared" si="4"/>
        <v>0</v>
      </c>
      <c r="U16" s="1402">
        <f t="shared" si="5"/>
        <v>0</v>
      </c>
      <c r="V16" s="1790"/>
      <c r="W16" s="1417"/>
      <c r="X16" s="1398"/>
    </row>
    <row r="17" spans="1:24">
      <c r="A17" s="1429" t="s">
        <v>442</v>
      </c>
      <c r="B17" s="1428"/>
      <c r="C17" s="1414"/>
      <c r="D17" s="1413"/>
      <c r="E17" s="1414"/>
      <c r="F17" s="1407"/>
      <c r="G17" s="1411"/>
      <c r="H17" s="1440"/>
      <c r="I17" s="1439"/>
      <c r="J17" s="1424"/>
      <c r="K17" s="1420">
        <f t="shared" si="0"/>
        <v>0</v>
      </c>
      <c r="L17" s="1407"/>
      <c r="M17" s="1423"/>
      <c r="N17" s="1438"/>
      <c r="O17" s="1421"/>
      <c r="P17" s="1420">
        <f t="shared" si="1"/>
        <v>0</v>
      </c>
      <c r="Q17" s="1402">
        <f t="shared" si="2"/>
        <v>0</v>
      </c>
      <c r="R17" s="1790"/>
      <c r="S17" s="1419">
        <f t="shared" si="3"/>
        <v>0</v>
      </c>
      <c r="T17" s="1418">
        <f t="shared" si="4"/>
        <v>0</v>
      </c>
      <c r="U17" s="1402">
        <f t="shared" si="5"/>
        <v>0</v>
      </c>
      <c r="V17" s="1790"/>
      <c r="W17" s="1417"/>
      <c r="X17" s="1398"/>
    </row>
    <row r="18" spans="1:24">
      <c r="A18" s="1429" t="s">
        <v>441</v>
      </c>
      <c r="B18" s="1428"/>
      <c r="C18" s="1414"/>
      <c r="D18" s="1413"/>
      <c r="E18" s="1414"/>
      <c r="F18" s="1407"/>
      <c r="G18" s="1411"/>
      <c r="H18" s="1426"/>
      <c r="I18" s="1425"/>
      <c r="J18" s="1424"/>
      <c r="K18" s="1420">
        <f t="shared" si="0"/>
        <v>0</v>
      </c>
      <c r="L18" s="1407"/>
      <c r="M18" s="1423"/>
      <c r="N18" s="1422"/>
      <c r="O18" s="1421"/>
      <c r="P18" s="1420">
        <f t="shared" si="1"/>
        <v>0</v>
      </c>
      <c r="Q18" s="1402">
        <f t="shared" si="2"/>
        <v>0</v>
      </c>
      <c r="R18" s="1790"/>
      <c r="S18" s="1419">
        <f t="shared" si="3"/>
        <v>0</v>
      </c>
      <c r="T18" s="1418">
        <f t="shared" si="4"/>
        <v>0</v>
      </c>
      <c r="U18" s="1402">
        <f t="shared" si="5"/>
        <v>0</v>
      </c>
      <c r="V18" s="1790"/>
      <c r="W18" s="1417"/>
      <c r="X18" s="1398"/>
    </row>
    <row r="19" spans="1:24">
      <c r="A19" s="1429" t="s">
        <v>440</v>
      </c>
      <c r="B19" s="1428"/>
      <c r="C19" s="1414"/>
      <c r="D19" s="1413"/>
      <c r="E19" s="1414"/>
      <c r="F19" s="1407"/>
      <c r="G19" s="1411"/>
      <c r="H19" s="1426"/>
      <c r="I19" s="1425"/>
      <c r="J19" s="1424"/>
      <c r="K19" s="1420">
        <f t="shared" si="0"/>
        <v>0</v>
      </c>
      <c r="L19" s="1407"/>
      <c r="M19" s="1423"/>
      <c r="N19" s="1422"/>
      <c r="O19" s="1421"/>
      <c r="P19" s="1420">
        <f t="shared" si="1"/>
        <v>0</v>
      </c>
      <c r="Q19" s="1402">
        <f t="shared" si="2"/>
        <v>0</v>
      </c>
      <c r="R19" s="1790"/>
      <c r="S19" s="1419">
        <f t="shared" si="3"/>
        <v>0</v>
      </c>
      <c r="T19" s="1418">
        <f t="shared" si="4"/>
        <v>0</v>
      </c>
      <c r="U19" s="1402">
        <f t="shared" si="5"/>
        <v>0</v>
      </c>
      <c r="V19" s="1790"/>
      <c r="W19" s="1417"/>
      <c r="X19" s="1398"/>
    </row>
    <row r="20" spans="1:24">
      <c r="A20" s="1429" t="s">
        <v>439</v>
      </c>
      <c r="B20" s="1428"/>
      <c r="C20" s="1414"/>
      <c r="D20" s="1413"/>
      <c r="E20" s="1414"/>
      <c r="F20" s="1407"/>
      <c r="G20" s="1411"/>
      <c r="H20" s="1426"/>
      <c r="I20" s="1425"/>
      <c r="J20" s="1424"/>
      <c r="K20" s="1420">
        <f t="shared" si="0"/>
        <v>0</v>
      </c>
      <c r="L20" s="1407"/>
      <c r="M20" s="1423"/>
      <c r="N20" s="1422"/>
      <c r="O20" s="1421"/>
      <c r="P20" s="1420">
        <f t="shared" si="1"/>
        <v>0</v>
      </c>
      <c r="Q20" s="1402">
        <f t="shared" si="2"/>
        <v>0</v>
      </c>
      <c r="R20" s="1790"/>
      <c r="S20" s="1419">
        <f t="shared" si="3"/>
        <v>0</v>
      </c>
      <c r="T20" s="1418">
        <f t="shared" si="4"/>
        <v>0</v>
      </c>
      <c r="U20" s="1402">
        <f t="shared" si="5"/>
        <v>0</v>
      </c>
      <c r="V20" s="1790"/>
      <c r="W20" s="1436"/>
      <c r="X20" s="1398"/>
    </row>
    <row r="21" spans="1:24">
      <c r="A21" s="1429" t="s">
        <v>438</v>
      </c>
      <c r="B21" s="1428"/>
      <c r="C21" s="1414"/>
      <c r="D21" s="1413"/>
      <c r="E21" s="1414"/>
      <c r="F21" s="1407"/>
      <c r="G21" s="1411"/>
      <c r="H21" s="1426"/>
      <c r="I21" s="1425"/>
      <c r="J21" s="1424"/>
      <c r="K21" s="1420">
        <f t="shared" si="0"/>
        <v>0</v>
      </c>
      <c r="L21" s="1407"/>
      <c r="M21" s="1423"/>
      <c r="N21" s="1422"/>
      <c r="O21" s="1421"/>
      <c r="P21" s="1420">
        <f t="shared" si="1"/>
        <v>0</v>
      </c>
      <c r="Q21" s="1402">
        <f t="shared" si="2"/>
        <v>0</v>
      </c>
      <c r="R21" s="1790"/>
      <c r="S21" s="1419">
        <f t="shared" si="3"/>
        <v>0</v>
      </c>
      <c r="T21" s="1418">
        <f t="shared" si="4"/>
        <v>0</v>
      </c>
      <c r="U21" s="1402">
        <f t="shared" si="5"/>
        <v>0</v>
      </c>
      <c r="V21" s="1790"/>
      <c r="W21" s="1436"/>
      <c r="X21" s="1398"/>
    </row>
    <row r="22" spans="1:24">
      <c r="A22" s="1429" t="s">
        <v>437</v>
      </c>
      <c r="B22" s="1428"/>
      <c r="C22" s="1414"/>
      <c r="D22" s="1413"/>
      <c r="E22" s="1414"/>
      <c r="F22" s="1407"/>
      <c r="G22" s="1411"/>
      <c r="H22" s="1426"/>
      <c r="I22" s="1425"/>
      <c r="J22" s="1424"/>
      <c r="K22" s="1420">
        <f t="shared" si="0"/>
        <v>0</v>
      </c>
      <c r="L22" s="1407"/>
      <c r="M22" s="1423"/>
      <c r="N22" s="1422"/>
      <c r="O22" s="1421"/>
      <c r="P22" s="1420">
        <f t="shared" si="1"/>
        <v>0</v>
      </c>
      <c r="Q22" s="1402">
        <f t="shared" si="2"/>
        <v>0</v>
      </c>
      <c r="R22" s="1790"/>
      <c r="S22" s="1419">
        <f t="shared" si="3"/>
        <v>0</v>
      </c>
      <c r="T22" s="1418">
        <f t="shared" si="4"/>
        <v>0</v>
      </c>
      <c r="U22" s="1402">
        <f t="shared" si="5"/>
        <v>0</v>
      </c>
      <c r="V22" s="1790"/>
      <c r="W22" s="1436"/>
      <c r="X22" s="1398"/>
    </row>
    <row r="23" spans="1:24">
      <c r="A23" s="1429" t="s">
        <v>436</v>
      </c>
      <c r="B23" s="1428"/>
      <c r="C23" s="1414"/>
      <c r="D23" s="1413"/>
      <c r="E23" s="1414"/>
      <c r="F23" s="1407"/>
      <c r="G23" s="1411"/>
      <c r="H23" s="1426"/>
      <c r="I23" s="1425"/>
      <c r="J23" s="1424"/>
      <c r="K23" s="1420">
        <f t="shared" si="0"/>
        <v>0</v>
      </c>
      <c r="L23" s="1407"/>
      <c r="M23" s="1423"/>
      <c r="N23" s="1422"/>
      <c r="O23" s="1421"/>
      <c r="P23" s="1420">
        <f t="shared" si="1"/>
        <v>0</v>
      </c>
      <c r="Q23" s="1402">
        <f t="shared" si="2"/>
        <v>0</v>
      </c>
      <c r="R23" s="1790"/>
      <c r="S23" s="1419">
        <f t="shared" si="3"/>
        <v>0</v>
      </c>
      <c r="T23" s="1418">
        <f t="shared" si="4"/>
        <v>0</v>
      </c>
      <c r="U23" s="1402">
        <f t="shared" si="5"/>
        <v>0</v>
      </c>
      <c r="V23" s="1790"/>
      <c r="W23" s="1436"/>
      <c r="X23" s="1398"/>
    </row>
    <row r="24" spans="1:24">
      <c r="A24" s="1429" t="s">
        <v>435</v>
      </c>
      <c r="B24" s="1428"/>
      <c r="C24" s="1414"/>
      <c r="D24" s="1413"/>
      <c r="E24" s="1414"/>
      <c r="F24" s="1407"/>
      <c r="G24" s="1411"/>
      <c r="H24" s="1426"/>
      <c r="I24" s="1425"/>
      <c r="J24" s="1424"/>
      <c r="K24" s="1420">
        <f t="shared" si="0"/>
        <v>0</v>
      </c>
      <c r="L24" s="1407"/>
      <c r="M24" s="1423"/>
      <c r="N24" s="1422"/>
      <c r="O24" s="1421"/>
      <c r="P24" s="1420">
        <f t="shared" si="1"/>
        <v>0</v>
      </c>
      <c r="Q24" s="1402">
        <f t="shared" si="2"/>
        <v>0</v>
      </c>
      <c r="R24" s="1790"/>
      <c r="S24" s="1419">
        <f t="shared" si="3"/>
        <v>0</v>
      </c>
      <c r="T24" s="1418">
        <f t="shared" si="4"/>
        <v>0</v>
      </c>
      <c r="U24" s="1402">
        <f t="shared" si="5"/>
        <v>0</v>
      </c>
      <c r="V24" s="1790"/>
      <c r="W24" s="1436"/>
      <c r="X24" s="1398"/>
    </row>
    <row r="25" spans="1:24">
      <c r="A25" s="1429" t="s">
        <v>434</v>
      </c>
      <c r="B25" s="1428"/>
      <c r="C25" s="1414"/>
      <c r="D25" s="1413"/>
      <c r="E25" s="1414"/>
      <c r="F25" s="1407"/>
      <c r="G25" s="1411"/>
      <c r="H25" s="1426"/>
      <c r="I25" s="1425"/>
      <c r="J25" s="1424"/>
      <c r="K25" s="1420">
        <f t="shared" si="0"/>
        <v>0</v>
      </c>
      <c r="L25" s="1407"/>
      <c r="M25" s="1423"/>
      <c r="N25" s="1422"/>
      <c r="O25" s="1421"/>
      <c r="P25" s="1420">
        <f t="shared" si="1"/>
        <v>0</v>
      </c>
      <c r="Q25" s="1402">
        <f t="shared" si="2"/>
        <v>0</v>
      </c>
      <c r="R25" s="1790"/>
      <c r="S25" s="1419">
        <f t="shared" si="3"/>
        <v>0</v>
      </c>
      <c r="T25" s="1418">
        <f t="shared" si="4"/>
        <v>0</v>
      </c>
      <c r="U25" s="1402">
        <f t="shared" si="5"/>
        <v>0</v>
      </c>
      <c r="V25" s="1790"/>
      <c r="W25" s="1436"/>
      <c r="X25" s="1398"/>
    </row>
    <row r="26" spans="1:24">
      <c r="A26" s="1429" t="s">
        <v>433</v>
      </c>
      <c r="B26" s="1428"/>
      <c r="C26" s="1414"/>
      <c r="D26" s="1413"/>
      <c r="E26" s="1414"/>
      <c r="F26" s="1407"/>
      <c r="G26" s="1411"/>
      <c r="H26" s="1426"/>
      <c r="I26" s="1425"/>
      <c r="J26" s="1424"/>
      <c r="K26" s="1420">
        <f t="shared" si="0"/>
        <v>0</v>
      </c>
      <c r="L26" s="1407"/>
      <c r="M26" s="1423"/>
      <c r="N26" s="1422"/>
      <c r="O26" s="1421"/>
      <c r="P26" s="1437">
        <f t="shared" si="1"/>
        <v>0</v>
      </c>
      <c r="Q26" s="1402">
        <f t="shared" si="2"/>
        <v>0</v>
      </c>
      <c r="R26" s="1790"/>
      <c r="S26" s="1419">
        <f t="shared" si="3"/>
        <v>0</v>
      </c>
      <c r="T26" s="1418">
        <f t="shared" si="4"/>
        <v>0</v>
      </c>
      <c r="U26" s="1402">
        <f t="shared" si="5"/>
        <v>0</v>
      </c>
      <c r="V26" s="1790"/>
      <c r="W26" s="1436"/>
      <c r="X26" s="1398"/>
    </row>
    <row r="27" spans="1:24">
      <c r="A27" s="1429" t="s">
        <v>432</v>
      </c>
      <c r="B27" s="1428"/>
      <c r="C27" s="1414"/>
      <c r="D27" s="1413"/>
      <c r="E27" s="1414"/>
      <c r="F27" s="1407"/>
      <c r="G27" s="1411"/>
      <c r="H27" s="1426"/>
      <c r="I27" s="1425"/>
      <c r="J27" s="1424"/>
      <c r="K27" s="1420">
        <f t="shared" si="0"/>
        <v>0</v>
      </c>
      <c r="L27" s="1407"/>
      <c r="M27" s="1423"/>
      <c r="N27" s="1422"/>
      <c r="O27" s="1421"/>
      <c r="P27" s="1420">
        <f t="shared" si="1"/>
        <v>0</v>
      </c>
      <c r="Q27" s="1402">
        <f t="shared" si="2"/>
        <v>0</v>
      </c>
      <c r="R27" s="1790"/>
      <c r="S27" s="1419">
        <f t="shared" si="3"/>
        <v>0</v>
      </c>
      <c r="T27" s="1418">
        <f t="shared" si="4"/>
        <v>0</v>
      </c>
      <c r="U27" s="1402">
        <f t="shared" si="5"/>
        <v>0</v>
      </c>
      <c r="V27" s="1790"/>
      <c r="W27" s="1417"/>
      <c r="X27" s="1398"/>
    </row>
    <row r="28" spans="1:24">
      <c r="A28" s="1429" t="s">
        <v>431</v>
      </c>
      <c r="B28" s="1428"/>
      <c r="C28" s="1414"/>
      <c r="D28" s="1413"/>
      <c r="E28" s="1414"/>
      <c r="F28" s="1407"/>
      <c r="G28" s="1411"/>
      <c r="H28" s="1426"/>
      <c r="I28" s="1425"/>
      <c r="J28" s="1424"/>
      <c r="K28" s="1420">
        <f t="shared" si="0"/>
        <v>0</v>
      </c>
      <c r="L28" s="1407"/>
      <c r="M28" s="1423"/>
      <c r="N28" s="1422"/>
      <c r="O28" s="1421"/>
      <c r="P28" s="1420">
        <f t="shared" si="1"/>
        <v>0</v>
      </c>
      <c r="Q28" s="1402">
        <f t="shared" si="2"/>
        <v>0</v>
      </c>
      <c r="R28" s="1790"/>
      <c r="S28" s="1419">
        <f t="shared" si="3"/>
        <v>0</v>
      </c>
      <c r="T28" s="1418">
        <f t="shared" si="4"/>
        <v>0</v>
      </c>
      <c r="U28" s="1402">
        <f t="shared" si="5"/>
        <v>0</v>
      </c>
      <c r="V28" s="1790"/>
      <c r="W28" s="1417"/>
      <c r="X28" s="1398"/>
    </row>
    <row r="29" spans="1:24">
      <c r="A29" s="1429" t="s">
        <v>430</v>
      </c>
      <c r="B29" s="1428"/>
      <c r="C29" s="1414"/>
      <c r="D29" s="1413"/>
      <c r="E29" s="1414"/>
      <c r="F29" s="1432"/>
      <c r="G29" s="1435"/>
      <c r="H29" s="1434"/>
      <c r="I29" s="1430"/>
      <c r="J29" s="1433"/>
      <c r="K29" s="1420">
        <f t="shared" si="0"/>
        <v>0</v>
      </c>
      <c r="L29" s="1432"/>
      <c r="M29" s="1431"/>
      <c r="N29" s="1430"/>
      <c r="O29" s="1421"/>
      <c r="P29" s="1420">
        <f t="shared" si="1"/>
        <v>0</v>
      </c>
      <c r="Q29" s="1402">
        <f t="shared" si="2"/>
        <v>0</v>
      </c>
      <c r="R29" s="1790"/>
      <c r="S29" s="1419">
        <f t="shared" si="3"/>
        <v>0</v>
      </c>
      <c r="T29" s="1418">
        <f t="shared" si="4"/>
        <v>0</v>
      </c>
      <c r="U29" s="1402">
        <f t="shared" si="5"/>
        <v>0</v>
      </c>
      <c r="V29" s="1790"/>
      <c r="W29" s="1417"/>
      <c r="X29" s="1398"/>
    </row>
    <row r="30" spans="1:24">
      <c r="A30" s="1429" t="s">
        <v>429</v>
      </c>
      <c r="B30" s="1428"/>
      <c r="C30" s="1414"/>
      <c r="D30" s="1413"/>
      <c r="E30" s="1414"/>
      <c r="F30" s="1407"/>
      <c r="G30" s="1411"/>
      <c r="H30" s="1426"/>
      <c r="I30" s="1425"/>
      <c r="J30" s="1424"/>
      <c r="K30" s="1420">
        <f t="shared" si="0"/>
        <v>0</v>
      </c>
      <c r="L30" s="1407"/>
      <c r="M30" s="1423"/>
      <c r="N30" s="1422"/>
      <c r="O30" s="1421"/>
      <c r="P30" s="1420">
        <f t="shared" si="1"/>
        <v>0</v>
      </c>
      <c r="Q30" s="1402">
        <f t="shared" si="2"/>
        <v>0</v>
      </c>
      <c r="R30" s="1790"/>
      <c r="S30" s="1419">
        <f t="shared" si="3"/>
        <v>0</v>
      </c>
      <c r="T30" s="1418">
        <f t="shared" si="4"/>
        <v>0</v>
      </c>
      <c r="U30" s="1402">
        <f t="shared" si="5"/>
        <v>0</v>
      </c>
      <c r="V30" s="1790"/>
      <c r="W30" s="1417"/>
      <c r="X30" s="1398"/>
    </row>
    <row r="31" spans="1:24">
      <c r="A31" s="1429" t="s">
        <v>428</v>
      </c>
      <c r="B31" s="1428"/>
      <c r="C31" s="1414"/>
      <c r="D31" s="1413"/>
      <c r="E31" s="1414"/>
      <c r="F31" s="1407"/>
      <c r="G31" s="1411"/>
      <c r="H31" s="1426"/>
      <c r="I31" s="1425"/>
      <c r="J31" s="1424"/>
      <c r="K31" s="1420">
        <f t="shared" si="0"/>
        <v>0</v>
      </c>
      <c r="L31" s="1407"/>
      <c r="M31" s="1423"/>
      <c r="N31" s="1422"/>
      <c r="O31" s="1421"/>
      <c r="P31" s="1420">
        <f t="shared" si="1"/>
        <v>0</v>
      </c>
      <c r="Q31" s="1402">
        <f t="shared" si="2"/>
        <v>0</v>
      </c>
      <c r="R31" s="1790"/>
      <c r="S31" s="1419">
        <f t="shared" si="3"/>
        <v>0</v>
      </c>
      <c r="T31" s="1418">
        <f t="shared" si="4"/>
        <v>0</v>
      </c>
      <c r="U31" s="1402">
        <f t="shared" si="5"/>
        <v>0</v>
      </c>
      <c r="V31" s="1790"/>
      <c r="W31" s="1417"/>
      <c r="X31" s="1398"/>
    </row>
    <row r="32" spans="1:24">
      <c r="A32" s="1429" t="s">
        <v>427</v>
      </c>
      <c r="B32" s="1428"/>
      <c r="C32" s="1414"/>
      <c r="D32" s="1413"/>
      <c r="E32" s="1414"/>
      <c r="F32" s="1407"/>
      <c r="G32" s="1411"/>
      <c r="H32" s="1426"/>
      <c r="I32" s="1425"/>
      <c r="J32" s="1424"/>
      <c r="K32" s="1420">
        <f t="shared" si="0"/>
        <v>0</v>
      </c>
      <c r="L32" s="1407"/>
      <c r="M32" s="1423"/>
      <c r="N32" s="1422"/>
      <c r="O32" s="1421"/>
      <c r="P32" s="1420">
        <f t="shared" si="1"/>
        <v>0</v>
      </c>
      <c r="Q32" s="1402">
        <f t="shared" si="2"/>
        <v>0</v>
      </c>
      <c r="R32" s="1790"/>
      <c r="S32" s="1419">
        <f t="shared" si="3"/>
        <v>0</v>
      </c>
      <c r="T32" s="1418">
        <f t="shared" si="4"/>
        <v>0</v>
      </c>
      <c r="U32" s="1402">
        <f t="shared" si="5"/>
        <v>0</v>
      </c>
      <c r="V32" s="1790"/>
      <c r="W32" s="1417"/>
      <c r="X32" s="1398"/>
    </row>
    <row r="33" spans="1:24">
      <c r="A33" s="1429" t="s">
        <v>426</v>
      </c>
      <c r="B33" s="1428"/>
      <c r="C33" s="1414"/>
      <c r="D33" s="1413"/>
      <c r="E33" s="1414"/>
      <c r="F33" s="1407"/>
      <c r="G33" s="1411"/>
      <c r="H33" s="1426"/>
      <c r="I33" s="1425"/>
      <c r="J33" s="1424"/>
      <c r="K33" s="1420">
        <f t="shared" si="0"/>
        <v>0</v>
      </c>
      <c r="L33" s="1407"/>
      <c r="M33" s="1423"/>
      <c r="N33" s="1422"/>
      <c r="O33" s="1421"/>
      <c r="P33" s="1420">
        <f t="shared" si="1"/>
        <v>0</v>
      </c>
      <c r="Q33" s="1402">
        <f t="shared" si="2"/>
        <v>0</v>
      </c>
      <c r="R33" s="1790"/>
      <c r="S33" s="1419">
        <f t="shared" si="3"/>
        <v>0</v>
      </c>
      <c r="T33" s="1418">
        <f t="shared" si="4"/>
        <v>0</v>
      </c>
      <c r="U33" s="1402">
        <f t="shared" si="5"/>
        <v>0</v>
      </c>
      <c r="V33" s="1790"/>
      <c r="W33" s="1417"/>
      <c r="X33" s="1398"/>
    </row>
    <row r="34" spans="1:24">
      <c r="A34" s="1429" t="s">
        <v>425</v>
      </c>
      <c r="B34" s="1428"/>
      <c r="C34" s="1414"/>
      <c r="D34" s="1413"/>
      <c r="E34" s="1414"/>
      <c r="F34" s="1407"/>
      <c r="G34" s="1411"/>
      <c r="H34" s="1426"/>
      <c r="I34" s="1425"/>
      <c r="J34" s="1424"/>
      <c r="K34" s="1420">
        <f t="shared" si="0"/>
        <v>0</v>
      </c>
      <c r="L34" s="1407"/>
      <c r="M34" s="1423"/>
      <c r="N34" s="1422"/>
      <c r="O34" s="1421"/>
      <c r="P34" s="1420">
        <f t="shared" si="1"/>
        <v>0</v>
      </c>
      <c r="Q34" s="1402">
        <f t="shared" si="2"/>
        <v>0</v>
      </c>
      <c r="R34" s="1790"/>
      <c r="S34" s="1419">
        <f t="shared" si="3"/>
        <v>0</v>
      </c>
      <c r="T34" s="1418">
        <f t="shared" si="4"/>
        <v>0</v>
      </c>
      <c r="U34" s="1402">
        <f t="shared" si="5"/>
        <v>0</v>
      </c>
      <c r="V34" s="1790"/>
      <c r="W34" s="1417"/>
      <c r="X34" s="1398"/>
    </row>
    <row r="35" spans="1:24" ht="15" thickBot="1">
      <c r="A35" s="1416" t="s">
        <v>424</v>
      </c>
      <c r="B35" s="1415"/>
      <c r="C35" s="1414"/>
      <c r="D35" s="1413"/>
      <c r="E35" s="1460"/>
      <c r="F35" s="1407"/>
      <c r="G35" s="1411"/>
      <c r="H35" s="1410"/>
      <c r="I35" s="1409"/>
      <c r="J35" s="1408"/>
      <c r="K35" s="1403">
        <f t="shared" si="0"/>
        <v>0</v>
      </c>
      <c r="L35" s="1407"/>
      <c r="M35" s="1406"/>
      <c r="N35" s="1405"/>
      <c r="O35" s="1404"/>
      <c r="P35" s="1403">
        <f t="shared" si="1"/>
        <v>0</v>
      </c>
      <c r="Q35" s="1402">
        <f t="shared" si="2"/>
        <v>0</v>
      </c>
      <c r="R35" s="1790"/>
      <c r="S35" s="1401">
        <f t="shared" si="3"/>
        <v>0</v>
      </c>
      <c r="T35" s="1388">
        <f t="shared" si="4"/>
        <v>0</v>
      </c>
      <c r="U35" s="1400">
        <f t="shared" si="5"/>
        <v>0</v>
      </c>
      <c r="V35" s="1790"/>
      <c r="W35" s="1399"/>
      <c r="X35" s="1398"/>
    </row>
    <row r="36" spans="1:24" ht="14.85" customHeight="1" thickBot="1">
      <c r="A36" s="1397"/>
      <c r="B36" s="1396"/>
      <c r="C36" s="1385">
        <f>SUM(C5:C35)</f>
        <v>0</v>
      </c>
      <c r="D36" s="1385">
        <f>SUM(D5:D35)</f>
        <v>0</v>
      </c>
      <c r="E36" s="1395"/>
      <c r="F36" s="1394"/>
      <c r="G36" s="1393">
        <f>SUM(G5:G35)</f>
        <v>0</v>
      </c>
      <c r="H36" s="1393">
        <f>SUM(H5:H35)</f>
        <v>0</v>
      </c>
      <c r="I36" s="1393">
        <f>SUM(I5:I35)</f>
        <v>0</v>
      </c>
      <c r="J36" s="1392">
        <f>SUM(J5:J35)</f>
        <v>0</v>
      </c>
      <c r="K36" s="1391">
        <f>SUM(K5:K35)</f>
        <v>0</v>
      </c>
      <c r="L36" s="1390"/>
      <c r="M36" s="1389">
        <f>SUM(M5:M35)</f>
        <v>0</v>
      </c>
      <c r="N36" s="1386">
        <f>SUM(N5:N35)</f>
        <v>0</v>
      </c>
      <c r="O36" s="1380">
        <f>SUM(O5:O35)</f>
        <v>0</v>
      </c>
      <c r="P36" s="1388">
        <f>SUM(P5:P35)</f>
        <v>0</v>
      </c>
      <c r="Q36" s="1387">
        <f>SUM(Q5:Q35)</f>
        <v>0</v>
      </c>
      <c r="R36" s="1790"/>
      <c r="S36" s="1386">
        <f>SUM(S5:S35)</f>
        <v>0</v>
      </c>
      <c r="T36" s="1385">
        <f>SUM(T5:T35)</f>
        <v>0</v>
      </c>
      <c r="U36" s="1384">
        <f>SUM(U5:U35)</f>
        <v>0</v>
      </c>
      <c r="V36" s="1790"/>
      <c r="W36" s="1795"/>
      <c r="X36" s="1796"/>
    </row>
    <row r="37" spans="1:24" ht="14.1" customHeight="1" thickBot="1">
      <c r="A37" s="1383"/>
      <c r="B37" s="1380"/>
      <c r="C37" s="1382"/>
      <c r="D37" s="1382"/>
      <c r="E37" s="1382"/>
      <c r="F37" s="1381"/>
      <c r="G37" s="1381"/>
      <c r="H37" s="1381"/>
      <c r="I37" s="1381"/>
      <c r="J37" s="1381"/>
      <c r="K37" s="1381"/>
      <c r="L37" s="1381"/>
      <c r="M37" s="1381"/>
      <c r="N37" s="1381"/>
      <c r="O37" s="1380"/>
      <c r="P37" s="1380"/>
      <c r="Q37" s="1379"/>
      <c r="R37" s="1791"/>
      <c r="S37" s="1381"/>
      <c r="T37" s="1380"/>
      <c r="U37" s="1379"/>
      <c r="V37" s="1791"/>
      <c r="W37" s="1797"/>
      <c r="X37" s="1798"/>
    </row>
    <row r="38" spans="1:24">
      <c r="A38" s="1377"/>
      <c r="C38" s="1377"/>
      <c r="D38" s="1377"/>
      <c r="E38" s="1377"/>
      <c r="F38" s="1378"/>
      <c r="G38" s="1378"/>
      <c r="H38" s="1378"/>
      <c r="I38" s="1378"/>
      <c r="J38" s="1378"/>
      <c r="K38" s="1378"/>
      <c r="L38" s="1378"/>
      <c r="M38" s="1378"/>
      <c r="N38" s="1378"/>
      <c r="S38" s="1378"/>
    </row>
    <row r="39" spans="1:24">
      <c r="A39" s="1377"/>
      <c r="C39" s="1377"/>
      <c r="D39" s="1377"/>
      <c r="E39" s="1377"/>
      <c r="F39" s="1378"/>
      <c r="G39" s="1378"/>
      <c r="H39" s="1378"/>
      <c r="I39" s="1378"/>
      <c r="J39" s="1378"/>
      <c r="K39" s="1378"/>
      <c r="L39" s="1378"/>
      <c r="M39" s="1378"/>
      <c r="N39" s="1378"/>
      <c r="S39" s="1378"/>
    </row>
    <row r="40" spans="1:24">
      <c r="A40" s="1377"/>
      <c r="C40" s="1377"/>
      <c r="D40" s="1377"/>
      <c r="E40" s="1377"/>
      <c r="O40" s="1375" t="s">
        <v>398</v>
      </c>
      <c r="T40" s="1375" t="s">
        <v>398</v>
      </c>
    </row>
    <row r="41" spans="1:24">
      <c r="A41" s="1377"/>
      <c r="C41" s="1377"/>
      <c r="D41" s="1377"/>
      <c r="E41" s="1377"/>
    </row>
    <row r="42" spans="1:24">
      <c r="A42" s="1377"/>
      <c r="C42" s="1377"/>
      <c r="D42" s="1377"/>
      <c r="E42" s="1377"/>
    </row>
    <row r="43" spans="1:24">
      <c r="A43" s="1377"/>
      <c r="C43" s="1377"/>
      <c r="D43" s="1377"/>
      <c r="E43" s="1377"/>
    </row>
    <row r="44" spans="1:24">
      <c r="A44" s="1377"/>
      <c r="C44" s="1377"/>
      <c r="D44" s="1377"/>
      <c r="E44" s="1377"/>
    </row>
    <row r="1745" spans="16:16">
      <c r="P1745" s="1375">
        <v>2</v>
      </c>
    </row>
  </sheetData>
  <sheetProtection selectLockedCells="1"/>
  <mergeCells count="25">
    <mergeCell ref="O3:O4"/>
    <mergeCell ref="B2:E2"/>
    <mergeCell ref="G2:K2"/>
    <mergeCell ref="M2:Q2"/>
    <mergeCell ref="S2:U2"/>
    <mergeCell ref="B3:B4"/>
    <mergeCell ref="C3:C4"/>
    <mergeCell ref="D3:D4"/>
    <mergeCell ref="E3:E4"/>
    <mergeCell ref="G3:G4"/>
    <mergeCell ref="H3:H4"/>
    <mergeCell ref="I3:I4"/>
    <mergeCell ref="J3:J4"/>
    <mergeCell ref="K3:K4"/>
    <mergeCell ref="M3:M4"/>
    <mergeCell ref="N3:N4"/>
    <mergeCell ref="U3:U4"/>
    <mergeCell ref="V3:V37"/>
    <mergeCell ref="W2:W4"/>
    <mergeCell ref="W36:X37"/>
    <mergeCell ref="P3:P4"/>
    <mergeCell ref="Q3:Q4"/>
    <mergeCell ref="R3:R37"/>
    <mergeCell ref="S3:S4"/>
    <mergeCell ref="T3:T4"/>
  </mergeCells>
  <conditionalFormatting sqref="Q5:Q36 S5:U36">
    <cfRule type="cellIs" dxfId="104" priority="1" operator="lessThan">
      <formula>0</formula>
    </cfRule>
  </conditionalFormatting>
  <dataValidations count="1">
    <dataValidation type="list" allowBlank="1" showInputMessage="1" showErrorMessage="1" sqref="E5:E35" xr:uid="{00000000-0002-0000-0200-000000000000}">
      <formula1>"YD, RD"</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jump_quicksheet">
                <anchor moveWithCells="1" sizeWithCells="1">
                  <from>
                    <xdr:col>9</xdr:col>
                    <xdr:colOff>9525</xdr:colOff>
                    <xdr:row>0</xdr:row>
                    <xdr:rowOff>0</xdr:rowOff>
                  </from>
                  <to>
                    <xdr:col>10</xdr:col>
                    <xdr:colOff>104775</xdr:colOff>
                    <xdr:row>0</xdr:row>
                    <xdr:rowOff>238125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AA8A2-C562-4BD3-9EBD-361C56495698}">
  <sheetPr codeName="Sheet20">
    <tabColor theme="8"/>
  </sheetPr>
  <dimension ref="A1:Y44"/>
  <sheetViews>
    <sheetView workbookViewId="0">
      <selection activeCell="A2" sqref="A2:L24"/>
    </sheetView>
  </sheetViews>
  <sheetFormatPr defaultColWidth="9.5703125" defaultRowHeight="14.25"/>
  <cols>
    <col min="1" max="1" width="5.28515625" style="1290" customWidth="1"/>
    <col min="2" max="2" width="17.7109375" style="1375" customWidth="1"/>
    <col min="3" max="5" width="11" style="1290" customWidth="1"/>
    <col min="6" max="6" width="2.5703125" style="1290" customWidth="1"/>
    <col min="7" max="9" width="12.42578125" style="1290" customWidth="1"/>
    <col min="10" max="10" width="14" style="1290" customWidth="1"/>
    <col min="11" max="11" width="12.5703125" style="1290" customWidth="1"/>
    <col min="12" max="12" width="2.5703125" style="1290" customWidth="1"/>
    <col min="13" max="18" width="11.140625" style="1290" customWidth="1"/>
    <col min="19" max="19" width="2.5703125" style="1375" customWidth="1"/>
    <col min="20" max="20" width="11.140625" style="1290" customWidth="1"/>
    <col min="21" max="21" width="11.140625" style="1375" customWidth="1"/>
    <col min="22" max="22" width="11.140625" style="1376" customWidth="1"/>
    <col min="23" max="23" width="2.5703125" style="1375" customWidth="1"/>
    <col min="24" max="24" width="36.7109375" style="1290" customWidth="1"/>
    <col min="25" max="25" width="2.42578125" style="1290" customWidth="1"/>
    <col min="26" max="26" width="13.7109375" style="1290" customWidth="1"/>
    <col min="27" max="27" width="13.42578125" style="1290" customWidth="1"/>
    <col min="28" max="47" width="9.5703125" style="1290"/>
    <col min="48" max="48" width="11.42578125" style="1290" customWidth="1"/>
    <col min="49" max="16384" width="9.5703125" style="1290"/>
  </cols>
  <sheetData>
    <row r="1" spans="1:25" ht="20.25" customHeight="1" thickBot="1"/>
    <row r="2" spans="1:25" ht="28.5" customHeight="1" thickBot="1">
      <c r="B2" s="1805" t="s">
        <v>475</v>
      </c>
      <c r="C2" s="1806"/>
      <c r="D2" s="1806"/>
      <c r="E2" s="1807"/>
      <c r="F2" s="1459"/>
      <c r="G2" s="1808" t="s">
        <v>474</v>
      </c>
      <c r="H2" s="1809"/>
      <c r="I2" s="1809"/>
      <c r="J2" s="1809"/>
      <c r="K2" s="1809"/>
      <c r="L2" s="1459"/>
      <c r="M2" s="1808" t="s">
        <v>473</v>
      </c>
      <c r="N2" s="1809"/>
      <c r="O2" s="1809"/>
      <c r="P2" s="1809"/>
      <c r="Q2" s="1809"/>
      <c r="R2" s="1810"/>
      <c r="S2" s="1458"/>
      <c r="T2" s="1811" t="s">
        <v>472</v>
      </c>
      <c r="U2" s="1812"/>
      <c r="V2" s="1813"/>
      <c r="W2" s="1458"/>
      <c r="X2" s="1792" t="s">
        <v>471</v>
      </c>
      <c r="Y2" s="1457"/>
    </row>
    <row r="3" spans="1:25" ht="27.6" customHeight="1">
      <c r="A3" s="1456"/>
      <c r="B3" s="1799" t="s">
        <v>470</v>
      </c>
      <c r="C3" s="1801" t="s">
        <v>469</v>
      </c>
      <c r="D3" s="1786" t="s">
        <v>468</v>
      </c>
      <c r="E3" s="1786" t="s">
        <v>467</v>
      </c>
      <c r="F3" s="1455"/>
      <c r="G3" s="1786" t="s">
        <v>466</v>
      </c>
      <c r="H3" s="1799" t="s">
        <v>465</v>
      </c>
      <c r="I3" s="1786" t="s">
        <v>484</v>
      </c>
      <c r="J3" s="1786" t="s">
        <v>462</v>
      </c>
      <c r="K3" s="1799" t="s">
        <v>483</v>
      </c>
      <c r="L3" s="1455"/>
      <c r="M3" s="1799" t="s">
        <v>482</v>
      </c>
      <c r="N3" s="1799" t="s">
        <v>481</v>
      </c>
      <c r="O3" s="1799" t="s">
        <v>480</v>
      </c>
      <c r="P3" s="1799" t="s">
        <v>479</v>
      </c>
      <c r="Q3" s="1799" t="s">
        <v>478</v>
      </c>
      <c r="R3" s="1799" t="s">
        <v>477</v>
      </c>
      <c r="S3" s="1788"/>
      <c r="T3" s="1799" t="s">
        <v>457</v>
      </c>
      <c r="U3" s="1803" t="s">
        <v>456</v>
      </c>
      <c r="V3" s="1786" t="s">
        <v>455</v>
      </c>
      <c r="W3" s="1788"/>
      <c r="X3" s="1793"/>
      <c r="Y3" s="1398"/>
    </row>
    <row r="4" spans="1:25" ht="17.850000000000001" customHeight="1" thickBot="1">
      <c r="A4" s="1454"/>
      <c r="B4" s="1800"/>
      <c r="C4" s="1802"/>
      <c r="D4" s="1787"/>
      <c r="E4" s="1787"/>
      <c r="F4" s="1453"/>
      <c r="G4" s="1787"/>
      <c r="H4" s="1800"/>
      <c r="I4" s="1787"/>
      <c r="J4" s="1787"/>
      <c r="K4" s="1800"/>
      <c r="L4" s="1453"/>
      <c r="M4" s="1800"/>
      <c r="N4" s="1800"/>
      <c r="O4" s="1800"/>
      <c r="P4" s="1800"/>
      <c r="Q4" s="1800"/>
      <c r="R4" s="1800"/>
      <c r="S4" s="1789"/>
      <c r="T4" s="1800"/>
      <c r="U4" s="1804"/>
      <c r="V4" s="1787"/>
      <c r="W4" s="1789"/>
      <c r="X4" s="1794"/>
      <c r="Y4" s="1398"/>
    </row>
    <row r="5" spans="1:25">
      <c r="A5" s="1429" t="s">
        <v>454</v>
      </c>
      <c r="B5" s="1452"/>
      <c r="C5" s="1451"/>
      <c r="D5" s="1413"/>
      <c r="E5" s="1451"/>
      <c r="F5" s="1407"/>
      <c r="G5" s="1478"/>
      <c r="H5" s="1484"/>
      <c r="I5" s="1497"/>
      <c r="J5" s="1424"/>
      <c r="K5" s="1496">
        <f t="shared" ref="K5:K35" si="0">H5+I5</f>
        <v>0</v>
      </c>
      <c r="L5" s="1474"/>
      <c r="M5" s="1495"/>
      <c r="N5" s="1494"/>
      <c r="O5" s="1494"/>
      <c r="P5" s="1471">
        <f>M5-'AM Deposit'!M5</f>
        <v>0</v>
      </c>
      <c r="Q5" s="1493">
        <f>N5-'AM Deposit'!N5</f>
        <v>0</v>
      </c>
      <c r="R5" s="1492">
        <f>O5-'AM Deposit'!O5</f>
        <v>0</v>
      </c>
      <c r="S5" s="1790"/>
      <c r="T5" s="1444">
        <f t="shared" ref="T5:T35" si="1">C5-H5</f>
        <v>0</v>
      </c>
      <c r="U5" s="1443">
        <f t="shared" ref="U5:U35" si="2">Q5-I5</f>
        <v>0</v>
      </c>
      <c r="V5" s="1442">
        <f t="shared" ref="V5:V35" si="3">T5+U5</f>
        <v>0</v>
      </c>
      <c r="W5" s="1790"/>
      <c r="X5" s="1441" t="s">
        <v>476</v>
      </c>
      <c r="Y5" s="1398"/>
    </row>
    <row r="6" spans="1:25">
      <c r="A6" s="1429" t="s">
        <v>453</v>
      </c>
      <c r="B6" s="1428"/>
      <c r="C6" s="1414"/>
      <c r="D6" s="1413"/>
      <c r="E6" s="1414"/>
      <c r="F6" s="1407"/>
      <c r="G6" s="1478"/>
      <c r="H6" s="1491"/>
      <c r="I6" s="1490"/>
      <c r="J6" s="1424"/>
      <c r="K6" s="1482">
        <f t="shared" si="0"/>
        <v>0</v>
      </c>
      <c r="L6" s="1474"/>
      <c r="M6" s="1481"/>
      <c r="N6" s="1478"/>
      <c r="O6" s="1478"/>
      <c r="P6" s="1471">
        <f>M6-'AM Deposit'!M6</f>
        <v>0</v>
      </c>
      <c r="Q6" s="1480">
        <f>N6-'AM Deposit'!N6</f>
        <v>0</v>
      </c>
      <c r="R6" s="1479">
        <f>O6-'AM Deposit'!O6</f>
        <v>0</v>
      </c>
      <c r="S6" s="1790"/>
      <c r="T6" s="1419">
        <f t="shared" si="1"/>
        <v>0</v>
      </c>
      <c r="U6" s="1418">
        <f t="shared" si="2"/>
        <v>0</v>
      </c>
      <c r="V6" s="1402">
        <f t="shared" si="3"/>
        <v>0</v>
      </c>
      <c r="W6" s="1790"/>
      <c r="X6" s="1417"/>
      <c r="Y6" s="1398"/>
    </row>
    <row r="7" spans="1:25">
      <c r="A7" s="1429" t="s">
        <v>452</v>
      </c>
      <c r="B7" s="1428"/>
      <c r="C7" s="1414"/>
      <c r="D7" s="1413"/>
      <c r="E7" s="1414"/>
      <c r="F7" s="1407"/>
      <c r="G7" s="1478"/>
      <c r="H7" s="1491"/>
      <c r="I7" s="1490"/>
      <c r="J7" s="1424"/>
      <c r="K7" s="1482">
        <f t="shared" si="0"/>
        <v>0</v>
      </c>
      <c r="L7" s="1474"/>
      <c r="M7" s="1481"/>
      <c r="N7" s="1478"/>
      <c r="O7" s="1478"/>
      <c r="P7" s="1471">
        <f>M7-'AM Deposit'!M7</f>
        <v>0</v>
      </c>
      <c r="Q7" s="1480">
        <f>N7-'AM Deposit'!N7</f>
        <v>0</v>
      </c>
      <c r="R7" s="1479">
        <f>O7-'AM Deposit'!O7</f>
        <v>0</v>
      </c>
      <c r="S7" s="1790"/>
      <c r="T7" s="1419">
        <f t="shared" si="1"/>
        <v>0</v>
      </c>
      <c r="U7" s="1418">
        <f t="shared" si="2"/>
        <v>0</v>
      </c>
      <c r="V7" s="1402">
        <f t="shared" si="3"/>
        <v>0</v>
      </c>
      <c r="W7" s="1790"/>
      <c r="X7" s="1417"/>
      <c r="Y7" s="1398"/>
    </row>
    <row r="8" spans="1:25">
      <c r="A8" s="1429" t="s">
        <v>451</v>
      </c>
      <c r="B8" s="1428"/>
      <c r="C8" s="1414"/>
      <c r="D8" s="1413"/>
      <c r="E8" s="1414"/>
      <c r="F8" s="1407"/>
      <c r="G8" s="1478"/>
      <c r="H8" s="1491"/>
      <c r="I8" s="1490"/>
      <c r="J8" s="1424"/>
      <c r="K8" s="1482">
        <f t="shared" si="0"/>
        <v>0</v>
      </c>
      <c r="L8" s="1474"/>
      <c r="M8" s="1481"/>
      <c r="N8" s="1478"/>
      <c r="O8" s="1478"/>
      <c r="P8" s="1471">
        <f>M8-'AM Deposit'!M8</f>
        <v>0</v>
      </c>
      <c r="Q8" s="1480">
        <f>N8-'AM Deposit'!N8</f>
        <v>0</v>
      </c>
      <c r="R8" s="1479">
        <f>O8-'AM Deposit'!O8</f>
        <v>0</v>
      </c>
      <c r="S8" s="1790"/>
      <c r="T8" s="1419">
        <f t="shared" si="1"/>
        <v>0</v>
      </c>
      <c r="U8" s="1418">
        <f t="shared" si="2"/>
        <v>0</v>
      </c>
      <c r="V8" s="1402">
        <f t="shared" si="3"/>
        <v>0</v>
      </c>
      <c r="W8" s="1790"/>
      <c r="X8" s="1417"/>
      <c r="Y8" s="1398"/>
    </row>
    <row r="9" spans="1:25">
      <c r="A9" s="1429" t="s">
        <v>450</v>
      </c>
      <c r="B9" s="1428"/>
      <c r="C9" s="1414"/>
      <c r="D9" s="1413"/>
      <c r="E9" s="1414"/>
      <c r="F9" s="1407"/>
      <c r="G9" s="1478"/>
      <c r="H9" s="1491"/>
      <c r="I9" s="1490"/>
      <c r="J9" s="1424"/>
      <c r="K9" s="1482">
        <f t="shared" si="0"/>
        <v>0</v>
      </c>
      <c r="L9" s="1474"/>
      <c r="M9" s="1481"/>
      <c r="N9" s="1478"/>
      <c r="O9" s="1478"/>
      <c r="P9" s="1471">
        <f>M9-'AM Deposit'!M9</f>
        <v>0</v>
      </c>
      <c r="Q9" s="1480">
        <f>N9-'AM Deposit'!N9</f>
        <v>0</v>
      </c>
      <c r="R9" s="1479">
        <f>O9-'AM Deposit'!O9</f>
        <v>0</v>
      </c>
      <c r="S9" s="1790"/>
      <c r="T9" s="1419">
        <f t="shared" si="1"/>
        <v>0</v>
      </c>
      <c r="U9" s="1418">
        <f t="shared" si="2"/>
        <v>0</v>
      </c>
      <c r="V9" s="1402">
        <f t="shared" si="3"/>
        <v>0</v>
      </c>
      <c r="W9" s="1790"/>
      <c r="X9" s="1417"/>
      <c r="Y9" s="1398"/>
    </row>
    <row r="10" spans="1:25">
      <c r="A10" s="1429" t="s">
        <v>449</v>
      </c>
      <c r="B10" s="1428"/>
      <c r="C10" s="1414"/>
      <c r="D10" s="1413"/>
      <c r="E10" s="1414"/>
      <c r="F10" s="1407"/>
      <c r="G10" s="1478"/>
      <c r="H10" s="1491"/>
      <c r="I10" s="1490"/>
      <c r="J10" s="1424"/>
      <c r="K10" s="1482">
        <f t="shared" si="0"/>
        <v>0</v>
      </c>
      <c r="L10" s="1474"/>
      <c r="M10" s="1481"/>
      <c r="N10" s="1478"/>
      <c r="O10" s="1478"/>
      <c r="P10" s="1471">
        <f>M10-'AM Deposit'!M10</f>
        <v>0</v>
      </c>
      <c r="Q10" s="1480">
        <f>N10-'AM Deposit'!N10</f>
        <v>0</v>
      </c>
      <c r="R10" s="1479">
        <f>O10-'AM Deposit'!O10</f>
        <v>0</v>
      </c>
      <c r="S10" s="1790"/>
      <c r="T10" s="1419">
        <f t="shared" si="1"/>
        <v>0</v>
      </c>
      <c r="U10" s="1418">
        <f t="shared" si="2"/>
        <v>0</v>
      </c>
      <c r="V10" s="1402">
        <f t="shared" si="3"/>
        <v>0</v>
      </c>
      <c r="W10" s="1790"/>
      <c r="X10" s="1417"/>
      <c r="Y10" s="1398"/>
    </row>
    <row r="11" spans="1:25">
      <c r="A11" s="1429" t="s">
        <v>448</v>
      </c>
      <c r="B11" s="1428"/>
      <c r="C11" s="1414"/>
      <c r="D11" s="1413"/>
      <c r="E11" s="1414"/>
      <c r="F11" s="1407"/>
      <c r="G11" s="1478"/>
      <c r="H11" s="1491"/>
      <c r="I11" s="1490"/>
      <c r="J11" s="1424"/>
      <c r="K11" s="1482">
        <f t="shared" si="0"/>
        <v>0</v>
      </c>
      <c r="L11" s="1474"/>
      <c r="M11" s="1481"/>
      <c r="N11" s="1478"/>
      <c r="O11" s="1478"/>
      <c r="P11" s="1471">
        <f>M11-'AM Deposit'!M11</f>
        <v>0</v>
      </c>
      <c r="Q11" s="1480">
        <f>N11-'AM Deposit'!N11</f>
        <v>0</v>
      </c>
      <c r="R11" s="1479">
        <f>O11-'AM Deposit'!O11</f>
        <v>0</v>
      </c>
      <c r="S11" s="1790"/>
      <c r="T11" s="1419">
        <f t="shared" si="1"/>
        <v>0</v>
      </c>
      <c r="U11" s="1418">
        <f t="shared" si="2"/>
        <v>0</v>
      </c>
      <c r="V11" s="1402">
        <f t="shared" si="3"/>
        <v>0</v>
      </c>
      <c r="W11" s="1790"/>
      <c r="X11" s="1417"/>
      <c r="Y11" s="1398"/>
    </row>
    <row r="12" spans="1:25">
      <c r="A12" s="1429" t="s">
        <v>447</v>
      </c>
      <c r="B12" s="1428"/>
      <c r="C12" s="1414"/>
      <c r="D12" s="1413"/>
      <c r="E12" s="1414"/>
      <c r="F12" s="1407"/>
      <c r="G12" s="1478"/>
      <c r="H12" s="1491"/>
      <c r="I12" s="1490"/>
      <c r="J12" s="1424"/>
      <c r="K12" s="1482">
        <f t="shared" si="0"/>
        <v>0</v>
      </c>
      <c r="L12" s="1474"/>
      <c r="M12" s="1481"/>
      <c r="N12" s="1478"/>
      <c r="O12" s="1478"/>
      <c r="P12" s="1471">
        <f>M12-'AM Deposit'!M12</f>
        <v>0</v>
      </c>
      <c r="Q12" s="1480">
        <f>N12-'AM Deposit'!N12</f>
        <v>0</v>
      </c>
      <c r="R12" s="1479">
        <f>O12-'AM Deposit'!O12</f>
        <v>0</v>
      </c>
      <c r="S12" s="1790"/>
      <c r="T12" s="1419">
        <f t="shared" si="1"/>
        <v>0</v>
      </c>
      <c r="U12" s="1418">
        <f t="shared" si="2"/>
        <v>0</v>
      </c>
      <c r="V12" s="1402">
        <f t="shared" si="3"/>
        <v>0</v>
      </c>
      <c r="W12" s="1790"/>
      <c r="X12" s="1417"/>
      <c r="Y12" s="1398"/>
    </row>
    <row r="13" spans="1:25">
      <c r="A13" s="1429" t="s">
        <v>446</v>
      </c>
      <c r="B13" s="1428"/>
      <c r="C13" s="1414"/>
      <c r="D13" s="1413"/>
      <c r="E13" s="1414"/>
      <c r="F13" s="1407"/>
      <c r="G13" s="1478"/>
      <c r="H13" s="1491"/>
      <c r="I13" s="1490"/>
      <c r="J13" s="1424"/>
      <c r="K13" s="1482">
        <f t="shared" si="0"/>
        <v>0</v>
      </c>
      <c r="L13" s="1474"/>
      <c r="M13" s="1481"/>
      <c r="N13" s="1478"/>
      <c r="O13" s="1478"/>
      <c r="P13" s="1471">
        <f>M13-'AM Deposit'!M13</f>
        <v>0</v>
      </c>
      <c r="Q13" s="1480">
        <f>N13-'AM Deposit'!N13</f>
        <v>0</v>
      </c>
      <c r="R13" s="1479">
        <f>O13-'AM Deposit'!O13</f>
        <v>0</v>
      </c>
      <c r="S13" s="1790"/>
      <c r="T13" s="1419">
        <f t="shared" si="1"/>
        <v>0</v>
      </c>
      <c r="U13" s="1418">
        <f t="shared" si="2"/>
        <v>0</v>
      </c>
      <c r="V13" s="1402">
        <f t="shared" si="3"/>
        <v>0</v>
      </c>
      <c r="W13" s="1790"/>
      <c r="X13" s="1417"/>
      <c r="Y13" s="1398"/>
    </row>
    <row r="14" spans="1:25">
      <c r="A14" s="1429" t="s">
        <v>445</v>
      </c>
      <c r="B14" s="1428"/>
      <c r="C14" s="1414"/>
      <c r="D14" s="1413"/>
      <c r="E14" s="1414"/>
      <c r="F14" s="1407"/>
      <c r="G14" s="1478"/>
      <c r="H14" s="1491"/>
      <c r="I14" s="1490"/>
      <c r="J14" s="1424"/>
      <c r="K14" s="1482">
        <f t="shared" si="0"/>
        <v>0</v>
      </c>
      <c r="L14" s="1474"/>
      <c r="M14" s="1481"/>
      <c r="N14" s="1478"/>
      <c r="O14" s="1478"/>
      <c r="P14" s="1471">
        <f>M14-'AM Deposit'!M14</f>
        <v>0</v>
      </c>
      <c r="Q14" s="1480">
        <f>N14-'AM Deposit'!N14</f>
        <v>0</v>
      </c>
      <c r="R14" s="1479">
        <f>O14-'AM Deposit'!O14</f>
        <v>0</v>
      </c>
      <c r="S14" s="1790"/>
      <c r="T14" s="1419">
        <f t="shared" si="1"/>
        <v>0</v>
      </c>
      <c r="U14" s="1418">
        <f t="shared" si="2"/>
        <v>0</v>
      </c>
      <c r="V14" s="1402">
        <f t="shared" si="3"/>
        <v>0</v>
      </c>
      <c r="W14" s="1790"/>
      <c r="X14" s="1417"/>
      <c r="Y14" s="1398"/>
    </row>
    <row r="15" spans="1:25">
      <c r="A15" s="1429" t="s">
        <v>444</v>
      </c>
      <c r="B15" s="1428"/>
      <c r="C15" s="1414"/>
      <c r="D15" s="1413"/>
      <c r="E15" s="1414"/>
      <c r="F15" s="1407"/>
      <c r="G15" s="1478"/>
      <c r="H15" s="1491"/>
      <c r="I15" s="1490"/>
      <c r="J15" s="1424"/>
      <c r="K15" s="1482">
        <f t="shared" si="0"/>
        <v>0</v>
      </c>
      <c r="L15" s="1474"/>
      <c r="M15" s="1481"/>
      <c r="N15" s="1478"/>
      <c r="O15" s="1478"/>
      <c r="P15" s="1471">
        <f>M15-'AM Deposit'!M15</f>
        <v>0</v>
      </c>
      <c r="Q15" s="1480">
        <f>N15-'AM Deposit'!N15</f>
        <v>0</v>
      </c>
      <c r="R15" s="1479">
        <f>O15-'AM Deposit'!O15</f>
        <v>0</v>
      </c>
      <c r="S15" s="1790"/>
      <c r="T15" s="1419">
        <f t="shared" si="1"/>
        <v>0</v>
      </c>
      <c r="U15" s="1418">
        <f t="shared" si="2"/>
        <v>0</v>
      </c>
      <c r="V15" s="1402">
        <f t="shared" si="3"/>
        <v>0</v>
      </c>
      <c r="W15" s="1790"/>
      <c r="X15" s="1417"/>
      <c r="Y15" s="1398"/>
    </row>
    <row r="16" spans="1:25">
      <c r="A16" s="1429" t="s">
        <v>443</v>
      </c>
      <c r="B16" s="1428"/>
      <c r="C16" s="1414"/>
      <c r="D16" s="1413"/>
      <c r="E16" s="1414"/>
      <c r="F16" s="1407"/>
      <c r="G16" s="1478"/>
      <c r="H16" s="1491"/>
      <c r="I16" s="1490"/>
      <c r="J16" s="1424"/>
      <c r="K16" s="1482">
        <f t="shared" si="0"/>
        <v>0</v>
      </c>
      <c r="L16" s="1474"/>
      <c r="M16" s="1481"/>
      <c r="N16" s="1478"/>
      <c r="O16" s="1478"/>
      <c r="P16" s="1471">
        <f>M16-'AM Deposit'!M16</f>
        <v>0</v>
      </c>
      <c r="Q16" s="1480">
        <f>N16-'AM Deposit'!N16</f>
        <v>0</v>
      </c>
      <c r="R16" s="1479">
        <f>O16-'AM Deposit'!O16</f>
        <v>0</v>
      </c>
      <c r="S16" s="1790"/>
      <c r="T16" s="1419">
        <f t="shared" si="1"/>
        <v>0</v>
      </c>
      <c r="U16" s="1418">
        <f t="shared" si="2"/>
        <v>0</v>
      </c>
      <c r="V16" s="1402">
        <f t="shared" si="3"/>
        <v>0</v>
      </c>
      <c r="W16" s="1790"/>
      <c r="X16" s="1417"/>
      <c r="Y16" s="1398"/>
    </row>
    <row r="17" spans="1:25">
      <c r="A17" s="1429" t="s">
        <v>442</v>
      </c>
      <c r="B17" s="1428"/>
      <c r="C17" s="1414"/>
      <c r="D17" s="1413"/>
      <c r="E17" s="1414"/>
      <c r="F17" s="1407"/>
      <c r="G17" s="1478"/>
      <c r="H17" s="1491"/>
      <c r="I17" s="1490"/>
      <c r="J17" s="1424"/>
      <c r="K17" s="1482">
        <f t="shared" si="0"/>
        <v>0</v>
      </c>
      <c r="L17" s="1474"/>
      <c r="M17" s="1481"/>
      <c r="N17" s="1478"/>
      <c r="O17" s="1478"/>
      <c r="P17" s="1471">
        <f>M17-'AM Deposit'!M17</f>
        <v>0</v>
      </c>
      <c r="Q17" s="1480">
        <f>N17-'AM Deposit'!N17</f>
        <v>0</v>
      </c>
      <c r="R17" s="1479">
        <f>O17-'AM Deposit'!O17</f>
        <v>0</v>
      </c>
      <c r="S17" s="1790"/>
      <c r="T17" s="1419">
        <f t="shared" si="1"/>
        <v>0</v>
      </c>
      <c r="U17" s="1418">
        <f t="shared" si="2"/>
        <v>0</v>
      </c>
      <c r="V17" s="1402">
        <f t="shared" si="3"/>
        <v>0</v>
      </c>
      <c r="W17" s="1790"/>
      <c r="X17" s="1417"/>
      <c r="Y17" s="1398"/>
    </row>
    <row r="18" spans="1:25">
      <c r="A18" s="1429" t="s">
        <v>441</v>
      </c>
      <c r="B18" s="1428"/>
      <c r="C18" s="1414"/>
      <c r="D18" s="1413"/>
      <c r="E18" s="1414"/>
      <c r="F18" s="1407"/>
      <c r="G18" s="1478"/>
      <c r="H18" s="1484"/>
      <c r="I18" s="1483"/>
      <c r="J18" s="1424"/>
      <c r="K18" s="1482">
        <f t="shared" si="0"/>
        <v>0</v>
      </c>
      <c r="L18" s="1474"/>
      <c r="M18" s="1481"/>
      <c r="N18" s="1478"/>
      <c r="O18" s="1478"/>
      <c r="P18" s="1471">
        <f>M18-'AM Deposit'!M18</f>
        <v>0</v>
      </c>
      <c r="Q18" s="1480">
        <f>N18-'AM Deposit'!N18</f>
        <v>0</v>
      </c>
      <c r="R18" s="1479">
        <f>O18-'AM Deposit'!O18</f>
        <v>0</v>
      </c>
      <c r="S18" s="1790"/>
      <c r="T18" s="1419">
        <f t="shared" si="1"/>
        <v>0</v>
      </c>
      <c r="U18" s="1418">
        <f t="shared" si="2"/>
        <v>0</v>
      </c>
      <c r="V18" s="1402">
        <f t="shared" si="3"/>
        <v>0</v>
      </c>
      <c r="W18" s="1790"/>
      <c r="X18" s="1417"/>
      <c r="Y18" s="1398"/>
    </row>
    <row r="19" spans="1:25">
      <c r="A19" s="1429" t="s">
        <v>440</v>
      </c>
      <c r="B19" s="1428"/>
      <c r="C19" s="1414"/>
      <c r="D19" s="1413"/>
      <c r="E19" s="1414"/>
      <c r="F19" s="1407"/>
      <c r="G19" s="1478"/>
      <c r="H19" s="1484"/>
      <c r="I19" s="1483"/>
      <c r="J19" s="1424"/>
      <c r="K19" s="1482">
        <f t="shared" si="0"/>
        <v>0</v>
      </c>
      <c r="L19" s="1474"/>
      <c r="M19" s="1481"/>
      <c r="N19" s="1478"/>
      <c r="O19" s="1478"/>
      <c r="P19" s="1471">
        <f>M19-'AM Deposit'!M19</f>
        <v>0</v>
      </c>
      <c r="Q19" s="1480">
        <f>N19-'AM Deposit'!N19</f>
        <v>0</v>
      </c>
      <c r="R19" s="1479">
        <f>O19-'AM Deposit'!O19</f>
        <v>0</v>
      </c>
      <c r="S19" s="1790"/>
      <c r="T19" s="1419">
        <f t="shared" si="1"/>
        <v>0</v>
      </c>
      <c r="U19" s="1418">
        <f t="shared" si="2"/>
        <v>0</v>
      </c>
      <c r="V19" s="1402">
        <f t="shared" si="3"/>
        <v>0</v>
      </c>
      <c r="W19" s="1790"/>
      <c r="X19" s="1417"/>
      <c r="Y19" s="1398"/>
    </row>
    <row r="20" spans="1:25">
      <c r="A20" s="1429" t="s">
        <v>439</v>
      </c>
      <c r="B20" s="1428"/>
      <c r="C20" s="1414"/>
      <c r="D20" s="1413"/>
      <c r="E20" s="1414"/>
      <c r="F20" s="1407"/>
      <c r="G20" s="1478"/>
      <c r="H20" s="1484"/>
      <c r="I20" s="1483"/>
      <c r="J20" s="1424"/>
      <c r="K20" s="1482">
        <f t="shared" si="0"/>
        <v>0</v>
      </c>
      <c r="L20" s="1474"/>
      <c r="M20" s="1481"/>
      <c r="N20" s="1478"/>
      <c r="O20" s="1478"/>
      <c r="P20" s="1471">
        <f>M20-'AM Deposit'!M20</f>
        <v>0</v>
      </c>
      <c r="Q20" s="1480">
        <f>N20-'AM Deposit'!N20</f>
        <v>0</v>
      </c>
      <c r="R20" s="1479">
        <f>O20-'AM Deposit'!O20</f>
        <v>0</v>
      </c>
      <c r="S20" s="1790"/>
      <c r="T20" s="1419">
        <f t="shared" si="1"/>
        <v>0</v>
      </c>
      <c r="U20" s="1418">
        <f t="shared" si="2"/>
        <v>0</v>
      </c>
      <c r="V20" s="1402">
        <f t="shared" si="3"/>
        <v>0</v>
      </c>
      <c r="W20" s="1790"/>
      <c r="X20" s="1436"/>
      <c r="Y20" s="1398"/>
    </row>
    <row r="21" spans="1:25">
      <c r="A21" s="1429" t="s">
        <v>438</v>
      </c>
      <c r="B21" s="1428"/>
      <c r="C21" s="1414"/>
      <c r="D21" s="1413"/>
      <c r="E21" s="1414"/>
      <c r="F21" s="1407"/>
      <c r="G21" s="1478"/>
      <c r="H21" s="1484"/>
      <c r="I21" s="1483"/>
      <c r="J21" s="1424"/>
      <c r="K21" s="1482">
        <f t="shared" si="0"/>
        <v>0</v>
      </c>
      <c r="L21" s="1474"/>
      <c r="M21" s="1481"/>
      <c r="N21" s="1478"/>
      <c r="O21" s="1478"/>
      <c r="P21" s="1471">
        <f>M21-'AM Deposit'!M21</f>
        <v>0</v>
      </c>
      <c r="Q21" s="1480">
        <f>N21-'AM Deposit'!N21</f>
        <v>0</v>
      </c>
      <c r="R21" s="1479">
        <f>O21-'AM Deposit'!O21</f>
        <v>0</v>
      </c>
      <c r="S21" s="1790"/>
      <c r="T21" s="1419">
        <f t="shared" si="1"/>
        <v>0</v>
      </c>
      <c r="U21" s="1418">
        <f t="shared" si="2"/>
        <v>0</v>
      </c>
      <c r="V21" s="1402">
        <f t="shared" si="3"/>
        <v>0</v>
      </c>
      <c r="W21" s="1790"/>
      <c r="X21" s="1436"/>
      <c r="Y21" s="1398"/>
    </row>
    <row r="22" spans="1:25">
      <c r="A22" s="1429" t="s">
        <v>437</v>
      </c>
      <c r="B22" s="1428"/>
      <c r="C22" s="1414"/>
      <c r="D22" s="1413"/>
      <c r="E22" s="1414"/>
      <c r="F22" s="1407"/>
      <c r="G22" s="1478"/>
      <c r="H22" s="1484"/>
      <c r="I22" s="1483"/>
      <c r="J22" s="1424"/>
      <c r="K22" s="1482">
        <f t="shared" si="0"/>
        <v>0</v>
      </c>
      <c r="L22" s="1474"/>
      <c r="M22" s="1481"/>
      <c r="N22" s="1478"/>
      <c r="O22" s="1478"/>
      <c r="P22" s="1471">
        <f>M22-'AM Deposit'!M22</f>
        <v>0</v>
      </c>
      <c r="Q22" s="1480">
        <f>N22-'AM Deposit'!N22</f>
        <v>0</v>
      </c>
      <c r="R22" s="1479">
        <f>O22-'AM Deposit'!O22</f>
        <v>0</v>
      </c>
      <c r="S22" s="1790"/>
      <c r="T22" s="1419">
        <f t="shared" si="1"/>
        <v>0</v>
      </c>
      <c r="U22" s="1418">
        <f t="shared" si="2"/>
        <v>0</v>
      </c>
      <c r="V22" s="1402">
        <f t="shared" si="3"/>
        <v>0</v>
      </c>
      <c r="W22" s="1790"/>
      <c r="X22" s="1436"/>
      <c r="Y22" s="1398"/>
    </row>
    <row r="23" spans="1:25">
      <c r="A23" s="1429" t="s">
        <v>436</v>
      </c>
      <c r="B23" s="1428"/>
      <c r="C23" s="1414"/>
      <c r="D23" s="1413"/>
      <c r="E23" s="1414"/>
      <c r="F23" s="1407"/>
      <c r="G23" s="1478"/>
      <c r="H23" s="1484"/>
      <c r="I23" s="1483"/>
      <c r="J23" s="1424"/>
      <c r="K23" s="1482">
        <f t="shared" si="0"/>
        <v>0</v>
      </c>
      <c r="L23" s="1474"/>
      <c r="M23" s="1481"/>
      <c r="N23" s="1478"/>
      <c r="O23" s="1478"/>
      <c r="P23" s="1471">
        <f>M23-'AM Deposit'!M23</f>
        <v>0</v>
      </c>
      <c r="Q23" s="1480">
        <f>N23-'AM Deposit'!N23</f>
        <v>0</v>
      </c>
      <c r="R23" s="1479">
        <f>O23-'AM Deposit'!O23</f>
        <v>0</v>
      </c>
      <c r="S23" s="1790"/>
      <c r="T23" s="1419">
        <f t="shared" si="1"/>
        <v>0</v>
      </c>
      <c r="U23" s="1418">
        <f t="shared" si="2"/>
        <v>0</v>
      </c>
      <c r="V23" s="1402">
        <f t="shared" si="3"/>
        <v>0</v>
      </c>
      <c r="W23" s="1790"/>
      <c r="X23" s="1436"/>
      <c r="Y23" s="1398"/>
    </row>
    <row r="24" spans="1:25">
      <c r="A24" s="1429" t="s">
        <v>435</v>
      </c>
      <c r="B24" s="1428"/>
      <c r="C24" s="1414"/>
      <c r="D24" s="1413"/>
      <c r="E24" s="1414"/>
      <c r="F24" s="1407"/>
      <c r="G24" s="1478"/>
      <c r="H24" s="1484"/>
      <c r="I24" s="1483"/>
      <c r="J24" s="1424"/>
      <c r="K24" s="1482">
        <f t="shared" si="0"/>
        <v>0</v>
      </c>
      <c r="L24" s="1474"/>
      <c r="M24" s="1481"/>
      <c r="N24" s="1478"/>
      <c r="O24" s="1478"/>
      <c r="P24" s="1471">
        <f>M24-'AM Deposit'!M24</f>
        <v>0</v>
      </c>
      <c r="Q24" s="1480">
        <f>N24-'AM Deposit'!N24</f>
        <v>0</v>
      </c>
      <c r="R24" s="1479">
        <f>O24-'AM Deposit'!O24</f>
        <v>0</v>
      </c>
      <c r="S24" s="1790"/>
      <c r="T24" s="1419">
        <f t="shared" si="1"/>
        <v>0</v>
      </c>
      <c r="U24" s="1418">
        <f t="shared" si="2"/>
        <v>0</v>
      </c>
      <c r="V24" s="1402">
        <f t="shared" si="3"/>
        <v>0</v>
      </c>
      <c r="W24" s="1790"/>
      <c r="X24" s="1436"/>
      <c r="Y24" s="1398"/>
    </row>
    <row r="25" spans="1:25">
      <c r="A25" s="1429" t="s">
        <v>434</v>
      </c>
      <c r="B25" s="1428"/>
      <c r="C25" s="1414"/>
      <c r="D25" s="1413"/>
      <c r="E25" s="1414"/>
      <c r="F25" s="1407"/>
      <c r="G25" s="1478"/>
      <c r="H25" s="1484"/>
      <c r="I25" s="1483"/>
      <c r="J25" s="1424"/>
      <c r="K25" s="1482">
        <f t="shared" si="0"/>
        <v>0</v>
      </c>
      <c r="L25" s="1474"/>
      <c r="M25" s="1481"/>
      <c r="N25" s="1478"/>
      <c r="O25" s="1478"/>
      <c r="P25" s="1471">
        <f>M25-'AM Deposit'!M25</f>
        <v>0</v>
      </c>
      <c r="Q25" s="1480">
        <f>N25-'AM Deposit'!N25</f>
        <v>0</v>
      </c>
      <c r="R25" s="1479">
        <f>O25-'AM Deposit'!O25</f>
        <v>0</v>
      </c>
      <c r="S25" s="1790"/>
      <c r="T25" s="1419">
        <f t="shared" si="1"/>
        <v>0</v>
      </c>
      <c r="U25" s="1418">
        <f t="shared" si="2"/>
        <v>0</v>
      </c>
      <c r="V25" s="1402">
        <f t="shared" si="3"/>
        <v>0</v>
      </c>
      <c r="W25" s="1790"/>
      <c r="X25" s="1436"/>
      <c r="Y25" s="1398"/>
    </row>
    <row r="26" spans="1:25">
      <c r="A26" s="1429" t="s">
        <v>433</v>
      </c>
      <c r="B26" s="1428"/>
      <c r="C26" s="1414"/>
      <c r="D26" s="1413"/>
      <c r="E26" s="1414"/>
      <c r="F26" s="1407"/>
      <c r="G26" s="1478"/>
      <c r="H26" s="1484"/>
      <c r="I26" s="1483"/>
      <c r="J26" s="1424"/>
      <c r="K26" s="1482">
        <f t="shared" si="0"/>
        <v>0</v>
      </c>
      <c r="L26" s="1474"/>
      <c r="M26" s="1481"/>
      <c r="N26" s="1478"/>
      <c r="O26" s="1478"/>
      <c r="P26" s="1471">
        <f>M26-'AM Deposit'!M26</f>
        <v>0</v>
      </c>
      <c r="Q26" s="1480">
        <f>N26-'AM Deposit'!N26</f>
        <v>0</v>
      </c>
      <c r="R26" s="1479">
        <f>O26-'AM Deposit'!O26</f>
        <v>0</v>
      </c>
      <c r="S26" s="1790"/>
      <c r="T26" s="1419">
        <f t="shared" si="1"/>
        <v>0</v>
      </c>
      <c r="U26" s="1418">
        <f t="shared" si="2"/>
        <v>0</v>
      </c>
      <c r="V26" s="1402">
        <f t="shared" si="3"/>
        <v>0</v>
      </c>
      <c r="W26" s="1790"/>
      <c r="X26" s="1436"/>
      <c r="Y26" s="1398"/>
    </row>
    <row r="27" spans="1:25">
      <c r="A27" s="1429" t="s">
        <v>432</v>
      </c>
      <c r="B27" s="1428"/>
      <c r="C27" s="1414"/>
      <c r="D27" s="1413"/>
      <c r="E27" s="1414"/>
      <c r="F27" s="1407"/>
      <c r="G27" s="1478"/>
      <c r="H27" s="1484"/>
      <c r="I27" s="1483"/>
      <c r="J27" s="1424"/>
      <c r="K27" s="1482">
        <f t="shared" si="0"/>
        <v>0</v>
      </c>
      <c r="L27" s="1474"/>
      <c r="M27" s="1481"/>
      <c r="N27" s="1478"/>
      <c r="O27" s="1478"/>
      <c r="P27" s="1471">
        <f>M27-'AM Deposit'!M27</f>
        <v>0</v>
      </c>
      <c r="Q27" s="1480">
        <f>N27-'AM Deposit'!N27</f>
        <v>0</v>
      </c>
      <c r="R27" s="1479">
        <f>O27-'AM Deposit'!O27</f>
        <v>0</v>
      </c>
      <c r="S27" s="1790"/>
      <c r="T27" s="1419">
        <f t="shared" si="1"/>
        <v>0</v>
      </c>
      <c r="U27" s="1418">
        <f t="shared" si="2"/>
        <v>0</v>
      </c>
      <c r="V27" s="1402">
        <f t="shared" si="3"/>
        <v>0</v>
      </c>
      <c r="W27" s="1790"/>
      <c r="X27" s="1417" t="s">
        <v>398</v>
      </c>
      <c r="Y27" s="1398"/>
    </row>
    <row r="28" spans="1:25">
      <c r="A28" s="1429" t="s">
        <v>431</v>
      </c>
      <c r="B28" s="1428"/>
      <c r="C28" s="1414"/>
      <c r="D28" s="1413"/>
      <c r="E28" s="1414"/>
      <c r="F28" s="1407"/>
      <c r="G28" s="1478"/>
      <c r="H28" s="1484"/>
      <c r="I28" s="1483"/>
      <c r="J28" s="1424"/>
      <c r="K28" s="1482">
        <f t="shared" si="0"/>
        <v>0</v>
      </c>
      <c r="L28" s="1474"/>
      <c r="M28" s="1481"/>
      <c r="N28" s="1478"/>
      <c r="O28" s="1478"/>
      <c r="P28" s="1471">
        <f>M28-'AM Deposit'!M28</f>
        <v>0</v>
      </c>
      <c r="Q28" s="1480">
        <f>N28-'AM Deposit'!N28</f>
        <v>0</v>
      </c>
      <c r="R28" s="1479">
        <f>O28-'AM Deposit'!O28</f>
        <v>0</v>
      </c>
      <c r="S28" s="1790"/>
      <c r="T28" s="1419">
        <f t="shared" si="1"/>
        <v>0</v>
      </c>
      <c r="U28" s="1418">
        <f t="shared" si="2"/>
        <v>0</v>
      </c>
      <c r="V28" s="1402">
        <f t="shared" si="3"/>
        <v>0</v>
      </c>
      <c r="W28" s="1790"/>
      <c r="X28" s="1417"/>
      <c r="Y28" s="1398"/>
    </row>
    <row r="29" spans="1:25">
      <c r="A29" s="1429" t="s">
        <v>430</v>
      </c>
      <c r="B29" s="1428"/>
      <c r="C29" s="1414"/>
      <c r="D29" s="1413"/>
      <c r="E29" s="1414"/>
      <c r="F29" s="1432"/>
      <c r="G29" s="1486"/>
      <c r="H29" s="1435"/>
      <c r="I29" s="1489"/>
      <c r="J29" s="1433"/>
      <c r="K29" s="1482">
        <f t="shared" si="0"/>
        <v>0</v>
      </c>
      <c r="L29" s="1488"/>
      <c r="M29" s="1487"/>
      <c r="N29" s="1486"/>
      <c r="O29" s="1486"/>
      <c r="P29" s="1471">
        <f>M29-'AM Deposit'!M29</f>
        <v>0</v>
      </c>
      <c r="Q29" s="1485">
        <f>N29-'AM Deposit'!N29</f>
        <v>0</v>
      </c>
      <c r="R29" s="1466">
        <f>O29-'AM Deposit'!O29</f>
        <v>0</v>
      </c>
      <c r="S29" s="1790"/>
      <c r="T29" s="1419">
        <f t="shared" si="1"/>
        <v>0</v>
      </c>
      <c r="U29" s="1418">
        <f t="shared" si="2"/>
        <v>0</v>
      </c>
      <c r="V29" s="1402">
        <f t="shared" si="3"/>
        <v>0</v>
      </c>
      <c r="W29" s="1790"/>
      <c r="X29" s="1417"/>
      <c r="Y29" s="1398"/>
    </row>
    <row r="30" spans="1:25">
      <c r="A30" s="1429" t="s">
        <v>429</v>
      </c>
      <c r="B30" s="1428"/>
      <c r="C30" s="1414"/>
      <c r="D30" s="1413"/>
      <c r="E30" s="1414"/>
      <c r="F30" s="1407"/>
      <c r="G30" s="1478"/>
      <c r="H30" s="1484"/>
      <c r="I30" s="1483"/>
      <c r="J30" s="1424"/>
      <c r="K30" s="1482">
        <f t="shared" si="0"/>
        <v>0</v>
      </c>
      <c r="L30" s="1474"/>
      <c r="M30" s="1481"/>
      <c r="N30" s="1478"/>
      <c r="O30" s="1478"/>
      <c r="P30" s="1471">
        <f>M30-'AM Deposit'!M30</f>
        <v>0</v>
      </c>
      <c r="Q30" s="1480">
        <f>N30-'AM Deposit'!N30</f>
        <v>0</v>
      </c>
      <c r="R30" s="1479">
        <f>O30-'AM Deposit'!O30</f>
        <v>0</v>
      </c>
      <c r="S30" s="1790"/>
      <c r="T30" s="1419">
        <f t="shared" si="1"/>
        <v>0</v>
      </c>
      <c r="U30" s="1418">
        <f t="shared" si="2"/>
        <v>0</v>
      </c>
      <c r="V30" s="1402">
        <f t="shared" si="3"/>
        <v>0</v>
      </c>
      <c r="W30" s="1790"/>
      <c r="X30" s="1417"/>
      <c r="Y30" s="1398"/>
    </row>
    <row r="31" spans="1:25">
      <c r="A31" s="1429" t="s">
        <v>428</v>
      </c>
      <c r="B31" s="1428"/>
      <c r="C31" s="1414"/>
      <c r="D31" s="1413"/>
      <c r="E31" s="1414"/>
      <c r="F31" s="1407"/>
      <c r="G31" s="1478"/>
      <c r="H31" s="1484"/>
      <c r="I31" s="1483"/>
      <c r="J31" s="1424"/>
      <c r="K31" s="1482">
        <f t="shared" si="0"/>
        <v>0</v>
      </c>
      <c r="L31" s="1474"/>
      <c r="M31" s="1481"/>
      <c r="N31" s="1478"/>
      <c r="O31" s="1478"/>
      <c r="P31" s="1471">
        <f>M31-'AM Deposit'!M31</f>
        <v>0</v>
      </c>
      <c r="Q31" s="1480">
        <f>N31-'AM Deposit'!N31</f>
        <v>0</v>
      </c>
      <c r="R31" s="1479">
        <f>O31-'AM Deposit'!O31</f>
        <v>0</v>
      </c>
      <c r="S31" s="1790"/>
      <c r="T31" s="1419">
        <f t="shared" si="1"/>
        <v>0</v>
      </c>
      <c r="U31" s="1418">
        <f t="shared" si="2"/>
        <v>0</v>
      </c>
      <c r="V31" s="1402">
        <f t="shared" si="3"/>
        <v>0</v>
      </c>
      <c r="W31" s="1790"/>
      <c r="X31" s="1417"/>
      <c r="Y31" s="1398"/>
    </row>
    <row r="32" spans="1:25">
      <c r="A32" s="1429" t="s">
        <v>427</v>
      </c>
      <c r="B32" s="1428"/>
      <c r="C32" s="1414"/>
      <c r="D32" s="1413"/>
      <c r="E32" s="1414"/>
      <c r="F32" s="1407"/>
      <c r="G32" s="1478"/>
      <c r="H32" s="1484"/>
      <c r="I32" s="1483"/>
      <c r="J32" s="1424"/>
      <c r="K32" s="1482">
        <f t="shared" si="0"/>
        <v>0</v>
      </c>
      <c r="L32" s="1474"/>
      <c r="M32" s="1481"/>
      <c r="N32" s="1478"/>
      <c r="O32" s="1478"/>
      <c r="P32" s="1471">
        <f>M32-'AM Deposit'!M32</f>
        <v>0</v>
      </c>
      <c r="Q32" s="1480">
        <f>N32-'AM Deposit'!N32</f>
        <v>0</v>
      </c>
      <c r="R32" s="1479">
        <f>O32-'AM Deposit'!O32</f>
        <v>0</v>
      </c>
      <c r="S32" s="1790"/>
      <c r="T32" s="1419">
        <f t="shared" si="1"/>
        <v>0</v>
      </c>
      <c r="U32" s="1418">
        <f t="shared" si="2"/>
        <v>0</v>
      </c>
      <c r="V32" s="1402">
        <f t="shared" si="3"/>
        <v>0</v>
      </c>
      <c r="W32" s="1790"/>
      <c r="X32" s="1417"/>
      <c r="Y32" s="1398"/>
    </row>
    <row r="33" spans="1:25">
      <c r="A33" s="1429" t="s">
        <v>426</v>
      </c>
      <c r="B33" s="1428"/>
      <c r="C33" s="1414"/>
      <c r="D33" s="1413"/>
      <c r="E33" s="1414"/>
      <c r="F33" s="1407"/>
      <c r="G33" s="1478"/>
      <c r="H33" s="1484"/>
      <c r="I33" s="1483"/>
      <c r="J33" s="1424"/>
      <c r="K33" s="1482">
        <f t="shared" si="0"/>
        <v>0</v>
      </c>
      <c r="L33" s="1474"/>
      <c r="M33" s="1481"/>
      <c r="N33" s="1478"/>
      <c r="O33" s="1478"/>
      <c r="P33" s="1471">
        <f>M33-'AM Deposit'!M33</f>
        <v>0</v>
      </c>
      <c r="Q33" s="1480">
        <f>N33-'AM Deposit'!N33</f>
        <v>0</v>
      </c>
      <c r="R33" s="1479">
        <f>O33-'AM Deposit'!O33</f>
        <v>0</v>
      </c>
      <c r="S33" s="1790"/>
      <c r="T33" s="1419">
        <f t="shared" si="1"/>
        <v>0</v>
      </c>
      <c r="U33" s="1418">
        <f t="shared" si="2"/>
        <v>0</v>
      </c>
      <c r="V33" s="1402">
        <f t="shared" si="3"/>
        <v>0</v>
      </c>
      <c r="W33" s="1790"/>
      <c r="X33" s="1417"/>
      <c r="Y33" s="1398"/>
    </row>
    <row r="34" spans="1:25">
      <c r="A34" s="1429" t="s">
        <v>425</v>
      </c>
      <c r="B34" s="1428"/>
      <c r="C34" s="1414"/>
      <c r="D34" s="1413"/>
      <c r="E34" s="1414"/>
      <c r="F34" s="1407"/>
      <c r="G34" s="1478"/>
      <c r="H34" s="1484"/>
      <c r="I34" s="1483"/>
      <c r="J34" s="1424"/>
      <c r="K34" s="1482">
        <f t="shared" si="0"/>
        <v>0</v>
      </c>
      <c r="L34" s="1474"/>
      <c r="M34" s="1481"/>
      <c r="N34" s="1478"/>
      <c r="O34" s="1478"/>
      <c r="P34" s="1471">
        <f>M34-'AM Deposit'!M34</f>
        <v>0</v>
      </c>
      <c r="Q34" s="1480">
        <f>N34-'AM Deposit'!N34</f>
        <v>0</v>
      </c>
      <c r="R34" s="1479">
        <f>O34-'AM Deposit'!O34</f>
        <v>0</v>
      </c>
      <c r="S34" s="1790"/>
      <c r="T34" s="1419">
        <f t="shared" si="1"/>
        <v>0</v>
      </c>
      <c r="U34" s="1418">
        <f t="shared" si="2"/>
        <v>0</v>
      </c>
      <c r="V34" s="1402">
        <f t="shared" si="3"/>
        <v>0</v>
      </c>
      <c r="W34" s="1790"/>
      <c r="X34" s="1417"/>
      <c r="Y34" s="1398"/>
    </row>
    <row r="35" spans="1:25" ht="15" thickBot="1">
      <c r="A35" s="1416" t="s">
        <v>424</v>
      </c>
      <c r="B35" s="1415"/>
      <c r="C35" s="1414"/>
      <c r="D35" s="1413"/>
      <c r="E35" s="1460"/>
      <c r="F35" s="1407"/>
      <c r="G35" s="1478"/>
      <c r="H35" s="1477"/>
      <c r="I35" s="1476"/>
      <c r="J35" s="1408"/>
      <c r="K35" s="1475">
        <f t="shared" si="0"/>
        <v>0</v>
      </c>
      <c r="L35" s="1474"/>
      <c r="M35" s="1473"/>
      <c r="N35" s="1472"/>
      <c r="O35" s="1472"/>
      <c r="P35" s="1471">
        <f>M35-'AM Deposit'!M35</f>
        <v>0</v>
      </c>
      <c r="Q35" s="1470">
        <f>N35-'AM Deposit'!N35</f>
        <v>0</v>
      </c>
      <c r="R35" s="1469">
        <f>O35-'AM Deposit'!O35</f>
        <v>0</v>
      </c>
      <c r="S35" s="1790"/>
      <c r="T35" s="1419">
        <f t="shared" si="1"/>
        <v>0</v>
      </c>
      <c r="U35" s="1418">
        <f t="shared" si="2"/>
        <v>0</v>
      </c>
      <c r="V35" s="1400">
        <f t="shared" si="3"/>
        <v>0</v>
      </c>
      <c r="W35" s="1790"/>
      <c r="X35" s="1399"/>
      <c r="Y35" s="1398"/>
    </row>
    <row r="36" spans="1:25" ht="14.85" customHeight="1" thickBot="1">
      <c r="A36" s="1397"/>
      <c r="B36" s="1396"/>
      <c r="C36" s="1385">
        <f>SUM(C5:C35)</f>
        <v>0</v>
      </c>
      <c r="D36" s="1385">
        <f>SUM(D5:D35)</f>
        <v>0</v>
      </c>
      <c r="E36" s="1395"/>
      <c r="F36" s="1394"/>
      <c r="G36" s="1468">
        <f>SUM(G5:G35)</f>
        <v>0</v>
      </c>
      <c r="H36" s="1468">
        <f>SUM(H5:H35)</f>
        <v>0</v>
      </c>
      <c r="I36" s="1468">
        <f>SUM(I5:I35)</f>
        <v>0</v>
      </c>
      <c r="J36" s="1392">
        <f>SUM(J5:J35)</f>
        <v>0</v>
      </c>
      <c r="K36" s="1467">
        <f>SUM(K5:K35)</f>
        <v>0</v>
      </c>
      <c r="L36" s="1466"/>
      <c r="M36" s="1465">
        <f t="shared" ref="M36:R36" si="4">SUM(M5:M35)</f>
        <v>0</v>
      </c>
      <c r="N36" s="1463">
        <f t="shared" si="4"/>
        <v>0</v>
      </c>
      <c r="O36" s="1387">
        <f t="shared" si="4"/>
        <v>0</v>
      </c>
      <c r="P36" s="1464">
        <f t="shared" si="4"/>
        <v>0</v>
      </c>
      <c r="Q36" s="1463">
        <f t="shared" si="4"/>
        <v>0</v>
      </c>
      <c r="R36" s="1387">
        <f t="shared" si="4"/>
        <v>0</v>
      </c>
      <c r="S36" s="1790"/>
      <c r="T36" s="1393">
        <f>SUM(T5:T35)</f>
        <v>0</v>
      </c>
      <c r="U36" s="1385">
        <f>SUM(U5:U35)</f>
        <v>0</v>
      </c>
      <c r="V36" s="1462">
        <f>SUM(V5:V35)</f>
        <v>0</v>
      </c>
      <c r="W36" s="1790"/>
      <c r="X36" s="1795"/>
      <c r="Y36" s="1796"/>
    </row>
    <row r="37" spans="1:25" ht="14.1" customHeight="1" thickBot="1">
      <c r="A37" s="1383"/>
      <c r="B37" s="1380"/>
      <c r="C37" s="1382"/>
      <c r="D37" s="1382"/>
      <c r="E37" s="1382"/>
      <c r="F37" s="1381"/>
      <c r="G37" s="1381"/>
      <c r="H37" s="1381"/>
      <c r="I37" s="1381"/>
      <c r="J37" s="1381"/>
      <c r="K37" s="1381"/>
      <c r="L37" s="1461"/>
      <c r="M37" s="1461"/>
      <c r="N37" s="1461"/>
      <c r="O37" s="1461"/>
      <c r="P37" s="1461"/>
      <c r="Q37" s="1461"/>
      <c r="R37" s="1461"/>
      <c r="S37" s="1791"/>
      <c r="T37" s="1381"/>
      <c r="U37" s="1380"/>
      <c r="V37" s="1379"/>
      <c r="W37" s="1791"/>
      <c r="X37" s="1797"/>
      <c r="Y37" s="1798"/>
    </row>
    <row r="38" spans="1:25">
      <c r="A38" s="1377"/>
      <c r="C38" s="1377"/>
      <c r="D38" s="1377"/>
      <c r="E38" s="1377"/>
      <c r="F38" s="1378"/>
      <c r="G38" s="1378"/>
      <c r="H38" s="1378"/>
      <c r="I38" s="1378"/>
      <c r="J38" s="1378"/>
      <c r="K38" s="1378"/>
      <c r="L38" s="1378"/>
      <c r="M38" s="1378"/>
      <c r="N38" s="1378"/>
      <c r="O38" s="1378"/>
      <c r="P38" s="1378"/>
      <c r="Q38" s="1378"/>
      <c r="R38" s="1378"/>
      <c r="T38" s="1378"/>
    </row>
    <row r="39" spans="1:25">
      <c r="A39" s="1377"/>
      <c r="C39" s="1377"/>
      <c r="D39" s="1377"/>
      <c r="E39" s="1377"/>
      <c r="F39" s="1378"/>
      <c r="G39" s="1378"/>
      <c r="H39" s="1378"/>
      <c r="I39" s="1378"/>
      <c r="J39" s="1378"/>
      <c r="K39" s="1378"/>
      <c r="L39" s="1378"/>
      <c r="M39" s="1378"/>
      <c r="N39" s="1378"/>
      <c r="O39" s="1378"/>
      <c r="P39" s="1378"/>
      <c r="Q39" s="1378"/>
      <c r="R39" s="1378"/>
      <c r="T39" s="1378"/>
    </row>
    <row r="40" spans="1:25">
      <c r="A40" s="1377"/>
      <c r="C40" s="1377"/>
      <c r="D40" s="1377"/>
      <c r="E40" s="1377"/>
      <c r="U40" s="1375" t="s">
        <v>398</v>
      </c>
    </row>
    <row r="41" spans="1:25">
      <c r="A41" s="1377"/>
      <c r="C41" s="1377"/>
      <c r="D41" s="1377"/>
      <c r="E41" s="1377"/>
    </row>
    <row r="42" spans="1:25">
      <c r="A42" s="1377"/>
      <c r="C42" s="1377"/>
      <c r="D42" s="1377"/>
      <c r="E42" s="1377"/>
    </row>
    <row r="43" spans="1:25">
      <c r="A43" s="1377"/>
      <c r="C43" s="1377"/>
      <c r="D43" s="1377"/>
      <c r="E43" s="1377"/>
    </row>
    <row r="44" spans="1:25">
      <c r="A44" s="1377"/>
      <c r="C44" s="1377"/>
      <c r="D44" s="1377"/>
      <c r="E44" s="1377"/>
    </row>
  </sheetData>
  <sheetProtection selectLockedCells="1"/>
  <mergeCells count="26">
    <mergeCell ref="O3:O4"/>
    <mergeCell ref="B2:E2"/>
    <mergeCell ref="G2:K2"/>
    <mergeCell ref="M2:R2"/>
    <mergeCell ref="T2:V2"/>
    <mergeCell ref="B3:B4"/>
    <mergeCell ref="C3:C4"/>
    <mergeCell ref="D3:D4"/>
    <mergeCell ref="E3:E4"/>
    <mergeCell ref="G3:G4"/>
    <mergeCell ref="H3:H4"/>
    <mergeCell ref="I3:I4"/>
    <mergeCell ref="J3:J4"/>
    <mergeCell ref="K3:K4"/>
    <mergeCell ref="M3:M4"/>
    <mergeCell ref="N3:N4"/>
    <mergeCell ref="V3:V4"/>
    <mergeCell ref="W3:W37"/>
    <mergeCell ref="X2:X4"/>
    <mergeCell ref="X36:Y37"/>
    <mergeCell ref="P3:P4"/>
    <mergeCell ref="Q3:Q4"/>
    <mergeCell ref="R3:R4"/>
    <mergeCell ref="S3:S37"/>
    <mergeCell ref="T3:T4"/>
    <mergeCell ref="U3:U4"/>
  </mergeCells>
  <conditionalFormatting sqref="P5">
    <cfRule type="cellIs" dxfId="103" priority="42" operator="notEqual">
      <formula>$J$5</formula>
    </cfRule>
  </conditionalFormatting>
  <conditionalFormatting sqref="P6">
    <cfRule type="cellIs" dxfId="102" priority="41" operator="notEqual">
      <formula>$J$6</formula>
    </cfRule>
  </conditionalFormatting>
  <conditionalFormatting sqref="P7">
    <cfRule type="cellIs" dxfId="101" priority="39" operator="notEqual">
      <formula>$J$7</formula>
    </cfRule>
    <cfRule type="cellIs" dxfId="100" priority="40" operator="notEqual">
      <formula>$I$7</formula>
    </cfRule>
  </conditionalFormatting>
  <conditionalFormatting sqref="P8">
    <cfRule type="cellIs" dxfId="99" priority="38" operator="notEqual">
      <formula>$J$8</formula>
    </cfRule>
  </conditionalFormatting>
  <conditionalFormatting sqref="P9">
    <cfRule type="cellIs" dxfId="98" priority="37" operator="notEqual">
      <formula>$J$9</formula>
    </cfRule>
  </conditionalFormatting>
  <conditionalFormatting sqref="P10">
    <cfRule type="cellIs" dxfId="97" priority="36" operator="notEqual">
      <formula>$J$10</formula>
    </cfRule>
  </conditionalFormatting>
  <conditionalFormatting sqref="P11">
    <cfRule type="cellIs" dxfId="96" priority="35" operator="notEqual">
      <formula>$J$11</formula>
    </cfRule>
  </conditionalFormatting>
  <conditionalFormatting sqref="P12">
    <cfRule type="cellIs" dxfId="95" priority="34" operator="notEqual">
      <formula>$J$12</formula>
    </cfRule>
  </conditionalFormatting>
  <conditionalFormatting sqref="P13">
    <cfRule type="cellIs" dxfId="94" priority="33" operator="notEqual">
      <formula>$J$13</formula>
    </cfRule>
  </conditionalFormatting>
  <conditionalFormatting sqref="P14">
    <cfRule type="cellIs" dxfId="93" priority="32" operator="notEqual">
      <formula>$J$14</formula>
    </cfRule>
  </conditionalFormatting>
  <conditionalFormatting sqref="P15">
    <cfRule type="cellIs" dxfId="92" priority="31" operator="notEqual">
      <formula>$J$15</formula>
    </cfRule>
  </conditionalFormatting>
  <conditionalFormatting sqref="P16">
    <cfRule type="cellIs" dxfId="91" priority="30" operator="notEqual">
      <formula>$J$16</formula>
    </cfRule>
  </conditionalFormatting>
  <conditionalFormatting sqref="P17">
    <cfRule type="cellIs" dxfId="90" priority="12" operator="notEqual">
      <formula>$J$17</formula>
    </cfRule>
    <cfRule type="cellIs" dxfId="89" priority="29" operator="notEqual">
      <formula>$J$17</formula>
    </cfRule>
  </conditionalFormatting>
  <conditionalFormatting sqref="P18">
    <cfRule type="cellIs" dxfId="88" priority="13" operator="notEqual">
      <formula>$J$18</formula>
    </cfRule>
    <cfRule type="cellIs" dxfId="87" priority="28" operator="notEqual">
      <formula>$J$18</formula>
    </cfRule>
  </conditionalFormatting>
  <conditionalFormatting sqref="P19">
    <cfRule type="cellIs" dxfId="86" priority="14" operator="notEqual">
      <formula>$J$19</formula>
    </cfRule>
    <cfRule type="cellIs" dxfId="85" priority="27" operator="notEqual">
      <formula>$J$19</formula>
    </cfRule>
  </conditionalFormatting>
  <conditionalFormatting sqref="P20">
    <cfRule type="cellIs" dxfId="84" priority="15" operator="notEqual">
      <formula>$J$20</formula>
    </cfRule>
    <cfRule type="cellIs" dxfId="83" priority="26" operator="notEqual">
      <formula>$J$20</formula>
    </cfRule>
  </conditionalFormatting>
  <conditionalFormatting sqref="P21">
    <cfRule type="cellIs" dxfId="82" priority="16" operator="notEqual">
      <formula>$J$21</formula>
    </cfRule>
    <cfRule type="cellIs" dxfId="81" priority="25" operator="notEqual">
      <formula>$J$21</formula>
    </cfRule>
  </conditionalFormatting>
  <conditionalFormatting sqref="P22">
    <cfRule type="cellIs" dxfId="80" priority="17" operator="notEqual">
      <formula>$J$22</formula>
    </cfRule>
    <cfRule type="cellIs" dxfId="79" priority="24" operator="notEqual">
      <formula>$J$22</formula>
    </cfRule>
  </conditionalFormatting>
  <conditionalFormatting sqref="P23">
    <cfRule type="cellIs" dxfId="78" priority="18" operator="notEqual">
      <formula>$J$23</formula>
    </cfRule>
    <cfRule type="cellIs" dxfId="77" priority="23" operator="notEqual">
      <formula>$J$23</formula>
    </cfRule>
  </conditionalFormatting>
  <conditionalFormatting sqref="P24">
    <cfRule type="cellIs" dxfId="76" priority="19" operator="notEqual">
      <formula>$J$24</formula>
    </cfRule>
    <cfRule type="cellIs" dxfId="75" priority="22" operator="notEqual">
      <formula>$J$24</formula>
    </cfRule>
  </conditionalFormatting>
  <conditionalFormatting sqref="P25">
    <cfRule type="cellIs" dxfId="74" priority="20" operator="notEqual">
      <formula>$J$25</formula>
    </cfRule>
    <cfRule type="cellIs" dxfId="73" priority="21" operator="notEqual">
      <formula>$J$25</formula>
    </cfRule>
  </conditionalFormatting>
  <conditionalFormatting sqref="P26">
    <cfRule type="cellIs" dxfId="72" priority="11" operator="notEqual">
      <formula>$J$26</formula>
    </cfRule>
  </conditionalFormatting>
  <conditionalFormatting sqref="P27">
    <cfRule type="cellIs" dxfId="71" priority="10" operator="notEqual">
      <formula>$J$27</formula>
    </cfRule>
  </conditionalFormatting>
  <conditionalFormatting sqref="P28">
    <cfRule type="cellIs" dxfId="70" priority="9" operator="notEqual">
      <formula>$J$28</formula>
    </cfRule>
  </conditionalFormatting>
  <conditionalFormatting sqref="P29">
    <cfRule type="cellIs" dxfId="69" priority="8" operator="notEqual">
      <formula>$J$29</formula>
    </cfRule>
  </conditionalFormatting>
  <conditionalFormatting sqref="P30">
    <cfRule type="cellIs" dxfId="68" priority="7" operator="notEqual">
      <formula>$J$30</formula>
    </cfRule>
  </conditionalFormatting>
  <conditionalFormatting sqref="P31">
    <cfRule type="cellIs" dxfId="67" priority="6" operator="notEqual">
      <formula>$J$31</formula>
    </cfRule>
  </conditionalFormatting>
  <conditionalFormatting sqref="P32">
    <cfRule type="cellIs" dxfId="66" priority="5" operator="notEqual">
      <formula>$J$32</formula>
    </cfRule>
  </conditionalFormatting>
  <conditionalFormatting sqref="P33">
    <cfRule type="cellIs" dxfId="65" priority="4" operator="notEqual">
      <formula>$J$33</formula>
    </cfRule>
  </conditionalFormatting>
  <conditionalFormatting sqref="P34">
    <cfRule type="cellIs" dxfId="64" priority="3" operator="notEqual">
      <formula>$J$34</formula>
    </cfRule>
  </conditionalFormatting>
  <conditionalFormatting sqref="P35">
    <cfRule type="cellIs" dxfId="63" priority="2" operator="notEqual">
      <formula>$J$35</formula>
    </cfRule>
  </conditionalFormatting>
  <conditionalFormatting sqref="P36">
    <cfRule type="cellIs" dxfId="62" priority="1" operator="notEqual">
      <formula>$J$36</formula>
    </cfRule>
  </conditionalFormatting>
  <conditionalFormatting sqref="T5:V36 Q5:R36">
    <cfRule type="cellIs" dxfId="61" priority="43" operator="lessThan">
      <formula>0</formula>
    </cfRule>
  </conditionalFormatting>
  <dataValidations count="1">
    <dataValidation type="list" allowBlank="1" showInputMessage="1" showErrorMessage="1" sqref="E5:E35" xr:uid="{00000000-0002-0000-0300-000000000000}">
      <formula1>"YD, RD"</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jump_quicksheet">
                <anchor moveWithCells="1" sizeWithCells="1">
                  <from>
                    <xdr:col>9</xdr:col>
                    <xdr:colOff>180975</xdr:colOff>
                    <xdr:row>0</xdr:row>
                    <xdr:rowOff>0</xdr:rowOff>
                  </from>
                  <to>
                    <xdr:col>10</xdr:col>
                    <xdr:colOff>276225</xdr:colOff>
                    <xdr:row>0</xdr:row>
                    <xdr:rowOff>219075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69093-8FBC-4EC3-94B5-18D6DEA56AC5}">
  <sheetPr codeName="Sheet21">
    <tabColor theme="8"/>
  </sheetPr>
  <dimension ref="A1:Z44"/>
  <sheetViews>
    <sheetView zoomScale="90" zoomScaleNormal="90" workbookViewId="0">
      <selection activeCell="I9" sqref="I9"/>
    </sheetView>
  </sheetViews>
  <sheetFormatPr defaultColWidth="9.5703125" defaultRowHeight="14.25"/>
  <cols>
    <col min="1" max="1" width="5.28515625" style="1290" customWidth="1"/>
    <col min="2" max="2" width="17.7109375" style="1375" customWidth="1"/>
    <col min="3" max="5" width="11" style="1290" customWidth="1"/>
    <col min="6" max="6" width="2.5703125" style="1290" customWidth="1"/>
    <col min="7" max="9" width="12.42578125" style="1290" customWidth="1"/>
    <col min="10" max="10" width="14" style="1290" customWidth="1"/>
    <col min="11" max="11" width="12.5703125" style="1290" customWidth="1"/>
    <col min="12" max="12" width="12.42578125" style="1290" customWidth="1"/>
    <col min="13" max="13" width="2.5703125" style="1290" customWidth="1"/>
    <col min="14" max="19" width="11.140625" style="1290" customWidth="1"/>
    <col min="20" max="20" width="2.5703125" style="1375" customWidth="1"/>
    <col min="21" max="21" width="11.140625" style="1290" customWidth="1"/>
    <col min="22" max="22" width="11.140625" style="1375" customWidth="1"/>
    <col min="23" max="23" width="11.140625" style="1376" customWidth="1"/>
    <col min="24" max="24" width="2.5703125" style="1375" customWidth="1"/>
    <col min="25" max="25" width="36.7109375" style="1290" customWidth="1"/>
    <col min="26" max="26" width="2.42578125" style="1290" customWidth="1"/>
    <col min="27" max="27" width="13.7109375" style="1290" customWidth="1"/>
    <col min="28" max="28" width="13.42578125" style="1290" customWidth="1"/>
    <col min="29" max="48" width="9.5703125" style="1290"/>
    <col min="49" max="49" width="11.42578125" style="1290" customWidth="1"/>
    <col min="50" max="16384" width="9.5703125" style="1290"/>
  </cols>
  <sheetData>
    <row r="1" spans="1:26" ht="21.75" customHeight="1" thickBot="1"/>
    <row r="2" spans="1:26" ht="28.5" customHeight="1" thickBot="1">
      <c r="B2" s="1805" t="s">
        <v>475</v>
      </c>
      <c r="C2" s="1806"/>
      <c r="D2" s="1806"/>
      <c r="E2" s="1807"/>
      <c r="F2" s="1459"/>
      <c r="G2" s="1808" t="s">
        <v>474</v>
      </c>
      <c r="H2" s="1809"/>
      <c r="I2" s="1809"/>
      <c r="J2" s="1809"/>
      <c r="K2" s="1809"/>
      <c r="L2" s="1810"/>
      <c r="M2" s="1459"/>
      <c r="N2" s="1808" t="s">
        <v>473</v>
      </c>
      <c r="O2" s="1809"/>
      <c r="P2" s="1809"/>
      <c r="Q2" s="1809"/>
      <c r="R2" s="1809"/>
      <c r="S2" s="1810"/>
      <c r="T2" s="1458"/>
      <c r="U2" s="1811" t="s">
        <v>472</v>
      </c>
      <c r="V2" s="1812"/>
      <c r="W2" s="1813"/>
      <c r="X2" s="1458"/>
      <c r="Y2" s="1792" t="s">
        <v>471</v>
      </c>
      <c r="Z2" s="1457"/>
    </row>
    <row r="3" spans="1:26" ht="27.6" customHeight="1">
      <c r="A3" s="1456"/>
      <c r="B3" s="1799" t="s">
        <v>470</v>
      </c>
      <c r="C3" s="1801" t="s">
        <v>469</v>
      </c>
      <c r="D3" s="1786" t="s">
        <v>468</v>
      </c>
      <c r="E3" s="1786" t="s">
        <v>467</v>
      </c>
      <c r="F3" s="1455"/>
      <c r="G3" s="1786" t="s">
        <v>466</v>
      </c>
      <c r="H3" s="1799" t="s">
        <v>465</v>
      </c>
      <c r="I3" s="1786" t="s">
        <v>484</v>
      </c>
      <c r="J3" s="1786" t="s">
        <v>462</v>
      </c>
      <c r="K3" s="1799" t="s">
        <v>483</v>
      </c>
      <c r="L3" s="1816" t="s">
        <v>485</v>
      </c>
      <c r="M3" s="1455"/>
      <c r="N3" s="1799" t="s">
        <v>482</v>
      </c>
      <c r="O3" s="1799" t="s">
        <v>481</v>
      </c>
      <c r="P3" s="1799" t="s">
        <v>480</v>
      </c>
      <c r="Q3" s="1799" t="s">
        <v>479</v>
      </c>
      <c r="R3" s="1799" t="s">
        <v>478</v>
      </c>
      <c r="S3" s="1799" t="s">
        <v>477</v>
      </c>
      <c r="T3" s="1788"/>
      <c r="U3" s="1799" t="s">
        <v>457</v>
      </c>
      <c r="V3" s="1803" t="s">
        <v>456</v>
      </c>
      <c r="W3" s="1786" t="s">
        <v>455</v>
      </c>
      <c r="X3" s="1788"/>
      <c r="Y3" s="1793"/>
      <c r="Z3" s="1398"/>
    </row>
    <row r="4" spans="1:26" ht="17.850000000000001" customHeight="1" thickBot="1">
      <c r="A4" s="1454"/>
      <c r="B4" s="1800"/>
      <c r="C4" s="1802"/>
      <c r="D4" s="1787"/>
      <c r="E4" s="1787"/>
      <c r="F4" s="1453"/>
      <c r="G4" s="1787"/>
      <c r="H4" s="1800"/>
      <c r="I4" s="1787"/>
      <c r="J4" s="1787"/>
      <c r="K4" s="1800"/>
      <c r="L4" s="1817"/>
      <c r="M4" s="1453"/>
      <c r="N4" s="1800"/>
      <c r="O4" s="1800"/>
      <c r="P4" s="1800"/>
      <c r="Q4" s="1800"/>
      <c r="R4" s="1800"/>
      <c r="S4" s="1800"/>
      <c r="T4" s="1789"/>
      <c r="U4" s="1800"/>
      <c r="V4" s="1804"/>
      <c r="W4" s="1787"/>
      <c r="X4" s="1789"/>
      <c r="Y4" s="1794"/>
      <c r="Z4" s="1398"/>
    </row>
    <row r="5" spans="1:26" ht="14.1" customHeight="1">
      <c r="A5" s="1429" t="s">
        <v>454</v>
      </c>
      <c r="B5" s="1452"/>
      <c r="C5" s="1451"/>
      <c r="D5" s="1413"/>
      <c r="E5" s="1451"/>
      <c r="F5" s="1407"/>
      <c r="G5" s="1478"/>
      <c r="H5" s="1484"/>
      <c r="I5" s="1497"/>
      <c r="J5" s="1424"/>
      <c r="K5" s="1496">
        <f t="shared" ref="K5:K35" si="0">H5+I5</f>
        <v>0</v>
      </c>
      <c r="L5" s="1499">
        <f>'AM Deposit'!G5+'PM Deposit'!G5+'AM Drive Thru'!G5+'PM Drive Thru'!G5</f>
        <v>0</v>
      </c>
      <c r="M5" s="1474"/>
      <c r="N5" s="1495"/>
      <c r="O5" s="1494"/>
      <c r="P5" s="1494"/>
      <c r="Q5" s="1471">
        <f>N5-'AM Deposit'!M5</f>
        <v>0</v>
      </c>
      <c r="R5" s="1493">
        <f>O5-'AM Deposit'!N5</f>
        <v>0</v>
      </c>
      <c r="S5" s="1492">
        <f>P5-'AM Deposit'!O5</f>
        <v>0</v>
      </c>
      <c r="T5" s="1790"/>
      <c r="U5" s="1444">
        <f t="shared" ref="U5:U35" si="1">C5-H5</f>
        <v>0</v>
      </c>
      <c r="V5" s="1443">
        <f t="shared" ref="V5:V35" si="2">R5-I5</f>
        <v>0</v>
      </c>
      <c r="W5" s="1442">
        <f t="shared" ref="W5:W35" si="3">U5+V5</f>
        <v>0</v>
      </c>
      <c r="X5" s="1790"/>
      <c r="Y5" s="1441"/>
      <c r="Z5" s="1398"/>
    </row>
    <row r="6" spans="1:26" ht="15">
      <c r="A6" s="1429" t="s">
        <v>453</v>
      </c>
      <c r="B6" s="1428"/>
      <c r="C6" s="1414"/>
      <c r="D6" s="1413"/>
      <c r="E6" s="1414"/>
      <c r="F6" s="1407"/>
      <c r="G6" s="1478"/>
      <c r="H6" s="1491"/>
      <c r="I6" s="1490"/>
      <c r="J6" s="1424"/>
      <c r="K6" s="1482">
        <f t="shared" si="0"/>
        <v>0</v>
      </c>
      <c r="L6" s="1499">
        <f>'AM Deposit'!G6+'PM Deposit'!G6+'AM Drive Thru'!G6+'PM Drive Thru'!G6</f>
        <v>0</v>
      </c>
      <c r="M6" s="1474"/>
      <c r="N6" s="1481"/>
      <c r="O6" s="1478"/>
      <c r="P6" s="1478"/>
      <c r="Q6" s="1471">
        <f>N6-'AM Deposit'!M6</f>
        <v>0</v>
      </c>
      <c r="R6" s="1480">
        <f>O6-'AM Deposit'!N6</f>
        <v>0</v>
      </c>
      <c r="S6" s="1479">
        <f>P6-'AM Deposit'!O6</f>
        <v>0</v>
      </c>
      <c r="T6" s="1790"/>
      <c r="U6" s="1419">
        <f t="shared" si="1"/>
        <v>0</v>
      </c>
      <c r="V6" s="1418">
        <f t="shared" si="2"/>
        <v>0</v>
      </c>
      <c r="W6" s="1402">
        <f t="shared" si="3"/>
        <v>0</v>
      </c>
      <c r="X6" s="1790"/>
      <c r="Y6" s="1417"/>
      <c r="Z6" s="1398"/>
    </row>
    <row r="7" spans="1:26" ht="15">
      <c r="A7" s="1429" t="s">
        <v>452</v>
      </c>
      <c r="B7" s="1428"/>
      <c r="C7" s="1414"/>
      <c r="D7" s="1413"/>
      <c r="E7" s="1414"/>
      <c r="F7" s="1407"/>
      <c r="G7" s="1478"/>
      <c r="H7" s="1491"/>
      <c r="I7" s="1490"/>
      <c r="J7" s="1424"/>
      <c r="K7" s="1482">
        <f t="shared" si="0"/>
        <v>0</v>
      </c>
      <c r="L7" s="1499">
        <f>'AM Deposit'!G7+'PM Deposit'!G7+'AM Drive Thru'!G7+'PM Drive Thru'!G7</f>
        <v>0</v>
      </c>
      <c r="M7" s="1474"/>
      <c r="N7" s="1481"/>
      <c r="O7" s="1478"/>
      <c r="P7" s="1478"/>
      <c r="Q7" s="1471">
        <f>N7-'AM Deposit'!M7</f>
        <v>0</v>
      </c>
      <c r="R7" s="1480">
        <f>O7-'AM Deposit'!N7</f>
        <v>0</v>
      </c>
      <c r="S7" s="1479">
        <f>P7-'AM Deposit'!O7</f>
        <v>0</v>
      </c>
      <c r="T7" s="1790"/>
      <c r="U7" s="1419">
        <f t="shared" si="1"/>
        <v>0</v>
      </c>
      <c r="V7" s="1418">
        <f t="shared" si="2"/>
        <v>0</v>
      </c>
      <c r="W7" s="1402">
        <f t="shared" si="3"/>
        <v>0</v>
      </c>
      <c r="X7" s="1790"/>
      <c r="Y7" s="1417"/>
      <c r="Z7" s="1398"/>
    </row>
    <row r="8" spans="1:26" ht="15">
      <c r="A8" s="1429" t="s">
        <v>451</v>
      </c>
      <c r="B8" s="1428"/>
      <c r="C8" s="1414"/>
      <c r="D8" s="1413"/>
      <c r="E8" s="1414"/>
      <c r="F8" s="1407"/>
      <c r="G8" s="1478"/>
      <c r="H8" s="1491"/>
      <c r="I8" s="1490"/>
      <c r="J8" s="1424"/>
      <c r="K8" s="1482">
        <f t="shared" si="0"/>
        <v>0</v>
      </c>
      <c r="L8" s="1499">
        <f>'AM Deposit'!G8+'PM Deposit'!G8+'AM Drive Thru'!G8+'PM Drive Thru'!G8</f>
        <v>0</v>
      </c>
      <c r="M8" s="1474"/>
      <c r="N8" s="1481"/>
      <c r="O8" s="1478"/>
      <c r="P8" s="1478"/>
      <c r="Q8" s="1471">
        <f>N8-'AM Deposit'!M8</f>
        <v>0</v>
      </c>
      <c r="R8" s="1480">
        <f>O8-'AM Deposit'!N8</f>
        <v>0</v>
      </c>
      <c r="S8" s="1479">
        <f>P8-'AM Deposit'!O8</f>
        <v>0</v>
      </c>
      <c r="T8" s="1790"/>
      <c r="U8" s="1419">
        <f t="shared" si="1"/>
        <v>0</v>
      </c>
      <c r="V8" s="1418">
        <f t="shared" si="2"/>
        <v>0</v>
      </c>
      <c r="W8" s="1402">
        <f t="shared" si="3"/>
        <v>0</v>
      </c>
      <c r="X8" s="1790"/>
      <c r="Y8" s="1417"/>
      <c r="Z8" s="1398"/>
    </row>
    <row r="9" spans="1:26" ht="15">
      <c r="A9" s="1429" t="s">
        <v>450</v>
      </c>
      <c r="B9" s="1428"/>
      <c r="C9" s="1414"/>
      <c r="D9" s="1413"/>
      <c r="E9" s="1414"/>
      <c r="F9" s="1407"/>
      <c r="G9" s="1478"/>
      <c r="H9" s="1491"/>
      <c r="I9" s="1490"/>
      <c r="J9" s="1424"/>
      <c r="K9" s="1482">
        <f t="shared" si="0"/>
        <v>0</v>
      </c>
      <c r="L9" s="1499">
        <f>'AM Deposit'!G9+'PM Deposit'!G9+'AM Drive Thru'!G9+'PM Drive Thru'!G9</f>
        <v>0</v>
      </c>
      <c r="M9" s="1474"/>
      <c r="N9" s="1481"/>
      <c r="O9" s="1478"/>
      <c r="P9" s="1478"/>
      <c r="Q9" s="1471">
        <f>N9-'AM Deposit'!M9</f>
        <v>0</v>
      </c>
      <c r="R9" s="1480">
        <f>O9-'AM Deposit'!N9</f>
        <v>0</v>
      </c>
      <c r="S9" s="1479">
        <f>P9-'AM Deposit'!O9</f>
        <v>0</v>
      </c>
      <c r="T9" s="1790"/>
      <c r="U9" s="1419">
        <f t="shared" si="1"/>
        <v>0</v>
      </c>
      <c r="V9" s="1418">
        <f t="shared" si="2"/>
        <v>0</v>
      </c>
      <c r="W9" s="1402">
        <f t="shared" si="3"/>
        <v>0</v>
      </c>
      <c r="X9" s="1790"/>
      <c r="Y9" s="1417"/>
      <c r="Z9" s="1398"/>
    </row>
    <row r="10" spans="1:26" ht="15">
      <c r="A10" s="1429" t="s">
        <v>449</v>
      </c>
      <c r="B10" s="1428"/>
      <c r="C10" s="1414"/>
      <c r="D10" s="1413"/>
      <c r="E10" s="1414"/>
      <c r="F10" s="1407"/>
      <c r="G10" s="1478"/>
      <c r="H10" s="1491"/>
      <c r="I10" s="1490"/>
      <c r="J10" s="1424"/>
      <c r="K10" s="1482">
        <f t="shared" si="0"/>
        <v>0</v>
      </c>
      <c r="L10" s="1499">
        <f>'AM Deposit'!G10+'PM Deposit'!G10+'AM Drive Thru'!G10+'PM Drive Thru'!G10</f>
        <v>0</v>
      </c>
      <c r="M10" s="1474"/>
      <c r="N10" s="1481"/>
      <c r="O10" s="1478"/>
      <c r="P10" s="1478"/>
      <c r="Q10" s="1471">
        <f>N10-'AM Deposit'!M10</f>
        <v>0</v>
      </c>
      <c r="R10" s="1480">
        <f>O10-'AM Deposit'!N10</f>
        <v>0</v>
      </c>
      <c r="S10" s="1479">
        <f>P10-'AM Deposit'!O10</f>
        <v>0</v>
      </c>
      <c r="T10" s="1790"/>
      <c r="U10" s="1419">
        <f t="shared" si="1"/>
        <v>0</v>
      </c>
      <c r="V10" s="1418">
        <f t="shared" si="2"/>
        <v>0</v>
      </c>
      <c r="W10" s="1402">
        <f t="shared" si="3"/>
        <v>0</v>
      </c>
      <c r="X10" s="1790"/>
      <c r="Y10" s="1417"/>
      <c r="Z10" s="1398"/>
    </row>
    <row r="11" spans="1:26" ht="15">
      <c r="A11" s="1429" t="s">
        <v>448</v>
      </c>
      <c r="B11" s="1428"/>
      <c r="C11" s="1414"/>
      <c r="D11" s="1413"/>
      <c r="E11" s="1414"/>
      <c r="F11" s="1407"/>
      <c r="G11" s="1478"/>
      <c r="H11" s="1491"/>
      <c r="I11" s="1490"/>
      <c r="J11" s="1424"/>
      <c r="K11" s="1482">
        <f t="shared" si="0"/>
        <v>0</v>
      </c>
      <c r="L11" s="1499">
        <f>'AM Deposit'!G11+'PM Deposit'!G11+'AM Drive Thru'!G11+'PM Drive Thru'!G11</f>
        <v>0</v>
      </c>
      <c r="M11" s="1474"/>
      <c r="N11" s="1481"/>
      <c r="O11" s="1478"/>
      <c r="P11" s="1478"/>
      <c r="Q11" s="1471">
        <f>N11-'AM Deposit'!M11</f>
        <v>0</v>
      </c>
      <c r="R11" s="1480">
        <f>O11-'AM Deposit'!N11</f>
        <v>0</v>
      </c>
      <c r="S11" s="1479">
        <f>P11-'AM Deposit'!O11</f>
        <v>0</v>
      </c>
      <c r="T11" s="1790"/>
      <c r="U11" s="1419">
        <f t="shared" si="1"/>
        <v>0</v>
      </c>
      <c r="V11" s="1418">
        <f t="shared" si="2"/>
        <v>0</v>
      </c>
      <c r="W11" s="1402">
        <f t="shared" si="3"/>
        <v>0</v>
      </c>
      <c r="X11" s="1790"/>
      <c r="Y11" s="1417"/>
      <c r="Z11" s="1398"/>
    </row>
    <row r="12" spans="1:26" ht="15">
      <c r="A12" s="1429" t="s">
        <v>447</v>
      </c>
      <c r="B12" s="1428"/>
      <c r="C12" s="1414"/>
      <c r="D12" s="1413"/>
      <c r="E12" s="1414"/>
      <c r="F12" s="1407"/>
      <c r="G12" s="1478"/>
      <c r="H12" s="1491"/>
      <c r="I12" s="1490"/>
      <c r="J12" s="1424"/>
      <c r="K12" s="1482">
        <f t="shared" si="0"/>
        <v>0</v>
      </c>
      <c r="L12" s="1499">
        <f>'AM Deposit'!G12+'PM Deposit'!G12+'AM Drive Thru'!G12+'PM Drive Thru'!G12</f>
        <v>0</v>
      </c>
      <c r="M12" s="1474"/>
      <c r="N12" s="1481"/>
      <c r="O12" s="1478"/>
      <c r="P12" s="1478"/>
      <c r="Q12" s="1471">
        <f>N12-'AM Deposit'!M12</f>
        <v>0</v>
      </c>
      <c r="R12" s="1480">
        <f>O12-'AM Deposit'!N12</f>
        <v>0</v>
      </c>
      <c r="S12" s="1479">
        <f>P12-'AM Deposit'!O12</f>
        <v>0</v>
      </c>
      <c r="T12" s="1790"/>
      <c r="U12" s="1419">
        <f t="shared" si="1"/>
        <v>0</v>
      </c>
      <c r="V12" s="1418">
        <f t="shared" si="2"/>
        <v>0</v>
      </c>
      <c r="W12" s="1402">
        <f t="shared" si="3"/>
        <v>0</v>
      </c>
      <c r="X12" s="1790"/>
      <c r="Y12" s="1417"/>
      <c r="Z12" s="1398"/>
    </row>
    <row r="13" spans="1:26" ht="15">
      <c r="A13" s="1429" t="s">
        <v>446</v>
      </c>
      <c r="B13" s="1428"/>
      <c r="C13" s="1414"/>
      <c r="D13" s="1413"/>
      <c r="E13" s="1414"/>
      <c r="F13" s="1407"/>
      <c r="G13" s="1478"/>
      <c r="H13" s="1491"/>
      <c r="I13" s="1490"/>
      <c r="J13" s="1424"/>
      <c r="K13" s="1482">
        <f t="shared" si="0"/>
        <v>0</v>
      </c>
      <c r="L13" s="1499">
        <f>'AM Deposit'!G13+'PM Deposit'!G13+'AM Drive Thru'!G13+'PM Drive Thru'!G13</f>
        <v>0</v>
      </c>
      <c r="M13" s="1474"/>
      <c r="N13" s="1481"/>
      <c r="O13" s="1478"/>
      <c r="P13" s="1478"/>
      <c r="Q13" s="1471">
        <f>N13-'AM Deposit'!M13</f>
        <v>0</v>
      </c>
      <c r="R13" s="1480">
        <f>O13-'AM Deposit'!N13</f>
        <v>0</v>
      </c>
      <c r="S13" s="1479">
        <f>P13-'AM Deposit'!O13</f>
        <v>0</v>
      </c>
      <c r="T13" s="1790"/>
      <c r="U13" s="1419">
        <f t="shared" si="1"/>
        <v>0</v>
      </c>
      <c r="V13" s="1418">
        <f t="shared" si="2"/>
        <v>0</v>
      </c>
      <c r="W13" s="1402">
        <f t="shared" si="3"/>
        <v>0</v>
      </c>
      <c r="X13" s="1790"/>
      <c r="Y13" s="1417"/>
      <c r="Z13" s="1398"/>
    </row>
    <row r="14" spans="1:26" ht="15">
      <c r="A14" s="1429" t="s">
        <v>445</v>
      </c>
      <c r="B14" s="1428"/>
      <c r="C14" s="1414"/>
      <c r="D14" s="1413"/>
      <c r="E14" s="1414"/>
      <c r="F14" s="1407"/>
      <c r="G14" s="1478"/>
      <c r="H14" s="1491"/>
      <c r="I14" s="1490"/>
      <c r="J14" s="1424"/>
      <c r="K14" s="1482">
        <f t="shared" si="0"/>
        <v>0</v>
      </c>
      <c r="L14" s="1499">
        <f>'AM Deposit'!G14+'PM Deposit'!G14+'AM Drive Thru'!G14+'PM Drive Thru'!G14</f>
        <v>0</v>
      </c>
      <c r="M14" s="1474"/>
      <c r="N14" s="1481"/>
      <c r="O14" s="1478"/>
      <c r="P14" s="1478"/>
      <c r="Q14" s="1471">
        <f>N14-'AM Deposit'!M14</f>
        <v>0</v>
      </c>
      <c r="R14" s="1480">
        <f>O14-'AM Deposit'!N14</f>
        <v>0</v>
      </c>
      <c r="S14" s="1479">
        <f>P14-'AM Deposit'!O14</f>
        <v>0</v>
      </c>
      <c r="T14" s="1790"/>
      <c r="U14" s="1419">
        <f t="shared" si="1"/>
        <v>0</v>
      </c>
      <c r="V14" s="1418">
        <f t="shared" si="2"/>
        <v>0</v>
      </c>
      <c r="W14" s="1402">
        <f t="shared" si="3"/>
        <v>0</v>
      </c>
      <c r="X14" s="1790"/>
      <c r="Y14" s="1417"/>
      <c r="Z14" s="1398"/>
    </row>
    <row r="15" spans="1:26" ht="15">
      <c r="A15" s="1429" t="s">
        <v>444</v>
      </c>
      <c r="B15" s="1428"/>
      <c r="C15" s="1414"/>
      <c r="D15" s="1413"/>
      <c r="E15" s="1414"/>
      <c r="F15" s="1407"/>
      <c r="G15" s="1478"/>
      <c r="H15" s="1491"/>
      <c r="I15" s="1490"/>
      <c r="J15" s="1424"/>
      <c r="K15" s="1482">
        <f t="shared" si="0"/>
        <v>0</v>
      </c>
      <c r="L15" s="1499">
        <f>'AM Deposit'!G15+'PM Deposit'!G15+'AM Drive Thru'!G15+'PM Drive Thru'!G15</f>
        <v>0</v>
      </c>
      <c r="M15" s="1474"/>
      <c r="N15" s="1481"/>
      <c r="O15" s="1478"/>
      <c r="P15" s="1478"/>
      <c r="Q15" s="1471">
        <f>N15-'AM Deposit'!M15</f>
        <v>0</v>
      </c>
      <c r="R15" s="1480">
        <f>O15-'AM Deposit'!N15</f>
        <v>0</v>
      </c>
      <c r="S15" s="1479">
        <f>P15-'AM Deposit'!O15</f>
        <v>0</v>
      </c>
      <c r="T15" s="1790"/>
      <c r="U15" s="1419">
        <f t="shared" si="1"/>
        <v>0</v>
      </c>
      <c r="V15" s="1418">
        <f t="shared" si="2"/>
        <v>0</v>
      </c>
      <c r="W15" s="1402">
        <f t="shared" si="3"/>
        <v>0</v>
      </c>
      <c r="X15" s="1790"/>
      <c r="Y15" s="1417"/>
      <c r="Z15" s="1398"/>
    </row>
    <row r="16" spans="1:26" ht="15">
      <c r="A16" s="1429" t="s">
        <v>443</v>
      </c>
      <c r="B16" s="1428"/>
      <c r="C16" s="1414"/>
      <c r="D16" s="1413"/>
      <c r="E16" s="1414"/>
      <c r="F16" s="1407"/>
      <c r="G16" s="1478"/>
      <c r="H16" s="1491"/>
      <c r="I16" s="1490"/>
      <c r="J16" s="1424"/>
      <c r="K16" s="1482">
        <f t="shared" si="0"/>
        <v>0</v>
      </c>
      <c r="L16" s="1499">
        <f>'AM Deposit'!G16+'PM Deposit'!G16+'AM Drive Thru'!G16+'PM Drive Thru'!G16</f>
        <v>0</v>
      </c>
      <c r="M16" s="1474"/>
      <c r="N16" s="1481"/>
      <c r="O16" s="1478"/>
      <c r="P16" s="1478"/>
      <c r="Q16" s="1471">
        <f>N16-'AM Deposit'!M16</f>
        <v>0</v>
      </c>
      <c r="R16" s="1480">
        <f>O16-'AM Deposit'!N16</f>
        <v>0</v>
      </c>
      <c r="S16" s="1479">
        <f>P16-'AM Deposit'!O16</f>
        <v>0</v>
      </c>
      <c r="T16" s="1790"/>
      <c r="U16" s="1419">
        <f t="shared" si="1"/>
        <v>0</v>
      </c>
      <c r="V16" s="1418">
        <f t="shared" si="2"/>
        <v>0</v>
      </c>
      <c r="W16" s="1402">
        <f t="shared" si="3"/>
        <v>0</v>
      </c>
      <c r="X16" s="1790"/>
      <c r="Y16" s="1417"/>
      <c r="Z16" s="1398"/>
    </row>
    <row r="17" spans="1:26" ht="15">
      <c r="A17" s="1429" t="s">
        <v>442</v>
      </c>
      <c r="B17" s="1428"/>
      <c r="C17" s="1414"/>
      <c r="D17" s="1413"/>
      <c r="E17" s="1414"/>
      <c r="F17" s="1407"/>
      <c r="G17" s="1478"/>
      <c r="H17" s="1491"/>
      <c r="I17" s="1490"/>
      <c r="J17" s="1424"/>
      <c r="K17" s="1482">
        <f t="shared" si="0"/>
        <v>0</v>
      </c>
      <c r="L17" s="1499">
        <f>'AM Deposit'!G17+'PM Deposit'!G17+'AM Drive Thru'!G17+'PM Drive Thru'!G17</f>
        <v>0</v>
      </c>
      <c r="M17" s="1474"/>
      <c r="N17" s="1481"/>
      <c r="O17" s="1478"/>
      <c r="P17" s="1478"/>
      <c r="Q17" s="1471">
        <f>N17-'AM Deposit'!M17</f>
        <v>0</v>
      </c>
      <c r="R17" s="1480">
        <f>O17-'AM Deposit'!N17</f>
        <v>0</v>
      </c>
      <c r="S17" s="1479">
        <f>P17-'AM Deposit'!O17</f>
        <v>0</v>
      </c>
      <c r="T17" s="1790"/>
      <c r="U17" s="1419">
        <f t="shared" si="1"/>
        <v>0</v>
      </c>
      <c r="V17" s="1418">
        <f t="shared" si="2"/>
        <v>0</v>
      </c>
      <c r="W17" s="1402">
        <f t="shared" si="3"/>
        <v>0</v>
      </c>
      <c r="X17" s="1790"/>
      <c r="Y17" s="1417"/>
      <c r="Z17" s="1398"/>
    </row>
    <row r="18" spans="1:26" ht="15">
      <c r="A18" s="1429" t="s">
        <v>441</v>
      </c>
      <c r="B18" s="1428"/>
      <c r="C18" s="1414"/>
      <c r="D18" s="1413"/>
      <c r="E18" s="1414"/>
      <c r="F18" s="1407"/>
      <c r="G18" s="1478"/>
      <c r="H18" s="1484"/>
      <c r="I18" s="1483"/>
      <c r="J18" s="1424"/>
      <c r="K18" s="1482">
        <f t="shared" si="0"/>
        <v>0</v>
      </c>
      <c r="L18" s="1499">
        <f>'AM Deposit'!G18+'PM Deposit'!G18+'AM Drive Thru'!G18+'PM Drive Thru'!G18</f>
        <v>0</v>
      </c>
      <c r="M18" s="1474"/>
      <c r="N18" s="1481"/>
      <c r="O18" s="1478"/>
      <c r="P18" s="1478"/>
      <c r="Q18" s="1471">
        <f>N18-'AM Deposit'!M18</f>
        <v>0</v>
      </c>
      <c r="R18" s="1480">
        <f>O18-'AM Deposit'!N18</f>
        <v>0</v>
      </c>
      <c r="S18" s="1479">
        <f>P18-'AM Deposit'!O18</f>
        <v>0</v>
      </c>
      <c r="T18" s="1790"/>
      <c r="U18" s="1419">
        <f t="shared" si="1"/>
        <v>0</v>
      </c>
      <c r="V18" s="1418">
        <f t="shared" si="2"/>
        <v>0</v>
      </c>
      <c r="W18" s="1402">
        <f t="shared" si="3"/>
        <v>0</v>
      </c>
      <c r="X18" s="1790"/>
      <c r="Y18" s="1417"/>
      <c r="Z18" s="1398"/>
    </row>
    <row r="19" spans="1:26" ht="15">
      <c r="A19" s="1429" t="s">
        <v>440</v>
      </c>
      <c r="B19" s="1428"/>
      <c r="C19" s="1414"/>
      <c r="D19" s="1413"/>
      <c r="E19" s="1414"/>
      <c r="F19" s="1407"/>
      <c r="G19" s="1478"/>
      <c r="H19" s="1484"/>
      <c r="I19" s="1483"/>
      <c r="J19" s="1424"/>
      <c r="K19" s="1482">
        <f t="shared" si="0"/>
        <v>0</v>
      </c>
      <c r="L19" s="1499">
        <f>'AM Deposit'!G19+'PM Deposit'!G19+'AM Drive Thru'!G19+'PM Drive Thru'!G19</f>
        <v>0</v>
      </c>
      <c r="M19" s="1474"/>
      <c r="N19" s="1481"/>
      <c r="O19" s="1478"/>
      <c r="P19" s="1478"/>
      <c r="Q19" s="1471">
        <f>N19-'AM Deposit'!M19</f>
        <v>0</v>
      </c>
      <c r="R19" s="1480">
        <f>O19-'AM Deposit'!N19</f>
        <v>0</v>
      </c>
      <c r="S19" s="1479">
        <f>P19-'AM Deposit'!O19</f>
        <v>0</v>
      </c>
      <c r="T19" s="1790"/>
      <c r="U19" s="1419">
        <f t="shared" si="1"/>
        <v>0</v>
      </c>
      <c r="V19" s="1418">
        <f t="shared" si="2"/>
        <v>0</v>
      </c>
      <c r="W19" s="1402">
        <f t="shared" si="3"/>
        <v>0</v>
      </c>
      <c r="X19" s="1790"/>
      <c r="Y19" s="1417"/>
      <c r="Z19" s="1398"/>
    </row>
    <row r="20" spans="1:26" ht="15">
      <c r="A20" s="1429" t="s">
        <v>439</v>
      </c>
      <c r="B20" s="1428"/>
      <c r="C20" s="1414"/>
      <c r="D20" s="1413"/>
      <c r="E20" s="1414"/>
      <c r="F20" s="1407"/>
      <c r="G20" s="1478"/>
      <c r="H20" s="1484"/>
      <c r="I20" s="1483"/>
      <c r="J20" s="1424"/>
      <c r="K20" s="1482">
        <f t="shared" si="0"/>
        <v>0</v>
      </c>
      <c r="L20" s="1499">
        <f>'AM Deposit'!G20+'PM Deposit'!G20+'AM Drive Thru'!G20+'PM Drive Thru'!G20</f>
        <v>0</v>
      </c>
      <c r="M20" s="1474"/>
      <c r="N20" s="1481"/>
      <c r="O20" s="1478"/>
      <c r="P20" s="1478"/>
      <c r="Q20" s="1471">
        <f>N20-'AM Deposit'!M20</f>
        <v>0</v>
      </c>
      <c r="R20" s="1480">
        <f>O20-'AM Deposit'!N20</f>
        <v>0</v>
      </c>
      <c r="S20" s="1479">
        <f>P20-'AM Deposit'!O20</f>
        <v>0</v>
      </c>
      <c r="T20" s="1790"/>
      <c r="U20" s="1419">
        <f t="shared" si="1"/>
        <v>0</v>
      </c>
      <c r="V20" s="1418">
        <f t="shared" si="2"/>
        <v>0</v>
      </c>
      <c r="W20" s="1402">
        <f t="shared" si="3"/>
        <v>0</v>
      </c>
      <c r="X20" s="1790"/>
      <c r="Y20" s="1436"/>
      <c r="Z20" s="1398"/>
    </row>
    <row r="21" spans="1:26" ht="15">
      <c r="A21" s="1429" t="s">
        <v>438</v>
      </c>
      <c r="B21" s="1428"/>
      <c r="C21" s="1414"/>
      <c r="D21" s="1413"/>
      <c r="E21" s="1414"/>
      <c r="F21" s="1407"/>
      <c r="G21" s="1478"/>
      <c r="H21" s="1484"/>
      <c r="I21" s="1483"/>
      <c r="J21" s="1424"/>
      <c r="K21" s="1482">
        <f t="shared" si="0"/>
        <v>0</v>
      </c>
      <c r="L21" s="1499">
        <f>'AM Deposit'!G21+'PM Deposit'!G21+'AM Drive Thru'!G21+'PM Drive Thru'!G21</f>
        <v>0</v>
      </c>
      <c r="M21" s="1474"/>
      <c r="N21" s="1481"/>
      <c r="O21" s="1478"/>
      <c r="P21" s="1478"/>
      <c r="Q21" s="1471">
        <f>N21-'AM Deposit'!M21</f>
        <v>0</v>
      </c>
      <c r="R21" s="1480">
        <f>O21-'AM Deposit'!N21</f>
        <v>0</v>
      </c>
      <c r="S21" s="1479">
        <f>P21-'AM Deposit'!O21</f>
        <v>0</v>
      </c>
      <c r="T21" s="1790"/>
      <c r="U21" s="1419">
        <f t="shared" si="1"/>
        <v>0</v>
      </c>
      <c r="V21" s="1418">
        <f t="shared" si="2"/>
        <v>0</v>
      </c>
      <c r="W21" s="1402">
        <f t="shared" si="3"/>
        <v>0</v>
      </c>
      <c r="X21" s="1790"/>
      <c r="Y21" s="1436"/>
      <c r="Z21" s="1398"/>
    </row>
    <row r="22" spans="1:26" ht="15">
      <c r="A22" s="1429" t="s">
        <v>437</v>
      </c>
      <c r="B22" s="1428"/>
      <c r="C22" s="1414"/>
      <c r="D22" s="1413"/>
      <c r="E22" s="1414"/>
      <c r="F22" s="1407"/>
      <c r="G22" s="1478"/>
      <c r="H22" s="1484"/>
      <c r="I22" s="1483"/>
      <c r="J22" s="1424"/>
      <c r="K22" s="1482">
        <f t="shared" si="0"/>
        <v>0</v>
      </c>
      <c r="L22" s="1499">
        <f>'AM Deposit'!G22+'PM Deposit'!G22+'AM Drive Thru'!G22+'PM Drive Thru'!G22</f>
        <v>0</v>
      </c>
      <c r="M22" s="1474"/>
      <c r="N22" s="1481"/>
      <c r="O22" s="1478"/>
      <c r="P22" s="1478"/>
      <c r="Q22" s="1471">
        <f>N22-'AM Deposit'!M22</f>
        <v>0</v>
      </c>
      <c r="R22" s="1480">
        <f>O22-'AM Deposit'!N22</f>
        <v>0</v>
      </c>
      <c r="S22" s="1479">
        <f>P22-'AM Deposit'!O22</f>
        <v>0</v>
      </c>
      <c r="T22" s="1790"/>
      <c r="U22" s="1419">
        <f t="shared" si="1"/>
        <v>0</v>
      </c>
      <c r="V22" s="1418">
        <f t="shared" si="2"/>
        <v>0</v>
      </c>
      <c r="W22" s="1402">
        <f t="shared" si="3"/>
        <v>0</v>
      </c>
      <c r="X22" s="1790"/>
      <c r="Y22" s="1436"/>
      <c r="Z22" s="1398"/>
    </row>
    <row r="23" spans="1:26" ht="15">
      <c r="A23" s="1429" t="s">
        <v>436</v>
      </c>
      <c r="B23" s="1428"/>
      <c r="C23" s="1414"/>
      <c r="D23" s="1413"/>
      <c r="E23" s="1414"/>
      <c r="F23" s="1407"/>
      <c r="G23" s="1478"/>
      <c r="H23" s="1484"/>
      <c r="I23" s="1483"/>
      <c r="J23" s="1424"/>
      <c r="K23" s="1482">
        <f t="shared" si="0"/>
        <v>0</v>
      </c>
      <c r="L23" s="1499">
        <f>'AM Deposit'!G23+'PM Deposit'!G23+'AM Drive Thru'!G23+'PM Drive Thru'!G23</f>
        <v>0</v>
      </c>
      <c r="M23" s="1474"/>
      <c r="N23" s="1481"/>
      <c r="O23" s="1478"/>
      <c r="P23" s="1478"/>
      <c r="Q23" s="1471">
        <f>N23-'AM Deposit'!M23</f>
        <v>0</v>
      </c>
      <c r="R23" s="1480">
        <f>O23-'AM Deposit'!N23</f>
        <v>0</v>
      </c>
      <c r="S23" s="1479">
        <f>P23-'AM Deposit'!O23</f>
        <v>0</v>
      </c>
      <c r="T23" s="1790"/>
      <c r="U23" s="1419">
        <f t="shared" si="1"/>
        <v>0</v>
      </c>
      <c r="V23" s="1418">
        <f t="shared" si="2"/>
        <v>0</v>
      </c>
      <c r="W23" s="1402">
        <f t="shared" si="3"/>
        <v>0</v>
      </c>
      <c r="X23" s="1790"/>
      <c r="Y23" s="1436"/>
      <c r="Z23" s="1398"/>
    </row>
    <row r="24" spans="1:26" ht="15">
      <c r="A24" s="1429" t="s">
        <v>435</v>
      </c>
      <c r="B24" s="1428"/>
      <c r="C24" s="1414"/>
      <c r="D24" s="1413"/>
      <c r="E24" s="1414"/>
      <c r="F24" s="1407"/>
      <c r="G24" s="1478"/>
      <c r="H24" s="1484"/>
      <c r="I24" s="1483"/>
      <c r="J24" s="1424"/>
      <c r="K24" s="1482">
        <f t="shared" si="0"/>
        <v>0</v>
      </c>
      <c r="L24" s="1499">
        <f>'AM Deposit'!G24+'PM Deposit'!G24+'AM Drive Thru'!G24+'PM Drive Thru'!G24</f>
        <v>0</v>
      </c>
      <c r="M24" s="1474"/>
      <c r="N24" s="1481"/>
      <c r="O24" s="1478"/>
      <c r="P24" s="1478"/>
      <c r="Q24" s="1471">
        <f>N24-'AM Deposit'!M24</f>
        <v>0</v>
      </c>
      <c r="R24" s="1480">
        <f>O24-'AM Deposit'!N24</f>
        <v>0</v>
      </c>
      <c r="S24" s="1479">
        <f>P24-'AM Deposit'!O24</f>
        <v>0</v>
      </c>
      <c r="T24" s="1790"/>
      <c r="U24" s="1419">
        <f t="shared" si="1"/>
        <v>0</v>
      </c>
      <c r="V24" s="1418">
        <f t="shared" si="2"/>
        <v>0</v>
      </c>
      <c r="W24" s="1402">
        <f t="shared" si="3"/>
        <v>0</v>
      </c>
      <c r="X24" s="1790"/>
      <c r="Y24" s="1436"/>
      <c r="Z24" s="1398"/>
    </row>
    <row r="25" spans="1:26" ht="15">
      <c r="A25" s="1429" t="s">
        <v>434</v>
      </c>
      <c r="B25" s="1428"/>
      <c r="C25" s="1414"/>
      <c r="D25" s="1413"/>
      <c r="E25" s="1414"/>
      <c r="F25" s="1407"/>
      <c r="G25" s="1478"/>
      <c r="H25" s="1484"/>
      <c r="I25" s="1483"/>
      <c r="J25" s="1424"/>
      <c r="K25" s="1482">
        <f t="shared" si="0"/>
        <v>0</v>
      </c>
      <c r="L25" s="1499">
        <f>'AM Deposit'!G25+'PM Deposit'!G25+'AM Drive Thru'!G25+'PM Drive Thru'!G25</f>
        <v>0</v>
      </c>
      <c r="M25" s="1474"/>
      <c r="N25" s="1481"/>
      <c r="O25" s="1478"/>
      <c r="P25" s="1478"/>
      <c r="Q25" s="1471">
        <f>N25-'AM Deposit'!M25</f>
        <v>0</v>
      </c>
      <c r="R25" s="1480">
        <f>O25-'AM Deposit'!N25</f>
        <v>0</v>
      </c>
      <c r="S25" s="1479">
        <f>P25-'AM Deposit'!O25</f>
        <v>0</v>
      </c>
      <c r="T25" s="1790"/>
      <c r="U25" s="1419">
        <f t="shared" si="1"/>
        <v>0</v>
      </c>
      <c r="V25" s="1418">
        <f t="shared" si="2"/>
        <v>0</v>
      </c>
      <c r="W25" s="1402">
        <f t="shared" si="3"/>
        <v>0</v>
      </c>
      <c r="X25" s="1790"/>
      <c r="Y25" s="1436"/>
      <c r="Z25" s="1398"/>
    </row>
    <row r="26" spans="1:26" ht="15">
      <c r="A26" s="1429" t="s">
        <v>433</v>
      </c>
      <c r="B26" s="1428"/>
      <c r="C26" s="1414"/>
      <c r="D26" s="1413"/>
      <c r="E26" s="1414"/>
      <c r="F26" s="1407"/>
      <c r="G26" s="1478"/>
      <c r="H26" s="1484"/>
      <c r="I26" s="1483"/>
      <c r="J26" s="1424"/>
      <c r="K26" s="1482">
        <f t="shared" si="0"/>
        <v>0</v>
      </c>
      <c r="L26" s="1499">
        <f>'AM Deposit'!G26+'PM Deposit'!G26+'AM Drive Thru'!G26+'PM Drive Thru'!G26</f>
        <v>0</v>
      </c>
      <c r="M26" s="1474"/>
      <c r="N26" s="1481"/>
      <c r="O26" s="1478"/>
      <c r="P26" s="1478"/>
      <c r="Q26" s="1471">
        <f>N26-'AM Deposit'!M26</f>
        <v>0</v>
      </c>
      <c r="R26" s="1480">
        <f>O26-'AM Deposit'!N26</f>
        <v>0</v>
      </c>
      <c r="S26" s="1479">
        <f>P26-'AM Deposit'!O26</f>
        <v>0</v>
      </c>
      <c r="T26" s="1790"/>
      <c r="U26" s="1419">
        <f t="shared" si="1"/>
        <v>0</v>
      </c>
      <c r="V26" s="1418">
        <f t="shared" si="2"/>
        <v>0</v>
      </c>
      <c r="W26" s="1402">
        <f t="shared" si="3"/>
        <v>0</v>
      </c>
      <c r="X26" s="1790"/>
      <c r="Y26" s="1436"/>
      <c r="Z26" s="1398"/>
    </row>
    <row r="27" spans="1:26" ht="15">
      <c r="A27" s="1429" t="s">
        <v>432</v>
      </c>
      <c r="B27" s="1428"/>
      <c r="C27" s="1414"/>
      <c r="D27" s="1413"/>
      <c r="E27" s="1414"/>
      <c r="F27" s="1407"/>
      <c r="G27" s="1478"/>
      <c r="H27" s="1484"/>
      <c r="I27" s="1483"/>
      <c r="J27" s="1424"/>
      <c r="K27" s="1482">
        <f t="shared" si="0"/>
        <v>0</v>
      </c>
      <c r="L27" s="1499">
        <f>'AM Deposit'!G27+'PM Deposit'!G27+'AM Drive Thru'!G27+'PM Drive Thru'!G27</f>
        <v>0</v>
      </c>
      <c r="M27" s="1474"/>
      <c r="N27" s="1481"/>
      <c r="O27" s="1478"/>
      <c r="P27" s="1478"/>
      <c r="Q27" s="1471">
        <f>N27-'AM Deposit'!M27</f>
        <v>0</v>
      </c>
      <c r="R27" s="1480">
        <f>O27-'AM Deposit'!N27</f>
        <v>0</v>
      </c>
      <c r="S27" s="1479">
        <f>P27-'AM Deposit'!O27</f>
        <v>0</v>
      </c>
      <c r="T27" s="1790"/>
      <c r="U27" s="1419">
        <f t="shared" si="1"/>
        <v>0</v>
      </c>
      <c r="V27" s="1418">
        <f t="shared" si="2"/>
        <v>0</v>
      </c>
      <c r="W27" s="1402">
        <f t="shared" si="3"/>
        <v>0</v>
      </c>
      <c r="X27" s="1790"/>
      <c r="Y27" s="1417"/>
      <c r="Z27" s="1398"/>
    </row>
    <row r="28" spans="1:26" ht="15">
      <c r="A28" s="1429" t="s">
        <v>431</v>
      </c>
      <c r="B28" s="1428"/>
      <c r="C28" s="1414"/>
      <c r="D28" s="1413"/>
      <c r="E28" s="1414"/>
      <c r="F28" s="1407"/>
      <c r="G28" s="1478"/>
      <c r="H28" s="1484"/>
      <c r="I28" s="1483"/>
      <c r="J28" s="1424"/>
      <c r="K28" s="1482">
        <f t="shared" si="0"/>
        <v>0</v>
      </c>
      <c r="L28" s="1499">
        <f>'AM Deposit'!G28+'PM Deposit'!G28+'AM Drive Thru'!G28+'PM Drive Thru'!G28</f>
        <v>0</v>
      </c>
      <c r="M28" s="1474"/>
      <c r="N28" s="1481"/>
      <c r="O28" s="1478"/>
      <c r="P28" s="1478"/>
      <c r="Q28" s="1471">
        <f>N28-'AM Deposit'!M28</f>
        <v>0</v>
      </c>
      <c r="R28" s="1480">
        <f>O28-'AM Deposit'!N28</f>
        <v>0</v>
      </c>
      <c r="S28" s="1479">
        <f>P28-'AM Deposit'!O28</f>
        <v>0</v>
      </c>
      <c r="T28" s="1790"/>
      <c r="U28" s="1419">
        <f t="shared" si="1"/>
        <v>0</v>
      </c>
      <c r="V28" s="1418">
        <f t="shared" si="2"/>
        <v>0</v>
      </c>
      <c r="W28" s="1402">
        <f t="shared" si="3"/>
        <v>0</v>
      </c>
      <c r="X28" s="1790"/>
      <c r="Y28" s="1417"/>
      <c r="Z28" s="1398"/>
    </row>
    <row r="29" spans="1:26" ht="15">
      <c r="A29" s="1429" t="s">
        <v>430</v>
      </c>
      <c r="B29" s="1428"/>
      <c r="C29" s="1414"/>
      <c r="D29" s="1413"/>
      <c r="E29" s="1414"/>
      <c r="F29" s="1432"/>
      <c r="G29" s="1486"/>
      <c r="H29" s="1435"/>
      <c r="I29" s="1489"/>
      <c r="J29" s="1433"/>
      <c r="K29" s="1482">
        <f t="shared" si="0"/>
        <v>0</v>
      </c>
      <c r="L29" s="1499">
        <f>'AM Deposit'!G29+'PM Deposit'!G29+'AM Drive Thru'!G29+'PM Drive Thru'!G29</f>
        <v>0</v>
      </c>
      <c r="M29" s="1488"/>
      <c r="N29" s="1487"/>
      <c r="O29" s="1486"/>
      <c r="P29" s="1486"/>
      <c r="Q29" s="1471">
        <f>N29-'AM Deposit'!M29</f>
        <v>0</v>
      </c>
      <c r="R29" s="1485">
        <f>O29-'AM Deposit'!N29</f>
        <v>0</v>
      </c>
      <c r="S29" s="1466">
        <f>P29-'AM Deposit'!O29</f>
        <v>0</v>
      </c>
      <c r="T29" s="1790"/>
      <c r="U29" s="1419">
        <f t="shared" si="1"/>
        <v>0</v>
      </c>
      <c r="V29" s="1418">
        <f t="shared" si="2"/>
        <v>0</v>
      </c>
      <c r="W29" s="1402">
        <f t="shared" si="3"/>
        <v>0</v>
      </c>
      <c r="X29" s="1790"/>
      <c r="Y29" s="1417"/>
      <c r="Z29" s="1398"/>
    </row>
    <row r="30" spans="1:26" ht="15">
      <c r="A30" s="1429" t="s">
        <v>429</v>
      </c>
      <c r="B30" s="1428"/>
      <c r="C30" s="1414"/>
      <c r="D30" s="1413"/>
      <c r="E30" s="1414"/>
      <c r="F30" s="1407"/>
      <c r="G30" s="1478"/>
      <c r="H30" s="1484"/>
      <c r="I30" s="1483"/>
      <c r="J30" s="1424"/>
      <c r="K30" s="1482">
        <f t="shared" si="0"/>
        <v>0</v>
      </c>
      <c r="L30" s="1499">
        <f>'AM Deposit'!G30+'PM Deposit'!G30+'AM Drive Thru'!G30+'PM Drive Thru'!G30</f>
        <v>0</v>
      </c>
      <c r="M30" s="1474"/>
      <c r="N30" s="1481"/>
      <c r="O30" s="1478"/>
      <c r="P30" s="1478"/>
      <c r="Q30" s="1471">
        <f>N30-'AM Deposit'!M30</f>
        <v>0</v>
      </c>
      <c r="R30" s="1480">
        <f>O30-'AM Deposit'!N30</f>
        <v>0</v>
      </c>
      <c r="S30" s="1479">
        <f>P30-'AM Deposit'!O30</f>
        <v>0</v>
      </c>
      <c r="T30" s="1790"/>
      <c r="U30" s="1419">
        <f t="shared" si="1"/>
        <v>0</v>
      </c>
      <c r="V30" s="1418">
        <f t="shared" si="2"/>
        <v>0</v>
      </c>
      <c r="W30" s="1402">
        <f t="shared" si="3"/>
        <v>0</v>
      </c>
      <c r="X30" s="1790"/>
      <c r="Y30" s="1417"/>
      <c r="Z30" s="1398"/>
    </row>
    <row r="31" spans="1:26" ht="15">
      <c r="A31" s="1429" t="s">
        <v>428</v>
      </c>
      <c r="B31" s="1428"/>
      <c r="C31" s="1414"/>
      <c r="D31" s="1413"/>
      <c r="E31" s="1414"/>
      <c r="F31" s="1407"/>
      <c r="G31" s="1478"/>
      <c r="H31" s="1484"/>
      <c r="I31" s="1483"/>
      <c r="J31" s="1424"/>
      <c r="K31" s="1482">
        <f t="shared" si="0"/>
        <v>0</v>
      </c>
      <c r="L31" s="1499">
        <f>'AM Deposit'!G31+'PM Deposit'!G31+'AM Drive Thru'!G31+'PM Drive Thru'!G31</f>
        <v>0</v>
      </c>
      <c r="M31" s="1474"/>
      <c r="N31" s="1481"/>
      <c r="O31" s="1478"/>
      <c r="P31" s="1478"/>
      <c r="Q31" s="1471">
        <f>N31-'AM Deposit'!M31</f>
        <v>0</v>
      </c>
      <c r="R31" s="1480">
        <f>O31-'AM Deposit'!N31</f>
        <v>0</v>
      </c>
      <c r="S31" s="1479">
        <f>P31-'AM Deposit'!O31</f>
        <v>0</v>
      </c>
      <c r="T31" s="1790"/>
      <c r="U31" s="1419">
        <f t="shared" si="1"/>
        <v>0</v>
      </c>
      <c r="V31" s="1418">
        <f t="shared" si="2"/>
        <v>0</v>
      </c>
      <c r="W31" s="1402">
        <f t="shared" si="3"/>
        <v>0</v>
      </c>
      <c r="X31" s="1790"/>
      <c r="Y31" s="1417"/>
      <c r="Z31" s="1398"/>
    </row>
    <row r="32" spans="1:26" ht="15">
      <c r="A32" s="1429" t="s">
        <v>427</v>
      </c>
      <c r="B32" s="1428"/>
      <c r="C32" s="1414"/>
      <c r="D32" s="1413"/>
      <c r="E32" s="1414"/>
      <c r="F32" s="1407"/>
      <c r="G32" s="1478"/>
      <c r="H32" s="1484"/>
      <c r="I32" s="1483"/>
      <c r="J32" s="1424"/>
      <c r="K32" s="1482">
        <f t="shared" si="0"/>
        <v>0</v>
      </c>
      <c r="L32" s="1499">
        <f>'AM Deposit'!G32+'PM Deposit'!G32+'AM Drive Thru'!G32+'PM Drive Thru'!G32</f>
        <v>0</v>
      </c>
      <c r="M32" s="1474"/>
      <c r="N32" s="1481"/>
      <c r="O32" s="1478"/>
      <c r="P32" s="1478"/>
      <c r="Q32" s="1471">
        <f>N32-'AM Deposit'!M32</f>
        <v>0</v>
      </c>
      <c r="R32" s="1480">
        <f>O32-'AM Deposit'!N32</f>
        <v>0</v>
      </c>
      <c r="S32" s="1479">
        <f>P32-'AM Deposit'!O32</f>
        <v>0</v>
      </c>
      <c r="T32" s="1790"/>
      <c r="U32" s="1419">
        <f t="shared" si="1"/>
        <v>0</v>
      </c>
      <c r="V32" s="1418">
        <f t="shared" si="2"/>
        <v>0</v>
      </c>
      <c r="W32" s="1402">
        <f t="shared" si="3"/>
        <v>0</v>
      </c>
      <c r="X32" s="1790"/>
      <c r="Y32" s="1417"/>
      <c r="Z32" s="1398"/>
    </row>
    <row r="33" spans="1:26" ht="15">
      <c r="A33" s="1429" t="s">
        <v>426</v>
      </c>
      <c r="B33" s="1428"/>
      <c r="C33" s="1414"/>
      <c r="D33" s="1413"/>
      <c r="E33" s="1414"/>
      <c r="F33" s="1407"/>
      <c r="G33" s="1478"/>
      <c r="H33" s="1484"/>
      <c r="I33" s="1483"/>
      <c r="J33" s="1424"/>
      <c r="K33" s="1482">
        <f t="shared" si="0"/>
        <v>0</v>
      </c>
      <c r="L33" s="1499">
        <f>'AM Deposit'!G33+'PM Deposit'!G33+'AM Drive Thru'!G33+'PM Drive Thru'!G33</f>
        <v>0</v>
      </c>
      <c r="M33" s="1474"/>
      <c r="N33" s="1481"/>
      <c r="O33" s="1478"/>
      <c r="P33" s="1478"/>
      <c r="Q33" s="1471">
        <f>N33-'AM Deposit'!M33</f>
        <v>0</v>
      </c>
      <c r="R33" s="1480">
        <f>O33-'AM Deposit'!N33</f>
        <v>0</v>
      </c>
      <c r="S33" s="1479">
        <f>P33-'AM Deposit'!O33</f>
        <v>0</v>
      </c>
      <c r="T33" s="1790"/>
      <c r="U33" s="1419">
        <f t="shared" si="1"/>
        <v>0</v>
      </c>
      <c r="V33" s="1418">
        <f t="shared" si="2"/>
        <v>0</v>
      </c>
      <c r="W33" s="1402">
        <f t="shared" si="3"/>
        <v>0</v>
      </c>
      <c r="X33" s="1790"/>
      <c r="Y33" s="1417"/>
      <c r="Z33" s="1398"/>
    </row>
    <row r="34" spans="1:26" ht="15">
      <c r="A34" s="1429" t="s">
        <v>425</v>
      </c>
      <c r="B34" s="1428"/>
      <c r="C34" s="1414"/>
      <c r="D34" s="1413"/>
      <c r="E34" s="1414"/>
      <c r="F34" s="1407"/>
      <c r="G34" s="1478"/>
      <c r="H34" s="1484"/>
      <c r="I34" s="1483"/>
      <c r="J34" s="1424"/>
      <c r="K34" s="1482">
        <f t="shared" si="0"/>
        <v>0</v>
      </c>
      <c r="L34" s="1499">
        <f>'AM Deposit'!G34+'PM Deposit'!G34+'AM Drive Thru'!G34+'PM Drive Thru'!G34</f>
        <v>0</v>
      </c>
      <c r="M34" s="1474"/>
      <c r="N34" s="1481"/>
      <c r="O34" s="1478"/>
      <c r="P34" s="1478"/>
      <c r="Q34" s="1471">
        <f>N34-'AM Deposit'!M34</f>
        <v>0</v>
      </c>
      <c r="R34" s="1480">
        <f>O34-'AM Deposit'!N34</f>
        <v>0</v>
      </c>
      <c r="S34" s="1479">
        <f>P34-'AM Deposit'!O34</f>
        <v>0</v>
      </c>
      <c r="T34" s="1790"/>
      <c r="U34" s="1419">
        <f t="shared" si="1"/>
        <v>0</v>
      </c>
      <c r="V34" s="1418">
        <f t="shared" si="2"/>
        <v>0</v>
      </c>
      <c r="W34" s="1402">
        <f t="shared" si="3"/>
        <v>0</v>
      </c>
      <c r="X34" s="1790"/>
      <c r="Y34" s="1417"/>
      <c r="Z34" s="1398"/>
    </row>
    <row r="35" spans="1:26" ht="15.75" thickBot="1">
      <c r="A35" s="1416" t="s">
        <v>424</v>
      </c>
      <c r="B35" s="1415"/>
      <c r="C35" s="1414"/>
      <c r="D35" s="1413"/>
      <c r="E35" s="1460"/>
      <c r="F35" s="1407"/>
      <c r="G35" s="1478"/>
      <c r="H35" s="1477"/>
      <c r="I35" s="1476"/>
      <c r="J35" s="1408"/>
      <c r="K35" s="1475">
        <f t="shared" si="0"/>
        <v>0</v>
      </c>
      <c r="L35" s="1499">
        <f>'AM Deposit'!G35+'PM Deposit'!G35+'AM Drive Thru'!G35+'PM Drive Thru'!G35</f>
        <v>0</v>
      </c>
      <c r="M35" s="1474"/>
      <c r="N35" s="1473"/>
      <c r="O35" s="1472"/>
      <c r="P35" s="1472"/>
      <c r="Q35" s="1471">
        <f>N35-'AM Deposit'!M35</f>
        <v>0</v>
      </c>
      <c r="R35" s="1470">
        <f>O35-'AM Deposit'!N35</f>
        <v>0</v>
      </c>
      <c r="S35" s="1469">
        <f>P35-'AM Deposit'!O35</f>
        <v>0</v>
      </c>
      <c r="T35" s="1790"/>
      <c r="U35" s="1419">
        <f t="shared" si="1"/>
        <v>0</v>
      </c>
      <c r="V35" s="1418">
        <f t="shared" si="2"/>
        <v>0</v>
      </c>
      <c r="W35" s="1400">
        <f t="shared" si="3"/>
        <v>0</v>
      </c>
      <c r="X35" s="1790"/>
      <c r="Y35" s="1399"/>
      <c r="Z35" s="1398"/>
    </row>
    <row r="36" spans="1:26" ht="14.85" customHeight="1" thickBot="1">
      <c r="A36" s="1397"/>
      <c r="B36" s="1396"/>
      <c r="C36" s="1385">
        <f>SUM(C5:C35)</f>
        <v>0</v>
      </c>
      <c r="D36" s="1385">
        <f>SUM(D5:D35)</f>
        <v>0</v>
      </c>
      <c r="E36" s="1395"/>
      <c r="F36" s="1394"/>
      <c r="G36" s="1468">
        <f t="shared" ref="G36:L36" si="4">SUM(G5:G35)</f>
        <v>0</v>
      </c>
      <c r="H36" s="1468">
        <f t="shared" si="4"/>
        <v>0</v>
      </c>
      <c r="I36" s="1468">
        <f t="shared" si="4"/>
        <v>0</v>
      </c>
      <c r="J36" s="1392">
        <f t="shared" si="4"/>
        <v>0</v>
      </c>
      <c r="K36" s="1467">
        <f t="shared" si="4"/>
        <v>0</v>
      </c>
      <c r="L36" s="1498">
        <f t="shared" si="4"/>
        <v>0</v>
      </c>
      <c r="M36" s="1466"/>
      <c r="N36" s="1465">
        <f t="shared" ref="N36:S36" si="5">SUM(N5:N35)</f>
        <v>0</v>
      </c>
      <c r="O36" s="1463">
        <f t="shared" si="5"/>
        <v>0</v>
      </c>
      <c r="P36" s="1387">
        <f t="shared" si="5"/>
        <v>0</v>
      </c>
      <c r="Q36" s="1464">
        <f t="shared" si="5"/>
        <v>0</v>
      </c>
      <c r="R36" s="1463">
        <f t="shared" si="5"/>
        <v>0</v>
      </c>
      <c r="S36" s="1387">
        <f t="shared" si="5"/>
        <v>0</v>
      </c>
      <c r="T36" s="1790"/>
      <c r="U36" s="1393">
        <f>SUM(U5:U35)</f>
        <v>0</v>
      </c>
      <c r="V36" s="1385">
        <f>SUM(V5:V35)</f>
        <v>0</v>
      </c>
      <c r="W36" s="1462">
        <f>SUM(W5:W35)</f>
        <v>0</v>
      </c>
      <c r="X36" s="1790"/>
      <c r="Y36" s="1795"/>
      <c r="Z36" s="1796"/>
    </row>
    <row r="37" spans="1:26" ht="14.1" customHeight="1" thickBot="1">
      <c r="A37" s="1383"/>
      <c r="B37" s="1380"/>
      <c r="C37" s="1382"/>
      <c r="D37" s="1382"/>
      <c r="E37" s="1382"/>
      <c r="F37" s="1381"/>
      <c r="G37" s="1381"/>
      <c r="H37" s="1381"/>
      <c r="I37" s="1381"/>
      <c r="J37" s="1381"/>
      <c r="K37" s="1381"/>
      <c r="L37" s="1381"/>
      <c r="M37" s="1461"/>
      <c r="N37" s="1461"/>
      <c r="O37" s="1461"/>
      <c r="P37" s="1461"/>
      <c r="Q37" s="1461"/>
      <c r="R37" s="1461"/>
      <c r="S37" s="1461"/>
      <c r="T37" s="1791"/>
      <c r="U37" s="1381"/>
      <c r="V37" s="1380"/>
      <c r="W37" s="1379"/>
      <c r="X37" s="1791"/>
      <c r="Y37" s="1797"/>
      <c r="Z37" s="1798"/>
    </row>
    <row r="38" spans="1:26">
      <c r="A38" s="1377"/>
      <c r="C38" s="1377"/>
      <c r="D38" s="1377"/>
      <c r="E38" s="1377"/>
      <c r="F38" s="1378"/>
      <c r="G38" s="1378"/>
      <c r="H38" s="1378"/>
      <c r="I38" s="1378"/>
      <c r="J38" s="1378"/>
      <c r="K38" s="1378"/>
      <c r="L38" s="1378"/>
      <c r="M38" s="1378"/>
      <c r="N38" s="1378"/>
      <c r="O38" s="1378"/>
      <c r="P38" s="1378"/>
      <c r="Q38" s="1378"/>
      <c r="R38" s="1378"/>
      <c r="S38" s="1378"/>
      <c r="U38" s="1378"/>
    </row>
    <row r="39" spans="1:26">
      <c r="A39" s="1377"/>
      <c r="C39" s="1377"/>
      <c r="D39" s="1377"/>
      <c r="E39" s="1377"/>
      <c r="F39" s="1378"/>
      <c r="G39" s="1378"/>
      <c r="H39" s="1378"/>
      <c r="I39" s="1378"/>
      <c r="J39" s="1378"/>
      <c r="K39" s="1378"/>
      <c r="L39" s="1378"/>
      <c r="M39" s="1378"/>
      <c r="N39" s="1378"/>
      <c r="O39" s="1378"/>
      <c r="P39" s="1378"/>
      <c r="Q39" s="1378"/>
      <c r="R39" s="1378"/>
      <c r="S39" s="1378"/>
      <c r="U39" s="1378"/>
    </row>
    <row r="40" spans="1:26">
      <c r="A40" s="1377"/>
      <c r="C40" s="1377"/>
      <c r="D40" s="1377"/>
      <c r="E40" s="1377"/>
      <c r="V40" s="1375" t="s">
        <v>398</v>
      </c>
    </row>
    <row r="41" spans="1:26">
      <c r="A41" s="1377"/>
      <c r="C41" s="1377"/>
      <c r="D41" s="1377"/>
      <c r="E41" s="1377"/>
    </row>
    <row r="42" spans="1:26">
      <c r="A42" s="1377"/>
      <c r="C42" s="1377"/>
      <c r="D42" s="1377"/>
      <c r="E42" s="1377"/>
    </row>
    <row r="43" spans="1:26">
      <c r="A43" s="1377"/>
      <c r="C43" s="1377"/>
      <c r="D43" s="1377"/>
      <c r="E43" s="1377"/>
    </row>
    <row r="44" spans="1:26">
      <c r="A44" s="1377"/>
      <c r="C44" s="1377"/>
      <c r="D44" s="1377"/>
      <c r="E44" s="1377"/>
    </row>
  </sheetData>
  <sheetProtection selectLockedCells="1"/>
  <mergeCells count="27">
    <mergeCell ref="B2:E2"/>
    <mergeCell ref="G2:L2"/>
    <mergeCell ref="N2:S2"/>
    <mergeCell ref="U2:W2"/>
    <mergeCell ref="B3:B4"/>
    <mergeCell ref="C3:C4"/>
    <mergeCell ref="D3:D4"/>
    <mergeCell ref="E3:E4"/>
    <mergeCell ref="G3:G4"/>
    <mergeCell ref="H3:H4"/>
    <mergeCell ref="U3:U4"/>
    <mergeCell ref="I3:I4"/>
    <mergeCell ref="J3:J4"/>
    <mergeCell ref="K3:K4"/>
    <mergeCell ref="L3:L4"/>
    <mergeCell ref="N3:N4"/>
    <mergeCell ref="O3:O4"/>
    <mergeCell ref="P3:P4"/>
    <mergeCell ref="Q3:Q4"/>
    <mergeCell ref="R3:R4"/>
    <mergeCell ref="S3:S4"/>
    <mergeCell ref="T3:T37"/>
    <mergeCell ref="V3:V4"/>
    <mergeCell ref="W3:W4"/>
    <mergeCell ref="X3:X37"/>
    <mergeCell ref="Y2:Y4"/>
    <mergeCell ref="Y36:Z37"/>
  </mergeCells>
  <conditionalFormatting sqref="Q5">
    <cfRule type="cellIs" dxfId="60" priority="42" operator="notEqual">
      <formula>$J$5</formula>
    </cfRule>
  </conditionalFormatting>
  <conditionalFormatting sqref="Q6">
    <cfRule type="cellIs" dxfId="59" priority="41" operator="notEqual">
      <formula>$J$6</formula>
    </cfRule>
  </conditionalFormatting>
  <conditionalFormatting sqref="Q7">
    <cfRule type="cellIs" dxfId="58" priority="39" operator="notEqual">
      <formula>$J$7</formula>
    </cfRule>
    <cfRule type="cellIs" dxfId="57" priority="40" operator="notEqual">
      <formula>$I$7</formula>
    </cfRule>
  </conditionalFormatting>
  <conditionalFormatting sqref="Q8">
    <cfRule type="cellIs" dxfId="56" priority="38" operator="notEqual">
      <formula>$J$8</formula>
    </cfRule>
  </conditionalFormatting>
  <conditionalFormatting sqref="Q9">
    <cfRule type="cellIs" dxfId="55" priority="37" operator="notEqual">
      <formula>$J$9</formula>
    </cfRule>
  </conditionalFormatting>
  <conditionalFormatting sqref="Q10">
    <cfRule type="cellIs" dxfId="54" priority="36" operator="notEqual">
      <formula>$J$10</formula>
    </cfRule>
  </conditionalFormatting>
  <conditionalFormatting sqref="Q11">
    <cfRule type="cellIs" dxfId="53" priority="35" operator="notEqual">
      <formula>$J$11</formula>
    </cfRule>
  </conditionalFormatting>
  <conditionalFormatting sqref="Q12">
    <cfRule type="cellIs" dxfId="52" priority="34" operator="notEqual">
      <formula>$J$12</formula>
    </cfRule>
  </conditionalFormatting>
  <conditionalFormatting sqref="Q13">
    <cfRule type="cellIs" dxfId="51" priority="33" operator="notEqual">
      <formula>$J$13</formula>
    </cfRule>
  </conditionalFormatting>
  <conditionalFormatting sqref="Q14">
    <cfRule type="cellIs" dxfId="50" priority="32" operator="notEqual">
      <formula>$J$14</formula>
    </cfRule>
  </conditionalFormatting>
  <conditionalFormatting sqref="Q15">
    <cfRule type="cellIs" dxfId="49" priority="31" operator="notEqual">
      <formula>$J$15</formula>
    </cfRule>
  </conditionalFormatting>
  <conditionalFormatting sqref="Q16">
    <cfRule type="cellIs" dxfId="48" priority="30" operator="notEqual">
      <formula>$J$16</formula>
    </cfRule>
  </conditionalFormatting>
  <conditionalFormatting sqref="Q17">
    <cfRule type="cellIs" dxfId="47" priority="12" operator="notEqual">
      <formula>$J$17</formula>
    </cfRule>
    <cfRule type="cellIs" dxfId="46" priority="29" operator="notEqual">
      <formula>$J$17</formula>
    </cfRule>
  </conditionalFormatting>
  <conditionalFormatting sqref="Q18">
    <cfRule type="cellIs" dxfId="45" priority="13" operator="notEqual">
      <formula>$J$18</formula>
    </cfRule>
    <cfRule type="cellIs" dxfId="44" priority="28" operator="notEqual">
      <formula>$J$18</formula>
    </cfRule>
  </conditionalFormatting>
  <conditionalFormatting sqref="Q19">
    <cfRule type="cellIs" dxfId="43" priority="14" operator="notEqual">
      <formula>$J$19</formula>
    </cfRule>
    <cfRule type="cellIs" dxfId="42" priority="27" operator="notEqual">
      <formula>$J$19</formula>
    </cfRule>
  </conditionalFormatting>
  <conditionalFormatting sqref="Q20">
    <cfRule type="cellIs" dxfId="41" priority="15" operator="notEqual">
      <formula>$J$20</formula>
    </cfRule>
    <cfRule type="cellIs" dxfId="40" priority="26" operator="notEqual">
      <formula>$J$20</formula>
    </cfRule>
  </conditionalFormatting>
  <conditionalFormatting sqref="Q21">
    <cfRule type="cellIs" dxfId="39" priority="16" operator="notEqual">
      <formula>$J$21</formula>
    </cfRule>
    <cfRule type="cellIs" dxfId="38" priority="25" operator="notEqual">
      <formula>$J$21</formula>
    </cfRule>
  </conditionalFormatting>
  <conditionalFormatting sqref="Q22">
    <cfRule type="cellIs" dxfId="37" priority="17" operator="notEqual">
      <formula>$J$22</formula>
    </cfRule>
    <cfRule type="cellIs" dxfId="36" priority="24" operator="notEqual">
      <formula>$J$22</formula>
    </cfRule>
  </conditionalFormatting>
  <conditionalFormatting sqref="Q23">
    <cfRule type="cellIs" dxfId="35" priority="18" operator="notEqual">
      <formula>$J$23</formula>
    </cfRule>
    <cfRule type="cellIs" dxfId="34" priority="23" operator="notEqual">
      <formula>$J$23</formula>
    </cfRule>
  </conditionalFormatting>
  <conditionalFormatting sqref="Q24">
    <cfRule type="cellIs" dxfId="33" priority="19" operator="notEqual">
      <formula>$J$24</formula>
    </cfRule>
    <cfRule type="cellIs" dxfId="32" priority="22" operator="notEqual">
      <formula>$J$24</formula>
    </cfRule>
  </conditionalFormatting>
  <conditionalFormatting sqref="Q25">
    <cfRule type="cellIs" dxfId="31" priority="20" operator="notEqual">
      <formula>$J$25</formula>
    </cfRule>
    <cfRule type="cellIs" dxfId="30" priority="21" operator="notEqual">
      <formula>$J$25</formula>
    </cfRule>
  </conditionalFormatting>
  <conditionalFormatting sqref="Q26">
    <cfRule type="cellIs" dxfId="29" priority="11" operator="notEqual">
      <formula>$J$26</formula>
    </cfRule>
  </conditionalFormatting>
  <conditionalFormatting sqref="Q27">
    <cfRule type="cellIs" dxfId="28" priority="10" operator="notEqual">
      <formula>$J$27</formula>
    </cfRule>
  </conditionalFormatting>
  <conditionalFormatting sqref="Q28">
    <cfRule type="cellIs" dxfId="27" priority="9" operator="notEqual">
      <formula>$J$28</formula>
    </cfRule>
  </conditionalFormatting>
  <conditionalFormatting sqref="Q29">
    <cfRule type="cellIs" dxfId="26" priority="8" operator="notEqual">
      <formula>$J$29</formula>
    </cfRule>
  </conditionalFormatting>
  <conditionalFormatting sqref="Q30">
    <cfRule type="cellIs" dxfId="25" priority="7" operator="notEqual">
      <formula>$J$30</formula>
    </cfRule>
  </conditionalFormatting>
  <conditionalFormatting sqref="Q31">
    <cfRule type="cellIs" dxfId="24" priority="6" operator="notEqual">
      <formula>$J$31</formula>
    </cfRule>
  </conditionalFormatting>
  <conditionalFormatting sqref="Q32">
    <cfRule type="cellIs" dxfId="23" priority="5" operator="notEqual">
      <formula>$J$32</formula>
    </cfRule>
  </conditionalFormatting>
  <conditionalFormatting sqref="Q33">
    <cfRule type="cellIs" dxfId="22" priority="4" operator="notEqual">
      <formula>$J$33</formula>
    </cfRule>
  </conditionalFormatting>
  <conditionalFormatting sqref="Q34">
    <cfRule type="cellIs" dxfId="21" priority="3" operator="notEqual">
      <formula>$J$34</formula>
    </cfRule>
  </conditionalFormatting>
  <conditionalFormatting sqref="Q35">
    <cfRule type="cellIs" dxfId="20" priority="2" operator="notEqual">
      <formula>$J$35</formula>
    </cfRule>
  </conditionalFormatting>
  <conditionalFormatting sqref="Q36">
    <cfRule type="cellIs" dxfId="19" priority="1" operator="notEqual">
      <formula>$J$36</formula>
    </cfRule>
  </conditionalFormatting>
  <conditionalFormatting sqref="U5:W36 R5:S36">
    <cfRule type="cellIs" dxfId="18" priority="43" operator="lessThan">
      <formula>0</formula>
    </cfRule>
  </conditionalFormatting>
  <dataValidations count="1">
    <dataValidation type="list" allowBlank="1" showInputMessage="1" showErrorMessage="1" sqref="E5:E35" xr:uid="{00000000-0002-0000-0400-000000000000}">
      <formula1>"YD, RD"</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jump_quicksheet">
                <anchor moveWithCells="1" sizeWithCells="1">
                  <from>
                    <xdr:col>8</xdr:col>
                    <xdr:colOff>152400</xdr:colOff>
                    <xdr:row>0</xdr:row>
                    <xdr:rowOff>0</xdr:rowOff>
                  </from>
                  <to>
                    <xdr:col>9</xdr:col>
                    <xdr:colOff>352425</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9787A-F02D-458B-AF1A-BBA5799181B8}">
  <sheetPr codeName="Sheet22"/>
  <dimension ref="A1:Q28"/>
  <sheetViews>
    <sheetView workbookViewId="0">
      <selection activeCell="A2" sqref="A2:L24"/>
    </sheetView>
  </sheetViews>
  <sheetFormatPr defaultColWidth="9.85546875" defaultRowHeight="13.5"/>
  <cols>
    <col min="1" max="1" width="2.5703125" style="1500" customWidth="1"/>
    <col min="2" max="2" width="17.7109375" style="1500" customWidth="1"/>
    <col min="3" max="3" width="9.42578125" style="1500" customWidth="1"/>
    <col min="4" max="4" width="15.5703125" style="1500" customWidth="1"/>
    <col min="5" max="5" width="11.140625" style="1500" customWidth="1"/>
    <col min="6" max="6" width="11.7109375" style="1500" customWidth="1"/>
    <col min="7" max="7" width="2.5703125" style="1500" customWidth="1"/>
    <col min="8" max="8" width="8.28515625" style="1500" customWidth="1"/>
    <col min="9" max="9" width="7.42578125" style="1500" customWidth="1"/>
    <col min="10" max="10" width="7.28515625" style="1500" customWidth="1"/>
    <col min="11" max="15" width="9.85546875" style="1500"/>
    <col min="16" max="16" width="10.42578125" style="1500" customWidth="1"/>
    <col min="17" max="16384" width="9.85546875" style="1500"/>
  </cols>
  <sheetData>
    <row r="1" spans="1:17" ht="14.25" thickBot="1">
      <c r="A1" s="1548"/>
      <c r="B1" s="1547"/>
      <c r="C1" s="1547"/>
      <c r="D1" s="1547"/>
      <c r="E1" s="1547"/>
      <c r="F1" s="1547"/>
      <c r="G1" s="1546"/>
    </row>
    <row r="2" spans="1:17" ht="30.75" customHeight="1" thickBot="1">
      <c r="A2" s="1821"/>
      <c r="B2" s="1540" t="s">
        <v>492</v>
      </c>
      <c r="C2" s="1545"/>
      <c r="D2" s="1503" t="s">
        <v>491</v>
      </c>
      <c r="E2" s="1544">
        <f>B3/15</f>
        <v>0</v>
      </c>
      <c r="F2" s="1543"/>
      <c r="G2" s="1823"/>
    </row>
    <row r="3" spans="1:17" ht="33" customHeight="1" thickBot="1">
      <c r="A3" s="1821"/>
      <c r="B3" s="1542">
        <f>Q6</f>
        <v>0</v>
      </c>
      <c r="C3" s="1541" t="s">
        <v>490</v>
      </c>
      <c r="D3" s="1540" t="s">
        <v>489</v>
      </c>
      <c r="E3" s="1540" t="s">
        <v>488</v>
      </c>
      <c r="F3" s="1539" t="s">
        <v>487</v>
      </c>
      <c r="G3" s="1824"/>
      <c r="H3" s="1538"/>
      <c r="I3" s="1538"/>
      <c r="J3" s="1538"/>
      <c r="K3" s="1538" t="s">
        <v>391</v>
      </c>
      <c r="L3" s="1538"/>
      <c r="M3" s="1538"/>
      <c r="N3" s="1538"/>
      <c r="O3" s="1538"/>
      <c r="P3" s="1538"/>
      <c r="Q3" s="1537"/>
    </row>
    <row r="4" spans="1:17" ht="8.85" customHeight="1" thickBot="1">
      <c r="A4" s="1821"/>
      <c r="B4" s="1818"/>
      <c r="C4" s="1818"/>
      <c r="D4" s="1818"/>
      <c r="E4" s="1818"/>
      <c r="F4" s="1818"/>
      <c r="G4" s="1824"/>
      <c r="H4" s="1536"/>
      <c r="I4" s="1536"/>
      <c r="J4" s="1536"/>
      <c r="K4" s="1536"/>
      <c r="L4" s="1536"/>
      <c r="M4" s="1536"/>
      <c r="N4" s="1536"/>
      <c r="O4" s="1536"/>
      <c r="P4" s="1536"/>
      <c r="Q4" s="1535"/>
    </row>
    <row r="5" spans="1:17" ht="22.5" customHeight="1" thickBot="1">
      <c r="A5" s="1821"/>
      <c r="B5" s="1534"/>
      <c r="C5" s="1533"/>
      <c r="D5" s="1532"/>
      <c r="E5" s="1531" t="e">
        <f>B3/D23*D5</f>
        <v>#DIV/0!</v>
      </c>
      <c r="F5" s="1530" t="e">
        <f t="shared" ref="F5:F22" si="0">(E5/D5)+C5</f>
        <v>#DIV/0!</v>
      </c>
      <c r="G5" s="1824"/>
      <c r="H5" s="1529" t="s">
        <v>408</v>
      </c>
      <c r="I5" s="1528" t="s">
        <v>407</v>
      </c>
      <c r="J5" s="1528" t="s">
        <v>406</v>
      </c>
      <c r="K5" s="1528" t="s">
        <v>405</v>
      </c>
      <c r="L5" s="1528" t="s">
        <v>404</v>
      </c>
      <c r="M5" s="1528" t="s">
        <v>403</v>
      </c>
      <c r="N5" s="1528" t="s">
        <v>402</v>
      </c>
      <c r="O5" s="1528" t="s">
        <v>401</v>
      </c>
      <c r="P5" s="1528" t="s">
        <v>400</v>
      </c>
      <c r="Q5" s="1527" t="s">
        <v>399</v>
      </c>
    </row>
    <row r="6" spans="1:17" ht="22.5" customHeight="1" thickBot="1">
      <c r="A6" s="1821"/>
      <c r="B6" s="1514"/>
      <c r="C6" s="1513"/>
      <c r="D6" s="1512"/>
      <c r="E6" s="1526" t="e">
        <f>B3/D23*D6</f>
        <v>#DIV/0!</v>
      </c>
      <c r="F6" s="1515" t="e">
        <f t="shared" si="0"/>
        <v>#DIV/0!</v>
      </c>
      <c r="G6" s="1824"/>
      <c r="H6" s="1525"/>
      <c r="I6" s="1524"/>
      <c r="J6" s="1523"/>
      <c r="K6" s="1523"/>
      <c r="L6" s="1523"/>
      <c r="M6" s="1523"/>
      <c r="N6" s="1523"/>
      <c r="O6" s="1523"/>
      <c r="P6" s="1522"/>
      <c r="Q6" s="1521">
        <f>SUM(H6:P6)</f>
        <v>0</v>
      </c>
    </row>
    <row r="7" spans="1:17" ht="22.5" customHeight="1" thickBot="1">
      <c r="A7" s="1821"/>
      <c r="B7" s="1514"/>
      <c r="C7" s="1513"/>
      <c r="D7" s="1512"/>
      <c r="E7" s="1516" t="e">
        <f>B3/D23*D7</f>
        <v>#DIV/0!</v>
      </c>
      <c r="F7" s="1515" t="e">
        <f t="shared" si="0"/>
        <v>#DIV/0!</v>
      </c>
      <c r="G7" s="1824"/>
      <c r="H7" s="1520"/>
      <c r="I7" s="1519"/>
      <c r="J7" s="1519"/>
      <c r="K7" s="1519"/>
      <c r="L7" s="1519"/>
      <c r="M7" s="1519"/>
      <c r="N7" s="1519"/>
      <c r="O7" s="1519"/>
      <c r="P7" s="1518"/>
      <c r="Q7" s="1517"/>
    </row>
    <row r="8" spans="1:17" ht="22.5" customHeight="1">
      <c r="A8" s="1821"/>
      <c r="B8" s="1514"/>
      <c r="C8" s="1513"/>
      <c r="D8" s="1512"/>
      <c r="E8" s="1516" t="e">
        <f>B3/D23*D8</f>
        <v>#DIV/0!</v>
      </c>
      <c r="F8" s="1515" t="e">
        <f t="shared" si="0"/>
        <v>#DIV/0!</v>
      </c>
      <c r="G8" s="1824"/>
    </row>
    <row r="9" spans="1:17" ht="22.5" customHeight="1">
      <c r="A9" s="1821"/>
      <c r="B9" s="1514"/>
      <c r="C9" s="1513"/>
      <c r="D9" s="1512"/>
      <c r="E9" s="1516" t="e">
        <f>B3/D23*D9</f>
        <v>#DIV/0!</v>
      </c>
      <c r="F9" s="1515" t="e">
        <f t="shared" si="0"/>
        <v>#DIV/0!</v>
      </c>
      <c r="G9" s="1824"/>
    </row>
    <row r="10" spans="1:17" ht="22.5" customHeight="1">
      <c r="A10" s="1821"/>
      <c r="B10" s="1514"/>
      <c r="C10" s="1513"/>
      <c r="D10" s="1512"/>
      <c r="E10" s="1516" t="e">
        <f>B3/D23*D10</f>
        <v>#DIV/0!</v>
      </c>
      <c r="F10" s="1515" t="e">
        <f t="shared" si="0"/>
        <v>#DIV/0!</v>
      </c>
      <c r="G10" s="1824"/>
    </row>
    <row r="11" spans="1:17" ht="22.5" customHeight="1">
      <c r="A11" s="1821"/>
      <c r="B11" s="1514"/>
      <c r="C11" s="1513"/>
      <c r="D11" s="1512"/>
      <c r="E11" s="1516" t="e">
        <f>B3/D23*D11</f>
        <v>#DIV/0!</v>
      </c>
      <c r="F11" s="1515" t="e">
        <f t="shared" si="0"/>
        <v>#DIV/0!</v>
      </c>
      <c r="G11" s="1824"/>
    </row>
    <row r="12" spans="1:17" ht="22.5" customHeight="1">
      <c r="A12" s="1821"/>
      <c r="B12" s="1514"/>
      <c r="C12" s="1513"/>
      <c r="D12" s="1512"/>
      <c r="E12" s="1516" t="e">
        <f>B3/D23*D12</f>
        <v>#DIV/0!</v>
      </c>
      <c r="F12" s="1515" t="e">
        <f t="shared" si="0"/>
        <v>#DIV/0!</v>
      </c>
      <c r="G12" s="1824"/>
    </row>
    <row r="13" spans="1:17" ht="22.5" customHeight="1">
      <c r="A13" s="1821"/>
      <c r="B13" s="1514"/>
      <c r="C13" s="1513"/>
      <c r="D13" s="1512"/>
      <c r="E13" s="1516" t="e">
        <f>B3/D23*D13</f>
        <v>#DIV/0!</v>
      </c>
      <c r="F13" s="1515" t="e">
        <f t="shared" si="0"/>
        <v>#DIV/0!</v>
      </c>
      <c r="G13" s="1824"/>
    </row>
    <row r="14" spans="1:17" ht="22.5" customHeight="1">
      <c r="A14" s="1821"/>
      <c r="B14" s="1514"/>
      <c r="C14" s="1513"/>
      <c r="D14" s="1512"/>
      <c r="E14" s="1516" t="e">
        <f>B3/D23*D14</f>
        <v>#DIV/0!</v>
      </c>
      <c r="F14" s="1515" t="e">
        <f t="shared" si="0"/>
        <v>#DIV/0!</v>
      </c>
      <c r="G14" s="1824"/>
    </row>
    <row r="15" spans="1:17" ht="22.5" customHeight="1">
      <c r="A15" s="1821"/>
      <c r="B15" s="1514"/>
      <c r="C15" s="1513"/>
      <c r="D15" s="1512"/>
      <c r="E15" s="1516" t="e">
        <f>B3/D23*D15</f>
        <v>#DIV/0!</v>
      </c>
      <c r="F15" s="1515" t="e">
        <f t="shared" si="0"/>
        <v>#DIV/0!</v>
      </c>
      <c r="G15" s="1824"/>
    </row>
    <row r="16" spans="1:17" ht="22.5" customHeight="1">
      <c r="A16" s="1821"/>
      <c r="B16" s="1514"/>
      <c r="C16" s="1513"/>
      <c r="D16" s="1512"/>
      <c r="E16" s="1516" t="e">
        <f>B3/D23*D16</f>
        <v>#DIV/0!</v>
      </c>
      <c r="F16" s="1515" t="e">
        <f t="shared" si="0"/>
        <v>#DIV/0!</v>
      </c>
      <c r="G16" s="1824"/>
    </row>
    <row r="17" spans="1:7" ht="22.5" customHeight="1">
      <c r="A17" s="1821"/>
      <c r="B17" s="1514"/>
      <c r="C17" s="1513"/>
      <c r="D17" s="1512"/>
      <c r="E17" s="1516" t="e">
        <f>B3/D23*D17</f>
        <v>#DIV/0!</v>
      </c>
      <c r="F17" s="1515" t="e">
        <f t="shared" si="0"/>
        <v>#DIV/0!</v>
      </c>
      <c r="G17" s="1824"/>
    </row>
    <row r="18" spans="1:7" ht="22.5" customHeight="1">
      <c r="A18" s="1821"/>
      <c r="B18" s="1514"/>
      <c r="C18" s="1513"/>
      <c r="D18" s="1512"/>
      <c r="E18" s="1516" t="e">
        <f>B3/D23*D18</f>
        <v>#DIV/0!</v>
      </c>
      <c r="F18" s="1515" t="e">
        <f t="shared" si="0"/>
        <v>#DIV/0!</v>
      </c>
      <c r="G18" s="1824"/>
    </row>
    <row r="19" spans="1:7" ht="22.5" customHeight="1">
      <c r="A19" s="1821"/>
      <c r="B19" s="1514"/>
      <c r="C19" s="1513"/>
      <c r="D19" s="1512"/>
      <c r="E19" s="1516" t="e">
        <f>B3/D23*D19</f>
        <v>#DIV/0!</v>
      </c>
      <c r="F19" s="1515" t="e">
        <f t="shared" si="0"/>
        <v>#DIV/0!</v>
      </c>
      <c r="G19" s="1824"/>
    </row>
    <row r="20" spans="1:7" ht="22.5" customHeight="1">
      <c r="A20" s="1821"/>
      <c r="B20" s="1514"/>
      <c r="C20" s="1513"/>
      <c r="D20" s="1512"/>
      <c r="E20" s="1516" t="e">
        <f>B3/D23*D20</f>
        <v>#DIV/0!</v>
      </c>
      <c r="F20" s="1515" t="e">
        <f t="shared" si="0"/>
        <v>#DIV/0!</v>
      </c>
      <c r="G20" s="1824"/>
    </row>
    <row r="21" spans="1:7" ht="22.5" customHeight="1">
      <c r="A21" s="1821"/>
      <c r="B21" s="1514"/>
      <c r="C21" s="1513"/>
      <c r="D21" s="1512"/>
      <c r="E21" s="1516" t="e">
        <f>B3/D23*D21</f>
        <v>#DIV/0!</v>
      </c>
      <c r="F21" s="1515" t="e">
        <f t="shared" si="0"/>
        <v>#DIV/0!</v>
      </c>
      <c r="G21" s="1824"/>
    </row>
    <row r="22" spans="1:7" ht="22.5" customHeight="1" thickBot="1">
      <c r="A22" s="1821"/>
      <c r="B22" s="1514"/>
      <c r="C22" s="1513"/>
      <c r="D22" s="1512"/>
      <c r="E22" s="1511" t="e">
        <f>B3/D23*D22</f>
        <v>#DIV/0!</v>
      </c>
      <c r="F22" s="1510" t="e">
        <f t="shared" si="0"/>
        <v>#DIV/0!</v>
      </c>
      <c r="G22" s="1824"/>
    </row>
    <row r="23" spans="1:7" ht="15" thickTop="1" thickBot="1">
      <c r="A23" s="1821"/>
      <c r="B23" s="1509"/>
      <c r="C23" s="1508" t="e">
        <f>AVERAGE(C5:C22)</f>
        <v>#DIV/0!</v>
      </c>
      <c r="D23" s="1507">
        <f>SUM(D5:D22)</f>
        <v>0</v>
      </c>
      <c r="E23" s="1506" t="e">
        <f>SUM(E5:E22)</f>
        <v>#DIV/0!</v>
      </c>
      <c r="F23" s="1505" t="e">
        <f>AVERAGE(F5:F22)</f>
        <v>#DIV/0!</v>
      </c>
      <c r="G23" s="1824"/>
    </row>
    <row r="24" spans="1:7" ht="36.6" customHeight="1" thickBot="1">
      <c r="A24" s="1822"/>
      <c r="B24" s="1504"/>
      <c r="C24" s="1503" t="s">
        <v>486</v>
      </c>
      <c r="D24" s="1819"/>
      <c r="E24" s="1820"/>
      <c r="F24" s="1820"/>
      <c r="G24" s="1825"/>
    </row>
    <row r="27" spans="1:7">
      <c r="A27" s="1502"/>
    </row>
    <row r="28" spans="1:7">
      <c r="A28" s="1501"/>
    </row>
  </sheetData>
  <sheetProtection selectLockedCells="1"/>
  <mergeCells count="4">
    <mergeCell ref="B4:F4"/>
    <mergeCell ref="D24:F24"/>
    <mergeCell ref="A2:A24"/>
    <mergeCell ref="G2:G24"/>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jump_quicksheet">
                <anchor moveWithCells="1" sizeWithCells="1">
                  <from>
                    <xdr:col>8</xdr:col>
                    <xdr:colOff>114300</xdr:colOff>
                    <xdr:row>0</xdr:row>
                    <xdr:rowOff>0</xdr:rowOff>
                  </from>
                  <to>
                    <xdr:col>10</xdr:col>
                    <xdr:colOff>161925</xdr:colOff>
                    <xdr:row>1</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1D926-CEA1-4F7F-B549-4D906B64E87E}">
  <sheetPr codeName="Sheet23"/>
  <dimension ref="A1:W47"/>
  <sheetViews>
    <sheetView workbookViewId="0">
      <selection activeCell="N8" sqref="N8"/>
    </sheetView>
  </sheetViews>
  <sheetFormatPr defaultColWidth="9.85546875" defaultRowHeight="13.5"/>
  <cols>
    <col min="1" max="2" width="9.85546875" style="1500"/>
    <col min="3" max="3" width="1.42578125" style="1500" customWidth="1"/>
    <col min="4" max="5" width="9.85546875" style="1500"/>
    <col min="6" max="6" width="1.42578125" style="1500" customWidth="1"/>
    <col min="7" max="8" width="9.85546875" style="1500"/>
    <col min="9" max="9" width="1.42578125" style="1500" customWidth="1"/>
    <col min="10" max="10" width="9.85546875" style="1500"/>
    <col min="11" max="11" width="9.85546875" style="1500" customWidth="1"/>
    <col min="12" max="12" width="1.42578125" style="1500" customWidth="1"/>
    <col min="13" max="13" width="9.85546875" style="1500"/>
    <col min="14" max="14" width="9.85546875" style="1500" customWidth="1"/>
    <col min="15" max="15" width="1.140625" style="1500" customWidth="1"/>
    <col min="16" max="16" width="9.85546875" style="1500"/>
    <col min="17" max="17" width="9.85546875" style="1500" customWidth="1"/>
    <col min="18" max="18" width="1.28515625" style="1500" customWidth="1"/>
    <col min="19" max="20" width="9.85546875" style="1500" customWidth="1"/>
    <col min="21" max="21" width="1.42578125" style="1500" customWidth="1"/>
    <col min="22" max="23" width="9.85546875" style="1500" customWidth="1"/>
    <col min="24" max="16384" width="9.85546875" style="1500"/>
  </cols>
  <sheetData>
    <row r="1" spans="1:23" ht="15.75" thickBot="1">
      <c r="A1" s="1826" t="s">
        <v>496</v>
      </c>
      <c r="B1" s="1827"/>
      <c r="C1" s="1561"/>
      <c r="D1" s="1826" t="s">
        <v>496</v>
      </c>
      <c r="E1" s="1827"/>
      <c r="F1" s="1561"/>
      <c r="G1" s="1826" t="s">
        <v>496</v>
      </c>
      <c r="H1" s="1827"/>
      <c r="J1" s="1826" t="s">
        <v>496</v>
      </c>
      <c r="K1" s="1827"/>
      <c r="M1" s="1826" t="s">
        <v>495</v>
      </c>
      <c r="N1" s="1827"/>
      <c r="O1" s="1561"/>
      <c r="P1" s="1826" t="s">
        <v>495</v>
      </c>
      <c r="Q1" s="1827"/>
      <c r="R1" s="1561"/>
      <c r="S1" s="1826" t="s">
        <v>495</v>
      </c>
      <c r="T1" s="1827"/>
      <c r="V1" s="1826" t="s">
        <v>495</v>
      </c>
      <c r="W1" s="1827"/>
    </row>
    <row r="2" spans="1:23" ht="15">
      <c r="A2" s="1560" t="s">
        <v>494</v>
      </c>
      <c r="B2" s="1559"/>
      <c r="D2" s="1560" t="s">
        <v>494</v>
      </c>
      <c r="E2" s="1559"/>
      <c r="G2" s="1560" t="s">
        <v>494</v>
      </c>
      <c r="H2" s="1559"/>
      <c r="J2" s="1560" t="s">
        <v>494</v>
      </c>
      <c r="K2" s="1559"/>
      <c r="M2" s="1560" t="s">
        <v>494</v>
      </c>
      <c r="N2" s="1559"/>
      <c r="P2" s="1560" t="s">
        <v>494</v>
      </c>
      <c r="Q2" s="1559"/>
      <c r="S2" s="1560" t="s">
        <v>494</v>
      </c>
      <c r="T2" s="1559"/>
      <c r="V2" s="1560" t="s">
        <v>494</v>
      </c>
      <c r="W2" s="1559"/>
    </row>
    <row r="3" spans="1:23" ht="15">
      <c r="A3" s="1554">
        <v>20</v>
      </c>
      <c r="B3" s="1553"/>
      <c r="D3" s="1554">
        <v>20</v>
      </c>
      <c r="E3" s="1553"/>
      <c r="G3" s="1554">
        <v>20</v>
      </c>
      <c r="H3" s="1553"/>
      <c r="J3" s="1554">
        <v>20</v>
      </c>
      <c r="K3" s="1553"/>
      <c r="M3" s="1554">
        <v>20</v>
      </c>
      <c r="N3" s="1553"/>
      <c r="P3" s="1554">
        <v>20</v>
      </c>
      <c r="Q3" s="1553"/>
      <c r="S3" s="1554">
        <v>20</v>
      </c>
      <c r="T3" s="1553"/>
      <c r="V3" s="1554">
        <v>20</v>
      </c>
      <c r="W3" s="1553"/>
    </row>
    <row r="4" spans="1:23" ht="15">
      <c r="A4" s="1554">
        <v>10</v>
      </c>
      <c r="B4" s="1553"/>
      <c r="D4" s="1554">
        <v>10</v>
      </c>
      <c r="E4" s="1553"/>
      <c r="G4" s="1554">
        <v>10</v>
      </c>
      <c r="H4" s="1553"/>
      <c r="J4" s="1554">
        <v>10</v>
      </c>
      <c r="K4" s="1553"/>
      <c r="M4" s="1554">
        <v>10</v>
      </c>
      <c r="N4" s="1553"/>
      <c r="P4" s="1554">
        <v>10</v>
      </c>
      <c r="Q4" s="1553"/>
      <c r="S4" s="1554">
        <v>10</v>
      </c>
      <c r="T4" s="1553"/>
      <c r="V4" s="1554">
        <v>10</v>
      </c>
      <c r="W4" s="1553"/>
    </row>
    <row r="5" spans="1:23" ht="15">
      <c r="A5" s="1554">
        <v>5</v>
      </c>
      <c r="B5" s="1553"/>
      <c r="D5" s="1554">
        <v>5</v>
      </c>
      <c r="E5" s="1553"/>
      <c r="G5" s="1554">
        <v>5</v>
      </c>
      <c r="H5" s="1553"/>
      <c r="J5" s="1554">
        <v>5</v>
      </c>
      <c r="K5" s="1553"/>
      <c r="M5" s="1554">
        <v>5</v>
      </c>
      <c r="N5" s="1553"/>
      <c r="P5" s="1554">
        <v>5</v>
      </c>
      <c r="Q5" s="1553"/>
      <c r="S5" s="1554">
        <v>5</v>
      </c>
      <c r="T5" s="1553"/>
      <c r="V5" s="1554">
        <v>5</v>
      </c>
      <c r="W5" s="1553"/>
    </row>
    <row r="6" spans="1:23" ht="15">
      <c r="A6" s="1554">
        <v>1</v>
      </c>
      <c r="B6" s="1553"/>
      <c r="D6" s="1554">
        <v>1</v>
      </c>
      <c r="E6" s="1553"/>
      <c r="G6" s="1554">
        <v>1</v>
      </c>
      <c r="H6" s="1553"/>
      <c r="J6" s="1554">
        <v>1</v>
      </c>
      <c r="K6" s="1553"/>
      <c r="M6" s="1554">
        <v>1</v>
      </c>
      <c r="N6" s="1553"/>
      <c r="P6" s="1554">
        <v>1</v>
      </c>
      <c r="Q6" s="1553"/>
      <c r="S6" s="1554">
        <v>1</v>
      </c>
      <c r="T6" s="1553"/>
      <c r="V6" s="1554">
        <v>1</v>
      </c>
      <c r="W6" s="1553"/>
    </row>
    <row r="7" spans="1:23" ht="15">
      <c r="A7" s="1554">
        <v>0.25</v>
      </c>
      <c r="B7" s="1553"/>
      <c r="D7" s="1554">
        <v>0.25</v>
      </c>
      <c r="E7" s="1553"/>
      <c r="G7" s="1554">
        <v>0.25</v>
      </c>
      <c r="H7" s="1553"/>
      <c r="J7" s="1554">
        <v>0.25</v>
      </c>
      <c r="K7" s="1553"/>
      <c r="M7" s="1554">
        <v>0.25</v>
      </c>
      <c r="N7" s="1553"/>
      <c r="P7" s="1554">
        <v>0.25</v>
      </c>
      <c r="Q7" s="1553"/>
      <c r="S7" s="1554">
        <v>0.25</v>
      </c>
      <c r="T7" s="1553"/>
      <c r="V7" s="1554">
        <v>0.25</v>
      </c>
      <c r="W7" s="1553"/>
    </row>
    <row r="8" spans="1:23" ht="15">
      <c r="A8" s="1554">
        <v>0.1</v>
      </c>
      <c r="B8" s="1553"/>
      <c r="D8" s="1554">
        <v>0.1</v>
      </c>
      <c r="E8" s="1553"/>
      <c r="G8" s="1554">
        <v>0.1</v>
      </c>
      <c r="H8" s="1553"/>
      <c r="J8" s="1554">
        <v>0.1</v>
      </c>
      <c r="K8" s="1553"/>
      <c r="M8" s="1554">
        <v>0.1</v>
      </c>
      <c r="N8" s="1553"/>
      <c r="P8" s="1554">
        <v>0.1</v>
      </c>
      <c r="Q8" s="1553"/>
      <c r="S8" s="1554">
        <v>0.1</v>
      </c>
      <c r="T8" s="1553"/>
      <c r="V8" s="1554">
        <v>0.1</v>
      </c>
      <c r="W8" s="1553"/>
    </row>
    <row r="9" spans="1:23" ht="15">
      <c r="A9" s="1554">
        <v>0.05</v>
      </c>
      <c r="B9" s="1553"/>
      <c r="D9" s="1554">
        <v>0.05</v>
      </c>
      <c r="E9" s="1553"/>
      <c r="G9" s="1554">
        <v>0.05</v>
      </c>
      <c r="H9" s="1553"/>
      <c r="J9" s="1554">
        <v>0.05</v>
      </c>
      <c r="K9" s="1553"/>
      <c r="M9" s="1554">
        <v>0.05</v>
      </c>
      <c r="N9" s="1553"/>
      <c r="P9" s="1554">
        <v>0.05</v>
      </c>
      <c r="Q9" s="1553"/>
      <c r="S9" s="1554">
        <v>0.05</v>
      </c>
      <c r="T9" s="1553"/>
      <c r="V9" s="1554">
        <v>0.05</v>
      </c>
      <c r="W9" s="1553"/>
    </row>
    <row r="10" spans="1:23" ht="15.75" thickBot="1">
      <c r="A10" s="1558">
        <v>0.01</v>
      </c>
      <c r="B10" s="1557"/>
      <c r="D10" s="1558">
        <v>0.01</v>
      </c>
      <c r="E10" s="1557"/>
      <c r="G10" s="1558">
        <v>0.01</v>
      </c>
      <c r="H10" s="1557"/>
      <c r="J10" s="1558">
        <v>0.01</v>
      </c>
      <c r="K10" s="1557"/>
      <c r="M10" s="1552">
        <v>0.01</v>
      </c>
      <c r="N10" s="1551"/>
      <c r="P10" s="1552">
        <v>0.01</v>
      </c>
      <c r="Q10" s="1551"/>
      <c r="S10" s="1552">
        <v>0.01</v>
      </c>
      <c r="T10" s="1551"/>
      <c r="V10" s="1552">
        <v>0.01</v>
      </c>
      <c r="W10" s="1551"/>
    </row>
    <row r="11" spans="1:23" ht="15.2" customHeight="1" thickTop="1" thickBot="1">
      <c r="A11" s="1562"/>
      <c r="D11" s="1562"/>
      <c r="G11" s="1562"/>
      <c r="J11" s="1562"/>
      <c r="M11" s="1550" t="s">
        <v>493</v>
      </c>
      <c r="N11" s="1549"/>
      <c r="P11" s="1550" t="s">
        <v>493</v>
      </c>
      <c r="Q11" s="1549"/>
      <c r="S11" s="1550" t="s">
        <v>493</v>
      </c>
      <c r="T11" s="1549"/>
      <c r="V11" s="1550" t="s">
        <v>493</v>
      </c>
      <c r="W11" s="1549"/>
    </row>
    <row r="12" spans="1:23" ht="15.75" thickBot="1">
      <c r="A12" s="1826" t="s">
        <v>496</v>
      </c>
      <c r="B12" s="1827"/>
      <c r="C12" s="1561"/>
      <c r="D12" s="1826" t="s">
        <v>496</v>
      </c>
      <c r="E12" s="1827"/>
      <c r="F12" s="1561"/>
      <c r="G12" s="1826" t="s">
        <v>496</v>
      </c>
      <c r="H12" s="1827"/>
      <c r="J12" s="1826" t="s">
        <v>496</v>
      </c>
      <c r="K12" s="1827"/>
    </row>
    <row r="13" spans="1:23" ht="15.75" thickBot="1">
      <c r="A13" s="1560" t="s">
        <v>494</v>
      </c>
      <c r="B13" s="1559"/>
      <c r="D13" s="1560" t="s">
        <v>494</v>
      </c>
      <c r="E13" s="1559"/>
      <c r="G13" s="1560" t="s">
        <v>494</v>
      </c>
      <c r="H13" s="1559"/>
      <c r="J13" s="1560" t="s">
        <v>494</v>
      </c>
      <c r="K13" s="1559"/>
      <c r="M13" s="1826" t="s">
        <v>495</v>
      </c>
      <c r="N13" s="1827"/>
      <c r="O13" s="1561"/>
      <c r="P13" s="1826" t="s">
        <v>495</v>
      </c>
      <c r="Q13" s="1827"/>
      <c r="R13" s="1561"/>
      <c r="S13" s="1826" t="s">
        <v>495</v>
      </c>
      <c r="T13" s="1827"/>
      <c r="V13" s="1826" t="s">
        <v>495</v>
      </c>
      <c r="W13" s="1827"/>
    </row>
    <row r="14" spans="1:23" ht="15">
      <c r="A14" s="1554">
        <v>20</v>
      </c>
      <c r="B14" s="1553"/>
      <c r="D14" s="1554">
        <v>20</v>
      </c>
      <c r="E14" s="1553"/>
      <c r="G14" s="1554">
        <v>20</v>
      </c>
      <c r="H14" s="1553"/>
      <c r="J14" s="1554">
        <v>20</v>
      </c>
      <c r="K14" s="1553"/>
      <c r="M14" s="1560" t="s">
        <v>494</v>
      </c>
      <c r="N14" s="1559"/>
      <c r="P14" s="1560" t="s">
        <v>494</v>
      </c>
      <c r="Q14" s="1559"/>
      <c r="S14" s="1560" t="s">
        <v>494</v>
      </c>
      <c r="T14" s="1559"/>
      <c r="V14" s="1560" t="s">
        <v>494</v>
      </c>
      <c r="W14" s="1559"/>
    </row>
    <row r="15" spans="1:23" ht="15">
      <c r="A15" s="1554">
        <v>10</v>
      </c>
      <c r="B15" s="1553"/>
      <c r="D15" s="1554">
        <v>10</v>
      </c>
      <c r="E15" s="1553"/>
      <c r="G15" s="1554">
        <v>10</v>
      </c>
      <c r="H15" s="1553"/>
      <c r="J15" s="1554">
        <v>10</v>
      </c>
      <c r="K15" s="1553"/>
      <c r="M15" s="1554">
        <v>20</v>
      </c>
      <c r="N15" s="1553"/>
      <c r="P15" s="1554">
        <v>20</v>
      </c>
      <c r="Q15" s="1553"/>
      <c r="S15" s="1554">
        <v>20</v>
      </c>
      <c r="T15" s="1553"/>
      <c r="V15" s="1554">
        <v>20</v>
      </c>
      <c r="W15" s="1553"/>
    </row>
    <row r="16" spans="1:23" ht="15">
      <c r="A16" s="1554">
        <v>5</v>
      </c>
      <c r="B16" s="1553"/>
      <c r="D16" s="1554">
        <v>5</v>
      </c>
      <c r="E16" s="1553"/>
      <c r="G16" s="1554">
        <v>5</v>
      </c>
      <c r="H16" s="1553"/>
      <c r="J16" s="1554">
        <v>5</v>
      </c>
      <c r="K16" s="1553"/>
      <c r="M16" s="1554">
        <v>10</v>
      </c>
      <c r="N16" s="1553"/>
      <c r="P16" s="1554">
        <v>10</v>
      </c>
      <c r="Q16" s="1553"/>
      <c r="S16" s="1554">
        <v>10</v>
      </c>
      <c r="T16" s="1553"/>
      <c r="V16" s="1554">
        <v>10</v>
      </c>
      <c r="W16" s="1553"/>
    </row>
    <row r="17" spans="1:23" ht="15">
      <c r="A17" s="1554">
        <v>1</v>
      </c>
      <c r="B17" s="1553"/>
      <c r="D17" s="1554">
        <v>1</v>
      </c>
      <c r="E17" s="1553"/>
      <c r="G17" s="1554">
        <v>1</v>
      </c>
      <c r="H17" s="1553"/>
      <c r="J17" s="1554">
        <v>1</v>
      </c>
      <c r="K17" s="1553"/>
      <c r="M17" s="1554">
        <v>5</v>
      </c>
      <c r="N17" s="1553"/>
      <c r="P17" s="1554">
        <v>5</v>
      </c>
      <c r="Q17" s="1553"/>
      <c r="S17" s="1554">
        <v>5</v>
      </c>
      <c r="T17" s="1553"/>
      <c r="V17" s="1554">
        <v>5</v>
      </c>
      <c r="W17" s="1553"/>
    </row>
    <row r="18" spans="1:23" ht="15">
      <c r="A18" s="1554">
        <v>0.25</v>
      </c>
      <c r="B18" s="1553"/>
      <c r="D18" s="1554">
        <v>0.25</v>
      </c>
      <c r="E18" s="1553"/>
      <c r="G18" s="1554">
        <v>0.25</v>
      </c>
      <c r="H18" s="1553"/>
      <c r="J18" s="1554">
        <v>0.25</v>
      </c>
      <c r="K18" s="1553"/>
      <c r="M18" s="1554">
        <v>1</v>
      </c>
      <c r="N18" s="1553"/>
      <c r="P18" s="1554">
        <v>1</v>
      </c>
      <c r="Q18" s="1553"/>
      <c r="S18" s="1554">
        <v>1</v>
      </c>
      <c r="T18" s="1553"/>
      <c r="V18" s="1554">
        <v>1</v>
      </c>
      <c r="W18" s="1553"/>
    </row>
    <row r="19" spans="1:23" ht="15">
      <c r="A19" s="1554">
        <v>0.1</v>
      </c>
      <c r="B19" s="1553"/>
      <c r="D19" s="1554">
        <v>0.1</v>
      </c>
      <c r="E19" s="1553"/>
      <c r="G19" s="1554">
        <v>0.1</v>
      </c>
      <c r="H19" s="1553"/>
      <c r="J19" s="1554">
        <v>0.1</v>
      </c>
      <c r="K19" s="1553"/>
      <c r="M19" s="1554">
        <v>0.25</v>
      </c>
      <c r="N19" s="1553"/>
      <c r="P19" s="1554">
        <v>0.25</v>
      </c>
      <c r="Q19" s="1553"/>
      <c r="S19" s="1554">
        <v>0.25</v>
      </c>
      <c r="T19" s="1553"/>
      <c r="V19" s="1554">
        <v>0.25</v>
      </c>
      <c r="W19" s="1553"/>
    </row>
    <row r="20" spans="1:23" ht="15">
      <c r="A20" s="1554">
        <v>0.05</v>
      </c>
      <c r="B20" s="1553"/>
      <c r="D20" s="1554">
        <v>0.05</v>
      </c>
      <c r="E20" s="1553"/>
      <c r="G20" s="1554">
        <v>0.05</v>
      </c>
      <c r="H20" s="1553"/>
      <c r="J20" s="1554">
        <v>0.05</v>
      </c>
      <c r="K20" s="1553"/>
      <c r="M20" s="1554">
        <v>0.1</v>
      </c>
      <c r="N20" s="1553"/>
      <c r="P20" s="1554">
        <v>0.1</v>
      </c>
      <c r="Q20" s="1553"/>
      <c r="S20" s="1554">
        <v>0.1</v>
      </c>
      <c r="T20" s="1553"/>
      <c r="V20" s="1554">
        <v>0.1</v>
      </c>
      <c r="W20" s="1553"/>
    </row>
    <row r="21" spans="1:23" ht="15.75" thickBot="1">
      <c r="A21" s="1558">
        <v>0.01</v>
      </c>
      <c r="B21" s="1557"/>
      <c r="D21" s="1558">
        <v>0.01</v>
      </c>
      <c r="E21" s="1557"/>
      <c r="G21" s="1558">
        <v>0.01</v>
      </c>
      <c r="H21" s="1557"/>
      <c r="J21" s="1558">
        <v>0.01</v>
      </c>
      <c r="K21" s="1557"/>
      <c r="M21" s="1554">
        <v>0.05</v>
      </c>
      <c r="N21" s="1553"/>
      <c r="P21" s="1554">
        <v>0.05</v>
      </c>
      <c r="Q21" s="1553"/>
      <c r="S21" s="1554">
        <v>0.05</v>
      </c>
      <c r="T21" s="1553"/>
      <c r="V21" s="1554">
        <v>0.05</v>
      </c>
      <c r="W21" s="1553"/>
    </row>
    <row r="22" spans="1:23" ht="15.6" customHeight="1" thickTop="1" thickBot="1">
      <c r="A22" s="1562"/>
      <c r="D22" s="1562"/>
      <c r="G22" s="1562"/>
      <c r="J22" s="1562"/>
      <c r="M22" s="1552">
        <v>0.01</v>
      </c>
      <c r="N22" s="1551"/>
      <c r="P22" s="1552">
        <v>0.01</v>
      </c>
      <c r="Q22" s="1551"/>
      <c r="S22" s="1552">
        <v>0.01</v>
      </c>
      <c r="T22" s="1551"/>
      <c r="V22" s="1552">
        <v>0.01</v>
      </c>
      <c r="W22" s="1551"/>
    </row>
    <row r="23" spans="1:23" ht="15.75" thickBot="1">
      <c r="A23" s="1826" t="s">
        <v>496</v>
      </c>
      <c r="B23" s="1827"/>
      <c r="C23" s="1561"/>
      <c r="D23" s="1826" t="s">
        <v>496</v>
      </c>
      <c r="E23" s="1827"/>
      <c r="F23" s="1561"/>
      <c r="G23" s="1826" t="s">
        <v>496</v>
      </c>
      <c r="H23" s="1827"/>
      <c r="J23" s="1826" t="s">
        <v>496</v>
      </c>
      <c r="K23" s="1827"/>
      <c r="M23" s="1550" t="s">
        <v>493</v>
      </c>
      <c r="N23" s="1549"/>
      <c r="P23" s="1550" t="s">
        <v>493</v>
      </c>
      <c r="Q23" s="1549"/>
      <c r="S23" s="1550" t="s">
        <v>493</v>
      </c>
      <c r="T23" s="1549"/>
      <c r="V23" s="1550" t="s">
        <v>493</v>
      </c>
      <c r="W23" s="1549"/>
    </row>
    <row r="24" spans="1:23" ht="15.75" thickBot="1">
      <c r="A24" s="1560" t="s">
        <v>494</v>
      </c>
      <c r="B24" s="1559"/>
      <c r="D24" s="1560" t="s">
        <v>494</v>
      </c>
      <c r="E24" s="1559"/>
      <c r="G24" s="1560" t="s">
        <v>494</v>
      </c>
      <c r="H24" s="1559"/>
      <c r="J24" s="1560" t="s">
        <v>494</v>
      </c>
      <c r="K24" s="1559"/>
    </row>
    <row r="25" spans="1:23" ht="15.75" thickBot="1">
      <c r="A25" s="1554">
        <v>20</v>
      </c>
      <c r="B25" s="1553"/>
      <c r="D25" s="1554">
        <v>20</v>
      </c>
      <c r="E25" s="1553"/>
      <c r="G25" s="1554">
        <v>20</v>
      </c>
      <c r="H25" s="1553"/>
      <c r="J25" s="1554">
        <v>20</v>
      </c>
      <c r="K25" s="1553"/>
      <c r="M25" s="1826" t="s">
        <v>495</v>
      </c>
      <c r="N25" s="1827"/>
      <c r="O25" s="1561"/>
      <c r="P25" s="1826" t="s">
        <v>495</v>
      </c>
      <c r="Q25" s="1827"/>
      <c r="R25" s="1561"/>
      <c r="S25" s="1826" t="s">
        <v>495</v>
      </c>
      <c r="T25" s="1827"/>
      <c r="V25" s="1826" t="s">
        <v>495</v>
      </c>
      <c r="W25" s="1827"/>
    </row>
    <row r="26" spans="1:23" ht="15">
      <c r="A26" s="1554">
        <v>10</v>
      </c>
      <c r="B26" s="1553"/>
      <c r="D26" s="1554">
        <v>10</v>
      </c>
      <c r="E26" s="1553"/>
      <c r="G26" s="1554">
        <v>10</v>
      </c>
      <c r="H26" s="1553"/>
      <c r="J26" s="1554">
        <v>10</v>
      </c>
      <c r="K26" s="1553"/>
      <c r="M26" s="1560" t="s">
        <v>494</v>
      </c>
      <c r="N26" s="1559"/>
      <c r="P26" s="1560" t="s">
        <v>494</v>
      </c>
      <c r="Q26" s="1559"/>
      <c r="S26" s="1560" t="s">
        <v>494</v>
      </c>
      <c r="T26" s="1559"/>
      <c r="V26" s="1560" t="s">
        <v>494</v>
      </c>
      <c r="W26" s="1559"/>
    </row>
    <row r="27" spans="1:23" ht="15">
      <c r="A27" s="1554">
        <v>5</v>
      </c>
      <c r="B27" s="1553"/>
      <c r="D27" s="1554">
        <v>5</v>
      </c>
      <c r="E27" s="1553"/>
      <c r="G27" s="1554">
        <v>5</v>
      </c>
      <c r="H27" s="1553"/>
      <c r="J27" s="1554">
        <v>5</v>
      </c>
      <c r="K27" s="1553"/>
      <c r="M27" s="1554">
        <v>20</v>
      </c>
      <c r="N27" s="1553"/>
      <c r="P27" s="1554">
        <v>20</v>
      </c>
      <c r="Q27" s="1553"/>
      <c r="S27" s="1554">
        <v>20</v>
      </c>
      <c r="T27" s="1553"/>
      <c r="V27" s="1554">
        <v>20</v>
      </c>
      <c r="W27" s="1553"/>
    </row>
    <row r="28" spans="1:23" ht="15">
      <c r="A28" s="1554">
        <v>1</v>
      </c>
      <c r="B28" s="1553"/>
      <c r="D28" s="1554">
        <v>1</v>
      </c>
      <c r="E28" s="1553"/>
      <c r="G28" s="1554">
        <v>1</v>
      </c>
      <c r="H28" s="1553"/>
      <c r="J28" s="1554">
        <v>1</v>
      </c>
      <c r="K28" s="1553"/>
      <c r="M28" s="1554">
        <v>10</v>
      </c>
      <c r="N28" s="1553"/>
      <c r="P28" s="1554">
        <v>10</v>
      </c>
      <c r="Q28" s="1553"/>
      <c r="S28" s="1554">
        <v>10</v>
      </c>
      <c r="T28" s="1553"/>
      <c r="V28" s="1554">
        <v>10</v>
      </c>
      <c r="W28" s="1553"/>
    </row>
    <row r="29" spans="1:23" ht="15">
      <c r="A29" s="1554">
        <v>0.25</v>
      </c>
      <c r="B29" s="1553"/>
      <c r="D29" s="1554">
        <v>0.25</v>
      </c>
      <c r="E29" s="1553"/>
      <c r="G29" s="1554">
        <v>0.25</v>
      </c>
      <c r="H29" s="1553"/>
      <c r="J29" s="1554">
        <v>0.25</v>
      </c>
      <c r="K29" s="1553"/>
      <c r="M29" s="1554">
        <v>5</v>
      </c>
      <c r="N29" s="1553"/>
      <c r="P29" s="1554">
        <v>5</v>
      </c>
      <c r="Q29" s="1553"/>
      <c r="S29" s="1554">
        <v>5</v>
      </c>
      <c r="T29" s="1553"/>
      <c r="V29" s="1554">
        <v>5</v>
      </c>
      <c r="W29" s="1553"/>
    </row>
    <row r="30" spans="1:23" ht="15">
      <c r="A30" s="1554">
        <v>0.1</v>
      </c>
      <c r="B30" s="1553"/>
      <c r="D30" s="1554">
        <v>0.1</v>
      </c>
      <c r="E30" s="1553"/>
      <c r="G30" s="1554">
        <v>0.1</v>
      </c>
      <c r="H30" s="1553"/>
      <c r="J30" s="1554">
        <v>0.1</v>
      </c>
      <c r="K30" s="1553"/>
      <c r="M30" s="1554">
        <v>1</v>
      </c>
      <c r="N30" s="1553"/>
      <c r="P30" s="1554">
        <v>1</v>
      </c>
      <c r="Q30" s="1553"/>
      <c r="S30" s="1554">
        <v>1</v>
      </c>
      <c r="T30" s="1553"/>
      <c r="V30" s="1554">
        <v>1</v>
      </c>
      <c r="W30" s="1553"/>
    </row>
    <row r="31" spans="1:23" ht="15">
      <c r="A31" s="1554">
        <v>0.05</v>
      </c>
      <c r="B31" s="1553"/>
      <c r="D31" s="1554">
        <v>0.05</v>
      </c>
      <c r="E31" s="1553"/>
      <c r="G31" s="1554">
        <v>0.05</v>
      </c>
      <c r="H31" s="1553"/>
      <c r="J31" s="1554">
        <v>0.05</v>
      </c>
      <c r="K31" s="1553"/>
      <c r="M31" s="1554">
        <v>0.25</v>
      </c>
      <c r="N31" s="1553"/>
      <c r="P31" s="1554">
        <v>0.25</v>
      </c>
      <c r="Q31" s="1553"/>
      <c r="S31" s="1554">
        <v>0.25</v>
      </c>
      <c r="T31" s="1553"/>
      <c r="V31" s="1554">
        <v>0.25</v>
      </c>
      <c r="W31" s="1553"/>
    </row>
    <row r="32" spans="1:23" ht="15.75" thickBot="1">
      <c r="A32" s="1558">
        <v>0.01</v>
      </c>
      <c r="B32" s="1557"/>
      <c r="D32" s="1558">
        <v>0.01</v>
      </c>
      <c r="E32" s="1557"/>
      <c r="G32" s="1558">
        <v>0.01</v>
      </c>
      <c r="H32" s="1557"/>
      <c r="J32" s="1558">
        <v>0.01</v>
      </c>
      <c r="K32" s="1557"/>
      <c r="M32" s="1554">
        <v>0.1</v>
      </c>
      <c r="N32" s="1553"/>
      <c r="P32" s="1554">
        <v>0.1</v>
      </c>
      <c r="Q32" s="1553"/>
      <c r="S32" s="1554">
        <v>0.1</v>
      </c>
      <c r="T32" s="1553"/>
      <c r="V32" s="1554">
        <v>0.1</v>
      </c>
      <c r="W32" s="1553"/>
    </row>
    <row r="33" spans="1:23" ht="16.5" thickTop="1" thickBot="1">
      <c r="A33" s="1562"/>
      <c r="D33" s="1562"/>
      <c r="G33" s="1562"/>
      <c r="J33" s="1562"/>
      <c r="M33" s="1554">
        <v>0.05</v>
      </c>
      <c r="N33" s="1553"/>
      <c r="P33" s="1554">
        <v>0.05</v>
      </c>
      <c r="Q33" s="1553"/>
      <c r="S33" s="1554">
        <v>0.05</v>
      </c>
      <c r="T33" s="1553"/>
      <c r="V33" s="1554">
        <v>0.05</v>
      </c>
      <c r="W33" s="1553"/>
    </row>
    <row r="34" spans="1:23" ht="15" customHeight="1" thickBot="1">
      <c r="A34" s="1826" t="s">
        <v>496</v>
      </c>
      <c r="B34" s="1827"/>
      <c r="C34" s="1561"/>
      <c r="D34" s="1826" t="s">
        <v>496</v>
      </c>
      <c r="E34" s="1827"/>
      <c r="F34" s="1561"/>
      <c r="G34" s="1826" t="s">
        <v>496</v>
      </c>
      <c r="H34" s="1827"/>
      <c r="J34" s="1826" t="s">
        <v>496</v>
      </c>
      <c r="K34" s="1827"/>
      <c r="M34" s="1552">
        <v>0.01</v>
      </c>
      <c r="N34" s="1551"/>
      <c r="P34" s="1552">
        <v>0.01</v>
      </c>
      <c r="Q34" s="1551"/>
      <c r="S34" s="1552">
        <v>0.01</v>
      </c>
      <c r="T34" s="1551"/>
      <c r="V34" s="1552">
        <v>0.01</v>
      </c>
      <c r="W34" s="1551"/>
    </row>
    <row r="35" spans="1:23" ht="15.75" thickBot="1">
      <c r="A35" s="1560" t="s">
        <v>494</v>
      </c>
      <c r="B35" s="1559"/>
      <c r="D35" s="1560" t="s">
        <v>494</v>
      </c>
      <c r="E35" s="1559"/>
      <c r="G35" s="1560" t="s">
        <v>494</v>
      </c>
      <c r="H35" s="1559"/>
      <c r="J35" s="1560" t="s">
        <v>494</v>
      </c>
      <c r="K35" s="1559"/>
      <c r="M35" s="1550" t="s">
        <v>493</v>
      </c>
      <c r="N35" s="1549"/>
      <c r="P35" s="1550" t="s">
        <v>493</v>
      </c>
      <c r="Q35" s="1549"/>
      <c r="S35" s="1550" t="s">
        <v>493</v>
      </c>
      <c r="T35" s="1549"/>
      <c r="V35" s="1550" t="s">
        <v>493</v>
      </c>
      <c r="W35" s="1549"/>
    </row>
    <row r="36" spans="1:23" ht="15.75" thickBot="1">
      <c r="A36" s="1554">
        <v>20</v>
      </c>
      <c r="B36" s="1553"/>
      <c r="D36" s="1554">
        <v>20</v>
      </c>
      <c r="E36" s="1553"/>
      <c r="G36" s="1554">
        <v>20</v>
      </c>
      <c r="H36" s="1553"/>
      <c r="J36" s="1554">
        <v>20</v>
      </c>
      <c r="K36" s="1553"/>
    </row>
    <row r="37" spans="1:23" ht="15.75" thickBot="1">
      <c r="A37" s="1554">
        <v>10</v>
      </c>
      <c r="B37" s="1553"/>
      <c r="D37" s="1554">
        <v>10</v>
      </c>
      <c r="E37" s="1553"/>
      <c r="G37" s="1554">
        <v>10</v>
      </c>
      <c r="H37" s="1553"/>
      <c r="J37" s="1554">
        <v>10</v>
      </c>
      <c r="K37" s="1553"/>
      <c r="M37" s="1826" t="s">
        <v>495</v>
      </c>
      <c r="N37" s="1827"/>
      <c r="O37" s="1561"/>
      <c r="P37" s="1826" t="s">
        <v>495</v>
      </c>
      <c r="Q37" s="1827"/>
      <c r="R37" s="1561"/>
      <c r="S37" s="1826" t="s">
        <v>495</v>
      </c>
      <c r="T37" s="1827"/>
      <c r="V37" s="1826" t="s">
        <v>495</v>
      </c>
      <c r="W37" s="1827"/>
    </row>
    <row r="38" spans="1:23" ht="15">
      <c r="A38" s="1554">
        <v>5</v>
      </c>
      <c r="B38" s="1553"/>
      <c r="D38" s="1554">
        <v>5</v>
      </c>
      <c r="E38" s="1553"/>
      <c r="G38" s="1554">
        <v>5</v>
      </c>
      <c r="H38" s="1553"/>
      <c r="J38" s="1554">
        <v>5</v>
      </c>
      <c r="K38" s="1553"/>
      <c r="M38" s="1560" t="s">
        <v>494</v>
      </c>
      <c r="N38" s="1559"/>
      <c r="P38" s="1560" t="s">
        <v>494</v>
      </c>
      <c r="Q38" s="1559"/>
      <c r="S38" s="1560" t="s">
        <v>494</v>
      </c>
      <c r="T38" s="1559"/>
      <c r="V38" s="1560" t="s">
        <v>494</v>
      </c>
      <c r="W38" s="1559"/>
    </row>
    <row r="39" spans="1:23" ht="15">
      <c r="A39" s="1554">
        <v>1</v>
      </c>
      <c r="B39" s="1553"/>
      <c r="D39" s="1554">
        <v>1</v>
      </c>
      <c r="E39" s="1553"/>
      <c r="G39" s="1554">
        <v>1</v>
      </c>
      <c r="H39" s="1553"/>
      <c r="J39" s="1554">
        <v>1</v>
      </c>
      <c r="K39" s="1553"/>
      <c r="M39" s="1554">
        <v>20</v>
      </c>
      <c r="N39" s="1553"/>
      <c r="P39" s="1554">
        <v>20</v>
      </c>
      <c r="Q39" s="1553"/>
      <c r="S39" s="1554">
        <v>20</v>
      </c>
      <c r="T39" s="1553"/>
      <c r="V39" s="1554">
        <v>20</v>
      </c>
      <c r="W39" s="1553"/>
    </row>
    <row r="40" spans="1:23" ht="15">
      <c r="A40" s="1554">
        <v>0.25</v>
      </c>
      <c r="B40" s="1553"/>
      <c r="D40" s="1554">
        <v>0.25</v>
      </c>
      <c r="E40" s="1553"/>
      <c r="G40" s="1554">
        <v>0.25</v>
      </c>
      <c r="H40" s="1553"/>
      <c r="J40" s="1554">
        <v>0.25</v>
      </c>
      <c r="K40" s="1553"/>
      <c r="M40" s="1554">
        <v>10</v>
      </c>
      <c r="N40" s="1553"/>
      <c r="P40" s="1554">
        <v>10</v>
      </c>
      <c r="Q40" s="1553"/>
      <c r="S40" s="1554">
        <v>10</v>
      </c>
      <c r="T40" s="1553"/>
      <c r="V40" s="1554">
        <v>10</v>
      </c>
      <c r="W40" s="1553"/>
    </row>
    <row r="41" spans="1:23" ht="15">
      <c r="A41" s="1554">
        <v>0.1</v>
      </c>
      <c r="B41" s="1553"/>
      <c r="D41" s="1554">
        <v>0.1</v>
      </c>
      <c r="E41" s="1553"/>
      <c r="G41" s="1554">
        <v>0.1</v>
      </c>
      <c r="H41" s="1553"/>
      <c r="J41" s="1554">
        <v>0.1</v>
      </c>
      <c r="K41" s="1553"/>
      <c r="M41" s="1554">
        <v>5</v>
      </c>
      <c r="N41" s="1553"/>
      <c r="P41" s="1554">
        <v>5</v>
      </c>
      <c r="Q41" s="1553"/>
      <c r="S41" s="1554">
        <v>5</v>
      </c>
      <c r="T41" s="1553"/>
      <c r="V41" s="1554">
        <v>5</v>
      </c>
      <c r="W41" s="1553"/>
    </row>
    <row r="42" spans="1:23" ht="15">
      <c r="A42" s="1554">
        <v>0.05</v>
      </c>
      <c r="B42" s="1553"/>
      <c r="D42" s="1554">
        <v>0.05</v>
      </c>
      <c r="E42" s="1553"/>
      <c r="G42" s="1554">
        <v>0.05</v>
      </c>
      <c r="H42" s="1553"/>
      <c r="J42" s="1554">
        <v>0.05</v>
      </c>
      <c r="K42" s="1553"/>
      <c r="M42" s="1554">
        <v>1</v>
      </c>
      <c r="N42" s="1553"/>
      <c r="P42" s="1554">
        <v>1</v>
      </c>
      <c r="Q42" s="1553"/>
      <c r="S42" s="1554">
        <v>1</v>
      </c>
      <c r="T42" s="1553"/>
      <c r="V42" s="1554">
        <v>1</v>
      </c>
      <c r="W42" s="1553"/>
    </row>
    <row r="43" spans="1:23" ht="15.75" thickBot="1">
      <c r="A43" s="1558">
        <v>0.01</v>
      </c>
      <c r="B43" s="1557"/>
      <c r="D43" s="1558">
        <v>0.01</v>
      </c>
      <c r="E43" s="1557"/>
      <c r="G43" s="1558">
        <v>0.01</v>
      </c>
      <c r="H43" s="1557"/>
      <c r="J43" s="1558">
        <v>0.01</v>
      </c>
      <c r="K43" s="1557"/>
      <c r="M43" s="1554">
        <v>0.25</v>
      </c>
      <c r="N43" s="1553"/>
      <c r="P43" s="1554">
        <v>0.25</v>
      </c>
      <c r="Q43" s="1553"/>
      <c r="S43" s="1554">
        <v>0.25</v>
      </c>
      <c r="T43" s="1553"/>
      <c r="V43" s="1554">
        <v>0.25</v>
      </c>
      <c r="W43" s="1553"/>
    </row>
    <row r="44" spans="1:23" ht="15.75" thickTop="1">
      <c r="A44" s="1556"/>
      <c r="D44" s="1556"/>
      <c r="G44" s="1556"/>
      <c r="J44" s="1556"/>
      <c r="M44" s="1554">
        <v>0.1</v>
      </c>
      <c r="N44" s="1553"/>
      <c r="P44" s="1554">
        <v>0.1</v>
      </c>
      <c r="Q44" s="1553"/>
      <c r="S44" s="1554">
        <v>0.1</v>
      </c>
      <c r="T44" s="1553"/>
      <c r="V44" s="1554">
        <v>0.1</v>
      </c>
      <c r="W44" s="1553"/>
    </row>
    <row r="45" spans="1:23" ht="15">
      <c r="A45" s="1555"/>
      <c r="D45" s="1555"/>
      <c r="G45" s="1555"/>
      <c r="J45" s="1555"/>
      <c r="M45" s="1554">
        <v>0.05</v>
      </c>
      <c r="N45" s="1553"/>
      <c r="P45" s="1554">
        <v>0.05</v>
      </c>
      <c r="Q45" s="1553"/>
      <c r="S45" s="1554">
        <v>0.05</v>
      </c>
      <c r="T45" s="1553"/>
      <c r="V45" s="1554">
        <v>0.05</v>
      </c>
      <c r="W45" s="1553"/>
    </row>
    <row r="46" spans="1:23" ht="15.75" thickBot="1">
      <c r="M46" s="1552">
        <v>0.01</v>
      </c>
      <c r="N46" s="1551"/>
      <c r="P46" s="1552">
        <v>0.01</v>
      </c>
      <c r="Q46" s="1551"/>
      <c r="S46" s="1552">
        <v>0.01</v>
      </c>
      <c r="T46" s="1551"/>
      <c r="V46" s="1552">
        <v>0.01</v>
      </c>
      <c r="W46" s="1551"/>
    </row>
    <row r="47" spans="1:23" ht="15.75" thickBot="1">
      <c r="M47" s="1550" t="s">
        <v>493</v>
      </c>
      <c r="N47" s="1549"/>
      <c r="P47" s="1550" t="s">
        <v>493</v>
      </c>
      <c r="Q47" s="1549"/>
      <c r="S47" s="1550" t="s">
        <v>493</v>
      </c>
      <c r="T47" s="1549"/>
      <c r="V47" s="1550" t="s">
        <v>493</v>
      </c>
      <c r="W47" s="1549"/>
    </row>
  </sheetData>
  <sheetProtection selectLockedCells="1"/>
  <mergeCells count="32">
    <mergeCell ref="A12:B12"/>
    <mergeCell ref="D12:E12"/>
    <mergeCell ref="G12:H12"/>
    <mergeCell ref="J12:K12"/>
    <mergeCell ref="A1:B1"/>
    <mergeCell ref="D1:E1"/>
    <mergeCell ref="G1:H1"/>
    <mergeCell ref="J1:K1"/>
    <mergeCell ref="M1:N1"/>
    <mergeCell ref="P13:Q13"/>
    <mergeCell ref="S13:T13"/>
    <mergeCell ref="V13:W13"/>
    <mergeCell ref="P1:Q1"/>
    <mergeCell ref="S1:T1"/>
    <mergeCell ref="V1:W1"/>
    <mergeCell ref="A34:B34"/>
    <mergeCell ref="D34:E34"/>
    <mergeCell ref="G34:H34"/>
    <mergeCell ref="J34:K34"/>
    <mergeCell ref="M13:N13"/>
    <mergeCell ref="A23:B23"/>
    <mergeCell ref="D23:E23"/>
    <mergeCell ref="G23:H23"/>
    <mergeCell ref="J23:K23"/>
    <mergeCell ref="P37:Q37"/>
    <mergeCell ref="S37:T37"/>
    <mergeCell ref="V37:W37"/>
    <mergeCell ref="M25:N25"/>
    <mergeCell ref="P25:Q25"/>
    <mergeCell ref="S25:T25"/>
    <mergeCell ref="V25:W25"/>
    <mergeCell ref="M37:N37"/>
  </mergeCells>
  <pageMargins left="0.7" right="0.7" top="0.55208333333333304"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jump_quicksheet">
                <anchor moveWithCells="1" sizeWithCells="1">
                  <from>
                    <xdr:col>23</xdr:col>
                    <xdr:colOff>76200</xdr:colOff>
                    <xdr:row>0</xdr:row>
                    <xdr:rowOff>0</xdr:rowOff>
                  </from>
                  <to>
                    <xdr:col>24</xdr:col>
                    <xdr:colOff>447675</xdr:colOff>
                    <xdr:row>1</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FE6C9-B48D-49F1-B9D7-9E1A5A5070F9}">
  <sheetPr codeName="Sheet24">
    <tabColor theme="1"/>
  </sheetPr>
  <dimension ref="A1"/>
  <sheetViews>
    <sheetView showGridLines="0" showRowColHeaders="0" workbookViewId="0">
      <selection activeCell="A2" sqref="A2:L24"/>
    </sheetView>
  </sheetViews>
  <sheetFormatPr defaultRowHeight="15"/>
  <cols>
    <col min="1" max="16384" width="9.140625" style="392"/>
  </cols>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B3FE5-F1D5-4064-AD7A-04161811D9E5}">
  <sheetPr codeName="Sheet25">
    <pageSetUpPr fitToPage="1"/>
  </sheetPr>
  <dimension ref="A1:AH100"/>
  <sheetViews>
    <sheetView workbookViewId="0">
      <selection activeCell="G4" sqref="G4"/>
    </sheetView>
  </sheetViews>
  <sheetFormatPr defaultColWidth="14.42578125" defaultRowHeight="15" customHeight="1"/>
  <cols>
    <col min="1" max="1" width="19.140625" style="1576" customWidth="1"/>
    <col min="2" max="2" width="13.5703125" style="1576" customWidth="1"/>
    <col min="3" max="3" width="19.140625" style="1576" customWidth="1"/>
    <col min="4" max="4" width="13.5703125" style="1576" customWidth="1"/>
    <col min="5" max="5" width="19.140625" style="1576" customWidth="1"/>
    <col min="6" max="6" width="13.5703125" style="1576" customWidth="1"/>
    <col min="7" max="7" width="19.140625" style="1576" customWidth="1"/>
    <col min="8" max="8" width="13.5703125" style="1576" customWidth="1"/>
    <col min="9" max="9" width="19.140625" style="1576" customWidth="1"/>
    <col min="10" max="10" width="13.5703125" style="1576" customWidth="1"/>
    <col min="11" max="11" width="19.140625" style="1576" customWidth="1"/>
    <col min="12" max="12" width="13.5703125" style="1576" customWidth="1"/>
    <col min="13" max="13" width="19.140625" style="1576" customWidth="1"/>
    <col min="14" max="14" width="13.5703125" style="1576" customWidth="1"/>
    <col min="15" max="15" width="9.140625" style="1576" customWidth="1"/>
    <col min="16" max="16" width="10.85546875" style="1576" customWidth="1"/>
    <col min="17" max="34" width="9.140625" style="1576" customWidth="1"/>
    <col min="35" max="16384" width="14.42578125" style="1576"/>
  </cols>
  <sheetData>
    <row r="1" spans="1:34" ht="16.5" thickTop="1" thickBot="1">
      <c r="A1" s="1638"/>
      <c r="B1" s="1636"/>
      <c r="C1" s="1636"/>
      <c r="D1" s="1637"/>
      <c r="E1" s="1637"/>
      <c r="F1" s="1636"/>
      <c r="G1" s="1635"/>
      <c r="H1" s="1635"/>
      <c r="I1" s="1635"/>
      <c r="J1" s="1635"/>
      <c r="K1" s="1635"/>
      <c r="L1" s="1635"/>
      <c r="M1" s="1635"/>
      <c r="N1" s="1634"/>
    </row>
    <row r="2" spans="1:34" ht="48" thickTop="1" thickBot="1">
      <c r="A2" s="1633" t="s">
        <v>513</v>
      </c>
      <c r="B2" s="1632"/>
      <c r="C2" s="1615"/>
      <c r="D2" s="1849"/>
      <c r="E2" s="1850"/>
      <c r="G2" s="1627"/>
      <c r="H2" s="1627"/>
      <c r="I2" s="1627"/>
      <c r="J2" s="1627"/>
      <c r="K2" s="1627"/>
      <c r="L2" s="1627"/>
      <c r="M2" s="1627"/>
      <c r="N2" s="1626"/>
    </row>
    <row r="3" spans="1:34" ht="23.25" thickTop="1">
      <c r="A3" s="1851" t="s">
        <v>512</v>
      </c>
      <c r="B3" s="1829"/>
      <c r="C3" s="1829"/>
      <c r="D3" s="1631" t="s">
        <v>511</v>
      </c>
      <c r="E3" s="1630"/>
      <c r="F3" s="1629"/>
      <c r="G3" s="1628"/>
      <c r="H3" s="1627"/>
      <c r="I3" s="1627"/>
      <c r="J3" s="1627"/>
      <c r="K3" s="1627"/>
      <c r="L3" s="1627"/>
      <c r="M3" s="1627"/>
      <c r="N3" s="1626"/>
    </row>
    <row r="4" spans="1:34" ht="45" customHeight="1" thickBot="1">
      <c r="A4" s="1625" t="s">
        <v>510</v>
      </c>
      <c r="B4" s="1624" t="s">
        <v>110</v>
      </c>
      <c r="C4" s="1621" t="s">
        <v>509</v>
      </c>
      <c r="D4" s="1624">
        <v>2020</v>
      </c>
      <c r="E4" s="1615"/>
      <c r="F4" s="1615"/>
      <c r="G4" s="1615"/>
      <c r="H4" s="1623"/>
      <c r="I4" s="1623"/>
      <c r="J4" s="1623"/>
      <c r="K4" s="1622" t="s">
        <v>508</v>
      </c>
      <c r="L4" s="1621"/>
      <c r="M4" s="1620"/>
      <c r="N4" s="1619" t="s">
        <v>507</v>
      </c>
      <c r="O4" s="1615"/>
      <c r="P4" s="1615"/>
      <c r="Q4" s="1615"/>
      <c r="R4" s="1615"/>
      <c r="S4" s="1615"/>
      <c r="T4" s="1615"/>
      <c r="U4" s="1615"/>
      <c r="V4" s="1615"/>
      <c r="W4" s="1615"/>
      <c r="X4" s="1615"/>
      <c r="Y4" s="1615"/>
      <c r="Z4" s="1615"/>
      <c r="AA4" s="1615"/>
      <c r="AB4" s="1615"/>
      <c r="AC4" s="1615"/>
      <c r="AD4" s="1615"/>
      <c r="AE4" s="1615"/>
      <c r="AF4" s="1615"/>
      <c r="AG4" s="1615"/>
      <c r="AH4" s="1615"/>
    </row>
    <row r="5" spans="1:34" ht="15" customHeight="1" thickBot="1">
      <c r="A5" s="1618"/>
      <c r="B5" s="1617"/>
      <c r="C5" s="1617"/>
      <c r="E5" s="1617"/>
      <c r="F5" s="1617"/>
      <c r="G5" s="1617"/>
      <c r="H5" s="1617"/>
      <c r="I5" s="1617"/>
      <c r="J5" s="1617"/>
      <c r="K5" s="1617"/>
      <c r="L5" s="1617"/>
      <c r="M5" s="1617"/>
      <c r="N5" s="1616"/>
    </row>
    <row r="6" spans="1:34" ht="16.5" thickTop="1">
      <c r="A6" s="1852" t="s">
        <v>100</v>
      </c>
      <c r="B6" s="1847"/>
      <c r="C6" s="1831" t="s">
        <v>101</v>
      </c>
      <c r="D6" s="1847"/>
      <c r="E6" s="1831" t="s">
        <v>102</v>
      </c>
      <c r="F6" s="1847"/>
      <c r="G6" s="1831" t="s">
        <v>103</v>
      </c>
      <c r="H6" s="1847"/>
      <c r="I6" s="1831" t="s">
        <v>104</v>
      </c>
      <c r="J6" s="1847"/>
      <c r="K6" s="1831" t="s">
        <v>105</v>
      </c>
      <c r="L6" s="1847"/>
      <c r="M6" s="1831" t="s">
        <v>106</v>
      </c>
      <c r="N6" s="1832"/>
      <c r="O6" s="1615"/>
      <c r="P6" s="1615"/>
      <c r="Q6" s="1615"/>
      <c r="R6" s="1615"/>
      <c r="S6" s="1615"/>
      <c r="T6" s="1615"/>
      <c r="U6" s="1615"/>
      <c r="V6" s="1615"/>
      <c r="W6" s="1615"/>
      <c r="X6" s="1615"/>
      <c r="Y6" s="1615"/>
      <c r="Z6" s="1615"/>
      <c r="AA6" s="1615"/>
      <c r="AB6" s="1615"/>
      <c r="AC6" s="1615"/>
      <c r="AD6" s="1615"/>
      <c r="AE6" s="1615"/>
      <c r="AF6" s="1615"/>
      <c r="AG6" s="1615"/>
      <c r="AH6" s="1615"/>
    </row>
    <row r="7" spans="1:34">
      <c r="A7" s="1606" t="s">
        <v>506</v>
      </c>
      <c r="B7" s="1605" t="str">
        <f>IF(N4="Sun",CONCATENATE(B4," 1, ",D4),"")</f>
        <v>May 1, 2020</v>
      </c>
      <c r="C7" s="1604" t="s">
        <v>506</v>
      </c>
      <c r="D7" s="1605" t="str">
        <f>IF(N4="Mon",CONCATENATE(B4," 1, ",D4),IF(N4="Sun",CONCATENATE(B4," 2, ",D4),""))</f>
        <v>May 2, 2020</v>
      </c>
      <c r="E7" s="1604" t="s">
        <v>506</v>
      </c>
      <c r="F7" s="1605" t="str">
        <f>IF(N4="Tues",CONCATENATE(B4," 1, ",D4),IF(N4="Mon",CONCATENATE(B4," 2, ",D4),IF(N4="Sun",CONCATENATE(B4," 3, ",D4),"")))</f>
        <v>May 3, 2020</v>
      </c>
      <c r="G7" s="1604" t="s">
        <v>506</v>
      </c>
      <c r="H7" s="1605" t="str">
        <f>IF(N4="Weds",CONCATENATE(B4," 1, ",D4),IF(N4="Tues",CONCATENATE(B4," 2, ",D4),IF(N4="Mon",CONCATENATE(B4," 3, ",D4),IF(N4="Sun",CONCATENATE(B4," 4, ",D4),""))))</f>
        <v>May 4, 2020</v>
      </c>
      <c r="I7" s="1604" t="s">
        <v>506</v>
      </c>
      <c r="J7" s="1605" t="str">
        <f>IF(N4="Thurs",CONCATENATE(B4," 1, ",D4),IF(N4="Weds",CONCATENATE(B4," 2, ",D4),IF(N4="Tues",CONCATENATE(B4," 3, ",D4),IF(N4="Mon",CONCATENATE(B4," 4, ",D4),IF(N4="Sun",CONCATENATE(B4," 5, ",D4),"")))))</f>
        <v>May 5, 2020</v>
      </c>
      <c r="K7" s="1604" t="s">
        <v>506</v>
      </c>
      <c r="L7" s="1605" t="str">
        <f>IF(N4="Fri",CONCATENATE(B4," 1, ",D4),IF(N4="Thurs",CONCATENATE(B4," 2, ",D4),IF(N4="Weds",CONCATENATE(B4," 3, ",D4),IF(N4="Tues",CONCATENATE(B4," 4, ",D4),IF(N4="Mon",CONCATENATE(B4," 5, ",D4),IF(N4="Sun",CONCATENATE(B4," 6, ",D4),""))))))</f>
        <v>May 6, 2020</v>
      </c>
      <c r="M7" s="1604" t="s">
        <v>506</v>
      </c>
      <c r="N7" s="1603" t="str">
        <f>IF(N4="Sat",CONCATENATE(B4," 1, ",D4),IF(N4="Fri",CONCATENATE(B4," 2, ",D4),IF(N4="Thurs",CONCATENATE(B4," 3, ",D4),IF(N4="Weds",CONCATENATE(B4," 4, ",D4),IF(N4="Tues",CONCATENATE(B4," 5, ",D4),IF(N4="Mon",CONCATENATE(B4," 6, ",D4),IF(N4="Sun",CONCATENATE(B4," 7, ",D4),"")))))))</f>
        <v>May 7, 2020</v>
      </c>
    </row>
    <row r="8" spans="1:34" ht="15.75" thickBot="1">
      <c r="A8" s="1598"/>
      <c r="B8" s="1592"/>
      <c r="C8" s="1597"/>
      <c r="D8" s="1592"/>
      <c r="E8" s="1597"/>
      <c r="F8" s="1592"/>
      <c r="G8" s="1597"/>
      <c r="H8" s="1592"/>
      <c r="I8" s="1597"/>
      <c r="J8" s="1592"/>
      <c r="K8" s="1597"/>
      <c r="L8" s="1592"/>
      <c r="M8" s="1597"/>
      <c r="N8" s="1591"/>
    </row>
    <row r="9" spans="1:34" ht="16.5" thickTop="1" thickBot="1">
      <c r="A9" s="1589" t="s">
        <v>504</v>
      </c>
      <c r="B9" s="1595">
        <f>Data!$C$10</f>
        <v>0</v>
      </c>
      <c r="C9" s="1587" t="s">
        <v>504</v>
      </c>
      <c r="D9" s="1595">
        <f>Data!$C$4</f>
        <v>0</v>
      </c>
      <c r="E9" s="1587" t="s">
        <v>504</v>
      </c>
      <c r="F9" s="1595">
        <f>Data!$C$5</f>
        <v>0</v>
      </c>
      <c r="G9" s="1587" t="s">
        <v>504</v>
      </c>
      <c r="H9" s="1595">
        <f>Data!$C$6</f>
        <v>0</v>
      </c>
      <c r="I9" s="1587" t="s">
        <v>504</v>
      </c>
      <c r="J9" s="1595">
        <f>Data!$C$7</f>
        <v>0</v>
      </c>
      <c r="K9" s="1587" t="s">
        <v>504</v>
      </c>
      <c r="L9" s="1595">
        <f>Data!$C$8</f>
        <v>0</v>
      </c>
      <c r="M9" s="1585" t="s">
        <v>504</v>
      </c>
      <c r="N9" s="1595">
        <f>Data!$C$9</f>
        <v>0</v>
      </c>
    </row>
    <row r="10" spans="1:34" ht="15.75" thickTop="1">
      <c r="A10" s="1589"/>
      <c r="B10" s="1592"/>
      <c r="C10" s="1587"/>
      <c r="D10" s="1592"/>
      <c r="E10" s="1587"/>
      <c r="F10" s="1592"/>
      <c r="G10" s="1587"/>
      <c r="H10" s="1592"/>
      <c r="I10" s="1587"/>
      <c r="J10" s="1592"/>
      <c r="K10" s="1587"/>
      <c r="L10" s="1592"/>
      <c r="M10" s="1587"/>
      <c r="N10" s="1591"/>
    </row>
    <row r="11" spans="1:34">
      <c r="A11" s="1589" t="s">
        <v>501</v>
      </c>
      <c r="B11" s="1594"/>
      <c r="C11" s="1587" t="s">
        <v>501</v>
      </c>
      <c r="D11" s="1594"/>
      <c r="E11" s="1587" t="s">
        <v>501</v>
      </c>
      <c r="F11" s="1594"/>
      <c r="G11" s="1587" t="s">
        <v>501</v>
      </c>
      <c r="H11" s="1594"/>
      <c r="I11" s="1587" t="s">
        <v>501</v>
      </c>
      <c r="J11" s="1594"/>
      <c r="K11" s="1587" t="s">
        <v>501</v>
      </c>
      <c r="L11" s="1594"/>
      <c r="M11" s="1587" t="s">
        <v>501</v>
      </c>
      <c r="N11" s="1593"/>
    </row>
    <row r="12" spans="1:34">
      <c r="A12" s="1589"/>
      <c r="B12" s="1592"/>
      <c r="C12" s="1587"/>
      <c r="D12" s="1592"/>
      <c r="E12" s="1587"/>
      <c r="F12" s="1592"/>
      <c r="G12" s="1587"/>
      <c r="H12" s="1592"/>
      <c r="I12" s="1587"/>
      <c r="J12" s="1592"/>
      <c r="K12" s="1587"/>
      <c r="L12" s="1592"/>
      <c r="M12" s="1587"/>
      <c r="N12" s="1591"/>
    </row>
    <row r="13" spans="1:34" ht="14.25" customHeight="1">
      <c r="A13" s="1589" t="s">
        <v>498</v>
      </c>
      <c r="B13" s="1588" t="str">
        <f>IF(B11="","",(B11-B9)/B11)</f>
        <v/>
      </c>
      <c r="C13" s="1587" t="s">
        <v>498</v>
      </c>
      <c r="D13" s="1588" t="str">
        <f>IF(D11="","",(D11-D9)/D11)</f>
        <v/>
      </c>
      <c r="E13" s="1587" t="s">
        <v>498</v>
      </c>
      <c r="F13" s="1588" t="str">
        <f>IF(F11="","",(F11-F9)/F11)</f>
        <v/>
      </c>
      <c r="G13" s="1587" t="s">
        <v>498</v>
      </c>
      <c r="H13" s="1588" t="str">
        <f>IF(H11="","",(H11-H9)/H11)</f>
        <v/>
      </c>
      <c r="I13" s="1587" t="s">
        <v>498</v>
      </c>
      <c r="J13" s="1588" t="str">
        <f>IF(J11="","",(J11-J9)/J11)</f>
        <v/>
      </c>
      <c r="K13" s="1587" t="s">
        <v>498</v>
      </c>
      <c r="L13" s="1588" t="str">
        <f>IF(L11="","",(L11-L9)/L11)</f>
        <v/>
      </c>
      <c r="M13" s="1587" t="s">
        <v>498</v>
      </c>
      <c r="N13" s="1586" t="str">
        <f>IF(N11="","",(N11-N9)/N11)</f>
        <v/>
      </c>
    </row>
    <row r="14" spans="1:34">
      <c r="A14" s="1611"/>
      <c r="B14" s="1608"/>
      <c r="C14" s="1609"/>
      <c r="D14" s="1608"/>
      <c r="E14" s="1609"/>
      <c r="F14" s="1608"/>
      <c r="G14" s="1609"/>
      <c r="H14" s="1608"/>
      <c r="I14" s="1609"/>
      <c r="J14" s="1608"/>
      <c r="K14" s="1609"/>
      <c r="L14" s="1608"/>
      <c r="M14" s="1609"/>
      <c r="N14" s="1614"/>
    </row>
    <row r="15" spans="1:34">
      <c r="A15" s="1606" t="s">
        <v>506</v>
      </c>
      <c r="B15" s="1605" t="str">
        <f>IF(N4="Sun",CONCATENATE(B4," 8, ",D4),IF(N4="Mon",CONCATENATE(B4," 7, ",D4),IF(N4="Tues",CONCATENATE(B4," 6, ",D4),IF(N4="Weds",CONCATENATE(B4," 5, ",D4),IF(N4="Thurs",CONCATENATE(B4," 4, ",D4),IF(N4="Fri",CONCATENATE(B4," 3, ",D4),IF(N4="Sat",CONCATENATE(B4," 2, ",D4))))))))</f>
        <v>May 8, 2020</v>
      </c>
      <c r="C15" s="1604" t="s">
        <v>506</v>
      </c>
      <c r="D15" s="1605" t="str">
        <f>IF(N4="Sun",CONCATENATE(B4," 9, ",D4),IF(N4="Mon",CONCATENATE(B4," 8, ",D4),IF(N4="Tues",CONCATENATE(B4," 7, ",D4),IF(N4="Weds",CONCATENATE(B4," 6, ",D4),IF(N4="Thurs",CONCATENATE(B4," 5, ",D4),IF(N4="Fri",CONCATENATE(B4," 4, ",D4),IF(N4="Sat",CONCATENATE(B4," 3, ",D4))))))))</f>
        <v>May 9, 2020</v>
      </c>
      <c r="E15" s="1604" t="s">
        <v>506</v>
      </c>
      <c r="F15" s="1605" t="str">
        <f>IF(N4="Sun",CONCATENATE(B4," 10, ",D4),IF(N4="Mon",CONCATENATE(B4," 9, ",D4),IF(N4="Tues",CONCATENATE(B4," 8, ",D4),IF(N4="Weds",CONCATENATE(B4," 7, ",D4),IF(N4="Thurs",CONCATENATE(B4," 6, ",D4),IF(N4="Fri",CONCATENATE(B4," 5, ",D4),IF(N4="Sat",CONCATENATE(B4," 4, ",D4))))))))</f>
        <v>May 10, 2020</v>
      </c>
      <c r="G15" s="1604" t="s">
        <v>506</v>
      </c>
      <c r="H15" s="1605" t="str">
        <f>IF(N4="Sun",CONCATENATE(B4," 11, ",D4),IF(N4="Mon",CONCATENATE(B4," 10, ",D4),IF(N4="Tues",CONCATENATE(B4," 9, ",D4),IF(N4="Weds",CONCATENATE(B4," 8, ",D4),IF(N4="Thurs",CONCATENATE(B4," 7, ",D4),IF(N4="Fri",CONCATENATE(B4," 6, ",D4),IF(N4="Sat",CONCATENATE(B4," 5, ",D4))))))))</f>
        <v>May 11, 2020</v>
      </c>
      <c r="I15" s="1604" t="s">
        <v>506</v>
      </c>
      <c r="J15" s="1605" t="str">
        <f>IF(N4="Sun",CONCATENATE(B4," 12, ",D4),IF(N4="Mon",CONCATENATE(B4," 11, ",D4),IF(N4="Tues",CONCATENATE(B4," 10, ",D4),IF(N4="Weds",CONCATENATE(B4," 9, ",D4),IF(N4="Thurs",CONCATENATE(B4," 8, ",D4),IF(N4="Fri",CONCATENATE(B4," 7, ",D4),IF(N4="Sat",CONCATENATE(B4," 6, ",D4))))))))</f>
        <v>May 12, 2020</v>
      </c>
      <c r="K15" s="1604" t="s">
        <v>506</v>
      </c>
      <c r="L15" s="1605" t="str">
        <f>IF(N4="Sun",CONCATENATE(B4," 13, ",D4),IF(N4="Mon",CONCATENATE(B4," 12, ",D4),IF(N4="Tues",CONCATENATE(B4," 11, ",D4),IF(N4="Weds",CONCATENATE(B4," 10, ",D4),IF(N4="Thurs",CONCATENATE(B4," 9, ",D4),IF(N4="Fri",CONCATENATE(B4," 8, ",D4),IF(N4="Sat",CONCATENATE(B4," 7, ",D4))))))))</f>
        <v>May 13, 2020</v>
      </c>
      <c r="M15" s="1604" t="s">
        <v>506</v>
      </c>
      <c r="N15" s="1603" t="str">
        <f>IF(N4="Sun",CONCATENATE(B4," 14, ",D4),IF(N4="Mon",CONCATENATE(B4," 13, ",D4),IF(N4="Tues",CONCATENATE(B4," 12, ",D4),IF(N4="Weds",CONCATENATE(B4," 11, ",D4),IF(N4="Thurs",CONCATENATE(B4," 10, ",D4),IF(N4="Fri",CONCATENATE(B4," 9, ",D4),IF(N4="Sat",CONCATENATE(B4," 8, ",D4))))))))</f>
        <v>May 14, 2020</v>
      </c>
    </row>
    <row r="16" spans="1:34" ht="15.75" thickBot="1">
      <c r="A16" s="1598"/>
      <c r="B16" s="1592"/>
      <c r="C16" s="1597"/>
      <c r="D16" s="1592"/>
      <c r="E16" s="1597"/>
      <c r="F16" s="1592"/>
      <c r="G16" s="1597"/>
      <c r="H16" s="1592"/>
      <c r="I16" s="1597"/>
      <c r="J16" s="1592"/>
      <c r="K16" s="1597"/>
      <c r="L16" s="1592"/>
      <c r="M16" s="1597"/>
      <c r="N16" s="1591"/>
    </row>
    <row r="17" spans="1:14" ht="16.5" thickTop="1" thickBot="1">
      <c r="A17" s="1589" t="s">
        <v>504</v>
      </c>
      <c r="B17" s="1595">
        <f>Data!$C$10</f>
        <v>0</v>
      </c>
      <c r="C17" s="1587" t="s">
        <v>504</v>
      </c>
      <c r="D17" s="1595">
        <f>Data!$C$4</f>
        <v>0</v>
      </c>
      <c r="E17" s="1587" t="s">
        <v>504</v>
      </c>
      <c r="F17" s="1595">
        <f>Data!$C$5</f>
        <v>0</v>
      </c>
      <c r="G17" s="1587" t="s">
        <v>504</v>
      </c>
      <c r="H17" s="1595">
        <f>Data!$C$6</f>
        <v>0</v>
      </c>
      <c r="I17" s="1587" t="s">
        <v>504</v>
      </c>
      <c r="J17" s="1595">
        <f>Data!$C$7</f>
        <v>0</v>
      </c>
      <c r="K17" s="1587" t="s">
        <v>504</v>
      </c>
      <c r="L17" s="1595">
        <f>Data!$C$8</f>
        <v>0</v>
      </c>
      <c r="M17" s="1587" t="s">
        <v>504</v>
      </c>
      <c r="N17" s="1595">
        <f>Data!$C$9</f>
        <v>0</v>
      </c>
    </row>
    <row r="18" spans="1:14" ht="15.75" thickTop="1">
      <c r="A18" s="1589"/>
      <c r="B18" s="1592"/>
      <c r="C18" s="1587"/>
      <c r="D18" s="1592"/>
      <c r="E18" s="1587"/>
      <c r="F18" s="1592"/>
      <c r="G18" s="1587"/>
      <c r="H18" s="1592"/>
      <c r="I18" s="1587"/>
      <c r="J18" s="1592"/>
      <c r="K18" s="1587"/>
      <c r="L18" s="1592"/>
      <c r="M18" s="1587"/>
      <c r="N18" s="1591"/>
    </row>
    <row r="19" spans="1:14">
      <c r="A19" s="1589" t="s">
        <v>501</v>
      </c>
      <c r="B19" s="1594"/>
      <c r="C19" s="1587" t="s">
        <v>501</v>
      </c>
      <c r="D19" s="1594"/>
      <c r="E19" s="1587" t="s">
        <v>501</v>
      </c>
      <c r="F19" s="1594"/>
      <c r="G19" s="1587" t="s">
        <v>501</v>
      </c>
      <c r="H19" s="1594"/>
      <c r="I19" s="1587" t="s">
        <v>501</v>
      </c>
      <c r="J19" s="1594"/>
      <c r="K19" s="1587" t="s">
        <v>501</v>
      </c>
      <c r="L19" s="1594"/>
      <c r="M19" s="1587" t="s">
        <v>501</v>
      </c>
      <c r="N19" s="1593"/>
    </row>
    <row r="20" spans="1:14">
      <c r="A20" s="1589"/>
      <c r="B20" s="1592"/>
      <c r="C20" s="1587"/>
      <c r="D20" s="1592"/>
      <c r="E20" s="1587"/>
      <c r="F20" s="1592"/>
      <c r="G20" s="1587"/>
      <c r="H20" s="1592"/>
      <c r="I20" s="1587"/>
      <c r="J20" s="1592"/>
      <c r="K20" s="1587"/>
      <c r="L20" s="1592"/>
      <c r="M20" s="1587"/>
      <c r="N20" s="1591"/>
    </row>
    <row r="21" spans="1:14" ht="15.75" customHeight="1">
      <c r="A21" s="1589" t="s">
        <v>498</v>
      </c>
      <c r="B21" s="1588" t="str">
        <f>IF(B19="","",(B19-B17)/B19)</f>
        <v/>
      </c>
      <c r="C21" s="1587" t="s">
        <v>498</v>
      </c>
      <c r="D21" s="1588" t="str">
        <f>IF(D19="","",(D19-D17)/D19)</f>
        <v/>
      </c>
      <c r="E21" s="1587" t="s">
        <v>498</v>
      </c>
      <c r="F21" s="1588" t="str">
        <f>IF(F19="","",(F19-F17)/F19)</f>
        <v/>
      </c>
      <c r="G21" s="1587" t="s">
        <v>498</v>
      </c>
      <c r="H21" s="1588" t="str">
        <f>IF(H19="","",(H19-H17)/H19)</f>
        <v/>
      </c>
      <c r="I21" s="1587" t="s">
        <v>498</v>
      </c>
      <c r="J21" s="1588" t="str">
        <f>IF(J19="","",(J19-J17)/J19)</f>
        <v/>
      </c>
      <c r="K21" s="1587" t="s">
        <v>498</v>
      </c>
      <c r="L21" s="1588" t="str">
        <f>IF(L19="","",(L19-L17)/L19)</f>
        <v/>
      </c>
      <c r="M21" s="1587" t="s">
        <v>498</v>
      </c>
      <c r="N21" s="1586" t="str">
        <f>IF(N19="","",(N19-N17)/N19)</f>
        <v/>
      </c>
    </row>
    <row r="22" spans="1:14" ht="15.75" customHeight="1">
      <c r="A22" s="1611"/>
      <c r="B22" s="1608"/>
      <c r="C22" s="1609"/>
      <c r="D22" s="1608"/>
      <c r="E22" s="1609"/>
      <c r="F22" s="1608"/>
      <c r="G22" s="1609"/>
      <c r="H22" s="1608"/>
      <c r="I22" s="1609"/>
      <c r="J22" s="1608"/>
      <c r="K22" s="1609"/>
      <c r="L22" s="1608"/>
      <c r="M22" s="1609"/>
      <c r="N22" s="1614"/>
    </row>
    <row r="23" spans="1:14" ht="15.75" customHeight="1">
      <c r="A23" s="1606" t="s">
        <v>506</v>
      </c>
      <c r="B23" s="1605" t="str">
        <f>IF(N4="Sun",CONCATENATE(B4," 15, ",D4),IF(N4="Mon",CONCATENATE(B4," 14, ",D4),IF(N4="Tues",CONCATENATE(B4," 13, ",D4),IF(N4="Weds",CONCATENATE(B4," 12, ",D4),IF(N4="Thurs",CONCATENATE(B4," 11, ",D4),IF(N4="Fri",CONCATENATE(B4," 10, ",D4),IF(N4="Sat",CONCATENATE(B4," 9, ",D4))))))))</f>
        <v>May 15, 2020</v>
      </c>
      <c r="C23" s="1604" t="s">
        <v>506</v>
      </c>
      <c r="D23" s="1605" t="str">
        <f>IF(N4="Sun",CONCATENATE(B4," 16, ",D4),IF(N4="Mon",CONCATENATE(B4," 15, ",D4),IF(N4="Tues",CONCATENATE(B4," 14, ",D4),IF(N4="Weds",CONCATENATE(B4," 13, ",D4),IF(N4="Thurs",CONCATENATE(B4," 12, ",D4),IF(N4="Fri",CONCATENATE(B4," 11, ",D4),IF(N4="Sat",CONCATENATE(B4," 10, ",D4))))))))</f>
        <v>May 16, 2020</v>
      </c>
      <c r="E23" s="1604" t="s">
        <v>506</v>
      </c>
      <c r="F23" s="1605" t="str">
        <f>IF(N4="Sun",CONCATENATE(B4," 17, ",D4),IF(N4="Mon",CONCATENATE(B4," 16, ",D4),IF(N4="Tues",CONCATENATE(B4," 15, ",D4),IF(N4="Weds",CONCATENATE(B4," 14, ",D4),IF(N4="Thurs",CONCATENATE(B4," 13, ",D4),IF(N4="Fri",CONCATENATE(B4," 12, ",D4),IF(N4="Sat",CONCATENATE(B4," 11, ",D4))))))))</f>
        <v>May 17, 2020</v>
      </c>
      <c r="G23" s="1604" t="s">
        <v>506</v>
      </c>
      <c r="H23" s="1605" t="str">
        <f>IF(N4="Sun",CONCATENATE(B4," 18, ",D4),IF(N4="Mon",CONCATENATE(B4," 17, ",D4),IF(N4="Tues",CONCATENATE(B4," 16, ",D4),IF(N4="Weds",CONCATENATE(B4," 15, ",D4),IF(N4="Thurs",CONCATENATE(B4," 14, ",D4),IF(N4="Fri",CONCATENATE(B4," 13, ",D4),IF(N4="Sat",CONCATENATE(B4," 12, ",D4))))))))</f>
        <v>May 18, 2020</v>
      </c>
      <c r="I23" s="1604" t="s">
        <v>506</v>
      </c>
      <c r="J23" s="1605" t="str">
        <f>IF(N4="Sun",CONCATENATE(B4," 19, ",D4),IF(N4="Mon",CONCATENATE(B4," 18, ",D4),IF(N4="Tues",CONCATENATE(B4," 17, ",D4),IF(N4="Weds",CONCATENATE(B4," 16, ",D4),IF(N4="Thurs",CONCATENATE(B4," 15, ",D4),IF(N4="Fri",CONCATENATE(B4," 14, ",D4),IF(N4="Sat",CONCATENATE(B4," 13, ",D4))))))))</f>
        <v>May 19, 2020</v>
      </c>
      <c r="K23" s="1604" t="s">
        <v>506</v>
      </c>
      <c r="L23" s="1605" t="str">
        <f>IF(N4="Sun",CONCATENATE(B4," 20, ",D4),IF(N4="Mon",CONCATENATE(B4," 19, ",D4),IF(N4="Tues",CONCATENATE(B4," 18, ",D4),IF(N4="Weds",CONCATENATE(B4," 17, ",D4),IF(N4="Thurs",CONCATENATE(B4," 16, ",D4),IF(N4="Fri",CONCATENATE(B4," 15, ",D4),IF(N4="Sat",CONCATENATE(B4," 14, ",D4))))))))</f>
        <v>May 20, 2020</v>
      </c>
      <c r="M23" s="1604" t="s">
        <v>506</v>
      </c>
      <c r="N23" s="1603" t="str">
        <f>IF(N4="Sun",CONCATENATE(B4," 21, ",D4),IF(N4="Mon",CONCATENATE(B4," 20, ",D4),IF(N4="Tues",CONCATENATE(B4," 19, ",D4),IF(N4="Weds",CONCATENATE(B4," 18, ",D4),IF(N4="Thurs",CONCATENATE(B4," 17, ",D4),IF(N4="Fri",CONCATENATE(B4," 16, ",D4),IF(N4="Sat",CONCATENATE(B4," 15, ",D4))))))))</f>
        <v>May 21, 2020</v>
      </c>
    </row>
    <row r="24" spans="1:14" ht="15.75" customHeight="1" thickBot="1">
      <c r="A24" s="1598"/>
      <c r="B24" s="1592"/>
      <c r="C24" s="1597"/>
      <c r="D24" s="1592"/>
      <c r="E24" s="1597"/>
      <c r="F24" s="1592"/>
      <c r="G24" s="1597"/>
      <c r="H24" s="1592"/>
      <c r="I24" s="1597"/>
      <c r="J24" s="1592"/>
      <c r="K24" s="1597"/>
      <c r="L24" s="1592"/>
      <c r="M24" s="1597"/>
      <c r="N24" s="1591"/>
    </row>
    <row r="25" spans="1:14" ht="15.75" customHeight="1" thickTop="1" thickBot="1">
      <c r="A25" s="1589" t="s">
        <v>504</v>
      </c>
      <c r="B25" s="1595">
        <f>Data!$C$10</f>
        <v>0</v>
      </c>
      <c r="C25" s="1587" t="s">
        <v>504</v>
      </c>
      <c r="D25" s="1595">
        <f>Data!$C$4</f>
        <v>0</v>
      </c>
      <c r="E25" s="1587" t="s">
        <v>504</v>
      </c>
      <c r="F25" s="1595">
        <f>Data!$C$5</f>
        <v>0</v>
      </c>
      <c r="G25" s="1587" t="s">
        <v>504</v>
      </c>
      <c r="H25" s="1595">
        <f>Data!$C$6</f>
        <v>0</v>
      </c>
      <c r="I25" s="1587" t="s">
        <v>504</v>
      </c>
      <c r="J25" s="1595">
        <f>Data!$C$7</f>
        <v>0</v>
      </c>
      <c r="K25" s="1587" t="s">
        <v>504</v>
      </c>
      <c r="L25" s="1595">
        <f>Data!$C$8</f>
        <v>0</v>
      </c>
      <c r="M25" s="1587" t="s">
        <v>504</v>
      </c>
      <c r="N25" s="1595">
        <f>Data!$C$9</f>
        <v>0</v>
      </c>
    </row>
    <row r="26" spans="1:14" ht="15.75" customHeight="1" thickTop="1">
      <c r="A26" s="1589"/>
      <c r="B26" s="1592"/>
      <c r="C26" s="1587"/>
      <c r="D26" s="1592"/>
      <c r="E26" s="1587"/>
      <c r="F26" s="1592"/>
      <c r="G26" s="1587"/>
      <c r="H26" s="1592"/>
      <c r="I26" s="1587"/>
      <c r="J26" s="1592"/>
      <c r="K26" s="1587"/>
      <c r="L26" s="1592"/>
      <c r="M26" s="1587"/>
      <c r="N26" s="1591"/>
    </row>
    <row r="27" spans="1:14" ht="15.75" customHeight="1">
      <c r="A27" s="1589" t="s">
        <v>501</v>
      </c>
      <c r="B27" s="1594"/>
      <c r="C27" s="1587" t="s">
        <v>501</v>
      </c>
      <c r="D27" s="1594"/>
      <c r="E27" s="1587" t="s">
        <v>501</v>
      </c>
      <c r="F27" s="1594"/>
      <c r="G27" s="1587" t="s">
        <v>501</v>
      </c>
      <c r="H27" s="1594"/>
      <c r="I27" s="1587" t="s">
        <v>501</v>
      </c>
      <c r="J27" s="1594"/>
      <c r="K27" s="1587" t="s">
        <v>501</v>
      </c>
      <c r="L27" s="1594"/>
      <c r="M27" s="1587" t="s">
        <v>501</v>
      </c>
      <c r="N27" s="1593"/>
    </row>
    <row r="28" spans="1:14" ht="15.75" customHeight="1">
      <c r="A28" s="1589"/>
      <c r="B28" s="1592"/>
      <c r="C28" s="1587"/>
      <c r="D28" s="1592"/>
      <c r="E28" s="1587"/>
      <c r="F28" s="1592"/>
      <c r="G28" s="1587"/>
      <c r="H28" s="1592"/>
      <c r="I28" s="1587"/>
      <c r="J28" s="1592"/>
      <c r="K28" s="1587"/>
      <c r="L28" s="1592"/>
      <c r="M28" s="1587"/>
      <c r="N28" s="1591"/>
    </row>
    <row r="29" spans="1:14" ht="15.75" customHeight="1">
      <c r="A29" s="1589" t="s">
        <v>498</v>
      </c>
      <c r="B29" s="1588" t="str">
        <f>IF(B27="","",(B27-B25)/B27)</f>
        <v/>
      </c>
      <c r="C29" s="1587" t="s">
        <v>498</v>
      </c>
      <c r="D29" s="1588" t="str">
        <f>IF(D27="","",(D27-D25)/D27)</f>
        <v/>
      </c>
      <c r="E29" s="1587" t="s">
        <v>498</v>
      </c>
      <c r="F29" s="1588" t="str">
        <f>IF(F27="","",(F27-F25)/F27)</f>
        <v/>
      </c>
      <c r="G29" s="1587" t="s">
        <v>498</v>
      </c>
      <c r="H29" s="1588" t="str">
        <f>IF(H27="","",(H27-H25)/H27)</f>
        <v/>
      </c>
      <c r="I29" s="1587" t="s">
        <v>498</v>
      </c>
      <c r="J29" s="1588" t="str">
        <f>IF(J27="","",(J27-J25)/J27)</f>
        <v/>
      </c>
      <c r="K29" s="1587" t="s">
        <v>498</v>
      </c>
      <c r="L29" s="1588" t="str">
        <f>IF(L27="","",(L27-L25)/L27)</f>
        <v/>
      </c>
      <c r="M29" s="1587" t="s">
        <v>498</v>
      </c>
      <c r="N29" s="1586" t="str">
        <f>IF(N27="","",(N27-N25)/N27)</f>
        <v/>
      </c>
    </row>
    <row r="30" spans="1:14" ht="15.75" customHeight="1">
      <c r="A30" s="1611"/>
      <c r="B30" s="1608"/>
      <c r="C30" s="1609"/>
      <c r="D30" s="1608"/>
      <c r="E30" s="1609"/>
      <c r="F30" s="1608"/>
      <c r="G30" s="1609"/>
      <c r="H30" s="1608"/>
      <c r="I30" s="1609"/>
      <c r="J30" s="1608"/>
      <c r="K30" s="1609"/>
      <c r="L30" s="1608"/>
      <c r="M30" s="1609"/>
      <c r="N30" s="1614"/>
    </row>
    <row r="31" spans="1:14" ht="15.75" customHeight="1">
      <c r="A31" s="1606" t="s">
        <v>506</v>
      </c>
      <c r="B31" s="1613" t="str">
        <f>IF(N4="Sun",CONCATENATE(B4," 22, ",D4),IF(N4="Mon",CONCATENATE(B4," 21, ",D4),IF(N4="Tues",CONCATENATE(B4," 20, ",D4),IF(N4="Weds",CONCATENATE(B4," 19, ",D4),IF(N4="Thurs",CONCATENATE(B4," 18, ",D4),IF(N4="Fri",CONCATENATE(B4," 17, ",D4),IF(N4="Sat",CONCATENATE(B4," 16, ",D4))))))))</f>
        <v>May 22, 2020</v>
      </c>
      <c r="C31" s="1604" t="s">
        <v>506</v>
      </c>
      <c r="D31" s="1605" t="str">
        <f>IF(N4="Sun",CONCATENATE(B4," 23, ",D4),IF(N4="Mon",CONCATENATE(B4," 22, ",D4),IF(N4="Tues",CONCATENATE(B4," 21, ",D4),IF(N4="Weds",CONCATENATE(B4," 20, ",D4),IF(N4="Thurs",CONCATENATE(B4," 19, ",D4),IF(N4="Fri",CONCATENATE(B4," 18, ",D4),IF(N4="Sat",CONCATENATE(B4," 17, ",D4))))))))</f>
        <v>May 23, 2020</v>
      </c>
      <c r="E31" s="1604" t="s">
        <v>506</v>
      </c>
      <c r="F31" s="1605" t="str">
        <f>IF(N4="Sun",CONCATENATE(B4," 24, ",D4),IF(N4="Mon",CONCATENATE(B4," 23, ",D4),IF(N4="Tues",CONCATENATE(B4," 22, ",D4),IF(N4="Weds",CONCATENATE(B4," 21, ",D4),IF(N4="Thurs",CONCATENATE(B4," 20, ",D4),IF(N4="Fri",CONCATENATE(B4," 19, ",D4),IF(N4="Sat",CONCATENATE(B4," 18, ",D4))))))))</f>
        <v>May 24, 2020</v>
      </c>
      <c r="G31" s="1604" t="s">
        <v>506</v>
      </c>
      <c r="H31" s="1605" t="str">
        <f>IF(N4="Sun",CONCATENATE(B4," 25, ",D4),IF(N4="Mon",CONCATENATE(B4," 24, ",D4),IF(N4="Tues",CONCATENATE(B4," 23, ",D4),IF(N4="Weds",CONCATENATE(B4," 22, ",D4),IF(N4="Thurs",CONCATENATE(B4," 21, ",D4),IF(N4="Fri",CONCATENATE(B4," 20, ",D4),IF(N4="Sat",CONCATENATE(B4," 19, ",D4))))))))</f>
        <v>May 25, 2020</v>
      </c>
      <c r="I31" s="1604" t="s">
        <v>506</v>
      </c>
      <c r="J31" s="1605" t="str">
        <f>IF(N4="Sun",CONCATENATE(B4," 26, ",D4),IF(N4="Mon",CONCATENATE(B4," 25, ",D4),IF(N4="Tues",CONCATENATE(B4," 24, ",D4),IF(N4="Weds",CONCATENATE(B4," 23, ",D4),IF(N4="Thurs",CONCATENATE(B4," 22, ",D4),IF(N4="Fri",CONCATENATE(B4," 21, ",D4),IF(N4="Sat",CONCATENATE(B4," 20, ",D4))))))))</f>
        <v>May 26, 2020</v>
      </c>
      <c r="K31" s="1604" t="s">
        <v>506</v>
      </c>
      <c r="L31" s="1605" t="str">
        <f>IF(N4="Sun",CONCATENATE(B4," 27, ",D4),IF(N4="Mon",CONCATENATE(B4," 26, ",D4),IF(N4="Tues",CONCATENATE(B4," 25, ",D4),IF(N4="Weds",CONCATENATE(B4," 24, ",D4),IF(N4="Thurs",CONCATENATE(B4," 23, ",D4),IF(N4="Fri",CONCATENATE(B4," 22, ",D4),IF(N4="Sat",CONCATENATE(B4," 21, ",D4))))))))</f>
        <v>May 27, 2020</v>
      </c>
      <c r="M31" s="1604" t="s">
        <v>506</v>
      </c>
      <c r="N31" s="1603" t="str">
        <f>IF(N4="Sun",CONCATENATE(B4," 28, ",D4),IF(N4="Mon",CONCATENATE(B4," 27, ",D4),IF(N4="Tues",CONCATENATE(B4," 26, ",D4),IF(N4="Weds",CONCATENATE(B4," 25, ",D4),IF(N4="Thurs",CONCATENATE(B4," 24, ",D4),IF(N4="Fri",CONCATENATE(B4," 23, ",D4),IF(N4="Sat",CONCATENATE(B4," 22, ",D4))))))))</f>
        <v>May 28, 2020</v>
      </c>
    </row>
    <row r="32" spans="1:14" ht="15.75" customHeight="1" thickBot="1">
      <c r="A32" s="1598"/>
      <c r="B32" s="1590"/>
      <c r="C32" s="1597"/>
      <c r="D32" s="1592"/>
      <c r="E32" s="1597"/>
      <c r="F32" s="1592"/>
      <c r="G32" s="1597"/>
      <c r="H32" s="1592"/>
      <c r="I32" s="1597"/>
      <c r="J32" s="1592"/>
      <c r="K32" s="1597"/>
      <c r="L32" s="1592"/>
      <c r="M32" s="1597"/>
      <c r="N32" s="1591"/>
    </row>
    <row r="33" spans="1:14" ht="15.75" customHeight="1" thickTop="1" thickBot="1">
      <c r="A33" s="1589" t="s">
        <v>504</v>
      </c>
      <c r="B33" s="1595">
        <f>Data!$C$10</f>
        <v>0</v>
      </c>
      <c r="C33" s="1587" t="s">
        <v>504</v>
      </c>
      <c r="D33" s="1595">
        <f>Data!$C$4</f>
        <v>0</v>
      </c>
      <c r="E33" s="1587" t="s">
        <v>504</v>
      </c>
      <c r="F33" s="1595">
        <f>Data!$C$5</f>
        <v>0</v>
      </c>
      <c r="G33" s="1587" t="s">
        <v>504</v>
      </c>
      <c r="H33" s="1595">
        <f>Data!$C$6</f>
        <v>0</v>
      </c>
      <c r="I33" s="1587" t="s">
        <v>504</v>
      </c>
      <c r="J33" s="1595">
        <f>Data!$C$7</f>
        <v>0</v>
      </c>
      <c r="K33" s="1587" t="s">
        <v>504</v>
      </c>
      <c r="L33" s="1595">
        <f>Data!$C$8</f>
        <v>0</v>
      </c>
      <c r="M33" s="1587" t="s">
        <v>504</v>
      </c>
      <c r="N33" s="1595">
        <f>Data!$C$9</f>
        <v>0</v>
      </c>
    </row>
    <row r="34" spans="1:14" ht="15.75" customHeight="1" thickTop="1">
      <c r="A34" s="1589"/>
      <c r="B34" s="1590"/>
      <c r="C34" s="1587"/>
      <c r="D34" s="1592"/>
      <c r="E34" s="1587"/>
      <c r="F34" s="1592"/>
      <c r="G34" s="1587"/>
      <c r="H34" s="1592"/>
      <c r="I34" s="1587"/>
      <c r="J34" s="1592"/>
      <c r="K34" s="1587"/>
      <c r="L34" s="1592"/>
      <c r="M34" s="1587"/>
      <c r="N34" s="1591"/>
    </row>
    <row r="35" spans="1:14" ht="15.75" customHeight="1">
      <c r="A35" s="1589" t="s">
        <v>501</v>
      </c>
      <c r="B35" s="1612"/>
      <c r="C35" s="1587" t="s">
        <v>501</v>
      </c>
      <c r="D35" s="1594"/>
      <c r="E35" s="1587" t="s">
        <v>501</v>
      </c>
      <c r="F35" s="1594"/>
      <c r="G35" s="1587" t="s">
        <v>501</v>
      </c>
      <c r="H35" s="1594"/>
      <c r="I35" s="1587" t="s">
        <v>501</v>
      </c>
      <c r="J35" s="1594"/>
      <c r="K35" s="1587" t="s">
        <v>501</v>
      </c>
      <c r="L35" s="1594"/>
      <c r="M35" s="1587" t="s">
        <v>501</v>
      </c>
      <c r="N35" s="1593"/>
    </row>
    <row r="36" spans="1:14" ht="15.75" customHeight="1">
      <c r="A36" s="1589"/>
      <c r="B36" s="1590"/>
      <c r="C36" s="1587"/>
      <c r="D36" s="1592"/>
      <c r="E36" s="1587"/>
      <c r="F36" s="1592"/>
      <c r="G36" s="1587"/>
      <c r="H36" s="1592"/>
      <c r="I36" s="1587"/>
      <c r="J36" s="1592"/>
      <c r="K36" s="1587"/>
      <c r="L36" s="1592"/>
      <c r="M36" s="1587"/>
      <c r="N36" s="1591"/>
    </row>
    <row r="37" spans="1:14" ht="15.75" customHeight="1">
      <c r="A37" s="1589" t="s">
        <v>498</v>
      </c>
      <c r="B37" s="1588" t="str">
        <f>IF(B35="","",(B35-B33)/B35)</f>
        <v/>
      </c>
      <c r="C37" s="1587" t="s">
        <v>498</v>
      </c>
      <c r="D37" s="1588" t="str">
        <f>IF(D35="","",(D35-D33)/D35)</f>
        <v/>
      </c>
      <c r="E37" s="1587" t="s">
        <v>498</v>
      </c>
      <c r="F37" s="1588" t="str">
        <f>IF(F35="","",(F35-F33)/F35)</f>
        <v/>
      </c>
      <c r="G37" s="1587" t="s">
        <v>498</v>
      </c>
      <c r="H37" s="1588" t="str">
        <f>IF(H35="","",(H35-H33)/H35)</f>
        <v/>
      </c>
      <c r="I37" s="1587" t="s">
        <v>498</v>
      </c>
      <c r="J37" s="1588" t="str">
        <f>IF(J35="","",(J35-J33)/J35)</f>
        <v/>
      </c>
      <c r="K37" s="1587" t="s">
        <v>498</v>
      </c>
      <c r="L37" s="1588" t="str">
        <f>IF(L35="","",(L35-L33)/L35)</f>
        <v/>
      </c>
      <c r="M37" s="1587" t="s">
        <v>498</v>
      </c>
      <c r="N37" s="1586" t="str">
        <f>IF(N35="","",(N35-N33)/N35)</f>
        <v/>
      </c>
    </row>
    <row r="38" spans="1:14" ht="15.75" customHeight="1">
      <c r="A38" s="1611"/>
      <c r="B38" s="1610"/>
      <c r="C38" s="1609"/>
      <c r="D38" s="1608"/>
      <c r="E38" s="1609"/>
      <c r="F38" s="1608"/>
      <c r="G38" s="1609"/>
      <c r="H38" s="1608"/>
      <c r="I38" s="1609"/>
      <c r="J38" s="1608"/>
      <c r="K38" s="1609"/>
      <c r="L38" s="1608"/>
      <c r="M38" s="1609"/>
      <c r="N38" s="1614"/>
    </row>
    <row r="39" spans="1:14" ht="15.75" customHeight="1">
      <c r="A39" s="1606" t="s">
        <v>506</v>
      </c>
      <c r="B39" s="1613" t="str">
        <f>IF(AND(B4="Feb",N4="Sun"),"",IF(N4="Sun",CONCATENATE(B4," 29, ",D4),IF(N4="Mon",CONCATENATE(B4," 28, ",D4),IF(N4="Tues",CONCATENATE(B4," 27, ",D4),IF(N4="Weds",CONCATENATE(B4," 26, ",D4),IF(N4="Thurs",CONCATENATE(B4," 25, ",D4),IF(N4="Fri",CONCATENATE(B4," 24, ",D4),IF(N4="Sat",CONCATENATE(B4," 23, ",D4)))))))))</f>
        <v>May 29, 2020</v>
      </c>
      <c r="C39" s="1604" t="s">
        <v>506</v>
      </c>
      <c r="D39" s="1605" t="str">
        <f>IF(AND(B4="Feb",N4="Sun"),"",IF(AND(B4="Feb",N4="Mon"),"",IF(N4="Sun",CONCATENATE(B4," 30, ",D4),IF(N4="Mon",CONCATENATE(B4," 29, ",D4),IF(N4="Tues",CONCATENATE(B4," 28, ",D4),IF(N4="Weds",CONCATENATE(B4," 27, ",D4),IF(N4="Thurs",CONCATENATE(B4," 26, ",D4),IF(N4="Fri",CONCATENATE(B4," 25, ",D4),IF(N4="Sat",CONCATENATE(B4," 24, ",D4))))))))))</f>
        <v>May 30, 2020</v>
      </c>
      <c r="E39" s="1604" t="s">
        <v>506</v>
      </c>
      <c r="F39" s="1605" t="str">
        <f>IF(AND(B4="Feb",N4="Sun"),"",IF(AND(B4="Feb",N4="Mon"),"",IF(AND(B4="Feb",N4="Tues"),"",IF(AND(B4="Apr",N4="Sun"),"",IF(AND(B4="Jun",N4="Sun"),"",IF(AND(B4="Sep",N4="Sun"),"",IF(AND(B4="Nov",N4="Sun"),"",IF(N4="Sun",CONCATENATE(B4," 31, ",D4),IF(N4="Mon",CONCATENATE(B4," 30, ",D4),IF(N4="Tues",CONCATENATE(B4," 29, ",D4),IF(N4="Weds",CONCATENATE(B4," 28, ",D4),IF(N4="Thurs",CONCATENATE(B4," 27, ",D4),IF(N4="Fri",CONCATENATE(B4," 26, ",D4),IF(N4="Sat",CONCATENATE(B4," 25, ",D4)))))))))))))))</f>
        <v>May 31, 2020</v>
      </c>
      <c r="G39" s="1604" t="s">
        <v>506</v>
      </c>
      <c r="H39" s="1605" t="str">
        <f>IF(N4="Sun","",IF(AND(B4="Feb",N4="Mon"),"",IF(AND(B4="Feb",N4="Tues"),"",IF(AND(B4="Feb",N4="Weds"),"",IF(AND(B4="Apr",N4="Mon"),"",IF(AND(B4="Jun",N4="Mon"),"",IF(AND(B4="Sep",N4="Mon"),"",IF(AND(B4="Nov",N4="Mon"),"",IF(N4="Mon",CONCATENATE(B4," 31, ",D4),IF(N4="Tues",CONCATENATE(B4," 30, ",D4),IF(N4="Weds",CONCATENATE(B4," 29, ",D4),IF(N4="Thurs",CONCATENATE(B4," 28, ",D4),IF(N4="Fri",CONCATENATE(B4," 27, ",D4),IF(N4="Sat",CONCATENATE(B4," 26, ",D4)))))))))))))))</f>
        <v/>
      </c>
      <c r="I39" s="1604" t="s">
        <v>506</v>
      </c>
      <c r="J39" s="1605" t="str">
        <f>IF(N4="Sun","",IF(N4="Mon","",IF(AND(B4="Feb",N4="Tues"),"",IF(AND(B4="Feb",N4="Weds"),"",IF(AND(B4="Feb",N4="Thurs"),"",IF(AND(B4="Apr",N4="Tues"),"",IF(AND(B4="Jun",N4="Tues"),"",IF(AND(B4="Sep",N4="Tues"),"",IF(AND(B4="Nov",N4="Tues"),"",IF(N4="Tues",CONCATENATE(B4," 31, ",D4),IF(N4="Weds",CONCATENATE(B4," 30, ",D4),IF(N4="Thurs",CONCATENATE(B4," 29, ",D4),IF(N4="Fri",CONCATENATE(B4," 28, ",D4),IF(N4="Sat",CONCATENATE(B4," 27, ",D4)))))))))))))))</f>
        <v/>
      </c>
      <c r="K39" s="1604" t="s">
        <v>506</v>
      </c>
      <c r="L39" s="1605" t="str">
        <f>IF(N4="Sun","",IF(N4="Mon","",IF(N4="Tues","",IF(AND(B4="Feb",N4="Tues"),"",IF(AND(B4="Feb",N4="Weds"),"",IF(AND(B4="Feb",N4="Thurs"),"",IF(AND(B4="Feb",N4="Fri"),"",IF(AND(B4="Apr",N4="Weds"),"",IF(AND(B4="Jun",N4="Weds"),"",IF(AND(B4="Sep",N4="Weds"),"",IF(AND(B4="Nov",N4="Weds"),"",IF(N4="Weds",CONCATENATE(B4," 31, ",D4),IF(N4="Thurs",CONCATENATE(B4," 30, ",D4),IF(N4="Fri",CONCATENATE(B4," 29, ",D4),IF(N4="Sat",CONCATENATE(B4," 28, ",D4))))))))))))))))</f>
        <v/>
      </c>
      <c r="M39" s="1604" t="s">
        <v>506</v>
      </c>
      <c r="N39" s="1603" t="str">
        <f>IF(N4="Sun","",IF(N4="Mon","",IF(N4="Tues","",IF(N4="Weds","",IF(AND(B4="Feb",N4="Weds"),"",IF(AND(B4="Feb",N4="Thurs"),"",IF(AND(B4="Feb",N4="Fri"),"",IF(AND(B4="Apr",N4="Thurs"),"",IF(AND(B4="Jun",N4="Thurs"),"",IF(AND(B4="Sep",N4="Thurs"),"",IF(AND(B4="Nov",N4="Thurs"),"",IF(N4="Thurs",CONCATENATE(B4," 31, ",D4),IF(N4="Fri",CONCATENATE(B4," 30, ",D4),IF(N4="Sat",CONCATENATE(B4," 29, ",D4)))))))))))))))</f>
        <v/>
      </c>
    </row>
    <row r="40" spans="1:14" ht="15.75" customHeight="1" thickBot="1">
      <c r="A40" s="1598"/>
      <c r="B40" s="1590"/>
      <c r="C40" s="1597"/>
      <c r="D40" s="1592"/>
      <c r="E40" s="1597"/>
      <c r="F40" s="1592"/>
      <c r="G40" s="1597"/>
      <c r="H40" s="1592"/>
      <c r="I40" s="1597"/>
      <c r="J40" s="1592"/>
      <c r="K40" s="1597"/>
      <c r="L40" s="1592"/>
      <c r="M40" s="1597"/>
      <c r="N40" s="1591"/>
    </row>
    <row r="41" spans="1:14" ht="15.75" customHeight="1" thickTop="1" thickBot="1">
      <c r="A41" s="1589" t="s">
        <v>504</v>
      </c>
      <c r="B41" s="1595">
        <f>Data!$C$10</f>
        <v>0</v>
      </c>
      <c r="C41" s="1587" t="s">
        <v>504</v>
      </c>
      <c r="D41" s="1595">
        <f>Data!$C$4</f>
        <v>0</v>
      </c>
      <c r="E41" s="1587" t="s">
        <v>504</v>
      </c>
      <c r="F41" s="1595">
        <f>Data!$C$5</f>
        <v>0</v>
      </c>
      <c r="G41" s="1587" t="s">
        <v>504</v>
      </c>
      <c r="H41" s="1595">
        <f>Data!$C$6</f>
        <v>0</v>
      </c>
      <c r="I41" s="1587" t="s">
        <v>504</v>
      </c>
      <c r="J41" s="1595">
        <f>Data!$C$7</f>
        <v>0</v>
      </c>
      <c r="K41" s="1587" t="s">
        <v>504</v>
      </c>
      <c r="L41" s="1595">
        <f>Data!$C$8</f>
        <v>0</v>
      </c>
      <c r="M41" s="1587" t="s">
        <v>504</v>
      </c>
      <c r="N41" s="1595">
        <f>Data!$C$9</f>
        <v>0</v>
      </c>
    </row>
    <row r="42" spans="1:14" ht="15.75" customHeight="1" thickTop="1">
      <c r="A42" s="1589"/>
      <c r="B42" s="1590"/>
      <c r="C42" s="1587"/>
      <c r="D42" s="1592"/>
      <c r="E42" s="1587"/>
      <c r="F42" s="1592"/>
      <c r="G42" s="1587"/>
      <c r="H42" s="1592"/>
      <c r="I42" s="1587"/>
      <c r="J42" s="1592"/>
      <c r="K42" s="1587"/>
      <c r="L42" s="1592"/>
      <c r="M42" s="1587"/>
      <c r="N42" s="1591"/>
    </row>
    <row r="43" spans="1:14" ht="15.75" customHeight="1">
      <c r="A43" s="1589" t="s">
        <v>501</v>
      </c>
      <c r="B43" s="1612"/>
      <c r="C43" s="1587" t="s">
        <v>501</v>
      </c>
      <c r="D43" s="1594"/>
      <c r="E43" s="1587" t="s">
        <v>501</v>
      </c>
      <c r="F43" s="1594"/>
      <c r="G43" s="1587" t="s">
        <v>501</v>
      </c>
      <c r="H43" s="1594"/>
      <c r="I43" s="1587" t="s">
        <v>501</v>
      </c>
      <c r="J43" s="1594"/>
      <c r="K43" s="1587" t="s">
        <v>501</v>
      </c>
      <c r="L43" s="1594"/>
      <c r="M43" s="1587" t="s">
        <v>501</v>
      </c>
      <c r="N43" s="1593"/>
    </row>
    <row r="44" spans="1:14" ht="15.75" customHeight="1">
      <c r="A44" s="1589"/>
      <c r="B44" s="1590"/>
      <c r="C44" s="1587"/>
      <c r="D44" s="1592"/>
      <c r="E44" s="1587"/>
      <c r="F44" s="1592"/>
      <c r="G44" s="1587"/>
      <c r="H44" s="1592"/>
      <c r="I44" s="1587"/>
      <c r="J44" s="1592"/>
      <c r="K44" s="1587"/>
      <c r="L44" s="1592"/>
      <c r="M44" s="1587"/>
      <c r="N44" s="1591"/>
    </row>
    <row r="45" spans="1:14" ht="15.75" customHeight="1">
      <c r="A45" s="1589" t="s">
        <v>498</v>
      </c>
      <c r="B45" s="1588" t="str">
        <f>IF(B43="","",(B43-B41)/B43)</f>
        <v/>
      </c>
      <c r="C45" s="1587" t="s">
        <v>498</v>
      </c>
      <c r="D45" s="1588" t="str">
        <f>IF(D43="","",(D43-D41)/D43)</f>
        <v/>
      </c>
      <c r="E45" s="1587" t="s">
        <v>498</v>
      </c>
      <c r="F45" s="1588" t="str">
        <f>IF(F43="","",(F43-F41)/F43)</f>
        <v/>
      </c>
      <c r="G45" s="1587" t="s">
        <v>498</v>
      </c>
      <c r="H45" s="1588" t="str">
        <f>IF(H43="","",(H43-H41)/H43)</f>
        <v/>
      </c>
      <c r="I45" s="1587" t="s">
        <v>498</v>
      </c>
      <c r="J45" s="1588" t="str">
        <f>IF(J43="","",(J43-J41)/J43)</f>
        <v/>
      </c>
      <c r="K45" s="1587" t="s">
        <v>498</v>
      </c>
      <c r="L45" s="1588" t="str">
        <f>IF(L43="","",(L43-L41)/L43)</f>
        <v/>
      </c>
      <c r="M45" s="1587" t="s">
        <v>498</v>
      </c>
      <c r="N45" s="1586" t="str">
        <f>IF(N43="","",(N43-N41)/N43)</f>
        <v/>
      </c>
    </row>
    <row r="46" spans="1:14" ht="15.75" customHeight="1" thickBot="1">
      <c r="A46" s="1611"/>
      <c r="B46" s="1610"/>
      <c r="C46" s="1609"/>
      <c r="D46" s="1608"/>
      <c r="E46" s="1581"/>
      <c r="F46" s="1582"/>
      <c r="G46" s="1581"/>
      <c r="H46" s="1582"/>
      <c r="I46" s="1581"/>
      <c r="J46" s="1582"/>
      <c r="K46" s="1581"/>
      <c r="L46" s="1582"/>
      <c r="M46" s="1581"/>
      <c r="N46" s="1607"/>
    </row>
    <row r="47" spans="1:14" ht="15.75" customHeight="1" thickTop="1">
      <c r="A47" s="1606" t="s">
        <v>506</v>
      </c>
      <c r="B47" s="1605" t="str">
        <f>IF(N4="Sun","",IF(N4="Mon","",IF(N4="Tues","",IF(N4="Weds","",IF(N4="Thurs","",IF(AND(B4="Feb",N4="Fri"),"",IF(AND(B4="Feb",N4="Sat"),"",IF(AND(B4="Apr",N4="Fri"),"",IF(AND(B4="Jun",N4="Fri"),"",IF(AND(B4="Sep",N4="Fri"),"",IF(AND(B4="Nov",N4="Fri"),"",IF(N4="Fri",CONCATENATE(B4," 31, ",D4),IF(N4="Sat",CONCATENATE(B4," 30, ",D4))))))))))))))</f>
        <v/>
      </c>
      <c r="C47" s="1604" t="s">
        <v>506</v>
      </c>
      <c r="D47" s="1603" t="str">
        <f>IF(N4="Sun","",IF(N4="Mon","",IF(N4="Tues","",IF(N4="Weds","",IF(N4="Thurs","",IF(N4="Fri","",IF(AND(B4="Feb",N4="Sat"),"",IF(AND(B4="Apr",N4="Sat"),"",IF(AND(B4="Jun",N4="Sat"),"",IF(AND(B4="Sep",N4="Sat"),"",IF(AND(B4="Nov",N4="Sat"),"",IF(N4="Sat",CONCATENATE(B4," 31, ",D4)))))))))))))</f>
        <v/>
      </c>
      <c r="F47" s="1828" t="s">
        <v>505</v>
      </c>
      <c r="G47" s="1829"/>
      <c r="H47" s="1829"/>
      <c r="I47" s="1829"/>
      <c r="J47" s="1601"/>
      <c r="K47" s="1602"/>
      <c r="L47" s="1601"/>
      <c r="M47" s="1600"/>
      <c r="N47" s="1599"/>
    </row>
    <row r="48" spans="1:14" ht="15.75" customHeight="1" thickBot="1">
      <c r="A48" s="1598"/>
      <c r="B48" s="1592"/>
      <c r="C48" s="1597"/>
      <c r="D48" s="1591"/>
      <c r="E48" s="1596"/>
      <c r="F48" s="1829"/>
      <c r="G48" s="1829"/>
      <c r="H48" s="1829"/>
      <c r="I48" s="1829"/>
      <c r="J48" s="1590"/>
      <c r="K48" s="1590"/>
      <c r="L48" s="1590"/>
      <c r="M48" s="1590"/>
      <c r="N48" s="1591"/>
    </row>
    <row r="49" spans="1:14" ht="16.5" customHeight="1" thickTop="1" thickBot="1">
      <c r="A49" s="1589" t="s">
        <v>504</v>
      </c>
      <c r="B49" s="1595">
        <f>Data!$C$10</f>
        <v>0</v>
      </c>
      <c r="C49" s="1587" t="s">
        <v>504</v>
      </c>
      <c r="D49" s="1595">
        <f>Data!$C$4</f>
        <v>0</v>
      </c>
      <c r="E49" s="1585"/>
      <c r="F49" s="1829"/>
      <c r="G49" s="1829"/>
      <c r="H49" s="1829"/>
      <c r="I49" s="1829"/>
      <c r="J49" s="1577"/>
      <c r="K49" s="1840" t="s">
        <v>503</v>
      </c>
      <c r="L49" s="1834"/>
      <c r="M49" s="1841" t="str">
        <f>IF(SUM(B51,D51,B43,D43,F43,H43,J43,L43,N43,N35,L35,J35,H35,F35,D35,B35,B27,D27,F27,H27,J27,L27,N27,N19,L19,J19,H19,F19,D19,B19,N11,L11,J11,H11,F11,D11,B11)=0,"",AVERAGE(B51,D51,B43,D43,F43,H43,J43,L43,N43,N35,L35,J35,H35,F35,D35,B35,B27,D27,F27,H27,J27,L27,N27,N19,L19,J19,H19,F19,D19,B19,N11,L11,J11,H11,F11,D11,B11))</f>
        <v/>
      </c>
      <c r="N49" s="1842"/>
    </row>
    <row r="50" spans="1:14" ht="15.75" customHeight="1" thickTop="1">
      <c r="A50" s="1589"/>
      <c r="B50" s="1592"/>
      <c r="C50" s="1587"/>
      <c r="D50" s="1591"/>
      <c r="E50" s="1585"/>
      <c r="F50" s="1848" t="s">
        <v>502</v>
      </c>
      <c r="G50" s="1829"/>
      <c r="H50" s="1829"/>
      <c r="I50" s="1829"/>
      <c r="J50" s="1590"/>
      <c r="K50" s="1835"/>
      <c r="L50" s="1836"/>
      <c r="M50" s="1843"/>
      <c r="N50" s="1844"/>
    </row>
    <row r="51" spans="1:14" ht="15.75" customHeight="1" thickBot="1">
      <c r="A51" s="1589" t="s">
        <v>501</v>
      </c>
      <c r="B51" s="1594"/>
      <c r="C51" s="1587" t="s">
        <v>501</v>
      </c>
      <c r="D51" s="1593"/>
      <c r="E51" s="1585"/>
      <c r="J51" s="1590"/>
      <c r="K51" s="1837"/>
      <c r="L51" s="1838"/>
      <c r="M51" s="1845"/>
      <c r="N51" s="1846"/>
    </row>
    <row r="52" spans="1:14" ht="15.75" customHeight="1" thickTop="1">
      <c r="A52" s="1589"/>
      <c r="B52" s="1592"/>
      <c r="C52" s="1587"/>
      <c r="D52" s="1591"/>
      <c r="E52" s="1585"/>
      <c r="F52" s="1828" t="s">
        <v>500</v>
      </c>
      <c r="G52" s="1829"/>
      <c r="H52" s="1829"/>
      <c r="I52" s="1829"/>
      <c r="J52" s="1590"/>
      <c r="K52" s="1833" t="s">
        <v>499</v>
      </c>
      <c r="L52" s="1834"/>
      <c r="M52" s="1839" t="str">
        <f>IF(M49="","",(M49-D2)/M49)</f>
        <v/>
      </c>
      <c r="N52" s="1834"/>
    </row>
    <row r="53" spans="1:14" ht="15.75" customHeight="1">
      <c r="A53" s="1589" t="s">
        <v>498</v>
      </c>
      <c r="B53" s="1588" t="str">
        <f>IF(B51="","",(B51-B49)/B51)</f>
        <v/>
      </c>
      <c r="C53" s="1587" t="s">
        <v>498</v>
      </c>
      <c r="D53" s="1586" t="str">
        <f>IF(D51="","",(D51-D49)/D51)</f>
        <v/>
      </c>
      <c r="E53" s="1585"/>
      <c r="F53" s="1829"/>
      <c r="G53" s="1829"/>
      <c r="H53" s="1829"/>
      <c r="I53" s="1829"/>
      <c r="J53" s="1584"/>
      <c r="K53" s="1835"/>
      <c r="L53" s="1836"/>
      <c r="M53" s="1835"/>
      <c r="N53" s="1836"/>
    </row>
    <row r="54" spans="1:14" ht="15.75" customHeight="1" thickBot="1">
      <c r="A54" s="1583"/>
      <c r="B54" s="1582"/>
      <c r="C54" s="1581"/>
      <c r="D54" s="1580"/>
      <c r="E54" s="1579"/>
      <c r="F54" s="1830"/>
      <c r="G54" s="1830"/>
      <c r="H54" s="1830"/>
      <c r="I54" s="1830"/>
      <c r="J54" s="1578"/>
      <c r="K54" s="1837"/>
      <c r="L54" s="1838"/>
      <c r="M54" s="1837"/>
      <c r="N54" s="1838"/>
    </row>
    <row r="55" spans="1:14" ht="15.75" customHeight="1" thickTop="1"/>
    <row r="56" spans="1:14" ht="15.75" customHeight="1"/>
    <row r="57" spans="1:14" ht="15.75" customHeight="1">
      <c r="E57" s="1577"/>
    </row>
    <row r="58" spans="1:14" ht="15.75" customHeight="1"/>
    <row r="59" spans="1:14" ht="15.75" customHeight="1"/>
    <row r="60" spans="1:14" ht="15.75" customHeight="1"/>
    <row r="61" spans="1:14" ht="15.75" customHeight="1"/>
    <row r="62" spans="1:14" ht="15.75" customHeight="1"/>
    <row r="63" spans="1:14" ht="15.75" customHeight="1"/>
    <row r="64" spans="1:1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mergeCells count="16">
    <mergeCell ref="D2:E2"/>
    <mergeCell ref="A3:C3"/>
    <mergeCell ref="A6:B6"/>
    <mergeCell ref="C6:D6"/>
    <mergeCell ref="E6:F6"/>
    <mergeCell ref="F52:I54"/>
    <mergeCell ref="M6:N6"/>
    <mergeCell ref="K52:L54"/>
    <mergeCell ref="M52:N54"/>
    <mergeCell ref="K49:L51"/>
    <mergeCell ref="M49:N51"/>
    <mergeCell ref="G6:H6"/>
    <mergeCell ref="I6:J6"/>
    <mergeCell ref="F50:I50"/>
    <mergeCell ref="F47:I49"/>
    <mergeCell ref="K6:L6"/>
  </mergeCells>
  <conditionalFormatting sqref="L45">
    <cfRule type="cellIs" dxfId="17" priority="1" operator="greaterThanOrEqual">
      <formula>0</formula>
    </cfRule>
  </conditionalFormatting>
  <conditionalFormatting sqref="L45">
    <cfRule type="cellIs" dxfId="16" priority="2" operator="lessThan">
      <formula>0</formula>
    </cfRule>
  </conditionalFormatting>
  <conditionalFormatting sqref="N45">
    <cfRule type="cellIs" dxfId="15" priority="3" operator="greaterThanOrEqual">
      <formula>0</formula>
    </cfRule>
  </conditionalFormatting>
  <conditionalFormatting sqref="N45">
    <cfRule type="cellIs" dxfId="14" priority="4" operator="lessThan">
      <formula>0</formula>
    </cfRule>
  </conditionalFormatting>
  <conditionalFormatting sqref="D53">
    <cfRule type="cellIs" dxfId="13" priority="5" operator="greaterThanOrEqual">
      <formula>0</formula>
    </cfRule>
  </conditionalFormatting>
  <conditionalFormatting sqref="D53">
    <cfRule type="cellIs" dxfId="12" priority="6" operator="lessThan">
      <formula>0</formula>
    </cfRule>
  </conditionalFormatting>
  <conditionalFormatting sqref="J53">
    <cfRule type="cellIs" dxfId="11" priority="7" operator="greaterThanOrEqual">
      <formula>0</formula>
    </cfRule>
  </conditionalFormatting>
  <conditionalFormatting sqref="J53">
    <cfRule type="cellIs" dxfId="10" priority="8" operator="lessThan">
      <formula>0</formula>
    </cfRule>
  </conditionalFormatting>
  <conditionalFormatting sqref="L13 J13 H13 F13 D13 B13 B29 D29 F29 H29 J29 L29 L21 J21 H21 F21 D21 B21">
    <cfRule type="cellIs" dxfId="9" priority="9" operator="greaterThanOrEqual">
      <formula>0</formula>
    </cfRule>
  </conditionalFormatting>
  <conditionalFormatting sqref="L13 J13 H13 F13 D13 B13 B29 D29 F29 H29 J29 L29 L21 J21 H21 F21 D21 B21">
    <cfRule type="cellIs" dxfId="8" priority="10" operator="lessThan">
      <formula>0</formula>
    </cfRule>
  </conditionalFormatting>
  <conditionalFormatting sqref="N13 N21 N29 N37">
    <cfRule type="cellIs" dxfId="7" priority="11" operator="greaterThanOrEqual">
      <formula>0</formula>
    </cfRule>
  </conditionalFormatting>
  <conditionalFormatting sqref="N13 N21 N29 N37">
    <cfRule type="cellIs" dxfId="6" priority="12" operator="lessThan">
      <formula>0</formula>
    </cfRule>
  </conditionalFormatting>
  <conditionalFormatting sqref="L37 J37 H37 F37 D37 B37 B53 B45 D45 F45 H45 J45">
    <cfRule type="cellIs" dxfId="5" priority="13" operator="greaterThanOrEqual">
      <formula>0</formula>
    </cfRule>
  </conditionalFormatting>
  <conditionalFormatting sqref="L37 J37 H37 F37 D37 B37 B53 B45 D45 F45 H45 J45">
    <cfRule type="cellIs" dxfId="4" priority="14" operator="lessThan">
      <formula>0</formula>
    </cfRule>
  </conditionalFormatting>
  <conditionalFormatting sqref="M52:N54">
    <cfRule type="cellIs" dxfId="3" priority="15" operator="greaterThanOrEqual">
      <formula>0</formula>
    </cfRule>
  </conditionalFormatting>
  <conditionalFormatting sqref="M52:N54">
    <cfRule type="cellIs" dxfId="2" priority="16" operator="lessThan">
      <formula>0</formula>
    </cfRule>
  </conditionalFormatting>
  <dataValidations disablePrompts="1" count="3">
    <dataValidation type="list" allowBlank="1" showErrorMessage="1" sqref="B4" xr:uid="{00000000-0002-0000-0000-000002000000}">
      <formula1>Months</formula1>
    </dataValidation>
    <dataValidation type="list" allowBlank="1" showErrorMessage="1" sqref="N4" xr:uid="{00000000-0002-0000-0000-000001000000}">
      <formula1>DaysofWeek</formula1>
    </dataValidation>
    <dataValidation type="list" allowBlank="1" showErrorMessage="1" sqref="D4" xr:uid="{00000000-0002-0000-0000-000000000000}">
      <formula1>Year</formula1>
    </dataValidation>
  </dataValidations>
  <pageMargins left="0.7" right="0.7" top="0.75" bottom="0.75" header="0" footer="0"/>
  <pageSetup orientation="landscape"/>
  <headerFooter>
    <oddHeader>&amp;CMonthly AUV</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jump_quicksheet">
                <anchor moveWithCells="1" sizeWithCells="1">
                  <from>
                    <xdr:col>6</xdr:col>
                    <xdr:colOff>57150</xdr:colOff>
                    <xdr:row>0</xdr:row>
                    <xdr:rowOff>0</xdr:rowOff>
                  </from>
                  <to>
                    <xdr:col>6</xdr:col>
                    <xdr:colOff>1085850</xdr:colOff>
                    <xdr:row>1</xdr:row>
                    <xdr:rowOff>47625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4C3DF-0A11-4B86-9F2F-BDDCC0ED4E4D}">
  <sheetPr codeName="Sheet26"/>
  <dimension ref="A1:E100"/>
  <sheetViews>
    <sheetView workbookViewId="0">
      <selection activeCell="D14" sqref="D14"/>
    </sheetView>
  </sheetViews>
  <sheetFormatPr defaultColWidth="14.42578125" defaultRowHeight="15" customHeight="1"/>
  <cols>
    <col min="1" max="1" width="11.5703125" style="1576" customWidth="1"/>
    <col min="2" max="2" width="31.85546875" style="1576" customWidth="1"/>
    <col min="3" max="3" width="16.5703125" style="1576" customWidth="1"/>
    <col min="4" max="4" width="9.140625" style="1576" customWidth="1"/>
    <col min="5" max="5" width="33.28515625" style="1576" customWidth="1"/>
    <col min="6" max="11" width="9.140625" style="1576" customWidth="1"/>
    <col min="12" max="16384" width="14.42578125" style="1576"/>
  </cols>
  <sheetData>
    <row r="1" spans="1:5" ht="23.25" customHeight="1" thickBot="1">
      <c r="A1" s="1853" t="s">
        <v>517</v>
      </c>
      <c r="B1" s="1854"/>
    </row>
    <row r="2" spans="1:5" ht="15.75" thickBot="1">
      <c r="A2" s="1651"/>
      <c r="B2" s="1650" t="s">
        <v>516</v>
      </c>
      <c r="C2" s="1647" t="s">
        <v>515</v>
      </c>
      <c r="D2" s="1639"/>
      <c r="E2" s="1649" t="s">
        <v>514</v>
      </c>
    </row>
    <row r="3" spans="1:5" ht="15.75" thickBot="1">
      <c r="A3" s="1642"/>
      <c r="B3" s="1648"/>
      <c r="C3" s="1647"/>
      <c r="E3" s="1646">
        <f>Whiteboard!D2</f>
        <v>0</v>
      </c>
    </row>
    <row r="4" spans="1:5" ht="15.75" thickBot="1">
      <c r="A4" s="1645" t="s">
        <v>101</v>
      </c>
      <c r="B4" s="1644">
        <v>0.11</v>
      </c>
      <c r="C4" s="1643">
        <f>SUM(E3*7)*B4</f>
        <v>0</v>
      </c>
    </row>
    <row r="5" spans="1:5" ht="15.75" thickBot="1">
      <c r="A5" s="1645" t="s">
        <v>102</v>
      </c>
      <c r="B5" s="1644">
        <v>0.12</v>
      </c>
      <c r="C5" s="1643">
        <f t="shared" ref="C5:C10" si="0">SUM($E$3*7)*B5</f>
        <v>0</v>
      </c>
    </row>
    <row r="6" spans="1:5" ht="15.75" thickBot="1">
      <c r="A6" s="1645" t="s">
        <v>103</v>
      </c>
      <c r="B6" s="1644">
        <v>0.13</v>
      </c>
      <c r="C6" s="1643">
        <f t="shared" si="0"/>
        <v>0</v>
      </c>
    </row>
    <row r="7" spans="1:5" ht="15.75" thickBot="1">
      <c r="A7" s="1645" t="s">
        <v>104</v>
      </c>
      <c r="B7" s="1644">
        <v>0.14000000000000001</v>
      </c>
      <c r="C7" s="1643">
        <f t="shared" si="0"/>
        <v>0</v>
      </c>
    </row>
    <row r="8" spans="1:5" ht="15.75" thickBot="1">
      <c r="A8" s="1645" t="s">
        <v>105</v>
      </c>
      <c r="B8" s="1644">
        <v>0.17</v>
      </c>
      <c r="C8" s="1643">
        <f t="shared" si="0"/>
        <v>0</v>
      </c>
    </row>
    <row r="9" spans="1:5" ht="15.75" thickBot="1">
      <c r="A9" s="1645" t="s">
        <v>106</v>
      </c>
      <c r="B9" s="1644">
        <v>0.17</v>
      </c>
      <c r="C9" s="1643">
        <f t="shared" si="0"/>
        <v>0</v>
      </c>
    </row>
    <row r="10" spans="1:5" ht="15.75" thickBot="1">
      <c r="A10" s="1645" t="s">
        <v>100</v>
      </c>
      <c r="B10" s="1644">
        <v>0.16</v>
      </c>
      <c r="C10" s="1643">
        <f t="shared" si="0"/>
        <v>0</v>
      </c>
    </row>
    <row r="11" spans="1:5" ht="15.75" thickBot="1">
      <c r="A11" s="1642"/>
      <c r="B11" s="1641">
        <f>SUM(B4:B10)</f>
        <v>1</v>
      </c>
      <c r="C11" s="1640"/>
      <c r="D11" s="1639"/>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mergeCells count="1">
    <mergeCell ref="A1:B1"/>
  </mergeCells>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jump_quicksheet">
                <anchor moveWithCells="1" sizeWithCells="1">
                  <from>
                    <xdr:col>2</xdr:col>
                    <xdr:colOff>28575</xdr:colOff>
                    <xdr:row>0</xdr:row>
                    <xdr:rowOff>0</xdr:rowOff>
                  </from>
                  <to>
                    <xdr:col>2</xdr:col>
                    <xdr:colOff>1057275</xdr:colOff>
                    <xdr:row>0</xdr:row>
                    <xdr:rowOff>257175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3BC33-DC99-451D-BFB6-C7CEAEF6A681}">
  <sheetPr codeName="Sheet27"/>
  <dimension ref="A1:N100"/>
  <sheetViews>
    <sheetView workbookViewId="0">
      <selection activeCell="I17" sqref="I17"/>
    </sheetView>
  </sheetViews>
  <sheetFormatPr defaultColWidth="14.42578125" defaultRowHeight="15" customHeight="1"/>
  <cols>
    <col min="1" max="14" width="9" style="1652" customWidth="1"/>
    <col min="15" max="16384" width="14.42578125" style="1652"/>
  </cols>
  <sheetData>
    <row r="1" spans="1:9">
      <c r="A1" s="1652" t="s">
        <v>538</v>
      </c>
      <c r="D1" s="1652" t="s">
        <v>537</v>
      </c>
      <c r="G1" s="1652" t="s">
        <v>536</v>
      </c>
      <c r="I1" s="1652" t="s">
        <v>535</v>
      </c>
    </row>
    <row r="2" spans="1:9">
      <c r="A2" s="1652" t="s">
        <v>534</v>
      </c>
      <c r="D2" s="1652">
        <v>1</v>
      </c>
      <c r="G2" s="1652" t="s">
        <v>533</v>
      </c>
      <c r="H2" s="1652">
        <v>100</v>
      </c>
      <c r="I2" s="1652">
        <v>2013</v>
      </c>
    </row>
    <row r="3" spans="1:9">
      <c r="A3" s="1652" t="s">
        <v>532</v>
      </c>
      <c r="D3" s="1652">
        <v>2</v>
      </c>
      <c r="G3" s="1652" t="s">
        <v>531</v>
      </c>
      <c r="H3" s="1652">
        <v>200</v>
      </c>
      <c r="I3" s="1652">
        <v>2014</v>
      </c>
    </row>
    <row r="4" spans="1:9">
      <c r="A4" s="1652" t="s">
        <v>530</v>
      </c>
      <c r="D4" s="1652">
        <v>3</v>
      </c>
      <c r="G4" s="1652" t="s">
        <v>529</v>
      </c>
      <c r="H4" s="1652">
        <v>300</v>
      </c>
      <c r="I4" s="1652">
        <v>2015</v>
      </c>
    </row>
    <row r="5" spans="1:9">
      <c r="A5" s="1652" t="s">
        <v>528</v>
      </c>
      <c r="D5" s="1652">
        <v>4</v>
      </c>
      <c r="G5" s="1652" t="s">
        <v>527</v>
      </c>
      <c r="H5" s="1652">
        <v>400</v>
      </c>
      <c r="I5" s="1652">
        <v>2016</v>
      </c>
    </row>
    <row r="6" spans="1:9">
      <c r="A6" s="1652" t="s">
        <v>526</v>
      </c>
      <c r="D6" s="1652">
        <v>5</v>
      </c>
      <c r="G6" s="1652" t="s">
        <v>110</v>
      </c>
      <c r="H6" s="1652">
        <v>500</v>
      </c>
      <c r="I6" s="1652">
        <v>2017</v>
      </c>
    </row>
    <row r="7" spans="1:9">
      <c r="A7" s="1652" t="s">
        <v>525</v>
      </c>
      <c r="D7" s="1652">
        <v>6</v>
      </c>
      <c r="G7" s="1652" t="s">
        <v>524</v>
      </c>
      <c r="H7" s="1652">
        <v>600</v>
      </c>
      <c r="I7" s="1652">
        <v>2018</v>
      </c>
    </row>
    <row r="8" spans="1:9">
      <c r="A8" s="1652" t="s">
        <v>507</v>
      </c>
      <c r="D8" s="1652">
        <v>7</v>
      </c>
      <c r="G8" s="1652" t="s">
        <v>523</v>
      </c>
      <c r="H8" s="1652">
        <v>700</v>
      </c>
      <c r="I8" s="1652">
        <v>2019</v>
      </c>
    </row>
    <row r="9" spans="1:9">
      <c r="D9" s="1652">
        <v>8</v>
      </c>
      <c r="G9" s="1652" t="s">
        <v>522</v>
      </c>
      <c r="H9" s="1652">
        <v>800</v>
      </c>
      <c r="I9" s="1652">
        <v>2020</v>
      </c>
    </row>
    <row r="10" spans="1:9">
      <c r="D10" s="1652">
        <v>9</v>
      </c>
      <c r="G10" s="1652" t="s">
        <v>521</v>
      </c>
      <c r="H10" s="1652">
        <v>900</v>
      </c>
      <c r="I10" s="1652">
        <v>2021</v>
      </c>
    </row>
    <row r="11" spans="1:9">
      <c r="D11" s="1652">
        <v>10</v>
      </c>
      <c r="G11" s="1652" t="s">
        <v>520</v>
      </c>
      <c r="H11" s="1652">
        <v>1000</v>
      </c>
      <c r="I11" s="1652">
        <v>2022</v>
      </c>
    </row>
    <row r="12" spans="1:9">
      <c r="D12" s="1652">
        <v>11</v>
      </c>
      <c r="G12" s="1652" t="s">
        <v>519</v>
      </c>
      <c r="H12" s="1652">
        <v>1100</v>
      </c>
      <c r="I12" s="1652">
        <v>2023</v>
      </c>
    </row>
    <row r="13" spans="1:9">
      <c r="D13" s="1652">
        <v>12</v>
      </c>
      <c r="G13" s="1652" t="s">
        <v>518</v>
      </c>
      <c r="H13" s="1652">
        <v>1200</v>
      </c>
      <c r="I13" s="1652">
        <v>2024</v>
      </c>
    </row>
    <row r="14" spans="1:9">
      <c r="D14" s="1652">
        <v>13</v>
      </c>
      <c r="I14" s="1652">
        <v>2025</v>
      </c>
    </row>
    <row r="15" spans="1:9">
      <c r="D15" s="1652">
        <v>14</v>
      </c>
      <c r="I15" s="1652">
        <v>2026</v>
      </c>
    </row>
    <row r="16" spans="1:9">
      <c r="D16" s="1652">
        <v>15</v>
      </c>
      <c r="I16" s="1652">
        <v>2027</v>
      </c>
    </row>
    <row r="17" spans="4:9">
      <c r="D17" s="1652">
        <v>16</v>
      </c>
      <c r="I17" s="1652">
        <v>2028</v>
      </c>
    </row>
    <row r="18" spans="4:9">
      <c r="D18" s="1652">
        <v>17</v>
      </c>
    </row>
    <row r="19" spans="4:9">
      <c r="D19" s="1652">
        <v>18</v>
      </c>
    </row>
    <row r="20" spans="4:9">
      <c r="D20" s="1652">
        <v>19</v>
      </c>
    </row>
    <row r="21" spans="4:9" ht="15.75" customHeight="1">
      <c r="D21" s="1652">
        <v>20</v>
      </c>
    </row>
    <row r="22" spans="4:9" ht="15.75" customHeight="1">
      <c r="D22" s="1652">
        <v>21</v>
      </c>
    </row>
    <row r="23" spans="4:9" ht="15.75" customHeight="1">
      <c r="D23" s="1652">
        <v>22</v>
      </c>
    </row>
    <row r="24" spans="4:9" ht="15.75" customHeight="1">
      <c r="D24" s="1652">
        <v>23</v>
      </c>
    </row>
    <row r="25" spans="4:9" ht="15.75" customHeight="1">
      <c r="D25" s="1652">
        <v>24</v>
      </c>
    </row>
    <row r="26" spans="4:9" ht="15.75" customHeight="1">
      <c r="D26" s="1652">
        <v>25</v>
      </c>
    </row>
    <row r="27" spans="4:9" ht="15.75" customHeight="1">
      <c r="D27" s="1652">
        <v>26</v>
      </c>
    </row>
    <row r="28" spans="4:9" ht="15.75" customHeight="1">
      <c r="D28" s="1652">
        <v>27</v>
      </c>
    </row>
    <row r="29" spans="4:9" ht="15.75" customHeight="1">
      <c r="D29" s="1652">
        <v>28</v>
      </c>
    </row>
    <row r="30" spans="4:9" ht="15.75" customHeight="1">
      <c r="D30" s="1652">
        <v>29</v>
      </c>
    </row>
    <row r="31" spans="4:9" ht="15.75" customHeight="1">
      <c r="D31" s="1652">
        <v>30</v>
      </c>
    </row>
    <row r="32" spans="4:9" ht="15.75" customHeight="1">
      <c r="D32" s="1652">
        <v>31</v>
      </c>
    </row>
    <row r="33" spans="1:14" ht="15.75" customHeight="1"/>
    <row r="34" spans="1:14" ht="15.75" customHeight="1"/>
    <row r="35" spans="1:14" ht="15.75" customHeight="1"/>
    <row r="36" spans="1:14" ht="15.75" customHeight="1"/>
    <row r="37" spans="1:14" ht="15.75" customHeight="1"/>
    <row r="38" spans="1:14" ht="15.75" customHeight="1"/>
    <row r="39" spans="1:14" ht="15.75" customHeight="1"/>
    <row r="40" spans="1:14" ht="15.75" customHeight="1">
      <c r="A40" s="1654"/>
      <c r="B40" s="1590"/>
      <c r="C40" s="1590"/>
      <c r="D40" s="1590"/>
      <c r="E40" s="1653"/>
      <c r="F40" s="1653"/>
      <c r="G40" s="1653"/>
      <c r="H40" s="1653"/>
      <c r="I40" s="1653"/>
      <c r="J40" s="1653"/>
      <c r="K40" s="1655"/>
      <c r="M40" s="1855"/>
      <c r="N40" s="1829"/>
    </row>
    <row r="41" spans="1:14" ht="15.75" customHeight="1">
      <c r="A41" s="1654"/>
      <c r="B41" s="1590"/>
      <c r="C41" s="1590"/>
      <c r="D41" s="1590"/>
      <c r="E41" s="1653"/>
      <c r="F41" s="1653"/>
      <c r="G41" s="1653"/>
      <c r="H41" s="1653"/>
      <c r="I41" s="1653"/>
      <c r="J41" s="1653"/>
      <c r="K41" s="1856"/>
      <c r="L41" s="1829"/>
      <c r="M41" s="1857"/>
      <c r="N41" s="1829"/>
    </row>
    <row r="42" spans="1:14" ht="15.75" customHeight="1">
      <c r="A42" s="1654"/>
      <c r="B42" s="1590"/>
      <c r="C42" s="1590"/>
      <c r="D42" s="1590"/>
      <c r="E42" s="1653"/>
      <c r="F42" s="1653"/>
      <c r="G42" s="1653"/>
      <c r="H42" s="1653"/>
      <c r="I42" s="1653"/>
      <c r="J42" s="1653"/>
      <c r="K42" s="1829"/>
      <c r="L42" s="1829"/>
      <c r="M42" s="1829"/>
      <c r="N42" s="1829"/>
    </row>
    <row r="43" spans="1:14" ht="15.75" customHeight="1"/>
    <row r="44" spans="1:14" ht="15.75" customHeight="1"/>
    <row r="45" spans="1:14" ht="15.75" customHeight="1"/>
    <row r="46" spans="1:14" ht="15.75" customHeight="1"/>
    <row r="47" spans="1:14" ht="15.75" customHeight="1"/>
    <row r="48" spans="1:1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mergeCells count="3">
    <mergeCell ref="M40:N40"/>
    <mergeCell ref="K41:L42"/>
    <mergeCell ref="M41:N42"/>
  </mergeCells>
  <conditionalFormatting sqref="M41:N42">
    <cfRule type="cellIs" dxfId="1" priority="1" operator="greaterThanOrEqual">
      <formula>0</formula>
    </cfRule>
  </conditionalFormatting>
  <conditionalFormatting sqref="M41:N42">
    <cfRule type="cellIs" dxfId="0" priority="2" operator="lessThan">
      <formula>0</formula>
    </cfRule>
  </conditionalFormatting>
  <pageMargins left="0.7" right="0.7" top="0.75" bottom="0.75" header="0" footer="0"/>
  <pageSetup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IU52"/>
  <sheetViews>
    <sheetView workbookViewId="0">
      <selection activeCell="A2" sqref="A2"/>
    </sheetView>
  </sheetViews>
  <sheetFormatPr defaultColWidth="3.85546875" defaultRowHeight="15"/>
  <cols>
    <col min="1" max="3" width="12.42578125" style="1174" customWidth="1"/>
    <col min="4" max="4" width="6.140625" style="1174" customWidth="1"/>
    <col min="5" max="12" width="5.28515625" style="1174" customWidth="1"/>
    <col min="13" max="18" width="6.28515625" style="1174" customWidth="1"/>
    <col min="19" max="19" width="5.28515625" style="1174" customWidth="1"/>
    <col min="20" max="27" width="5.140625" style="1174" customWidth="1"/>
    <col min="28" max="33" width="6.140625" style="1174" customWidth="1"/>
    <col min="34" max="34" width="5.28515625" style="1174" customWidth="1"/>
    <col min="35" max="44" width="5.140625" style="1174" customWidth="1"/>
    <col min="45" max="48" width="6.140625" style="1174" customWidth="1"/>
    <col min="49" max="57" width="5.140625" style="1174" customWidth="1"/>
    <col min="58" max="61" width="6.140625" style="1174" customWidth="1"/>
    <col min="62" max="70" width="5.28515625" style="1174" customWidth="1"/>
    <col min="71" max="76" width="6.28515625" style="1174" customWidth="1"/>
    <col min="77" max="77" width="6.140625" style="1174" customWidth="1"/>
    <col min="78" max="85" width="5.140625" style="1174" customWidth="1"/>
    <col min="86" max="89" width="6.140625" style="1174" customWidth="1"/>
    <col min="90" max="91" width="3.85546875" style="1174" customWidth="1"/>
    <col min="92" max="254" width="3.85546875" style="1174"/>
    <col min="255" max="255" width="37" style="1175" customWidth="1"/>
    <col min="256" max="16384" width="3.85546875" style="1174"/>
  </cols>
  <sheetData>
    <row r="1" spans="1:255" s="1173" customFormat="1" ht="96.6" customHeight="1">
      <c r="A1" s="1176" t="s">
        <v>0</v>
      </c>
      <c r="B1" s="1177" t="s">
        <v>1</v>
      </c>
      <c r="C1" s="1177" t="s">
        <v>2</v>
      </c>
      <c r="D1" s="1178" t="s">
        <v>3</v>
      </c>
      <c r="E1" s="1178" t="s">
        <v>4</v>
      </c>
      <c r="F1" s="1178" t="s">
        <v>5</v>
      </c>
      <c r="G1" s="1178" t="s">
        <v>6</v>
      </c>
      <c r="H1" s="1178" t="s">
        <v>7</v>
      </c>
      <c r="I1" s="1178" t="s">
        <v>8</v>
      </c>
      <c r="J1" s="1183" t="s">
        <v>9</v>
      </c>
      <c r="K1" s="1183" t="s">
        <v>10</v>
      </c>
      <c r="L1" s="1183" t="s">
        <v>11</v>
      </c>
      <c r="M1" s="1183" t="s">
        <v>12</v>
      </c>
      <c r="N1" s="1183" t="s">
        <v>13</v>
      </c>
      <c r="O1" s="1183" t="s">
        <v>14</v>
      </c>
      <c r="P1" s="1183" t="s">
        <v>15</v>
      </c>
      <c r="Q1" s="1183" t="s">
        <v>16</v>
      </c>
      <c r="R1" s="1184" t="s">
        <v>17</v>
      </c>
      <c r="S1" s="1185" t="s">
        <v>3</v>
      </c>
      <c r="T1" s="1185" t="s">
        <v>4</v>
      </c>
      <c r="U1" s="1186" t="s">
        <v>5</v>
      </c>
      <c r="V1" s="1185" t="s">
        <v>6</v>
      </c>
      <c r="W1" s="1186" t="s">
        <v>7</v>
      </c>
      <c r="X1" s="1185" t="s">
        <v>8</v>
      </c>
      <c r="Y1" s="1186" t="s">
        <v>9</v>
      </c>
      <c r="Z1" s="1185" t="s">
        <v>10</v>
      </c>
      <c r="AA1" s="1186" t="s">
        <v>11</v>
      </c>
      <c r="AB1" s="1185" t="s">
        <v>12</v>
      </c>
      <c r="AC1" s="1185" t="s">
        <v>13</v>
      </c>
      <c r="AD1" s="1186" t="s">
        <v>14</v>
      </c>
      <c r="AE1" s="1185" t="s">
        <v>15</v>
      </c>
      <c r="AF1" s="1186" t="s">
        <v>16</v>
      </c>
      <c r="AG1" s="1185" t="s">
        <v>17</v>
      </c>
      <c r="AH1" s="1189" t="s">
        <v>3</v>
      </c>
      <c r="AI1" s="1190" t="s">
        <v>4</v>
      </c>
      <c r="AJ1" s="1191" t="s">
        <v>5</v>
      </c>
      <c r="AK1" s="1192" t="s">
        <v>6</v>
      </c>
      <c r="AL1" s="1191" t="s">
        <v>7</v>
      </c>
      <c r="AM1" s="1192" t="s">
        <v>8</v>
      </c>
      <c r="AN1" s="1191" t="s">
        <v>9</v>
      </c>
      <c r="AO1" s="1192" t="s">
        <v>10</v>
      </c>
      <c r="AP1" s="1191" t="s">
        <v>11</v>
      </c>
      <c r="AQ1" s="1192" t="s">
        <v>12</v>
      </c>
      <c r="AR1" s="1192" t="s">
        <v>13</v>
      </c>
      <c r="AS1" s="1191" t="s">
        <v>14</v>
      </c>
      <c r="AT1" s="1192" t="s">
        <v>15</v>
      </c>
      <c r="AU1" s="1191" t="s">
        <v>16</v>
      </c>
      <c r="AV1" s="1194" t="s">
        <v>17</v>
      </c>
      <c r="AW1" s="1195" t="s">
        <v>5</v>
      </c>
      <c r="AX1" s="1195" t="s">
        <v>6</v>
      </c>
      <c r="AY1" s="1195" t="s">
        <v>7</v>
      </c>
      <c r="AZ1" s="1195" t="s">
        <v>8</v>
      </c>
      <c r="BA1" s="1195" t="s">
        <v>9</v>
      </c>
      <c r="BB1" s="1195" t="s">
        <v>10</v>
      </c>
      <c r="BC1" s="1195" t="s">
        <v>11</v>
      </c>
      <c r="BD1" s="1195" t="s">
        <v>12</v>
      </c>
      <c r="BE1" s="1195" t="s">
        <v>13</v>
      </c>
      <c r="BF1" s="1195" t="s">
        <v>14</v>
      </c>
      <c r="BG1" s="1195" t="s">
        <v>15</v>
      </c>
      <c r="BH1" s="1195" t="s">
        <v>16</v>
      </c>
      <c r="BI1" s="1195" t="s">
        <v>17</v>
      </c>
      <c r="BJ1" s="1196" t="s">
        <v>3</v>
      </c>
      <c r="BK1" s="1197" t="s">
        <v>4</v>
      </c>
      <c r="BL1" s="1198" t="s">
        <v>5</v>
      </c>
      <c r="BM1" s="1197" t="s">
        <v>6</v>
      </c>
      <c r="BN1" s="1198" t="s">
        <v>7</v>
      </c>
      <c r="BO1" s="1197" t="s">
        <v>8</v>
      </c>
      <c r="BP1" s="1198" t="s">
        <v>9</v>
      </c>
      <c r="BQ1" s="1197" t="s">
        <v>10</v>
      </c>
      <c r="BR1" s="1198" t="s">
        <v>11</v>
      </c>
      <c r="BS1" s="1197" t="s">
        <v>12</v>
      </c>
      <c r="BT1" s="1197" t="s">
        <v>13</v>
      </c>
      <c r="BU1" s="1198" t="s">
        <v>14</v>
      </c>
      <c r="BV1" s="1197" t="s">
        <v>15</v>
      </c>
      <c r="BW1" s="1198" t="s">
        <v>16</v>
      </c>
      <c r="BX1" s="1199" t="s">
        <v>17</v>
      </c>
      <c r="BY1" s="1200" t="s">
        <v>5</v>
      </c>
      <c r="BZ1" s="1200" t="s">
        <v>6</v>
      </c>
      <c r="CA1" s="1200" t="s">
        <v>7</v>
      </c>
      <c r="CB1" s="1200" t="s">
        <v>8</v>
      </c>
      <c r="CC1" s="1200" t="s">
        <v>9</v>
      </c>
      <c r="CD1" s="1200" t="s">
        <v>10</v>
      </c>
      <c r="CE1" s="1200" t="s">
        <v>11</v>
      </c>
      <c r="CF1" s="1200" t="s">
        <v>12</v>
      </c>
      <c r="CG1" s="1200" t="s">
        <v>13</v>
      </c>
      <c r="CH1" s="1200" t="s">
        <v>14</v>
      </c>
      <c r="CI1" s="1200" t="s">
        <v>15</v>
      </c>
      <c r="CJ1" s="1200" t="s">
        <v>16</v>
      </c>
      <c r="CK1" s="1200" t="s">
        <v>17</v>
      </c>
      <c r="CL1" s="1201" t="s">
        <v>3</v>
      </c>
      <c r="CM1" s="1201" t="s">
        <v>4</v>
      </c>
      <c r="CN1" s="1201" t="s">
        <v>3</v>
      </c>
      <c r="CO1" s="1201" t="s">
        <v>4</v>
      </c>
      <c r="CP1" s="1202" t="s">
        <v>5</v>
      </c>
      <c r="CQ1" s="1201" t="s">
        <v>6</v>
      </c>
      <c r="CR1" s="1202" t="s">
        <v>7</v>
      </c>
      <c r="CS1" s="1201" t="s">
        <v>8</v>
      </c>
      <c r="CT1" s="1202" t="s">
        <v>11</v>
      </c>
      <c r="CU1" s="1201" t="s">
        <v>12</v>
      </c>
      <c r="CV1" s="1201" t="s">
        <v>13</v>
      </c>
      <c r="CW1" s="1202" t="s">
        <v>14</v>
      </c>
      <c r="CX1" s="1201" t="s">
        <v>15</v>
      </c>
      <c r="CY1" s="1202" t="s">
        <v>16</v>
      </c>
      <c r="CZ1" s="1201" t="s">
        <v>17</v>
      </c>
      <c r="DA1" s="1202" t="s">
        <v>5</v>
      </c>
      <c r="DB1" s="1201" t="s">
        <v>6</v>
      </c>
      <c r="DC1" s="1202" t="s">
        <v>7</v>
      </c>
      <c r="DD1" s="1201" t="s">
        <v>8</v>
      </c>
      <c r="DE1" s="1202" t="s">
        <v>9</v>
      </c>
      <c r="DF1" s="1201" t="s">
        <v>10</v>
      </c>
      <c r="DG1" s="1202" t="s">
        <v>11</v>
      </c>
      <c r="DH1" s="1201" t="s">
        <v>12</v>
      </c>
      <c r="DI1" s="1201" t="s">
        <v>13</v>
      </c>
      <c r="DJ1" s="1202" t="s">
        <v>14</v>
      </c>
      <c r="DK1" s="1201" t="s">
        <v>15</v>
      </c>
      <c r="DL1" s="1202" t="s">
        <v>16</v>
      </c>
      <c r="DM1" s="1201" t="s">
        <v>17</v>
      </c>
      <c r="DN1" s="1201" t="s">
        <v>3</v>
      </c>
      <c r="DO1" s="1201" t="s">
        <v>4</v>
      </c>
      <c r="DP1" s="1201" t="s">
        <v>3</v>
      </c>
      <c r="DQ1" s="1201" t="s">
        <v>4</v>
      </c>
      <c r="DR1" s="1202" t="s">
        <v>5</v>
      </c>
      <c r="DS1" s="1201" t="s">
        <v>6</v>
      </c>
      <c r="DT1" s="1202" t="s">
        <v>7</v>
      </c>
      <c r="DU1" s="1201" t="s">
        <v>8</v>
      </c>
      <c r="DV1" s="1202" t="s">
        <v>9</v>
      </c>
      <c r="DW1" s="1201" t="s">
        <v>10</v>
      </c>
      <c r="DX1" s="1202" t="s">
        <v>11</v>
      </c>
      <c r="DY1" s="1201" t="s">
        <v>12</v>
      </c>
      <c r="DZ1" s="1201" t="s">
        <v>13</v>
      </c>
      <c r="EA1" s="1202" t="s">
        <v>14</v>
      </c>
      <c r="EB1" s="1201" t="s">
        <v>15</v>
      </c>
      <c r="EC1" s="1202" t="s">
        <v>16</v>
      </c>
      <c r="ED1" s="1201" t="s">
        <v>17</v>
      </c>
      <c r="EE1" s="1201" t="s">
        <v>3</v>
      </c>
      <c r="EF1" s="1201" t="s">
        <v>4</v>
      </c>
      <c r="EG1" s="1202" t="s">
        <v>5</v>
      </c>
      <c r="EH1" s="1201" t="s">
        <v>6</v>
      </c>
      <c r="EI1" s="1202" t="s">
        <v>7</v>
      </c>
      <c r="EJ1" s="1201" t="s">
        <v>8</v>
      </c>
      <c r="EK1" s="1202" t="s">
        <v>9</v>
      </c>
      <c r="EL1" s="1201" t="s">
        <v>10</v>
      </c>
      <c r="EM1" s="1202" t="s">
        <v>11</v>
      </c>
      <c r="EN1" s="1201" t="s">
        <v>12</v>
      </c>
      <c r="EO1" s="1201" t="s">
        <v>13</v>
      </c>
      <c r="EP1" s="1202" t="s">
        <v>14</v>
      </c>
      <c r="EQ1" s="1201" t="s">
        <v>15</v>
      </c>
      <c r="ER1" s="1202" t="s">
        <v>16</v>
      </c>
      <c r="ES1" s="1201" t="s">
        <v>17</v>
      </c>
      <c r="ET1" s="1201" t="s">
        <v>3</v>
      </c>
      <c r="EU1" s="1201" t="s">
        <v>4</v>
      </c>
      <c r="EV1" s="1202" t="s">
        <v>5</v>
      </c>
      <c r="EW1" s="1201" t="s">
        <v>6</v>
      </c>
      <c r="EX1" s="1202" t="s">
        <v>7</v>
      </c>
      <c r="EY1" s="1201" t="s">
        <v>8</v>
      </c>
      <c r="EZ1" s="1202" t="s">
        <v>9</v>
      </c>
      <c r="FA1" s="1201" t="s">
        <v>10</v>
      </c>
      <c r="FB1" s="1202" t="s">
        <v>11</v>
      </c>
      <c r="FC1" s="1201" t="s">
        <v>12</v>
      </c>
      <c r="FD1" s="1201" t="s">
        <v>13</v>
      </c>
      <c r="FE1" s="1202" t="s">
        <v>14</v>
      </c>
      <c r="FF1" s="1201" t="s">
        <v>15</v>
      </c>
      <c r="FG1" s="1202" t="s">
        <v>16</v>
      </c>
      <c r="FH1" s="1201" t="s">
        <v>17</v>
      </c>
      <c r="FI1" s="1201" t="s">
        <v>3</v>
      </c>
      <c r="FJ1" s="1201" t="s">
        <v>4</v>
      </c>
      <c r="FK1" s="1202" t="s">
        <v>5</v>
      </c>
      <c r="FL1" s="1201" t="s">
        <v>6</v>
      </c>
      <c r="FM1" s="1202" t="s">
        <v>7</v>
      </c>
      <c r="FN1" s="1201" t="s">
        <v>8</v>
      </c>
      <c r="FO1" s="1202" t="s">
        <v>9</v>
      </c>
      <c r="FP1" s="1201" t="s">
        <v>10</v>
      </c>
      <c r="FQ1" s="1202" t="s">
        <v>11</v>
      </c>
      <c r="FR1" s="1201" t="s">
        <v>12</v>
      </c>
      <c r="FS1" s="1201" t="s">
        <v>13</v>
      </c>
      <c r="FT1" s="1202" t="s">
        <v>14</v>
      </c>
      <c r="FU1" s="1201" t="s">
        <v>15</v>
      </c>
      <c r="FV1" s="1202" t="s">
        <v>16</v>
      </c>
      <c r="FW1" s="1201" t="s">
        <v>17</v>
      </c>
      <c r="FX1" s="1201" t="s">
        <v>3</v>
      </c>
      <c r="FY1" s="1201" t="s">
        <v>4</v>
      </c>
      <c r="FZ1" s="1202" t="s">
        <v>5</v>
      </c>
      <c r="GA1" s="1201" t="s">
        <v>6</v>
      </c>
      <c r="GB1" s="1202" t="s">
        <v>7</v>
      </c>
      <c r="GC1" s="1201" t="s">
        <v>8</v>
      </c>
      <c r="GD1" s="1202" t="s">
        <v>9</v>
      </c>
      <c r="GE1" s="1201" t="s">
        <v>10</v>
      </c>
      <c r="GF1" s="1202" t="s">
        <v>11</v>
      </c>
      <c r="GG1" s="1201" t="s">
        <v>12</v>
      </c>
      <c r="GH1" s="1201" t="s">
        <v>13</v>
      </c>
      <c r="GI1" s="1202" t="s">
        <v>14</v>
      </c>
      <c r="GJ1" s="1201" t="s">
        <v>15</v>
      </c>
      <c r="GK1" s="1202" t="s">
        <v>16</v>
      </c>
      <c r="GL1" s="1201" t="s">
        <v>17</v>
      </c>
      <c r="GM1" s="1201" t="s">
        <v>3</v>
      </c>
      <c r="GN1" s="1201" t="s">
        <v>4</v>
      </c>
      <c r="GO1" s="1202" t="s">
        <v>5</v>
      </c>
      <c r="GP1" s="1201" t="s">
        <v>6</v>
      </c>
      <c r="GQ1" s="1202" t="s">
        <v>7</v>
      </c>
      <c r="GR1" s="1201" t="s">
        <v>8</v>
      </c>
      <c r="GS1" s="1202" t="s">
        <v>9</v>
      </c>
      <c r="GT1" s="1201" t="s">
        <v>10</v>
      </c>
      <c r="GU1" s="1202" t="s">
        <v>11</v>
      </c>
      <c r="GV1" s="1201" t="s">
        <v>12</v>
      </c>
      <c r="GW1" s="1201" t="s">
        <v>13</v>
      </c>
      <c r="GX1" s="1202" t="s">
        <v>14</v>
      </c>
      <c r="GY1" s="1201" t="s">
        <v>15</v>
      </c>
      <c r="GZ1" s="1202" t="s">
        <v>16</v>
      </c>
      <c r="HA1" s="1201" t="s">
        <v>17</v>
      </c>
      <c r="HB1" s="1201" t="s">
        <v>3</v>
      </c>
      <c r="HC1" s="1201" t="s">
        <v>4</v>
      </c>
      <c r="HD1" s="1202" t="s">
        <v>5</v>
      </c>
      <c r="HE1" s="1201" t="s">
        <v>6</v>
      </c>
      <c r="HF1" s="1202" t="s">
        <v>7</v>
      </c>
      <c r="HG1" s="1201" t="s">
        <v>8</v>
      </c>
      <c r="HH1" s="1202" t="s">
        <v>9</v>
      </c>
      <c r="HI1" s="1201" t="s">
        <v>10</v>
      </c>
      <c r="HJ1" s="1202" t="s">
        <v>11</v>
      </c>
      <c r="HK1" s="1201" t="s">
        <v>12</v>
      </c>
      <c r="HL1" s="1201" t="s">
        <v>13</v>
      </c>
      <c r="HM1" s="1202" t="s">
        <v>14</v>
      </c>
      <c r="HN1" s="1201" t="s">
        <v>15</v>
      </c>
      <c r="HO1" s="1202" t="s">
        <v>16</v>
      </c>
      <c r="HP1" s="1201" t="s">
        <v>17</v>
      </c>
      <c r="HQ1" s="1201" t="s">
        <v>3</v>
      </c>
      <c r="HR1" s="1201" t="s">
        <v>4</v>
      </c>
      <c r="HS1" s="1202" t="s">
        <v>5</v>
      </c>
      <c r="HT1" s="1201" t="s">
        <v>6</v>
      </c>
      <c r="HU1" s="1202" t="s">
        <v>7</v>
      </c>
      <c r="HV1" s="1201" t="s">
        <v>8</v>
      </c>
      <c r="HW1" s="1202" t="s">
        <v>9</v>
      </c>
      <c r="HX1" s="1201" t="s">
        <v>10</v>
      </c>
      <c r="HY1" s="1202" t="s">
        <v>11</v>
      </c>
      <c r="HZ1" s="1201" t="s">
        <v>12</v>
      </c>
      <c r="IA1" s="1201" t="s">
        <v>13</v>
      </c>
      <c r="IB1" s="1202" t="s">
        <v>14</v>
      </c>
      <c r="IC1" s="1201" t="s">
        <v>15</v>
      </c>
      <c r="ID1" s="1202" t="s">
        <v>16</v>
      </c>
      <c r="IE1" s="1211" t="s">
        <v>17</v>
      </c>
      <c r="IF1" s="1212" t="s">
        <v>3</v>
      </c>
      <c r="IG1" s="1200" t="s">
        <v>4</v>
      </c>
      <c r="IH1" s="1200" t="s">
        <v>5</v>
      </c>
      <c r="II1" s="1200" t="s">
        <v>6</v>
      </c>
      <c r="IJ1" s="1200" t="s">
        <v>7</v>
      </c>
      <c r="IK1" s="1200" t="s">
        <v>8</v>
      </c>
      <c r="IL1" s="1200" t="s">
        <v>9</v>
      </c>
      <c r="IM1" s="1200" t="s">
        <v>10</v>
      </c>
      <c r="IN1" s="1200" t="s">
        <v>11</v>
      </c>
      <c r="IO1" s="1200" t="s">
        <v>12</v>
      </c>
      <c r="IP1" s="1200" t="s">
        <v>13</v>
      </c>
      <c r="IQ1" s="1200" t="s">
        <v>14</v>
      </c>
      <c r="IR1" s="1200" t="s">
        <v>15</v>
      </c>
      <c r="IS1" s="1200" t="s">
        <v>16</v>
      </c>
      <c r="IT1" s="1215" t="s">
        <v>17</v>
      </c>
      <c r="IU1" s="1216" t="s">
        <v>18</v>
      </c>
    </row>
    <row r="2" spans="1:255">
      <c r="A2" s="1179"/>
      <c r="D2" s="1180"/>
      <c r="E2" s="1180"/>
      <c r="F2" s="1180"/>
      <c r="G2" s="1180"/>
      <c r="H2" s="1180"/>
      <c r="I2" s="1180"/>
      <c r="J2" s="1180"/>
      <c r="K2" s="1180"/>
      <c r="L2" s="1180"/>
      <c r="M2" s="1180"/>
      <c r="N2" s="1180"/>
      <c r="O2" s="1180"/>
      <c r="P2" s="1180"/>
      <c r="Q2" s="1180"/>
      <c r="R2" s="1180"/>
      <c r="S2" s="1187"/>
      <c r="T2" s="1187"/>
      <c r="U2" s="1187"/>
      <c r="V2" s="1187"/>
      <c r="W2" s="1187"/>
      <c r="X2" s="1187"/>
      <c r="Y2" s="1187"/>
      <c r="Z2" s="1187"/>
      <c r="AA2" s="1187"/>
      <c r="AB2" s="1187"/>
      <c r="AC2" s="1187"/>
      <c r="AD2" s="1187"/>
      <c r="AE2" s="1187"/>
      <c r="AF2" s="1187"/>
      <c r="AG2" s="1187"/>
      <c r="AH2" s="1180"/>
      <c r="AI2" s="1180"/>
      <c r="AJ2" s="1187"/>
      <c r="AK2" s="1187"/>
      <c r="AL2" s="1187"/>
      <c r="AM2" s="1187"/>
      <c r="AN2" s="1187"/>
      <c r="AO2" s="1187"/>
      <c r="AP2" s="1187"/>
      <c r="AQ2" s="1187"/>
      <c r="AR2" s="1187"/>
      <c r="AS2" s="1187"/>
      <c r="AT2" s="1187"/>
      <c r="AU2" s="1187"/>
      <c r="AV2" s="1187"/>
      <c r="AW2" s="1180"/>
      <c r="AX2" s="1180"/>
      <c r="AY2" s="1180"/>
      <c r="AZ2" s="1180"/>
      <c r="BA2" s="1180"/>
      <c r="BB2" s="1180"/>
      <c r="BC2" s="1180"/>
      <c r="BD2" s="1180"/>
      <c r="BE2" s="1180"/>
      <c r="BF2" s="1180"/>
      <c r="BG2" s="1180"/>
      <c r="BH2" s="1180"/>
      <c r="BI2" s="1180"/>
      <c r="BJ2" s="1187"/>
      <c r="BK2" s="1187" t="s">
        <v>19</v>
      </c>
      <c r="BL2" s="1187" t="s">
        <v>19</v>
      </c>
      <c r="BM2" s="1187" t="s">
        <v>19</v>
      </c>
      <c r="BN2" s="1187" t="s">
        <v>19</v>
      </c>
      <c r="BO2" s="1187" t="s">
        <v>19</v>
      </c>
      <c r="BP2" s="1187" t="s">
        <v>19</v>
      </c>
      <c r="BQ2" s="1187" t="s">
        <v>19</v>
      </c>
      <c r="BR2" s="1187" t="s">
        <v>19</v>
      </c>
      <c r="BS2" s="1187" t="s">
        <v>19</v>
      </c>
      <c r="BT2" s="1187" t="s">
        <v>19</v>
      </c>
      <c r="BU2" s="1187" t="s">
        <v>19</v>
      </c>
      <c r="BV2" s="1187" t="s">
        <v>19</v>
      </c>
      <c r="BW2" s="1187" t="s">
        <v>19</v>
      </c>
      <c r="BX2" s="1187" t="s">
        <v>19</v>
      </c>
      <c r="BY2" s="1180" t="s">
        <v>19</v>
      </c>
      <c r="BZ2" s="1180" t="s">
        <v>19</v>
      </c>
      <c r="CA2" s="1180" t="s">
        <v>19</v>
      </c>
      <c r="CB2" s="1180" t="s">
        <v>19</v>
      </c>
      <c r="CC2" s="1180" t="s">
        <v>19</v>
      </c>
      <c r="CD2" s="1180" t="s">
        <v>19</v>
      </c>
      <c r="CE2" s="1180" t="s">
        <v>19</v>
      </c>
      <c r="CF2" s="1180" t="s">
        <v>19</v>
      </c>
      <c r="CG2" s="1180" t="s">
        <v>19</v>
      </c>
      <c r="CH2" s="1180" t="s">
        <v>19</v>
      </c>
      <c r="CI2" s="1180" t="s">
        <v>19</v>
      </c>
      <c r="CJ2" s="1180" t="s">
        <v>19</v>
      </c>
      <c r="CK2" s="1180" t="s">
        <v>19</v>
      </c>
      <c r="CL2" s="1187"/>
      <c r="CM2" s="1187"/>
      <c r="CN2" s="1187"/>
      <c r="CO2" s="1187"/>
      <c r="CP2" s="1187"/>
      <c r="CQ2" s="1187"/>
      <c r="CR2" s="1187"/>
      <c r="CS2" s="1187"/>
      <c r="CT2" s="1187"/>
      <c r="CU2" s="1187"/>
      <c r="CV2" s="1187"/>
      <c r="CW2" s="1187"/>
      <c r="CX2" s="1187"/>
      <c r="CY2" s="1187"/>
      <c r="CZ2" s="1187"/>
      <c r="DA2" s="1180" t="s">
        <v>19</v>
      </c>
      <c r="DB2" s="1180" t="s">
        <v>19</v>
      </c>
      <c r="DC2" s="1180" t="s">
        <v>19</v>
      </c>
      <c r="DD2" s="1180" t="s">
        <v>19</v>
      </c>
      <c r="DE2" s="1180" t="s">
        <v>19</v>
      </c>
      <c r="DF2" s="1180" t="s">
        <v>19</v>
      </c>
      <c r="DG2" s="1180" t="s">
        <v>19</v>
      </c>
      <c r="DH2" s="1180" t="s">
        <v>19</v>
      </c>
      <c r="DI2" s="1180" t="s">
        <v>19</v>
      </c>
      <c r="DJ2" s="1180" t="s">
        <v>19</v>
      </c>
      <c r="DK2" s="1180" t="s">
        <v>19</v>
      </c>
      <c r="DL2" s="1180" t="s">
        <v>19</v>
      </c>
      <c r="DM2" s="1180" t="s">
        <v>19</v>
      </c>
      <c r="DN2" s="1187" t="s">
        <v>19</v>
      </c>
      <c r="DO2" s="1187" t="s">
        <v>19</v>
      </c>
      <c r="DP2" s="1180" t="s">
        <v>19</v>
      </c>
      <c r="DQ2" s="1180" t="s">
        <v>19</v>
      </c>
      <c r="DR2" s="1180" t="s">
        <v>19</v>
      </c>
      <c r="DS2" s="1180" t="s">
        <v>19</v>
      </c>
      <c r="DT2" s="1180" t="s">
        <v>19</v>
      </c>
      <c r="DU2" s="1180" t="s">
        <v>19</v>
      </c>
      <c r="DV2" s="1180" t="s">
        <v>19</v>
      </c>
      <c r="DW2" s="1180" t="s">
        <v>19</v>
      </c>
      <c r="DX2" s="1180" t="s">
        <v>19</v>
      </c>
      <c r="DY2" s="1180" t="s">
        <v>19</v>
      </c>
      <c r="DZ2" s="1180" t="s">
        <v>19</v>
      </c>
      <c r="EA2" s="1180" t="s">
        <v>19</v>
      </c>
      <c r="EB2" s="1180" t="s">
        <v>19</v>
      </c>
      <c r="EC2" s="1180" t="s">
        <v>19</v>
      </c>
      <c r="ED2" s="1180" t="s">
        <v>19</v>
      </c>
      <c r="EE2" s="1187"/>
      <c r="EF2" s="1187"/>
      <c r="EG2" s="1187"/>
      <c r="EH2" s="1187"/>
      <c r="EI2" s="1187"/>
      <c r="EJ2" s="1187"/>
      <c r="EK2" s="1187"/>
      <c r="EL2" s="1187"/>
      <c r="EM2" s="1187"/>
      <c r="EN2" s="1187"/>
      <c r="EO2" s="1187"/>
      <c r="EP2" s="1187"/>
      <c r="EQ2" s="1187"/>
      <c r="ER2" s="1187"/>
      <c r="ES2" s="1187"/>
      <c r="ET2" s="1180"/>
      <c r="EU2" s="1180"/>
      <c r="EV2" s="1180"/>
      <c r="EW2" s="1180"/>
      <c r="EX2" s="1180"/>
      <c r="EY2" s="1180"/>
      <c r="EZ2" s="1180"/>
      <c r="FA2" s="1180"/>
      <c r="FB2" s="1180"/>
      <c r="FC2" s="1180"/>
      <c r="FD2" s="1180"/>
      <c r="FE2" s="1180"/>
      <c r="FF2" s="1180"/>
      <c r="FG2" s="1180"/>
      <c r="FH2" s="1180"/>
      <c r="FI2" s="1187"/>
      <c r="FJ2" s="1187"/>
      <c r="FK2" s="1187"/>
      <c r="FL2" s="1187"/>
      <c r="FM2" s="1187"/>
      <c r="FN2" s="1187"/>
      <c r="FO2" s="1187"/>
      <c r="FP2" s="1187"/>
      <c r="FQ2" s="1187"/>
      <c r="FR2" s="1187"/>
      <c r="FS2" s="1187"/>
      <c r="FT2" s="1187"/>
      <c r="FU2" s="1187"/>
      <c r="FV2" s="1187"/>
      <c r="FW2" s="1187"/>
      <c r="FX2" s="1180" t="s">
        <v>19</v>
      </c>
      <c r="FY2" s="1180" t="s">
        <v>19</v>
      </c>
      <c r="FZ2" s="1180" t="s">
        <v>19</v>
      </c>
      <c r="GA2" s="1180" t="s">
        <v>19</v>
      </c>
      <c r="GB2" s="1180" t="s">
        <v>19</v>
      </c>
      <c r="GC2" s="1180" t="s">
        <v>19</v>
      </c>
      <c r="GD2" s="1180" t="s">
        <v>19</v>
      </c>
      <c r="GE2" s="1180" t="s">
        <v>19</v>
      </c>
      <c r="GF2" s="1180" t="s">
        <v>19</v>
      </c>
      <c r="GG2" s="1180" t="s">
        <v>19</v>
      </c>
      <c r="GH2" s="1180" t="s">
        <v>19</v>
      </c>
      <c r="GI2" s="1180" t="s">
        <v>19</v>
      </c>
      <c r="GJ2" s="1180" t="s">
        <v>19</v>
      </c>
      <c r="GK2" s="1180" t="s">
        <v>19</v>
      </c>
      <c r="GL2" s="1180" t="s">
        <v>19</v>
      </c>
      <c r="GM2" s="1187" t="s">
        <v>19</v>
      </c>
      <c r="GN2" s="1187" t="s">
        <v>19</v>
      </c>
      <c r="GO2" s="1187" t="s">
        <v>19</v>
      </c>
      <c r="GP2" s="1187" t="s">
        <v>19</v>
      </c>
      <c r="GQ2" s="1187" t="s">
        <v>19</v>
      </c>
      <c r="GR2" s="1187" t="s">
        <v>19</v>
      </c>
      <c r="GS2" s="1187" t="s">
        <v>19</v>
      </c>
      <c r="GT2" s="1187" t="s">
        <v>19</v>
      </c>
      <c r="GU2" s="1187" t="s">
        <v>19</v>
      </c>
      <c r="GV2" s="1187" t="s">
        <v>19</v>
      </c>
      <c r="GW2" s="1187" t="s">
        <v>19</v>
      </c>
      <c r="GX2" s="1187" t="s">
        <v>19</v>
      </c>
      <c r="GY2" s="1187" t="s">
        <v>19</v>
      </c>
      <c r="GZ2" s="1187" t="s">
        <v>19</v>
      </c>
      <c r="HA2" s="1187" t="s">
        <v>19</v>
      </c>
      <c r="HB2" s="1180" t="s">
        <v>19</v>
      </c>
      <c r="HC2" s="1180" t="s">
        <v>19</v>
      </c>
      <c r="HD2" s="1180" t="s">
        <v>19</v>
      </c>
      <c r="HE2" s="1180" t="s">
        <v>19</v>
      </c>
      <c r="HF2" s="1180" t="s">
        <v>19</v>
      </c>
      <c r="HG2" s="1180" t="s">
        <v>19</v>
      </c>
      <c r="HH2" s="1180" t="s">
        <v>19</v>
      </c>
      <c r="HI2" s="1180" t="s">
        <v>19</v>
      </c>
      <c r="HJ2" s="1180" t="s">
        <v>19</v>
      </c>
      <c r="HK2" s="1180" t="s">
        <v>19</v>
      </c>
      <c r="HL2" s="1180" t="s">
        <v>19</v>
      </c>
      <c r="HM2" s="1180" t="s">
        <v>19</v>
      </c>
      <c r="HN2" s="1180" t="s">
        <v>19</v>
      </c>
      <c r="HO2" s="1180" t="s">
        <v>19</v>
      </c>
      <c r="HP2" s="1180" t="s">
        <v>19</v>
      </c>
      <c r="HQ2" s="1187"/>
      <c r="HR2" s="1187"/>
      <c r="HS2" s="1187"/>
      <c r="HT2" s="1187"/>
      <c r="HU2" s="1187"/>
      <c r="HV2" s="1187"/>
      <c r="HW2" s="1187"/>
      <c r="HX2" s="1187"/>
      <c r="HY2" s="1187"/>
      <c r="HZ2" s="1187"/>
      <c r="IA2" s="1187"/>
      <c r="IB2" s="1187"/>
      <c r="IC2" s="1187"/>
      <c r="ID2" s="1187"/>
      <c r="IE2" s="1187"/>
      <c r="IF2" s="1213" t="s">
        <v>19</v>
      </c>
      <c r="IG2" s="1180" t="s">
        <v>19</v>
      </c>
      <c r="IH2" s="1180" t="s">
        <v>19</v>
      </c>
      <c r="II2" s="1180" t="s">
        <v>19</v>
      </c>
      <c r="IJ2" s="1180" t="s">
        <v>19</v>
      </c>
      <c r="IK2" s="1180" t="s">
        <v>19</v>
      </c>
      <c r="IL2" s="1180" t="s">
        <v>19</v>
      </c>
      <c r="IM2" s="1180" t="s">
        <v>19</v>
      </c>
      <c r="IN2" s="1180" t="s">
        <v>19</v>
      </c>
      <c r="IO2" s="1180" t="s">
        <v>19</v>
      </c>
      <c r="IP2" s="1180" t="s">
        <v>19</v>
      </c>
      <c r="IQ2" s="1180" t="s">
        <v>19</v>
      </c>
      <c r="IR2" s="1180" t="s">
        <v>19</v>
      </c>
      <c r="IS2" s="1180" t="s">
        <v>19</v>
      </c>
      <c r="IT2" s="1217" t="s">
        <v>19</v>
      </c>
      <c r="IU2" s="1218"/>
    </row>
    <row r="3" spans="1:255">
      <c r="A3" s="1179"/>
      <c r="D3" s="1181"/>
      <c r="E3" s="1181"/>
      <c r="F3" s="1181"/>
      <c r="G3" s="1181"/>
      <c r="H3" s="1181"/>
      <c r="I3" s="1181"/>
      <c r="J3" s="1181"/>
      <c r="K3" s="1181"/>
      <c r="L3" s="1181"/>
      <c r="M3" s="1181"/>
      <c r="N3" s="1181"/>
      <c r="O3" s="1181"/>
      <c r="P3" s="1181"/>
      <c r="Q3" s="1181"/>
      <c r="R3" s="1181"/>
      <c r="S3" s="1187"/>
      <c r="T3" s="1187"/>
      <c r="U3" s="1187"/>
      <c r="V3" s="1187"/>
      <c r="W3" s="1187"/>
      <c r="X3" s="1187"/>
      <c r="Y3" s="1187"/>
      <c r="Z3" s="1187"/>
      <c r="AA3" s="1187"/>
      <c r="AB3" s="1187"/>
      <c r="AC3" s="1187"/>
      <c r="AD3" s="1187"/>
      <c r="AE3" s="1187"/>
      <c r="AF3" s="1187"/>
      <c r="AG3" s="1187"/>
      <c r="AH3" s="1181"/>
      <c r="AI3" s="1181"/>
      <c r="AJ3" s="1187"/>
      <c r="AK3" s="1187"/>
      <c r="AL3" s="1187"/>
      <c r="AM3" s="1187"/>
      <c r="AN3" s="1187"/>
      <c r="AO3" s="1187"/>
      <c r="AP3" s="1187"/>
      <c r="AQ3" s="1187"/>
      <c r="AR3" s="1187"/>
      <c r="AS3" s="1187"/>
      <c r="AT3" s="1187"/>
      <c r="AU3" s="1187"/>
      <c r="AV3" s="1187"/>
      <c r="AW3" s="1181"/>
      <c r="AX3" s="1181"/>
      <c r="AY3" s="1181"/>
      <c r="AZ3" s="1181"/>
      <c r="BA3" s="1181"/>
      <c r="BB3" s="1181"/>
      <c r="BC3" s="1181"/>
      <c r="BD3" s="1181"/>
      <c r="BE3" s="1181"/>
      <c r="BF3" s="1181"/>
      <c r="BG3" s="1181"/>
      <c r="BH3" s="1181"/>
      <c r="BI3" s="1181"/>
      <c r="BJ3" s="1187"/>
      <c r="BK3" s="1187" t="s">
        <v>19</v>
      </c>
      <c r="BL3" s="1187" t="s">
        <v>19</v>
      </c>
      <c r="BM3" s="1187" t="s">
        <v>19</v>
      </c>
      <c r="BN3" s="1187" t="s">
        <v>19</v>
      </c>
      <c r="BO3" s="1187" t="s">
        <v>19</v>
      </c>
      <c r="BP3" s="1187" t="s">
        <v>19</v>
      </c>
      <c r="BQ3" s="1187" t="s">
        <v>19</v>
      </c>
      <c r="BR3" s="1187" t="s">
        <v>19</v>
      </c>
      <c r="BS3" s="1187" t="s">
        <v>19</v>
      </c>
      <c r="BT3" s="1187" t="s">
        <v>19</v>
      </c>
      <c r="BU3" s="1187" t="s">
        <v>19</v>
      </c>
      <c r="BV3" s="1187" t="s">
        <v>19</v>
      </c>
      <c r="BW3" s="1187" t="s">
        <v>19</v>
      </c>
      <c r="BX3" s="1187" t="s">
        <v>19</v>
      </c>
      <c r="BY3" s="1181" t="s">
        <v>19</v>
      </c>
      <c r="BZ3" s="1181" t="s">
        <v>19</v>
      </c>
      <c r="CA3" s="1181" t="s">
        <v>19</v>
      </c>
      <c r="CB3" s="1181" t="s">
        <v>19</v>
      </c>
      <c r="CC3" s="1181" t="s">
        <v>19</v>
      </c>
      <c r="CD3" s="1181" t="s">
        <v>19</v>
      </c>
      <c r="CE3" s="1181" t="s">
        <v>19</v>
      </c>
      <c r="CF3" s="1181" t="s">
        <v>19</v>
      </c>
      <c r="CG3" s="1181" t="s">
        <v>19</v>
      </c>
      <c r="CH3" s="1181" t="s">
        <v>19</v>
      </c>
      <c r="CI3" s="1181" t="s">
        <v>19</v>
      </c>
      <c r="CJ3" s="1181" t="s">
        <v>19</v>
      </c>
      <c r="CK3" s="1181" t="s">
        <v>19</v>
      </c>
      <c r="CL3" s="1187"/>
      <c r="CM3" s="1187"/>
      <c r="CN3" s="1187"/>
      <c r="CO3" s="1187"/>
      <c r="CP3" s="1187"/>
      <c r="CQ3" s="1187"/>
      <c r="CR3" s="1187"/>
      <c r="CS3" s="1187"/>
      <c r="CT3" s="1187"/>
      <c r="CU3" s="1187"/>
      <c r="CV3" s="1187"/>
      <c r="CW3" s="1187"/>
      <c r="CX3" s="1187"/>
      <c r="CY3" s="1187"/>
      <c r="CZ3" s="1187"/>
      <c r="DA3" s="1181" t="s">
        <v>19</v>
      </c>
      <c r="DB3" s="1181" t="s">
        <v>19</v>
      </c>
      <c r="DC3" s="1181" t="s">
        <v>19</v>
      </c>
      <c r="DD3" s="1181" t="s">
        <v>19</v>
      </c>
      <c r="DE3" s="1181" t="s">
        <v>19</v>
      </c>
      <c r="DF3" s="1181" t="s">
        <v>19</v>
      </c>
      <c r="DG3" s="1181" t="s">
        <v>19</v>
      </c>
      <c r="DH3" s="1181" t="s">
        <v>19</v>
      </c>
      <c r="DI3" s="1181" t="s">
        <v>19</v>
      </c>
      <c r="DJ3" s="1181" t="s">
        <v>19</v>
      </c>
      <c r="DK3" s="1181" t="s">
        <v>19</v>
      </c>
      <c r="DL3" s="1181" t="s">
        <v>19</v>
      </c>
      <c r="DM3" s="1181" t="s">
        <v>19</v>
      </c>
      <c r="DN3" s="1187" t="s">
        <v>19</v>
      </c>
      <c r="DO3" s="1187" t="s">
        <v>19</v>
      </c>
      <c r="DP3" s="1181" t="s">
        <v>19</v>
      </c>
      <c r="DQ3" s="1181" t="s">
        <v>19</v>
      </c>
      <c r="DR3" s="1181" t="s">
        <v>19</v>
      </c>
      <c r="DS3" s="1181" t="s">
        <v>19</v>
      </c>
      <c r="DT3" s="1181" t="s">
        <v>19</v>
      </c>
      <c r="DU3" s="1181" t="s">
        <v>19</v>
      </c>
      <c r="DV3" s="1181" t="s">
        <v>19</v>
      </c>
      <c r="DW3" s="1181" t="s">
        <v>19</v>
      </c>
      <c r="DX3" s="1181" t="s">
        <v>19</v>
      </c>
      <c r="DY3" s="1181" t="s">
        <v>19</v>
      </c>
      <c r="DZ3" s="1181" t="s">
        <v>19</v>
      </c>
      <c r="EA3" s="1181" t="s">
        <v>19</v>
      </c>
      <c r="EB3" s="1181" t="s">
        <v>19</v>
      </c>
      <c r="EC3" s="1181" t="s">
        <v>19</v>
      </c>
      <c r="ED3" s="1181" t="s">
        <v>19</v>
      </c>
      <c r="EE3" s="1187"/>
      <c r="EF3" s="1187"/>
      <c r="EG3" s="1187"/>
      <c r="EH3" s="1187"/>
      <c r="EI3" s="1187"/>
      <c r="EJ3" s="1187"/>
      <c r="EK3" s="1187"/>
      <c r="EL3" s="1187"/>
      <c r="EM3" s="1187"/>
      <c r="EN3" s="1187"/>
      <c r="EO3" s="1187"/>
      <c r="EP3" s="1187"/>
      <c r="EQ3" s="1187"/>
      <c r="ER3" s="1187"/>
      <c r="ES3" s="1187"/>
      <c r="ET3" s="1181"/>
      <c r="EU3" s="1181"/>
      <c r="EV3" s="1181"/>
      <c r="EW3" s="1181"/>
      <c r="EX3" s="1181"/>
      <c r="EY3" s="1181"/>
      <c r="EZ3" s="1181"/>
      <c r="FA3" s="1181"/>
      <c r="FB3" s="1181"/>
      <c r="FC3" s="1181"/>
      <c r="FD3" s="1181"/>
      <c r="FE3" s="1181"/>
      <c r="FF3" s="1181"/>
      <c r="FG3" s="1181"/>
      <c r="FH3" s="1181"/>
      <c r="FI3" s="1187"/>
      <c r="FJ3" s="1187"/>
      <c r="FK3" s="1187"/>
      <c r="FL3" s="1187"/>
      <c r="FM3" s="1187"/>
      <c r="FN3" s="1187"/>
      <c r="FO3" s="1187"/>
      <c r="FP3" s="1187"/>
      <c r="FQ3" s="1187"/>
      <c r="FR3" s="1187"/>
      <c r="FS3" s="1187"/>
      <c r="FT3" s="1187"/>
      <c r="FU3" s="1187"/>
      <c r="FV3" s="1187"/>
      <c r="FW3" s="1187"/>
      <c r="FX3" s="1181" t="s">
        <v>19</v>
      </c>
      <c r="FY3" s="1181" t="s">
        <v>19</v>
      </c>
      <c r="FZ3" s="1181" t="s">
        <v>19</v>
      </c>
      <c r="GA3" s="1181" t="s">
        <v>19</v>
      </c>
      <c r="GB3" s="1181" t="s">
        <v>19</v>
      </c>
      <c r="GC3" s="1181" t="s">
        <v>19</v>
      </c>
      <c r="GD3" s="1181" t="s">
        <v>19</v>
      </c>
      <c r="GE3" s="1181" t="s">
        <v>19</v>
      </c>
      <c r="GF3" s="1181" t="s">
        <v>19</v>
      </c>
      <c r="GG3" s="1181" t="s">
        <v>19</v>
      </c>
      <c r="GH3" s="1181" t="s">
        <v>19</v>
      </c>
      <c r="GI3" s="1181" t="s">
        <v>19</v>
      </c>
      <c r="GJ3" s="1181" t="s">
        <v>19</v>
      </c>
      <c r="GK3" s="1181" t="s">
        <v>19</v>
      </c>
      <c r="GL3" s="1181" t="s">
        <v>19</v>
      </c>
      <c r="GM3" s="1187" t="s">
        <v>19</v>
      </c>
      <c r="GN3" s="1187" t="s">
        <v>19</v>
      </c>
      <c r="GO3" s="1187" t="s">
        <v>19</v>
      </c>
      <c r="GP3" s="1187" t="s">
        <v>19</v>
      </c>
      <c r="GQ3" s="1187" t="s">
        <v>19</v>
      </c>
      <c r="GR3" s="1187" t="s">
        <v>19</v>
      </c>
      <c r="GS3" s="1187" t="s">
        <v>19</v>
      </c>
      <c r="GT3" s="1187" t="s">
        <v>19</v>
      </c>
      <c r="GU3" s="1187" t="s">
        <v>19</v>
      </c>
      <c r="GV3" s="1187" t="s">
        <v>19</v>
      </c>
      <c r="GW3" s="1187" t="s">
        <v>19</v>
      </c>
      <c r="GX3" s="1187" t="s">
        <v>19</v>
      </c>
      <c r="GY3" s="1187" t="s">
        <v>19</v>
      </c>
      <c r="GZ3" s="1187" t="s">
        <v>19</v>
      </c>
      <c r="HA3" s="1187" t="s">
        <v>19</v>
      </c>
      <c r="HB3" s="1181" t="s">
        <v>19</v>
      </c>
      <c r="HC3" s="1181" t="s">
        <v>19</v>
      </c>
      <c r="HD3" s="1181" t="s">
        <v>19</v>
      </c>
      <c r="HE3" s="1181" t="s">
        <v>19</v>
      </c>
      <c r="HF3" s="1181" t="s">
        <v>19</v>
      </c>
      <c r="HG3" s="1181" t="s">
        <v>19</v>
      </c>
      <c r="HH3" s="1181" t="s">
        <v>19</v>
      </c>
      <c r="HI3" s="1181" t="s">
        <v>19</v>
      </c>
      <c r="HJ3" s="1181" t="s">
        <v>19</v>
      </c>
      <c r="HK3" s="1181" t="s">
        <v>19</v>
      </c>
      <c r="HL3" s="1181" t="s">
        <v>19</v>
      </c>
      <c r="HM3" s="1181" t="s">
        <v>19</v>
      </c>
      <c r="HN3" s="1181" t="s">
        <v>19</v>
      </c>
      <c r="HO3" s="1181" t="s">
        <v>19</v>
      </c>
      <c r="HP3" s="1181" t="s">
        <v>19</v>
      </c>
      <c r="HQ3" s="1187"/>
      <c r="HR3" s="1187"/>
      <c r="HS3" s="1187"/>
      <c r="HT3" s="1187"/>
      <c r="HU3" s="1187"/>
      <c r="HV3" s="1187"/>
      <c r="HW3" s="1187"/>
      <c r="HX3" s="1187"/>
      <c r="HY3" s="1187"/>
      <c r="HZ3" s="1187"/>
      <c r="IA3" s="1187"/>
      <c r="IB3" s="1187"/>
      <c r="IC3" s="1187"/>
      <c r="ID3" s="1187"/>
      <c r="IE3" s="1187"/>
      <c r="IF3" s="1214" t="s">
        <v>19</v>
      </c>
      <c r="IG3" s="1181" t="s">
        <v>19</v>
      </c>
      <c r="IH3" s="1181" t="s">
        <v>19</v>
      </c>
      <c r="II3" s="1181" t="s">
        <v>19</v>
      </c>
      <c r="IJ3" s="1181" t="s">
        <v>19</v>
      </c>
      <c r="IK3" s="1181" t="s">
        <v>19</v>
      </c>
      <c r="IL3" s="1181" t="s">
        <v>19</v>
      </c>
      <c r="IM3" s="1181" t="s">
        <v>19</v>
      </c>
      <c r="IN3" s="1181" t="s">
        <v>19</v>
      </c>
      <c r="IO3" s="1181" t="s">
        <v>19</v>
      </c>
      <c r="IP3" s="1181" t="s">
        <v>19</v>
      </c>
      <c r="IQ3" s="1181" t="s">
        <v>19</v>
      </c>
      <c r="IR3" s="1181" t="s">
        <v>19</v>
      </c>
      <c r="IS3" s="1181" t="s">
        <v>19</v>
      </c>
      <c r="IT3" s="1219" t="s">
        <v>19</v>
      </c>
      <c r="IU3" s="1220"/>
    </row>
    <row r="4" spans="1:255">
      <c r="A4" s="1179"/>
      <c r="D4" s="1181"/>
      <c r="E4" s="1181"/>
      <c r="F4" s="1181"/>
      <c r="G4" s="1181"/>
      <c r="H4" s="1181"/>
      <c r="I4" s="1181"/>
      <c r="J4" s="1181"/>
      <c r="K4" s="1181"/>
      <c r="L4" s="1181"/>
      <c r="M4" s="1181"/>
      <c r="N4" s="1181"/>
      <c r="O4" s="1181"/>
      <c r="P4" s="1181"/>
      <c r="Q4" s="1181"/>
      <c r="R4" s="1181"/>
      <c r="S4" s="1187"/>
      <c r="T4" s="1187"/>
      <c r="U4" s="1187"/>
      <c r="V4" s="1187"/>
      <c r="W4" s="1187"/>
      <c r="X4" s="1187"/>
      <c r="Y4" s="1187"/>
      <c r="Z4" s="1187"/>
      <c r="AA4" s="1187"/>
      <c r="AB4" s="1187"/>
      <c r="AC4" s="1187"/>
      <c r="AD4" s="1187"/>
      <c r="AE4" s="1187"/>
      <c r="AF4" s="1187"/>
      <c r="AG4" s="1187"/>
      <c r="AH4" s="1181"/>
      <c r="AI4" s="1181"/>
      <c r="AJ4" s="1187"/>
      <c r="AK4" s="1187"/>
      <c r="AL4" s="1187"/>
      <c r="AM4" s="1187"/>
      <c r="AN4" s="1187"/>
      <c r="AO4" s="1187"/>
      <c r="AP4" s="1187"/>
      <c r="AQ4" s="1187"/>
      <c r="AR4" s="1187"/>
      <c r="AS4" s="1187"/>
      <c r="AT4" s="1187"/>
      <c r="AU4" s="1187"/>
      <c r="AV4" s="1187"/>
      <c r="AW4" s="1181"/>
      <c r="AX4" s="1181"/>
      <c r="AY4" s="1181"/>
      <c r="AZ4" s="1181"/>
      <c r="BA4" s="1181"/>
      <c r="BB4" s="1181"/>
      <c r="BC4" s="1181"/>
      <c r="BD4" s="1181"/>
      <c r="BE4" s="1181"/>
      <c r="BF4" s="1181"/>
      <c r="BG4" s="1181"/>
      <c r="BH4" s="1181"/>
      <c r="BI4" s="1181"/>
      <c r="BJ4" s="1187"/>
      <c r="BK4" s="1187" t="s">
        <v>19</v>
      </c>
      <c r="BL4" s="1187" t="s">
        <v>19</v>
      </c>
      <c r="BM4" s="1187" t="s">
        <v>19</v>
      </c>
      <c r="BN4" s="1187" t="s">
        <v>19</v>
      </c>
      <c r="BO4" s="1187" t="s">
        <v>19</v>
      </c>
      <c r="BP4" s="1187" t="s">
        <v>19</v>
      </c>
      <c r="BQ4" s="1187" t="s">
        <v>19</v>
      </c>
      <c r="BR4" s="1187" t="s">
        <v>19</v>
      </c>
      <c r="BS4" s="1187" t="s">
        <v>19</v>
      </c>
      <c r="BT4" s="1187" t="s">
        <v>19</v>
      </c>
      <c r="BU4" s="1187" t="s">
        <v>19</v>
      </c>
      <c r="BV4" s="1187" t="s">
        <v>19</v>
      </c>
      <c r="BW4" s="1187" t="s">
        <v>19</v>
      </c>
      <c r="BX4" s="1187" t="s">
        <v>19</v>
      </c>
      <c r="BY4" s="1181" t="s">
        <v>19</v>
      </c>
      <c r="BZ4" s="1181" t="s">
        <v>19</v>
      </c>
      <c r="CA4" s="1181" t="s">
        <v>19</v>
      </c>
      <c r="CB4" s="1181" t="s">
        <v>19</v>
      </c>
      <c r="CC4" s="1181" t="s">
        <v>19</v>
      </c>
      <c r="CD4" s="1181" t="s">
        <v>19</v>
      </c>
      <c r="CE4" s="1181" t="s">
        <v>19</v>
      </c>
      <c r="CF4" s="1181" t="s">
        <v>19</v>
      </c>
      <c r="CG4" s="1181" t="s">
        <v>19</v>
      </c>
      <c r="CH4" s="1181" t="s">
        <v>19</v>
      </c>
      <c r="CI4" s="1181" t="s">
        <v>19</v>
      </c>
      <c r="CJ4" s="1181" t="s">
        <v>19</v>
      </c>
      <c r="CK4" s="1181" t="s">
        <v>19</v>
      </c>
      <c r="CL4" s="1187"/>
      <c r="CM4" s="1187"/>
      <c r="CN4" s="1187"/>
      <c r="CO4" s="1187"/>
      <c r="CP4" s="1187"/>
      <c r="CQ4" s="1187"/>
      <c r="CR4" s="1187"/>
      <c r="CS4" s="1187"/>
      <c r="CT4" s="1187"/>
      <c r="CU4" s="1187"/>
      <c r="CV4" s="1187"/>
      <c r="CW4" s="1187"/>
      <c r="CX4" s="1187"/>
      <c r="CY4" s="1187"/>
      <c r="CZ4" s="1187"/>
      <c r="DA4" s="1181" t="s">
        <v>19</v>
      </c>
      <c r="DB4" s="1181" t="s">
        <v>19</v>
      </c>
      <c r="DC4" s="1181" t="s">
        <v>19</v>
      </c>
      <c r="DD4" s="1181" t="s">
        <v>19</v>
      </c>
      <c r="DE4" s="1181" t="s">
        <v>19</v>
      </c>
      <c r="DF4" s="1181" t="s">
        <v>19</v>
      </c>
      <c r="DG4" s="1181" t="s">
        <v>19</v>
      </c>
      <c r="DH4" s="1181" t="s">
        <v>19</v>
      </c>
      <c r="DI4" s="1181" t="s">
        <v>19</v>
      </c>
      <c r="DJ4" s="1181" t="s">
        <v>19</v>
      </c>
      <c r="DK4" s="1181" t="s">
        <v>19</v>
      </c>
      <c r="DL4" s="1181" t="s">
        <v>19</v>
      </c>
      <c r="DM4" s="1181" t="s">
        <v>19</v>
      </c>
      <c r="DN4" s="1187" t="s">
        <v>19</v>
      </c>
      <c r="DO4" s="1187" t="s">
        <v>19</v>
      </c>
      <c r="DP4" s="1181" t="s">
        <v>19</v>
      </c>
      <c r="DQ4" s="1181" t="s">
        <v>19</v>
      </c>
      <c r="DR4" s="1181" t="s">
        <v>19</v>
      </c>
      <c r="DS4" s="1181" t="s">
        <v>19</v>
      </c>
      <c r="DT4" s="1181" t="s">
        <v>19</v>
      </c>
      <c r="DU4" s="1181" t="s">
        <v>19</v>
      </c>
      <c r="DV4" s="1181" t="s">
        <v>19</v>
      </c>
      <c r="DW4" s="1181" t="s">
        <v>19</v>
      </c>
      <c r="DX4" s="1181" t="s">
        <v>19</v>
      </c>
      <c r="DY4" s="1181" t="s">
        <v>19</v>
      </c>
      <c r="DZ4" s="1181" t="s">
        <v>19</v>
      </c>
      <c r="EA4" s="1181" t="s">
        <v>19</v>
      </c>
      <c r="EB4" s="1181" t="s">
        <v>19</v>
      </c>
      <c r="EC4" s="1181" t="s">
        <v>19</v>
      </c>
      <c r="ED4" s="1181" t="s">
        <v>19</v>
      </c>
      <c r="EE4" s="1187"/>
      <c r="EF4" s="1187"/>
      <c r="EG4" s="1187"/>
      <c r="EH4" s="1187"/>
      <c r="EI4" s="1187"/>
      <c r="EJ4" s="1187"/>
      <c r="EK4" s="1187"/>
      <c r="EL4" s="1187"/>
      <c r="EM4" s="1187"/>
      <c r="EN4" s="1187"/>
      <c r="EO4" s="1187"/>
      <c r="EP4" s="1187"/>
      <c r="EQ4" s="1187"/>
      <c r="ER4" s="1187"/>
      <c r="ES4" s="1187"/>
      <c r="ET4" s="1181"/>
      <c r="EU4" s="1181"/>
      <c r="EV4" s="1181"/>
      <c r="EW4" s="1181"/>
      <c r="EX4" s="1181"/>
      <c r="EY4" s="1181"/>
      <c r="EZ4" s="1203"/>
      <c r="FA4" s="1203"/>
      <c r="FB4" s="1181"/>
      <c r="FC4" s="1181"/>
      <c r="FD4" s="1181"/>
      <c r="FE4" s="1181"/>
      <c r="FF4" s="1181"/>
      <c r="FG4" s="1181"/>
      <c r="FH4" s="1181"/>
      <c r="FI4" s="1187"/>
      <c r="FJ4" s="1187"/>
      <c r="FK4" s="1187"/>
      <c r="FL4" s="1187"/>
      <c r="FM4" s="1187"/>
      <c r="FN4" s="1187"/>
      <c r="FO4" s="1187"/>
      <c r="FP4" s="1187"/>
      <c r="FQ4" s="1187"/>
      <c r="FR4" s="1187"/>
      <c r="FS4" s="1187"/>
      <c r="FT4" s="1187"/>
      <c r="FU4" s="1187"/>
      <c r="FV4" s="1187"/>
      <c r="FW4" s="1187"/>
      <c r="FX4" s="1181" t="s">
        <v>19</v>
      </c>
      <c r="FY4" s="1181" t="s">
        <v>19</v>
      </c>
      <c r="FZ4" s="1181" t="s">
        <v>19</v>
      </c>
      <c r="GA4" s="1181" t="s">
        <v>19</v>
      </c>
      <c r="GB4" s="1181" t="s">
        <v>19</v>
      </c>
      <c r="GC4" s="1181" t="s">
        <v>19</v>
      </c>
      <c r="GD4" s="1181" t="s">
        <v>19</v>
      </c>
      <c r="GE4" s="1181" t="s">
        <v>19</v>
      </c>
      <c r="GF4" s="1181" t="s">
        <v>19</v>
      </c>
      <c r="GG4" s="1181" t="s">
        <v>19</v>
      </c>
      <c r="GH4" s="1181" t="s">
        <v>19</v>
      </c>
      <c r="GI4" s="1181" t="s">
        <v>19</v>
      </c>
      <c r="GJ4" s="1181" t="s">
        <v>19</v>
      </c>
      <c r="GK4" s="1181" t="s">
        <v>19</v>
      </c>
      <c r="GL4" s="1181" t="s">
        <v>19</v>
      </c>
      <c r="GM4" s="1187" t="s">
        <v>19</v>
      </c>
      <c r="GN4" s="1187" t="s">
        <v>19</v>
      </c>
      <c r="GO4" s="1187" t="s">
        <v>19</v>
      </c>
      <c r="GP4" s="1187" t="s">
        <v>19</v>
      </c>
      <c r="GQ4" s="1187" t="s">
        <v>19</v>
      </c>
      <c r="GR4" s="1187" t="s">
        <v>19</v>
      </c>
      <c r="GS4" s="1187" t="s">
        <v>19</v>
      </c>
      <c r="GT4" s="1187" t="s">
        <v>19</v>
      </c>
      <c r="GU4" s="1187" t="s">
        <v>19</v>
      </c>
      <c r="GV4" s="1187" t="s">
        <v>19</v>
      </c>
      <c r="GW4" s="1187" t="s">
        <v>19</v>
      </c>
      <c r="GX4" s="1187" t="s">
        <v>19</v>
      </c>
      <c r="GY4" s="1187" t="s">
        <v>19</v>
      </c>
      <c r="GZ4" s="1187" t="s">
        <v>19</v>
      </c>
      <c r="HA4" s="1187" t="s">
        <v>19</v>
      </c>
      <c r="HB4" s="1181" t="s">
        <v>19</v>
      </c>
      <c r="HC4" s="1181" t="s">
        <v>19</v>
      </c>
      <c r="HD4" s="1181" t="s">
        <v>19</v>
      </c>
      <c r="HE4" s="1181" t="s">
        <v>19</v>
      </c>
      <c r="HF4" s="1181" t="s">
        <v>19</v>
      </c>
      <c r="HG4" s="1181" t="s">
        <v>19</v>
      </c>
      <c r="HH4" s="1181" t="s">
        <v>19</v>
      </c>
      <c r="HI4" s="1181" t="s">
        <v>19</v>
      </c>
      <c r="HJ4" s="1181" t="s">
        <v>19</v>
      </c>
      <c r="HK4" s="1181" t="s">
        <v>19</v>
      </c>
      <c r="HL4" s="1181" t="s">
        <v>19</v>
      </c>
      <c r="HM4" s="1181" t="s">
        <v>19</v>
      </c>
      <c r="HN4" s="1181" t="s">
        <v>19</v>
      </c>
      <c r="HO4" s="1181" t="s">
        <v>19</v>
      </c>
      <c r="HP4" s="1181" t="s">
        <v>19</v>
      </c>
      <c r="HQ4" s="1187"/>
      <c r="HR4" s="1187"/>
      <c r="HS4" s="1187"/>
      <c r="HT4" s="1187"/>
      <c r="HU4" s="1187"/>
      <c r="HV4" s="1187"/>
      <c r="HW4" s="1187"/>
      <c r="HX4" s="1187"/>
      <c r="HY4" s="1187"/>
      <c r="HZ4" s="1187"/>
      <c r="IA4" s="1187"/>
      <c r="IB4" s="1187"/>
      <c r="IC4" s="1187"/>
      <c r="ID4" s="1187"/>
      <c r="IE4" s="1187"/>
      <c r="IF4" s="1214" t="s">
        <v>19</v>
      </c>
      <c r="IG4" s="1181" t="s">
        <v>19</v>
      </c>
      <c r="IH4" s="1181" t="s">
        <v>19</v>
      </c>
      <c r="II4" s="1181" t="s">
        <v>19</v>
      </c>
      <c r="IJ4" s="1181" t="s">
        <v>19</v>
      </c>
      <c r="IK4" s="1181" t="s">
        <v>19</v>
      </c>
      <c r="IL4" s="1181" t="s">
        <v>19</v>
      </c>
      <c r="IM4" s="1181" t="s">
        <v>19</v>
      </c>
      <c r="IN4" s="1181" t="s">
        <v>19</v>
      </c>
      <c r="IO4" s="1181" t="s">
        <v>19</v>
      </c>
      <c r="IP4" s="1181" t="s">
        <v>19</v>
      </c>
      <c r="IQ4" s="1181" t="s">
        <v>19</v>
      </c>
      <c r="IR4" s="1181" t="s">
        <v>19</v>
      </c>
      <c r="IS4" s="1181" t="s">
        <v>19</v>
      </c>
      <c r="IT4" s="1219" t="s">
        <v>19</v>
      </c>
      <c r="IU4" s="1220" t="s">
        <v>19</v>
      </c>
    </row>
    <row r="5" spans="1:255">
      <c r="A5" s="1179"/>
      <c r="D5" s="1181"/>
      <c r="E5" s="1181"/>
      <c r="F5" s="1181"/>
      <c r="G5" s="1181"/>
      <c r="H5" s="1181"/>
      <c r="I5" s="1181"/>
      <c r="J5" s="1181"/>
      <c r="K5" s="1181"/>
      <c r="L5" s="1181"/>
      <c r="M5" s="1181"/>
      <c r="N5" s="1181"/>
      <c r="O5" s="1181"/>
      <c r="P5" s="1181"/>
      <c r="Q5" s="1181"/>
      <c r="R5" s="1181"/>
      <c r="S5" s="1188"/>
      <c r="T5" s="1187"/>
      <c r="U5" s="1187"/>
      <c r="V5" s="1187"/>
      <c r="W5" s="1187"/>
      <c r="X5" s="1187"/>
      <c r="Y5" s="1187"/>
      <c r="Z5" s="1187"/>
      <c r="AA5" s="1187"/>
      <c r="AB5" s="1187"/>
      <c r="AC5" s="1187"/>
      <c r="AD5" s="1187"/>
      <c r="AE5" s="1187"/>
      <c r="AF5" s="1187"/>
      <c r="AG5" s="1187"/>
      <c r="AH5" s="1193"/>
      <c r="AI5" s="1181"/>
      <c r="AJ5" s="1187"/>
      <c r="AK5" s="1187"/>
      <c r="AL5" s="1187"/>
      <c r="AM5" s="1187"/>
      <c r="AN5" s="1187"/>
      <c r="AO5" s="1187"/>
      <c r="AP5" s="1187"/>
      <c r="AQ5" s="1187"/>
      <c r="AR5" s="1187"/>
      <c r="AS5" s="1187"/>
      <c r="AT5" s="1187"/>
      <c r="AU5" s="1187"/>
      <c r="AV5" s="1187"/>
      <c r="AW5" s="1181"/>
      <c r="AX5" s="1181"/>
      <c r="AY5" s="1181"/>
      <c r="AZ5" s="1181"/>
      <c r="BA5" s="1181"/>
      <c r="BB5" s="1181"/>
      <c r="BC5" s="1181"/>
      <c r="BD5" s="1181"/>
      <c r="BE5" s="1181"/>
      <c r="BF5" s="1181"/>
      <c r="BG5" s="1181"/>
      <c r="BH5" s="1181"/>
      <c r="BI5" s="1181"/>
      <c r="BJ5" s="1187"/>
      <c r="BK5" s="1187" t="s">
        <v>19</v>
      </c>
      <c r="BL5" s="1187" t="s">
        <v>19</v>
      </c>
      <c r="BM5" s="1187" t="s">
        <v>19</v>
      </c>
      <c r="BN5" s="1187" t="s">
        <v>19</v>
      </c>
      <c r="BO5" s="1187" t="s">
        <v>19</v>
      </c>
      <c r="BP5" s="1187" t="s">
        <v>19</v>
      </c>
      <c r="BQ5" s="1187" t="s">
        <v>19</v>
      </c>
      <c r="BR5" s="1187" t="s">
        <v>19</v>
      </c>
      <c r="BS5" s="1187" t="s">
        <v>19</v>
      </c>
      <c r="BT5" s="1187" t="s">
        <v>19</v>
      </c>
      <c r="BU5" s="1187" t="s">
        <v>19</v>
      </c>
      <c r="BV5" s="1187" t="s">
        <v>19</v>
      </c>
      <c r="BW5" s="1187" t="s">
        <v>19</v>
      </c>
      <c r="BX5" s="1187" t="s">
        <v>19</v>
      </c>
      <c r="BY5" s="1181" t="s">
        <v>19</v>
      </c>
      <c r="BZ5" s="1181" t="s">
        <v>19</v>
      </c>
      <c r="CA5" s="1181" t="s">
        <v>19</v>
      </c>
      <c r="CB5" s="1181" t="s">
        <v>19</v>
      </c>
      <c r="CC5" s="1181" t="s">
        <v>19</v>
      </c>
      <c r="CD5" s="1181" t="s">
        <v>19</v>
      </c>
      <c r="CE5" s="1181" t="s">
        <v>19</v>
      </c>
      <c r="CF5" s="1181" t="s">
        <v>19</v>
      </c>
      <c r="CG5" s="1181" t="s">
        <v>19</v>
      </c>
      <c r="CH5" s="1181" t="s">
        <v>19</v>
      </c>
      <c r="CI5" s="1181" t="s">
        <v>19</v>
      </c>
      <c r="CJ5" s="1181" t="s">
        <v>19</v>
      </c>
      <c r="CK5" s="1181" t="s">
        <v>19</v>
      </c>
      <c r="CL5" s="1187"/>
      <c r="CM5" s="1187"/>
      <c r="CN5" s="1187"/>
      <c r="CO5" s="1187"/>
      <c r="CP5" s="1187"/>
      <c r="CQ5" s="1187"/>
      <c r="CR5" s="1187"/>
      <c r="CS5" s="1187"/>
      <c r="CT5" s="1187"/>
      <c r="CU5" s="1187"/>
      <c r="CV5" s="1187"/>
      <c r="CW5" s="1187"/>
      <c r="CX5" s="1187"/>
      <c r="CY5" s="1187"/>
      <c r="CZ5" s="1187"/>
      <c r="DA5" s="1181" t="s">
        <v>19</v>
      </c>
      <c r="DB5" s="1181" t="s">
        <v>19</v>
      </c>
      <c r="DC5" s="1181" t="s">
        <v>19</v>
      </c>
      <c r="DD5" s="1181" t="s">
        <v>19</v>
      </c>
      <c r="DE5" s="1181" t="s">
        <v>19</v>
      </c>
      <c r="DF5" s="1181" t="s">
        <v>19</v>
      </c>
      <c r="DG5" s="1181" t="s">
        <v>19</v>
      </c>
      <c r="DH5" s="1181" t="s">
        <v>19</v>
      </c>
      <c r="DI5" s="1181" t="s">
        <v>19</v>
      </c>
      <c r="DJ5" s="1181" t="s">
        <v>19</v>
      </c>
      <c r="DK5" s="1181" t="s">
        <v>19</v>
      </c>
      <c r="DL5" s="1181" t="s">
        <v>19</v>
      </c>
      <c r="DM5" s="1181" t="s">
        <v>19</v>
      </c>
      <c r="DN5" s="1187" t="s">
        <v>19</v>
      </c>
      <c r="DO5" s="1187" t="s">
        <v>19</v>
      </c>
      <c r="DP5" s="1181" t="s">
        <v>19</v>
      </c>
      <c r="DQ5" s="1181" t="s">
        <v>19</v>
      </c>
      <c r="DR5" s="1181" t="s">
        <v>19</v>
      </c>
      <c r="DS5" s="1181" t="s">
        <v>19</v>
      </c>
      <c r="DT5" s="1181" t="s">
        <v>19</v>
      </c>
      <c r="DU5" s="1181" t="s">
        <v>19</v>
      </c>
      <c r="DV5" s="1181" t="s">
        <v>19</v>
      </c>
      <c r="DW5" s="1181" t="s">
        <v>19</v>
      </c>
      <c r="DX5" s="1181" t="s">
        <v>19</v>
      </c>
      <c r="DY5" s="1181" t="s">
        <v>19</v>
      </c>
      <c r="DZ5" s="1181" t="s">
        <v>19</v>
      </c>
      <c r="EA5" s="1181" t="s">
        <v>19</v>
      </c>
      <c r="EB5" s="1181" t="s">
        <v>19</v>
      </c>
      <c r="EC5" s="1181" t="s">
        <v>19</v>
      </c>
      <c r="ED5" s="1181" t="s">
        <v>19</v>
      </c>
      <c r="EE5" s="1187"/>
      <c r="EF5" s="1187"/>
      <c r="EG5" s="1187"/>
      <c r="EH5" s="1187"/>
      <c r="EI5" s="1187"/>
      <c r="EJ5" s="1187"/>
      <c r="EK5" s="1187"/>
      <c r="EL5" s="1187"/>
      <c r="EM5" s="1187"/>
      <c r="EN5" s="1187"/>
      <c r="EO5" s="1187"/>
      <c r="EP5" s="1187"/>
      <c r="EQ5" s="1187"/>
      <c r="ER5" s="1187"/>
      <c r="ES5" s="1187"/>
      <c r="ET5" s="1181"/>
      <c r="EU5" s="1181"/>
      <c r="EV5" s="1181"/>
      <c r="EW5" s="1181"/>
      <c r="EX5" s="1181"/>
      <c r="EY5" s="1181"/>
      <c r="EZ5" s="1203"/>
      <c r="FA5" s="1203"/>
      <c r="FB5" s="1181"/>
      <c r="FC5" s="1181"/>
      <c r="FD5" s="1181"/>
      <c r="FE5" s="1181"/>
      <c r="FF5" s="1181"/>
      <c r="FG5" s="1181"/>
      <c r="FH5" s="1181"/>
      <c r="FI5" s="1187"/>
      <c r="FJ5" s="1187"/>
      <c r="FK5" s="1187"/>
      <c r="FL5" s="1187"/>
      <c r="FM5" s="1187"/>
      <c r="FN5" s="1187"/>
      <c r="FO5" s="1187"/>
      <c r="FP5" s="1187"/>
      <c r="FQ5" s="1187"/>
      <c r="FR5" s="1187"/>
      <c r="FS5" s="1187"/>
      <c r="FT5" s="1187"/>
      <c r="FU5" s="1187"/>
      <c r="FV5" s="1187"/>
      <c r="FW5" s="1187"/>
      <c r="FX5" s="1181" t="s">
        <v>19</v>
      </c>
      <c r="FY5" s="1181" t="s">
        <v>19</v>
      </c>
      <c r="FZ5" s="1181" t="s">
        <v>19</v>
      </c>
      <c r="GA5" s="1181" t="s">
        <v>19</v>
      </c>
      <c r="GB5" s="1181" t="s">
        <v>19</v>
      </c>
      <c r="GC5" s="1181" t="s">
        <v>19</v>
      </c>
      <c r="GD5" s="1181" t="s">
        <v>19</v>
      </c>
      <c r="GE5" s="1181" t="s">
        <v>19</v>
      </c>
      <c r="GF5" s="1181" t="s">
        <v>19</v>
      </c>
      <c r="GG5" s="1181" t="s">
        <v>19</v>
      </c>
      <c r="GH5" s="1181" t="s">
        <v>19</v>
      </c>
      <c r="GI5" s="1181" t="s">
        <v>19</v>
      </c>
      <c r="GJ5" s="1181" t="s">
        <v>19</v>
      </c>
      <c r="GK5" s="1181" t="s">
        <v>19</v>
      </c>
      <c r="GL5" s="1181" t="s">
        <v>19</v>
      </c>
      <c r="GM5" s="1187" t="s">
        <v>19</v>
      </c>
      <c r="GN5" s="1187" t="s">
        <v>19</v>
      </c>
      <c r="GO5" s="1187" t="s">
        <v>19</v>
      </c>
      <c r="GP5" s="1187" t="s">
        <v>19</v>
      </c>
      <c r="GQ5" s="1187" t="s">
        <v>19</v>
      </c>
      <c r="GR5" s="1187" t="s">
        <v>19</v>
      </c>
      <c r="GS5" s="1187" t="s">
        <v>19</v>
      </c>
      <c r="GT5" s="1187" t="s">
        <v>19</v>
      </c>
      <c r="GU5" s="1187" t="s">
        <v>19</v>
      </c>
      <c r="GV5" s="1187" t="s">
        <v>19</v>
      </c>
      <c r="GW5" s="1187" t="s">
        <v>19</v>
      </c>
      <c r="GX5" s="1187" t="s">
        <v>19</v>
      </c>
      <c r="GY5" s="1187" t="s">
        <v>19</v>
      </c>
      <c r="GZ5" s="1187" t="s">
        <v>19</v>
      </c>
      <c r="HA5" s="1187" t="s">
        <v>19</v>
      </c>
      <c r="HB5" s="1181" t="s">
        <v>19</v>
      </c>
      <c r="HC5" s="1181" t="s">
        <v>19</v>
      </c>
      <c r="HD5" s="1181" t="s">
        <v>19</v>
      </c>
      <c r="HE5" s="1181" t="s">
        <v>19</v>
      </c>
      <c r="HF5" s="1181" t="s">
        <v>19</v>
      </c>
      <c r="HG5" s="1181" t="s">
        <v>19</v>
      </c>
      <c r="HH5" s="1181" t="s">
        <v>19</v>
      </c>
      <c r="HI5" s="1181" t="s">
        <v>19</v>
      </c>
      <c r="HJ5" s="1181" t="s">
        <v>19</v>
      </c>
      <c r="HK5" s="1181" t="s">
        <v>19</v>
      </c>
      <c r="HL5" s="1181" t="s">
        <v>19</v>
      </c>
      <c r="HM5" s="1181" t="s">
        <v>19</v>
      </c>
      <c r="HN5" s="1181" t="s">
        <v>19</v>
      </c>
      <c r="HO5" s="1181" t="s">
        <v>19</v>
      </c>
      <c r="HP5" s="1181" t="s">
        <v>19</v>
      </c>
      <c r="HQ5" s="1187"/>
      <c r="HR5" s="1187"/>
      <c r="HS5" s="1187"/>
      <c r="HT5" s="1187"/>
      <c r="HU5" s="1187"/>
      <c r="HV5" s="1187"/>
      <c r="HW5" s="1187"/>
      <c r="HX5" s="1187"/>
      <c r="HY5" s="1187"/>
      <c r="HZ5" s="1187"/>
      <c r="IA5" s="1187"/>
      <c r="IB5" s="1187"/>
      <c r="IC5" s="1187"/>
      <c r="ID5" s="1187"/>
      <c r="IE5" s="1187"/>
      <c r="IF5" s="1214" t="s">
        <v>19</v>
      </c>
      <c r="IG5" s="1181" t="s">
        <v>19</v>
      </c>
      <c r="IH5" s="1181" t="s">
        <v>19</v>
      </c>
      <c r="II5" s="1181" t="s">
        <v>19</v>
      </c>
      <c r="IJ5" s="1181" t="s">
        <v>19</v>
      </c>
      <c r="IK5" s="1181" t="s">
        <v>19</v>
      </c>
      <c r="IL5" s="1181" t="s">
        <v>19</v>
      </c>
      <c r="IM5" s="1181" t="s">
        <v>19</v>
      </c>
      <c r="IN5" s="1181" t="s">
        <v>19</v>
      </c>
      <c r="IO5" s="1181" t="s">
        <v>19</v>
      </c>
      <c r="IP5" s="1181" t="s">
        <v>19</v>
      </c>
      <c r="IQ5" s="1181" t="s">
        <v>19</v>
      </c>
      <c r="IR5" s="1181" t="s">
        <v>19</v>
      </c>
      <c r="IS5" s="1181" t="s">
        <v>19</v>
      </c>
      <c r="IT5" s="1219" t="s">
        <v>19</v>
      </c>
      <c r="IU5" s="1220" t="s">
        <v>19</v>
      </c>
    </row>
    <row r="6" spans="1:255" ht="18.75">
      <c r="A6" s="1179"/>
      <c r="D6" s="1181"/>
      <c r="E6" s="1181"/>
      <c r="F6" s="1181"/>
      <c r="G6" s="1181"/>
      <c r="H6" s="1181"/>
      <c r="I6" s="1181"/>
      <c r="J6" s="1181"/>
      <c r="K6" s="1181"/>
      <c r="L6" s="1181"/>
      <c r="M6" s="1181"/>
      <c r="N6" s="1181"/>
      <c r="O6" s="1181"/>
      <c r="P6" s="1181"/>
      <c r="Q6" s="1181"/>
      <c r="R6" s="1181"/>
      <c r="S6" s="1187"/>
      <c r="T6" s="1187"/>
      <c r="U6" s="1187"/>
      <c r="V6" s="1187"/>
      <c r="W6" s="1187"/>
      <c r="X6" s="1187"/>
      <c r="Y6" s="1187"/>
      <c r="Z6" s="1187"/>
      <c r="AA6" s="1187"/>
      <c r="AB6" s="1187"/>
      <c r="AC6" s="1187"/>
      <c r="AD6" s="1187"/>
      <c r="AE6" s="1187"/>
      <c r="AF6" s="1187"/>
      <c r="AG6" s="1187"/>
      <c r="AH6" s="1181"/>
      <c r="AI6" s="1181"/>
      <c r="AJ6" s="1187"/>
      <c r="AK6" s="1187"/>
      <c r="AL6" s="1187"/>
      <c r="AM6" s="1187"/>
      <c r="AN6" s="1187"/>
      <c r="AO6" s="1187"/>
      <c r="AP6" s="1187"/>
      <c r="AQ6" s="1187"/>
      <c r="AR6" s="1187"/>
      <c r="AS6" s="1187"/>
      <c r="AT6" s="1187"/>
      <c r="AU6" s="1187"/>
      <c r="AV6" s="1187"/>
      <c r="AW6" s="1181"/>
      <c r="AX6" s="1181"/>
      <c r="AY6" s="1181"/>
      <c r="AZ6" s="1181"/>
      <c r="BA6" s="1181"/>
      <c r="BB6" s="1181"/>
      <c r="BC6" s="1181"/>
      <c r="BD6" s="1181"/>
      <c r="BE6" s="1181"/>
      <c r="BF6" s="1181"/>
      <c r="BG6" s="1181"/>
      <c r="BH6" s="1181"/>
      <c r="BI6" s="1181"/>
      <c r="BJ6" s="1187"/>
      <c r="BK6" s="1187" t="s">
        <v>19</v>
      </c>
      <c r="BL6" s="1187" t="s">
        <v>19</v>
      </c>
      <c r="BM6" s="1187" t="s">
        <v>19</v>
      </c>
      <c r="BN6" s="1187" t="s">
        <v>19</v>
      </c>
      <c r="BO6" s="1187" t="s">
        <v>19</v>
      </c>
      <c r="BP6" s="1187" t="s">
        <v>19</v>
      </c>
      <c r="BQ6" s="1187" t="s">
        <v>19</v>
      </c>
      <c r="BR6" s="1187" t="s">
        <v>19</v>
      </c>
      <c r="BS6" s="1187" t="s">
        <v>19</v>
      </c>
      <c r="BT6" s="1187" t="s">
        <v>19</v>
      </c>
      <c r="BU6" s="1187" t="s">
        <v>19</v>
      </c>
      <c r="BV6" s="1187" t="s">
        <v>19</v>
      </c>
      <c r="BW6" s="1187" t="s">
        <v>19</v>
      </c>
      <c r="BX6" s="1187" t="s">
        <v>19</v>
      </c>
      <c r="BY6" s="1181" t="s">
        <v>19</v>
      </c>
      <c r="BZ6" s="1181" t="s">
        <v>19</v>
      </c>
      <c r="CA6" s="1181" t="s">
        <v>19</v>
      </c>
      <c r="CB6" s="1181" t="s">
        <v>19</v>
      </c>
      <c r="CC6" s="1181" t="s">
        <v>19</v>
      </c>
      <c r="CD6" s="1181" t="s">
        <v>19</v>
      </c>
      <c r="CE6" s="1181" t="s">
        <v>19</v>
      </c>
      <c r="CF6" s="1181" t="s">
        <v>19</v>
      </c>
      <c r="CG6" s="1181" t="s">
        <v>19</v>
      </c>
      <c r="CH6" s="1181" t="s">
        <v>19</v>
      </c>
      <c r="CI6" s="1181" t="s">
        <v>19</v>
      </c>
      <c r="CJ6" s="1181" t="s">
        <v>19</v>
      </c>
      <c r="CK6" s="1181" t="s">
        <v>19</v>
      </c>
      <c r="CL6" s="1187"/>
      <c r="CM6" s="1187"/>
      <c r="CN6" s="1187"/>
      <c r="CO6" s="1187"/>
      <c r="CP6" s="1187"/>
      <c r="CQ6" s="1187"/>
      <c r="CR6" s="1187"/>
      <c r="CS6" s="1187"/>
      <c r="CT6" s="1187"/>
      <c r="CU6" s="1187"/>
      <c r="CV6" s="1187"/>
      <c r="CW6" s="1187"/>
      <c r="CX6" s="1187"/>
      <c r="CY6" s="1187"/>
      <c r="CZ6" s="1187"/>
      <c r="DA6" s="1181" t="s">
        <v>19</v>
      </c>
      <c r="DB6" s="1181" t="s">
        <v>19</v>
      </c>
      <c r="DC6" s="1181" t="s">
        <v>19</v>
      </c>
      <c r="DD6" s="1181" t="s">
        <v>19</v>
      </c>
      <c r="DE6" s="1181" t="s">
        <v>19</v>
      </c>
      <c r="DF6" s="1181" t="s">
        <v>19</v>
      </c>
      <c r="DG6" s="1181" t="s">
        <v>19</v>
      </c>
      <c r="DH6" s="1181" t="s">
        <v>19</v>
      </c>
      <c r="DI6" s="1181" t="s">
        <v>19</v>
      </c>
      <c r="DJ6" s="1181" t="s">
        <v>19</v>
      </c>
      <c r="DK6" s="1181" t="s">
        <v>19</v>
      </c>
      <c r="DL6" s="1181" t="s">
        <v>19</v>
      </c>
      <c r="DM6" s="1181" t="s">
        <v>19</v>
      </c>
      <c r="DN6" s="1187" t="s">
        <v>19</v>
      </c>
      <c r="DO6" s="1187" t="s">
        <v>19</v>
      </c>
      <c r="DP6" s="1181" t="s">
        <v>19</v>
      </c>
      <c r="DQ6" s="1181" t="s">
        <v>19</v>
      </c>
      <c r="DR6" s="1181" t="s">
        <v>19</v>
      </c>
      <c r="DS6" s="1181" t="s">
        <v>19</v>
      </c>
      <c r="DT6" s="1181" t="s">
        <v>19</v>
      </c>
      <c r="DU6" s="1181" t="s">
        <v>19</v>
      </c>
      <c r="DV6" s="1181" t="s">
        <v>19</v>
      </c>
      <c r="DW6" s="1181" t="s">
        <v>19</v>
      </c>
      <c r="DX6" s="1181" t="s">
        <v>19</v>
      </c>
      <c r="DY6" s="1181" t="s">
        <v>19</v>
      </c>
      <c r="DZ6" s="1181" t="s">
        <v>19</v>
      </c>
      <c r="EA6" s="1181" t="s">
        <v>19</v>
      </c>
      <c r="EB6" s="1181" t="s">
        <v>19</v>
      </c>
      <c r="EC6" s="1181" t="s">
        <v>19</v>
      </c>
      <c r="ED6" s="1181" t="s">
        <v>19</v>
      </c>
      <c r="EE6" s="1187"/>
      <c r="EF6" s="1187"/>
      <c r="EG6" s="1187"/>
      <c r="EH6" s="1187"/>
      <c r="EI6" s="1187"/>
      <c r="EJ6" s="1187"/>
      <c r="EK6" s="1187"/>
      <c r="EL6" s="1187"/>
      <c r="EM6" s="1187"/>
      <c r="EN6" s="1187"/>
      <c r="EO6" s="1187"/>
      <c r="EP6" s="1187"/>
      <c r="EQ6" s="1187"/>
      <c r="ER6" s="1187"/>
      <c r="ES6" s="1187"/>
      <c r="ET6" s="1181"/>
      <c r="EU6" s="1181"/>
      <c r="EV6" s="1181"/>
      <c r="EW6" s="1181"/>
      <c r="EX6" s="1181"/>
      <c r="EY6" s="1181"/>
      <c r="EZ6" s="1203"/>
      <c r="FA6" s="1204"/>
      <c r="FB6" s="1181"/>
      <c r="FC6" s="1181"/>
      <c r="FD6" s="1181"/>
      <c r="FE6" s="1181"/>
      <c r="FF6" s="1181"/>
      <c r="FG6" s="1181"/>
      <c r="FH6" s="1181"/>
      <c r="FI6" s="1187"/>
      <c r="FJ6" s="1187"/>
      <c r="FK6" s="1187"/>
      <c r="FL6" s="1187"/>
      <c r="FM6" s="1187"/>
      <c r="FN6" s="1187"/>
      <c r="FO6" s="1187"/>
      <c r="FP6" s="1187"/>
      <c r="FQ6" s="1187"/>
      <c r="FR6" s="1187"/>
      <c r="FS6" s="1187"/>
      <c r="FT6" s="1187"/>
      <c r="FU6" s="1187"/>
      <c r="FV6" s="1187"/>
      <c r="FW6" s="1187"/>
      <c r="FX6" s="1181" t="s">
        <v>19</v>
      </c>
      <c r="FY6" s="1181" t="s">
        <v>19</v>
      </c>
      <c r="FZ6" s="1181" t="s">
        <v>19</v>
      </c>
      <c r="GA6" s="1181" t="s">
        <v>19</v>
      </c>
      <c r="GB6" s="1181" t="s">
        <v>19</v>
      </c>
      <c r="GC6" s="1181" t="s">
        <v>19</v>
      </c>
      <c r="GD6" s="1181" t="s">
        <v>19</v>
      </c>
      <c r="GE6" s="1181" t="s">
        <v>19</v>
      </c>
      <c r="GF6" s="1181" t="s">
        <v>19</v>
      </c>
      <c r="GG6" s="1181" t="s">
        <v>19</v>
      </c>
      <c r="GH6" s="1181" t="s">
        <v>19</v>
      </c>
      <c r="GI6" s="1181" t="s">
        <v>19</v>
      </c>
      <c r="GJ6" s="1181" t="s">
        <v>19</v>
      </c>
      <c r="GK6" s="1181" t="s">
        <v>19</v>
      </c>
      <c r="GL6" s="1181" t="s">
        <v>19</v>
      </c>
      <c r="GM6" s="1187" t="s">
        <v>19</v>
      </c>
      <c r="GN6" s="1187" t="s">
        <v>19</v>
      </c>
      <c r="GO6" s="1187" t="s">
        <v>19</v>
      </c>
      <c r="GP6" s="1187" t="s">
        <v>19</v>
      </c>
      <c r="GQ6" s="1187" t="s">
        <v>19</v>
      </c>
      <c r="GR6" s="1187" t="s">
        <v>19</v>
      </c>
      <c r="GS6" s="1187" t="s">
        <v>19</v>
      </c>
      <c r="GT6" s="1187" t="s">
        <v>19</v>
      </c>
      <c r="GU6" s="1187" t="s">
        <v>19</v>
      </c>
      <c r="GV6" s="1187" t="s">
        <v>19</v>
      </c>
      <c r="GW6" s="1187" t="s">
        <v>19</v>
      </c>
      <c r="GX6" s="1187" t="s">
        <v>19</v>
      </c>
      <c r="GY6" s="1187" t="s">
        <v>19</v>
      </c>
      <c r="GZ6" s="1187" t="s">
        <v>19</v>
      </c>
      <c r="HA6" s="1187" t="s">
        <v>19</v>
      </c>
      <c r="HB6" s="1181" t="s">
        <v>19</v>
      </c>
      <c r="HC6" s="1181" t="s">
        <v>19</v>
      </c>
      <c r="HD6" s="1181" t="s">
        <v>19</v>
      </c>
      <c r="HE6" s="1181" t="s">
        <v>19</v>
      </c>
      <c r="HF6" s="1181" t="s">
        <v>19</v>
      </c>
      <c r="HG6" s="1181" t="s">
        <v>19</v>
      </c>
      <c r="HH6" s="1181" t="s">
        <v>19</v>
      </c>
      <c r="HI6" s="1181" t="s">
        <v>19</v>
      </c>
      <c r="HJ6" s="1181" t="s">
        <v>19</v>
      </c>
      <c r="HK6" s="1181" t="s">
        <v>19</v>
      </c>
      <c r="HL6" s="1181" t="s">
        <v>19</v>
      </c>
      <c r="HM6" s="1181" t="s">
        <v>19</v>
      </c>
      <c r="HN6" s="1181" t="s">
        <v>19</v>
      </c>
      <c r="HO6" s="1181" t="s">
        <v>19</v>
      </c>
      <c r="HP6" s="1181" t="s">
        <v>19</v>
      </c>
      <c r="HQ6" s="1187"/>
      <c r="HR6" s="1187"/>
      <c r="HS6" s="1187"/>
      <c r="HT6" s="1187"/>
      <c r="HU6" s="1187"/>
      <c r="HV6" s="1187"/>
      <c r="HW6" s="1187"/>
      <c r="HX6" s="1187"/>
      <c r="HY6" s="1187"/>
      <c r="HZ6" s="1187"/>
      <c r="IA6" s="1187"/>
      <c r="IB6" s="1187"/>
      <c r="IC6" s="1187"/>
      <c r="ID6" s="1187"/>
      <c r="IE6" s="1187"/>
      <c r="IF6" s="1214" t="s">
        <v>19</v>
      </c>
      <c r="IG6" s="1181" t="s">
        <v>19</v>
      </c>
      <c r="IH6" s="1181" t="s">
        <v>19</v>
      </c>
      <c r="II6" s="1181" t="s">
        <v>19</v>
      </c>
      <c r="IJ6" s="1181" t="s">
        <v>19</v>
      </c>
      <c r="IK6" s="1181" t="s">
        <v>19</v>
      </c>
      <c r="IL6" s="1181" t="s">
        <v>19</v>
      </c>
      <c r="IM6" s="1181" t="s">
        <v>19</v>
      </c>
      <c r="IN6" s="1181" t="s">
        <v>19</v>
      </c>
      <c r="IO6" s="1181" t="s">
        <v>19</v>
      </c>
      <c r="IP6" s="1181" t="s">
        <v>19</v>
      </c>
      <c r="IQ6" s="1181" t="s">
        <v>19</v>
      </c>
      <c r="IR6" s="1181" t="s">
        <v>19</v>
      </c>
      <c r="IS6" s="1181" t="s">
        <v>19</v>
      </c>
      <c r="IT6" s="1219" t="s">
        <v>19</v>
      </c>
      <c r="IU6" s="1220" t="s">
        <v>19</v>
      </c>
    </row>
    <row r="7" spans="1:255">
      <c r="A7" s="1179"/>
      <c r="D7" s="1181"/>
      <c r="E7" s="1181"/>
      <c r="F7" s="1181"/>
      <c r="G7" s="1181"/>
      <c r="H7" s="1181"/>
      <c r="I7" s="1181"/>
      <c r="J7" s="1181"/>
      <c r="K7" s="1181"/>
      <c r="L7" s="1181"/>
      <c r="M7" s="1181"/>
      <c r="N7" s="1181"/>
      <c r="O7" s="1181"/>
      <c r="P7" s="1181"/>
      <c r="Q7" s="1181"/>
      <c r="R7" s="1181"/>
      <c r="S7" s="1187"/>
      <c r="T7" s="1187"/>
      <c r="U7" s="1187"/>
      <c r="V7" s="1187"/>
      <c r="W7" s="1187"/>
      <c r="X7" s="1187"/>
      <c r="Y7" s="1187"/>
      <c r="Z7" s="1187"/>
      <c r="AA7" s="1187"/>
      <c r="AB7" s="1187"/>
      <c r="AC7" s="1187"/>
      <c r="AD7" s="1187"/>
      <c r="AE7" s="1187"/>
      <c r="AF7" s="1187"/>
      <c r="AG7" s="1187"/>
      <c r="AH7" s="1181"/>
      <c r="AI7" s="1181"/>
      <c r="AJ7" s="1187"/>
      <c r="AK7" s="1187"/>
      <c r="AL7" s="1187"/>
      <c r="AM7" s="1187"/>
      <c r="AN7" s="1187"/>
      <c r="AO7" s="1187"/>
      <c r="AP7" s="1187"/>
      <c r="AQ7" s="1187"/>
      <c r="AR7" s="1187"/>
      <c r="AS7" s="1187"/>
      <c r="AT7" s="1187"/>
      <c r="AU7" s="1187"/>
      <c r="AV7" s="1187"/>
      <c r="AW7" s="1181"/>
      <c r="AX7" s="1181"/>
      <c r="AY7" s="1181"/>
      <c r="AZ7" s="1181"/>
      <c r="BA7" s="1181"/>
      <c r="BB7" s="1181"/>
      <c r="BC7" s="1181"/>
      <c r="BD7" s="1181"/>
      <c r="BE7" s="1181"/>
      <c r="BF7" s="1181"/>
      <c r="BG7" s="1181"/>
      <c r="BH7" s="1181"/>
      <c r="BI7" s="1181"/>
      <c r="BJ7" s="1187"/>
      <c r="BK7" s="1187" t="s">
        <v>19</v>
      </c>
      <c r="BL7" s="1187" t="s">
        <v>19</v>
      </c>
      <c r="BM7" s="1187" t="s">
        <v>19</v>
      </c>
      <c r="BN7" s="1187" t="s">
        <v>19</v>
      </c>
      <c r="BO7" s="1187" t="s">
        <v>19</v>
      </c>
      <c r="BP7" s="1187" t="s">
        <v>19</v>
      </c>
      <c r="BQ7" s="1187" t="s">
        <v>19</v>
      </c>
      <c r="BR7" s="1187" t="s">
        <v>19</v>
      </c>
      <c r="BS7" s="1187" t="s">
        <v>19</v>
      </c>
      <c r="BT7" s="1187" t="s">
        <v>19</v>
      </c>
      <c r="BU7" s="1187" t="s">
        <v>19</v>
      </c>
      <c r="BV7" s="1187" t="s">
        <v>19</v>
      </c>
      <c r="BW7" s="1187" t="s">
        <v>19</v>
      </c>
      <c r="BX7" s="1187" t="s">
        <v>19</v>
      </c>
      <c r="BY7" s="1181" t="s">
        <v>19</v>
      </c>
      <c r="BZ7" s="1181" t="s">
        <v>19</v>
      </c>
      <c r="CA7" s="1181" t="s">
        <v>19</v>
      </c>
      <c r="CB7" s="1181" t="s">
        <v>19</v>
      </c>
      <c r="CC7" s="1181" t="s">
        <v>19</v>
      </c>
      <c r="CD7" s="1181" t="s">
        <v>19</v>
      </c>
      <c r="CE7" s="1181" t="s">
        <v>19</v>
      </c>
      <c r="CF7" s="1181" t="s">
        <v>19</v>
      </c>
      <c r="CG7" s="1181" t="s">
        <v>19</v>
      </c>
      <c r="CH7" s="1181" t="s">
        <v>19</v>
      </c>
      <c r="CI7" s="1181" t="s">
        <v>19</v>
      </c>
      <c r="CJ7" s="1181" t="s">
        <v>19</v>
      </c>
      <c r="CK7" s="1181" t="s">
        <v>19</v>
      </c>
      <c r="CL7" s="1187"/>
      <c r="CM7" s="1187"/>
      <c r="CN7" s="1187"/>
      <c r="CO7" s="1187"/>
      <c r="CP7" s="1187"/>
      <c r="CQ7" s="1187"/>
      <c r="CR7" s="1187"/>
      <c r="CS7" s="1187"/>
      <c r="CT7" s="1187"/>
      <c r="CU7" s="1187"/>
      <c r="CV7" s="1187"/>
      <c r="CW7" s="1187"/>
      <c r="CX7" s="1187"/>
      <c r="CY7" s="1187"/>
      <c r="CZ7" s="1187"/>
      <c r="DA7" s="1181" t="s">
        <v>19</v>
      </c>
      <c r="DB7" s="1181" t="s">
        <v>19</v>
      </c>
      <c r="DC7" s="1181" t="s">
        <v>19</v>
      </c>
      <c r="DD7" s="1181" t="s">
        <v>19</v>
      </c>
      <c r="DE7" s="1181" t="s">
        <v>19</v>
      </c>
      <c r="DF7" s="1181" t="s">
        <v>19</v>
      </c>
      <c r="DG7" s="1181" t="s">
        <v>19</v>
      </c>
      <c r="DH7" s="1181" t="s">
        <v>19</v>
      </c>
      <c r="DI7" s="1181" t="s">
        <v>19</v>
      </c>
      <c r="DJ7" s="1181" t="s">
        <v>19</v>
      </c>
      <c r="DK7" s="1181" t="s">
        <v>19</v>
      </c>
      <c r="DL7" s="1181" t="s">
        <v>19</v>
      </c>
      <c r="DM7" s="1181" t="s">
        <v>19</v>
      </c>
      <c r="DN7" s="1187" t="s">
        <v>19</v>
      </c>
      <c r="DO7" s="1187" t="s">
        <v>19</v>
      </c>
      <c r="DP7" s="1181" t="s">
        <v>19</v>
      </c>
      <c r="DQ7" s="1181" t="s">
        <v>19</v>
      </c>
      <c r="DR7" s="1181" t="s">
        <v>19</v>
      </c>
      <c r="DS7" s="1181" t="s">
        <v>19</v>
      </c>
      <c r="DT7" s="1181" t="s">
        <v>19</v>
      </c>
      <c r="DU7" s="1181" t="s">
        <v>19</v>
      </c>
      <c r="DV7" s="1181" t="s">
        <v>19</v>
      </c>
      <c r="DW7" s="1181" t="s">
        <v>19</v>
      </c>
      <c r="DX7" s="1181" t="s">
        <v>19</v>
      </c>
      <c r="DY7" s="1181" t="s">
        <v>19</v>
      </c>
      <c r="DZ7" s="1181" t="s">
        <v>19</v>
      </c>
      <c r="EA7" s="1181" t="s">
        <v>19</v>
      </c>
      <c r="EB7" s="1181" t="s">
        <v>19</v>
      </c>
      <c r="EC7" s="1181" t="s">
        <v>19</v>
      </c>
      <c r="ED7" s="1181" t="s">
        <v>19</v>
      </c>
      <c r="EE7" s="1187"/>
      <c r="EF7" s="1187"/>
      <c r="EG7" s="1187"/>
      <c r="EH7" s="1187"/>
      <c r="EI7" s="1187"/>
      <c r="EJ7" s="1187"/>
      <c r="EK7" s="1187"/>
      <c r="EL7" s="1187"/>
      <c r="EM7" s="1187"/>
      <c r="EN7" s="1187"/>
      <c r="EO7" s="1187"/>
      <c r="EP7" s="1187"/>
      <c r="EQ7" s="1187"/>
      <c r="ER7" s="1187"/>
      <c r="ES7" s="1187"/>
      <c r="ET7" s="1181"/>
      <c r="EU7" s="1181"/>
      <c r="EV7" s="1181"/>
      <c r="EW7" s="1181"/>
      <c r="EX7" s="1181"/>
      <c r="EY7" s="1181"/>
      <c r="EZ7" s="1203"/>
      <c r="FA7" s="1205"/>
      <c r="FB7" s="1181"/>
      <c r="FC7" s="1181"/>
      <c r="FD7" s="1181"/>
      <c r="FE7" s="1181"/>
      <c r="FF7" s="1181"/>
      <c r="FG7" s="1181"/>
      <c r="FH7" s="1181"/>
      <c r="FI7" s="1187"/>
      <c r="FJ7" s="1187"/>
      <c r="FK7" s="1187"/>
      <c r="FL7" s="1187"/>
      <c r="FM7" s="1187"/>
      <c r="FN7" s="1187"/>
      <c r="FO7" s="1187"/>
      <c r="FP7" s="1187"/>
      <c r="FQ7" s="1187"/>
      <c r="FR7" s="1187"/>
      <c r="FS7" s="1187"/>
      <c r="FT7" s="1187"/>
      <c r="FU7" s="1187"/>
      <c r="FV7" s="1187"/>
      <c r="FW7" s="1187"/>
      <c r="FX7" s="1181" t="s">
        <v>19</v>
      </c>
      <c r="FY7" s="1181" t="s">
        <v>19</v>
      </c>
      <c r="FZ7" s="1181" t="s">
        <v>19</v>
      </c>
      <c r="GA7" s="1181" t="s">
        <v>19</v>
      </c>
      <c r="GB7" s="1181" t="s">
        <v>19</v>
      </c>
      <c r="GC7" s="1181" t="s">
        <v>19</v>
      </c>
      <c r="GD7" s="1181" t="s">
        <v>19</v>
      </c>
      <c r="GE7" s="1181" t="s">
        <v>19</v>
      </c>
      <c r="GF7" s="1181" t="s">
        <v>19</v>
      </c>
      <c r="GG7" s="1181" t="s">
        <v>19</v>
      </c>
      <c r="GH7" s="1181" t="s">
        <v>19</v>
      </c>
      <c r="GI7" s="1181" t="s">
        <v>19</v>
      </c>
      <c r="GJ7" s="1181" t="s">
        <v>19</v>
      </c>
      <c r="GK7" s="1181" t="s">
        <v>19</v>
      </c>
      <c r="GL7" s="1181" t="s">
        <v>19</v>
      </c>
      <c r="GM7" s="1187" t="s">
        <v>19</v>
      </c>
      <c r="GN7" s="1187" t="s">
        <v>19</v>
      </c>
      <c r="GO7" s="1187" t="s">
        <v>19</v>
      </c>
      <c r="GP7" s="1187" t="s">
        <v>19</v>
      </c>
      <c r="GQ7" s="1187" t="s">
        <v>19</v>
      </c>
      <c r="GR7" s="1187" t="s">
        <v>19</v>
      </c>
      <c r="GS7" s="1187" t="s">
        <v>19</v>
      </c>
      <c r="GT7" s="1187" t="s">
        <v>19</v>
      </c>
      <c r="GU7" s="1187" t="s">
        <v>19</v>
      </c>
      <c r="GV7" s="1187" t="s">
        <v>19</v>
      </c>
      <c r="GW7" s="1187" t="s">
        <v>19</v>
      </c>
      <c r="GX7" s="1187" t="s">
        <v>19</v>
      </c>
      <c r="GY7" s="1187" t="s">
        <v>19</v>
      </c>
      <c r="GZ7" s="1187" t="s">
        <v>19</v>
      </c>
      <c r="HA7" s="1187" t="s">
        <v>19</v>
      </c>
      <c r="HB7" s="1181" t="s">
        <v>19</v>
      </c>
      <c r="HC7" s="1181" t="s">
        <v>19</v>
      </c>
      <c r="HD7" s="1181" t="s">
        <v>19</v>
      </c>
      <c r="HE7" s="1181" t="s">
        <v>19</v>
      </c>
      <c r="HF7" s="1181" t="s">
        <v>19</v>
      </c>
      <c r="HG7" s="1181" t="s">
        <v>19</v>
      </c>
      <c r="HH7" s="1181" t="s">
        <v>19</v>
      </c>
      <c r="HI7" s="1181" t="s">
        <v>19</v>
      </c>
      <c r="HJ7" s="1181" t="s">
        <v>19</v>
      </c>
      <c r="HK7" s="1181" t="s">
        <v>19</v>
      </c>
      <c r="HL7" s="1181" t="s">
        <v>19</v>
      </c>
      <c r="HM7" s="1181" t="s">
        <v>19</v>
      </c>
      <c r="HN7" s="1181" t="s">
        <v>19</v>
      </c>
      <c r="HO7" s="1181" t="s">
        <v>19</v>
      </c>
      <c r="HP7" s="1181" t="s">
        <v>19</v>
      </c>
      <c r="HQ7" s="1187"/>
      <c r="HR7" s="1187"/>
      <c r="HS7" s="1187"/>
      <c r="HT7" s="1187"/>
      <c r="HU7" s="1187"/>
      <c r="HV7" s="1187"/>
      <c r="HW7" s="1187"/>
      <c r="HX7" s="1187"/>
      <c r="HY7" s="1187"/>
      <c r="HZ7" s="1187"/>
      <c r="IA7" s="1187"/>
      <c r="IB7" s="1187"/>
      <c r="IC7" s="1187"/>
      <c r="ID7" s="1187"/>
      <c r="IE7" s="1187"/>
      <c r="IF7" s="1214" t="s">
        <v>19</v>
      </c>
      <c r="IG7" s="1181" t="s">
        <v>19</v>
      </c>
      <c r="IH7" s="1181" t="s">
        <v>19</v>
      </c>
      <c r="II7" s="1181" t="s">
        <v>19</v>
      </c>
      <c r="IJ7" s="1181" t="s">
        <v>19</v>
      </c>
      <c r="IK7" s="1181" t="s">
        <v>19</v>
      </c>
      <c r="IL7" s="1181" t="s">
        <v>19</v>
      </c>
      <c r="IM7" s="1181" t="s">
        <v>19</v>
      </c>
      <c r="IN7" s="1181" t="s">
        <v>19</v>
      </c>
      <c r="IO7" s="1181" t="s">
        <v>19</v>
      </c>
      <c r="IP7" s="1181" t="s">
        <v>19</v>
      </c>
      <c r="IQ7" s="1181" t="s">
        <v>19</v>
      </c>
      <c r="IR7" s="1181" t="s">
        <v>19</v>
      </c>
      <c r="IS7" s="1181" t="s">
        <v>19</v>
      </c>
      <c r="IT7" s="1219" t="s">
        <v>19</v>
      </c>
      <c r="IU7" s="1220" t="s">
        <v>19</v>
      </c>
    </row>
    <row r="8" spans="1:255">
      <c r="A8" s="1179"/>
      <c r="D8" s="1181"/>
      <c r="E8" s="1181"/>
      <c r="F8" s="1181"/>
      <c r="G8" s="1181"/>
      <c r="H8" s="1181"/>
      <c r="I8" s="1181"/>
      <c r="J8" s="1181"/>
      <c r="K8" s="1181"/>
      <c r="L8" s="1181"/>
      <c r="M8" s="1181"/>
      <c r="N8" s="1181"/>
      <c r="O8" s="1181"/>
      <c r="P8" s="1181"/>
      <c r="Q8" s="1181"/>
      <c r="R8" s="1181"/>
      <c r="S8" s="1187"/>
      <c r="T8" s="1187"/>
      <c r="U8" s="1187"/>
      <c r="V8" s="1187"/>
      <c r="W8" s="1187"/>
      <c r="X8" s="1187"/>
      <c r="Y8" s="1187"/>
      <c r="Z8" s="1187"/>
      <c r="AA8" s="1187"/>
      <c r="AB8" s="1187"/>
      <c r="AC8" s="1187"/>
      <c r="AD8" s="1187"/>
      <c r="AE8" s="1187"/>
      <c r="AF8" s="1187"/>
      <c r="AG8" s="1187"/>
      <c r="AH8" s="1181"/>
      <c r="AI8" s="1181"/>
      <c r="AJ8" s="1187"/>
      <c r="AK8" s="1187"/>
      <c r="AL8" s="1187"/>
      <c r="AM8" s="1187"/>
      <c r="AN8" s="1187"/>
      <c r="AO8" s="1187"/>
      <c r="AP8" s="1187"/>
      <c r="AQ8" s="1187"/>
      <c r="AR8" s="1187"/>
      <c r="AS8" s="1187"/>
      <c r="AT8" s="1187"/>
      <c r="AU8" s="1187"/>
      <c r="AV8" s="1187"/>
      <c r="AW8" s="1181"/>
      <c r="AX8" s="1181"/>
      <c r="AY8" s="1181"/>
      <c r="AZ8" s="1181"/>
      <c r="BA8" s="1181"/>
      <c r="BB8" s="1181"/>
      <c r="BC8" s="1181"/>
      <c r="BD8" s="1181"/>
      <c r="BE8" s="1181"/>
      <c r="BF8" s="1181"/>
      <c r="BG8" s="1181"/>
      <c r="BH8" s="1181"/>
      <c r="BI8" s="1181"/>
      <c r="BJ8" s="1187"/>
      <c r="BK8" s="1187"/>
      <c r="BL8" s="1187"/>
      <c r="BM8" s="1187"/>
      <c r="BN8" s="1187"/>
      <c r="BO8" s="1187"/>
      <c r="BP8" s="1187"/>
      <c r="BQ8" s="1187"/>
      <c r="BR8" s="1187"/>
      <c r="BS8" s="1187"/>
      <c r="BT8" s="1187"/>
      <c r="BU8" s="1187"/>
      <c r="BV8" s="1187"/>
      <c r="BW8" s="1187"/>
      <c r="BX8" s="1187"/>
      <c r="BY8" s="1181"/>
      <c r="BZ8" s="1181"/>
      <c r="CA8" s="1181"/>
      <c r="CB8" s="1181"/>
      <c r="CC8" s="1181"/>
      <c r="CD8" s="1181"/>
      <c r="CE8" s="1181"/>
      <c r="CF8" s="1181"/>
      <c r="CG8" s="1181"/>
      <c r="CH8" s="1181"/>
      <c r="CI8" s="1181"/>
      <c r="CJ8" s="1181"/>
      <c r="CK8" s="1181"/>
      <c r="CL8" s="1187"/>
      <c r="CM8" s="1187"/>
      <c r="CN8" s="1187"/>
      <c r="CO8" s="1187"/>
      <c r="CP8" s="1187"/>
      <c r="CQ8" s="1187"/>
      <c r="CR8" s="1187"/>
      <c r="CS8" s="1187"/>
      <c r="CT8" s="1187"/>
      <c r="CU8" s="1187"/>
      <c r="CV8" s="1187"/>
      <c r="CW8" s="1187"/>
      <c r="CX8" s="1187"/>
      <c r="CY8" s="1187"/>
      <c r="CZ8" s="1187"/>
      <c r="DA8" s="1181"/>
      <c r="DB8" s="1181"/>
      <c r="DC8" s="1181"/>
      <c r="DD8" s="1181"/>
      <c r="DE8" s="1181"/>
      <c r="DF8" s="1181"/>
      <c r="DG8" s="1181"/>
      <c r="DH8" s="1181"/>
      <c r="DI8" s="1181"/>
      <c r="DJ8" s="1181"/>
      <c r="DK8" s="1181"/>
      <c r="DL8" s="1181"/>
      <c r="DM8" s="1181"/>
      <c r="DN8" s="1187"/>
      <c r="DO8" s="1187"/>
      <c r="DP8" s="1181"/>
      <c r="DQ8" s="1181"/>
      <c r="DR8" s="1181"/>
      <c r="DS8" s="1181"/>
      <c r="DT8" s="1181"/>
      <c r="DU8" s="1181"/>
      <c r="DV8" s="1181"/>
      <c r="DW8" s="1181"/>
      <c r="DX8" s="1181"/>
      <c r="DY8" s="1181"/>
      <c r="DZ8" s="1181"/>
      <c r="EA8" s="1181"/>
      <c r="EB8" s="1181"/>
      <c r="EC8" s="1181"/>
      <c r="ED8" s="1181"/>
      <c r="EE8" s="1187"/>
      <c r="EF8" s="1187"/>
      <c r="EG8" s="1187"/>
      <c r="EH8" s="1187"/>
      <c r="EI8" s="1187"/>
      <c r="EJ8" s="1187"/>
      <c r="EK8" s="1187"/>
      <c r="EL8" s="1187"/>
      <c r="EM8" s="1187"/>
      <c r="EN8" s="1187"/>
      <c r="EO8" s="1187"/>
      <c r="EP8" s="1187"/>
      <c r="EQ8" s="1187"/>
      <c r="ER8" s="1187"/>
      <c r="ES8" s="1187"/>
      <c r="ET8" s="1181"/>
      <c r="EU8" s="1181"/>
      <c r="EV8" s="1181"/>
      <c r="EW8" s="1181"/>
      <c r="EX8" s="1181"/>
      <c r="EY8" s="1181"/>
      <c r="EZ8" s="1203"/>
      <c r="FA8" s="1205"/>
      <c r="FB8" s="1181"/>
      <c r="FC8" s="1181"/>
      <c r="FD8" s="1181"/>
      <c r="FE8" s="1181"/>
      <c r="FF8" s="1181"/>
      <c r="FG8" s="1181"/>
      <c r="FH8" s="1181"/>
      <c r="FI8" s="1187"/>
      <c r="FJ8" s="1187"/>
      <c r="FK8" s="1187"/>
      <c r="FL8" s="1187"/>
      <c r="FM8" s="1187"/>
      <c r="FN8" s="1187"/>
      <c r="FO8" s="1187"/>
      <c r="FP8" s="1187"/>
      <c r="FQ8" s="1187"/>
      <c r="FR8" s="1187"/>
      <c r="FS8" s="1187"/>
      <c r="FT8" s="1187"/>
      <c r="FU8" s="1187"/>
      <c r="FV8" s="1187"/>
      <c r="FW8" s="1187"/>
      <c r="FX8" s="1181"/>
      <c r="FY8" s="1181"/>
      <c r="FZ8" s="1181"/>
      <c r="GA8" s="1181"/>
      <c r="GB8" s="1181"/>
      <c r="GC8" s="1181"/>
      <c r="GD8" s="1181"/>
      <c r="GE8" s="1181"/>
      <c r="GF8" s="1181"/>
      <c r="GG8" s="1181"/>
      <c r="GH8" s="1181"/>
      <c r="GI8" s="1181"/>
      <c r="GJ8" s="1181"/>
      <c r="GK8" s="1181"/>
      <c r="GL8" s="1181"/>
      <c r="GM8" s="1187"/>
      <c r="GN8" s="1187"/>
      <c r="GO8" s="1187"/>
      <c r="GP8" s="1187"/>
      <c r="GQ8" s="1187"/>
      <c r="GR8" s="1187"/>
      <c r="GS8" s="1187"/>
      <c r="GT8" s="1187"/>
      <c r="GU8" s="1187"/>
      <c r="GV8" s="1187"/>
      <c r="GW8" s="1187"/>
      <c r="GX8" s="1187"/>
      <c r="GY8" s="1187"/>
      <c r="GZ8" s="1187"/>
      <c r="HA8" s="1187"/>
      <c r="HB8" s="1181"/>
      <c r="HC8" s="1181"/>
      <c r="HD8" s="1181"/>
      <c r="HE8" s="1181"/>
      <c r="HF8" s="1181"/>
      <c r="HG8" s="1181"/>
      <c r="HH8" s="1181"/>
      <c r="HI8" s="1181"/>
      <c r="HJ8" s="1181"/>
      <c r="HK8" s="1181"/>
      <c r="HL8" s="1181"/>
      <c r="HM8" s="1181"/>
      <c r="HN8" s="1181"/>
      <c r="HO8" s="1181"/>
      <c r="HP8" s="1181"/>
      <c r="HQ8" s="1187"/>
      <c r="HR8" s="1187"/>
      <c r="HS8" s="1187"/>
      <c r="HT8" s="1187"/>
      <c r="HU8" s="1187"/>
      <c r="HV8" s="1187"/>
      <c r="HW8" s="1187"/>
      <c r="HX8" s="1187"/>
      <c r="HY8" s="1187"/>
      <c r="HZ8" s="1187"/>
      <c r="IA8" s="1187"/>
      <c r="IB8" s="1187"/>
      <c r="IC8" s="1187"/>
      <c r="ID8" s="1187"/>
      <c r="IE8" s="1187"/>
      <c r="IF8" s="1214"/>
      <c r="IG8" s="1181"/>
      <c r="IH8" s="1181"/>
      <c r="II8" s="1181"/>
      <c r="IJ8" s="1181"/>
      <c r="IK8" s="1181"/>
      <c r="IL8" s="1181"/>
      <c r="IM8" s="1181"/>
      <c r="IN8" s="1181"/>
      <c r="IO8" s="1181"/>
      <c r="IP8" s="1181"/>
      <c r="IQ8" s="1181"/>
      <c r="IR8" s="1181"/>
      <c r="IS8" s="1181"/>
      <c r="IT8" s="1219"/>
      <c r="IU8" s="1220"/>
    </row>
    <row r="9" spans="1:255">
      <c r="A9" s="1179"/>
      <c r="D9" s="1181"/>
      <c r="E9" s="1181"/>
      <c r="F9" s="1181"/>
      <c r="G9" s="1181"/>
      <c r="H9" s="1181"/>
      <c r="I9" s="1181"/>
      <c r="J9" s="1181"/>
      <c r="K9" s="1181"/>
      <c r="L9" s="1181"/>
      <c r="M9" s="1181"/>
      <c r="N9" s="1181"/>
      <c r="O9" s="1181"/>
      <c r="P9" s="1181"/>
      <c r="Q9" s="1181"/>
      <c r="R9" s="1181"/>
      <c r="S9" s="1187"/>
      <c r="T9" s="1187"/>
      <c r="U9" s="1187"/>
      <c r="V9" s="1187"/>
      <c r="W9" s="1187"/>
      <c r="X9" s="1187"/>
      <c r="Y9" s="1187"/>
      <c r="Z9" s="1187"/>
      <c r="AA9" s="1187"/>
      <c r="AB9" s="1187"/>
      <c r="AC9" s="1187"/>
      <c r="AD9" s="1187"/>
      <c r="AE9" s="1187"/>
      <c r="AF9" s="1187"/>
      <c r="AG9" s="1187"/>
      <c r="AH9" s="1181"/>
      <c r="AI9" s="1181"/>
      <c r="AJ9" s="1187"/>
      <c r="AK9" s="1187"/>
      <c r="AL9" s="1187"/>
      <c r="AM9" s="1187"/>
      <c r="AN9" s="1187"/>
      <c r="AO9" s="1187"/>
      <c r="AP9" s="1187"/>
      <c r="AQ9" s="1187"/>
      <c r="AR9" s="1187"/>
      <c r="AS9" s="1187"/>
      <c r="AT9" s="1187"/>
      <c r="AU9" s="1187"/>
      <c r="AV9" s="1187"/>
      <c r="AW9" s="1181"/>
      <c r="AX9" s="1181"/>
      <c r="AY9" s="1181"/>
      <c r="AZ9" s="1181"/>
      <c r="BA9" s="1181"/>
      <c r="BB9" s="1181"/>
      <c r="BC9" s="1181"/>
      <c r="BD9" s="1181"/>
      <c r="BE9" s="1181"/>
      <c r="BF9" s="1181"/>
      <c r="BG9" s="1181"/>
      <c r="BH9" s="1181"/>
      <c r="BI9" s="1181"/>
      <c r="BJ9" s="1187"/>
      <c r="BK9" s="1187"/>
      <c r="BL9" s="1187"/>
      <c r="BM9" s="1187"/>
      <c r="BN9" s="1187"/>
      <c r="BO9" s="1187"/>
      <c r="BP9" s="1187"/>
      <c r="BQ9" s="1187"/>
      <c r="BR9" s="1187"/>
      <c r="BS9" s="1187"/>
      <c r="BT9" s="1187"/>
      <c r="BU9" s="1187"/>
      <c r="BV9" s="1187"/>
      <c r="BW9" s="1187"/>
      <c r="BX9" s="1187"/>
      <c r="BY9" s="1181"/>
      <c r="BZ9" s="1181"/>
      <c r="CA9" s="1181"/>
      <c r="CB9" s="1181"/>
      <c r="CC9" s="1181"/>
      <c r="CD9" s="1181"/>
      <c r="CE9" s="1181"/>
      <c r="CF9" s="1181"/>
      <c r="CG9" s="1181"/>
      <c r="CH9" s="1181"/>
      <c r="CI9" s="1181"/>
      <c r="CJ9" s="1181"/>
      <c r="CK9" s="1181"/>
      <c r="CL9" s="1187"/>
      <c r="CM9" s="1187"/>
      <c r="CN9" s="1187"/>
      <c r="CO9" s="1187"/>
      <c r="CP9" s="1187"/>
      <c r="CQ9" s="1187"/>
      <c r="CR9" s="1187"/>
      <c r="CS9" s="1187"/>
      <c r="CT9" s="1187"/>
      <c r="CU9" s="1187"/>
      <c r="CV9" s="1187"/>
      <c r="CW9" s="1187"/>
      <c r="CX9" s="1187"/>
      <c r="CY9" s="1187"/>
      <c r="CZ9" s="1187"/>
      <c r="DA9" s="1181"/>
      <c r="DB9" s="1181"/>
      <c r="DC9" s="1181"/>
      <c r="DD9" s="1181"/>
      <c r="DE9" s="1181"/>
      <c r="DF9" s="1181"/>
      <c r="DG9" s="1181"/>
      <c r="DH9" s="1181"/>
      <c r="DI9" s="1181"/>
      <c r="DJ9" s="1181"/>
      <c r="DK9" s="1181"/>
      <c r="DL9" s="1181"/>
      <c r="DM9" s="1181"/>
      <c r="DN9" s="1187"/>
      <c r="DO9" s="1187"/>
      <c r="DP9" s="1181"/>
      <c r="DQ9" s="1181"/>
      <c r="DR9" s="1181"/>
      <c r="DS9" s="1181"/>
      <c r="DT9" s="1181"/>
      <c r="DU9" s="1181"/>
      <c r="DV9" s="1181"/>
      <c r="DW9" s="1181"/>
      <c r="DX9" s="1181"/>
      <c r="DY9" s="1181"/>
      <c r="DZ9" s="1181"/>
      <c r="EA9" s="1181"/>
      <c r="EB9" s="1181"/>
      <c r="EC9" s="1181"/>
      <c r="ED9" s="1181"/>
      <c r="EE9" s="1187"/>
      <c r="EF9" s="1187"/>
      <c r="EG9" s="1187"/>
      <c r="EH9" s="1187"/>
      <c r="EI9" s="1187"/>
      <c r="EJ9" s="1187"/>
      <c r="EK9" s="1187"/>
      <c r="EL9" s="1187"/>
      <c r="EM9" s="1187"/>
      <c r="EN9" s="1187"/>
      <c r="EO9" s="1187"/>
      <c r="EP9" s="1187"/>
      <c r="EQ9" s="1187"/>
      <c r="ER9" s="1187"/>
      <c r="ES9" s="1187"/>
      <c r="ET9" s="1181"/>
      <c r="EU9" s="1181"/>
      <c r="EV9" s="1181"/>
      <c r="EW9" s="1181"/>
      <c r="EX9" s="1181"/>
      <c r="EY9" s="1181"/>
      <c r="EZ9" s="1203"/>
      <c r="FA9" s="1205"/>
      <c r="FB9" s="1181"/>
      <c r="FC9" s="1181"/>
      <c r="FD9" s="1181"/>
      <c r="FE9" s="1181"/>
      <c r="FF9" s="1181"/>
      <c r="FG9" s="1181"/>
      <c r="FH9" s="1181"/>
      <c r="FI9" s="1187"/>
      <c r="FJ9" s="1187"/>
      <c r="FK9" s="1187"/>
      <c r="FL9" s="1187"/>
      <c r="FM9" s="1187"/>
      <c r="FN9" s="1187"/>
      <c r="FO9" s="1187"/>
      <c r="FP9" s="1187"/>
      <c r="FQ9" s="1187"/>
      <c r="FR9" s="1187"/>
      <c r="FS9" s="1187"/>
      <c r="FT9" s="1187"/>
      <c r="FU9" s="1187"/>
      <c r="FV9" s="1187"/>
      <c r="FW9" s="1187"/>
      <c r="FX9" s="1181"/>
      <c r="FY9" s="1181"/>
      <c r="FZ9" s="1181"/>
      <c r="GA9" s="1181"/>
      <c r="GB9" s="1181"/>
      <c r="GC9" s="1181"/>
      <c r="GD9" s="1181"/>
      <c r="GE9" s="1181"/>
      <c r="GF9" s="1181"/>
      <c r="GG9" s="1181"/>
      <c r="GH9" s="1181"/>
      <c r="GI9" s="1181"/>
      <c r="GJ9" s="1181"/>
      <c r="GK9" s="1181"/>
      <c r="GL9" s="1181"/>
      <c r="GM9" s="1187"/>
      <c r="GN9" s="1187"/>
      <c r="GO9" s="1187"/>
      <c r="GP9" s="1187"/>
      <c r="GQ9" s="1187"/>
      <c r="GR9" s="1187"/>
      <c r="GS9" s="1187"/>
      <c r="GT9" s="1187"/>
      <c r="GU9" s="1187"/>
      <c r="GV9" s="1187"/>
      <c r="GW9" s="1187"/>
      <c r="GX9" s="1187"/>
      <c r="GY9" s="1187"/>
      <c r="GZ9" s="1187"/>
      <c r="HA9" s="1187"/>
      <c r="HB9" s="1181"/>
      <c r="HC9" s="1181"/>
      <c r="HD9" s="1181"/>
      <c r="HE9" s="1181"/>
      <c r="HF9" s="1181"/>
      <c r="HG9" s="1181"/>
      <c r="HH9" s="1181"/>
      <c r="HI9" s="1181"/>
      <c r="HJ9" s="1181"/>
      <c r="HK9" s="1181"/>
      <c r="HL9" s="1181"/>
      <c r="HM9" s="1181"/>
      <c r="HN9" s="1181"/>
      <c r="HO9" s="1181"/>
      <c r="HP9" s="1181"/>
      <c r="HQ9" s="1187"/>
      <c r="HR9" s="1187"/>
      <c r="HS9" s="1187"/>
      <c r="HT9" s="1187"/>
      <c r="HU9" s="1187"/>
      <c r="HV9" s="1187"/>
      <c r="HW9" s="1187"/>
      <c r="HX9" s="1187"/>
      <c r="HY9" s="1187"/>
      <c r="HZ9" s="1187"/>
      <c r="IA9" s="1187"/>
      <c r="IB9" s="1187"/>
      <c r="IC9" s="1187"/>
      <c r="ID9" s="1187"/>
      <c r="IE9" s="1187"/>
      <c r="IF9" s="1214"/>
      <c r="IG9" s="1181"/>
      <c r="IH9" s="1181"/>
      <c r="II9" s="1181"/>
      <c r="IJ9" s="1181"/>
      <c r="IK9" s="1181"/>
      <c r="IL9" s="1181"/>
      <c r="IM9" s="1181"/>
      <c r="IN9" s="1181"/>
      <c r="IO9" s="1181"/>
      <c r="IP9" s="1181"/>
      <c r="IQ9" s="1181"/>
      <c r="IR9" s="1181"/>
      <c r="IS9" s="1181"/>
      <c r="IT9" s="1219"/>
      <c r="IU9" s="1220"/>
    </row>
    <row r="10" spans="1:255">
      <c r="A10" s="1179"/>
      <c r="D10" s="1181"/>
      <c r="E10" s="1181"/>
      <c r="F10" s="1181"/>
      <c r="G10" s="1181"/>
      <c r="H10" s="1181"/>
      <c r="I10" s="1181"/>
      <c r="J10" s="1181"/>
      <c r="K10" s="1181"/>
      <c r="L10" s="1181"/>
      <c r="M10" s="1181"/>
      <c r="N10" s="1181"/>
      <c r="O10" s="1181"/>
      <c r="P10" s="1181"/>
      <c r="Q10" s="1181"/>
      <c r="R10" s="1181"/>
      <c r="S10" s="1187"/>
      <c r="T10" s="1187"/>
      <c r="U10" s="1187"/>
      <c r="V10" s="1187"/>
      <c r="W10" s="1187"/>
      <c r="X10" s="1187"/>
      <c r="Y10" s="1187"/>
      <c r="Z10" s="1187"/>
      <c r="AA10" s="1187"/>
      <c r="AB10" s="1187"/>
      <c r="AC10" s="1187"/>
      <c r="AD10" s="1187"/>
      <c r="AE10" s="1187"/>
      <c r="AF10" s="1187"/>
      <c r="AG10" s="1187"/>
      <c r="AH10" s="1181"/>
      <c r="AI10" s="1181"/>
      <c r="AJ10" s="1187"/>
      <c r="AK10" s="1187"/>
      <c r="AL10" s="1187"/>
      <c r="AM10" s="1187"/>
      <c r="AN10" s="1187"/>
      <c r="AO10" s="1187"/>
      <c r="AP10" s="1187"/>
      <c r="AQ10" s="1187"/>
      <c r="AR10" s="1187"/>
      <c r="AS10" s="1187"/>
      <c r="AT10" s="1187"/>
      <c r="AU10" s="1187"/>
      <c r="AV10" s="1187"/>
      <c r="AW10" s="1181"/>
      <c r="AX10" s="1181"/>
      <c r="AY10" s="1181"/>
      <c r="AZ10" s="1181"/>
      <c r="BA10" s="1181"/>
      <c r="BB10" s="1181"/>
      <c r="BC10" s="1181"/>
      <c r="BD10" s="1181"/>
      <c r="BE10" s="1181"/>
      <c r="BF10" s="1181"/>
      <c r="BG10" s="1181"/>
      <c r="BH10" s="1181"/>
      <c r="BI10" s="1181"/>
      <c r="BJ10" s="1187"/>
      <c r="BK10" s="1187"/>
      <c r="BL10" s="1187"/>
      <c r="BM10" s="1187"/>
      <c r="BN10" s="1187"/>
      <c r="BO10" s="1187"/>
      <c r="BP10" s="1187"/>
      <c r="BQ10" s="1187"/>
      <c r="BR10" s="1187"/>
      <c r="BS10" s="1187"/>
      <c r="BT10" s="1187"/>
      <c r="BU10" s="1187"/>
      <c r="BV10" s="1187"/>
      <c r="BW10" s="1187"/>
      <c r="BX10" s="1187"/>
      <c r="BY10" s="1181"/>
      <c r="BZ10" s="1181"/>
      <c r="CA10" s="1181"/>
      <c r="CB10" s="1181"/>
      <c r="CC10" s="1181"/>
      <c r="CD10" s="1181"/>
      <c r="CE10" s="1181"/>
      <c r="CF10" s="1181"/>
      <c r="CG10" s="1181"/>
      <c r="CH10" s="1181"/>
      <c r="CI10" s="1181"/>
      <c r="CJ10" s="1181"/>
      <c r="CK10" s="1181"/>
      <c r="CL10" s="1187"/>
      <c r="CM10" s="1187"/>
      <c r="CN10" s="1187"/>
      <c r="CO10" s="1187"/>
      <c r="CP10" s="1187"/>
      <c r="CQ10" s="1187"/>
      <c r="CR10" s="1187"/>
      <c r="CS10" s="1187"/>
      <c r="CT10" s="1187"/>
      <c r="CU10" s="1187"/>
      <c r="CV10" s="1187"/>
      <c r="CW10" s="1187"/>
      <c r="CX10" s="1187"/>
      <c r="CY10" s="1187"/>
      <c r="CZ10" s="1187"/>
      <c r="DA10" s="1181"/>
      <c r="DB10" s="1181"/>
      <c r="DC10" s="1181"/>
      <c r="DD10" s="1181"/>
      <c r="DE10" s="1181"/>
      <c r="DF10" s="1181"/>
      <c r="DG10" s="1181"/>
      <c r="DH10" s="1181"/>
      <c r="DI10" s="1181"/>
      <c r="DJ10" s="1181"/>
      <c r="DK10" s="1181"/>
      <c r="DL10" s="1181"/>
      <c r="DM10" s="1181"/>
      <c r="DN10" s="1187"/>
      <c r="DO10" s="1187"/>
      <c r="DP10" s="1181"/>
      <c r="DQ10" s="1181"/>
      <c r="DR10" s="1181"/>
      <c r="DS10" s="1181"/>
      <c r="DT10" s="1181"/>
      <c r="DU10" s="1181"/>
      <c r="DV10" s="1181"/>
      <c r="DW10" s="1181"/>
      <c r="DX10" s="1181"/>
      <c r="DY10" s="1181"/>
      <c r="DZ10" s="1181"/>
      <c r="EA10" s="1181"/>
      <c r="EB10" s="1181"/>
      <c r="EC10" s="1181"/>
      <c r="ED10" s="1181"/>
      <c r="EE10" s="1187"/>
      <c r="EF10" s="1187"/>
      <c r="EG10" s="1187"/>
      <c r="EH10" s="1187"/>
      <c r="EI10" s="1187"/>
      <c r="EJ10" s="1187"/>
      <c r="EK10" s="1187"/>
      <c r="EL10" s="1187"/>
      <c r="EM10" s="1187"/>
      <c r="EN10" s="1187"/>
      <c r="EO10" s="1187"/>
      <c r="EP10" s="1187"/>
      <c r="EQ10" s="1187"/>
      <c r="ER10" s="1187"/>
      <c r="ES10" s="1187"/>
      <c r="ET10" s="1181"/>
      <c r="EU10" s="1181"/>
      <c r="EV10" s="1181"/>
      <c r="EW10" s="1181"/>
      <c r="EX10" s="1181"/>
      <c r="EY10" s="1181"/>
      <c r="EZ10" s="1203"/>
      <c r="FA10" s="1203"/>
      <c r="FB10" s="1181"/>
      <c r="FC10" s="1181"/>
      <c r="FD10" s="1181"/>
      <c r="FE10" s="1181"/>
      <c r="FF10" s="1181"/>
      <c r="FG10" s="1181"/>
      <c r="FH10" s="1181"/>
      <c r="FI10" s="1187"/>
      <c r="FJ10" s="1187"/>
      <c r="FK10" s="1187"/>
      <c r="FL10" s="1187"/>
      <c r="FM10" s="1187"/>
      <c r="FN10" s="1187"/>
      <c r="FO10" s="1187"/>
      <c r="FP10" s="1187"/>
      <c r="FQ10" s="1187"/>
      <c r="FR10" s="1187"/>
      <c r="FS10" s="1187"/>
      <c r="FT10" s="1187"/>
      <c r="FU10" s="1187"/>
      <c r="FV10" s="1187"/>
      <c r="FW10" s="1187"/>
      <c r="FX10" s="1181"/>
      <c r="FY10" s="1181"/>
      <c r="FZ10" s="1181"/>
      <c r="GA10" s="1181"/>
      <c r="GB10" s="1181"/>
      <c r="GC10" s="1181"/>
      <c r="GD10" s="1181"/>
      <c r="GE10" s="1181"/>
      <c r="GF10" s="1181"/>
      <c r="GG10" s="1181"/>
      <c r="GH10" s="1181"/>
      <c r="GI10" s="1181"/>
      <c r="GJ10" s="1181"/>
      <c r="GK10" s="1181"/>
      <c r="GL10" s="1181"/>
      <c r="GM10" s="1187"/>
      <c r="GN10" s="1187"/>
      <c r="GO10" s="1187"/>
      <c r="GP10" s="1187"/>
      <c r="GQ10" s="1187"/>
      <c r="GR10" s="1187"/>
      <c r="GS10" s="1187"/>
      <c r="GT10" s="1187"/>
      <c r="GU10" s="1187"/>
      <c r="GV10" s="1187"/>
      <c r="GW10" s="1187"/>
      <c r="GX10" s="1187"/>
      <c r="GY10" s="1187"/>
      <c r="GZ10" s="1187"/>
      <c r="HA10" s="1187"/>
      <c r="HB10" s="1181"/>
      <c r="HC10" s="1181"/>
      <c r="HD10" s="1181"/>
      <c r="HE10" s="1181"/>
      <c r="HF10" s="1181"/>
      <c r="HG10" s="1181"/>
      <c r="HH10" s="1181"/>
      <c r="HI10" s="1181"/>
      <c r="HJ10" s="1181"/>
      <c r="HK10" s="1181"/>
      <c r="HL10" s="1181"/>
      <c r="HM10" s="1181"/>
      <c r="HN10" s="1181"/>
      <c r="HO10" s="1181"/>
      <c r="HP10" s="1181"/>
      <c r="HQ10" s="1187"/>
      <c r="HR10" s="1187"/>
      <c r="HS10" s="1187"/>
      <c r="HT10" s="1187"/>
      <c r="HU10" s="1187"/>
      <c r="HV10" s="1187"/>
      <c r="HW10" s="1187"/>
      <c r="HX10" s="1187"/>
      <c r="HY10" s="1187"/>
      <c r="HZ10" s="1187"/>
      <c r="IA10" s="1187"/>
      <c r="IB10" s="1187"/>
      <c r="IC10" s="1187"/>
      <c r="ID10" s="1187"/>
      <c r="IE10" s="1187"/>
      <c r="IF10" s="1214"/>
      <c r="IG10" s="1181"/>
      <c r="IH10" s="1181"/>
      <c r="II10" s="1181"/>
      <c r="IJ10" s="1181"/>
      <c r="IK10" s="1181"/>
      <c r="IL10" s="1181"/>
      <c r="IM10" s="1181"/>
      <c r="IN10" s="1181"/>
      <c r="IO10" s="1181"/>
      <c r="IP10" s="1181"/>
      <c r="IQ10" s="1181"/>
      <c r="IR10" s="1181"/>
      <c r="IS10" s="1181"/>
      <c r="IT10" s="1219"/>
      <c r="IU10" s="1220"/>
    </row>
    <row r="11" spans="1:255" ht="15.75">
      <c r="A11" s="1179"/>
      <c r="D11" s="1181"/>
      <c r="E11" s="1181"/>
      <c r="F11" s="1181"/>
      <c r="G11" s="1181"/>
      <c r="H11" s="1181"/>
      <c r="I11" s="1181"/>
      <c r="J11" s="1181"/>
      <c r="K11" s="1181"/>
      <c r="L11" s="1181"/>
      <c r="M11" s="1181"/>
      <c r="N11" s="1181"/>
      <c r="O11" s="1181"/>
      <c r="P11" s="1181"/>
      <c r="Q11" s="1181"/>
      <c r="R11" s="1181"/>
      <c r="S11" s="1187"/>
      <c r="T11" s="1187"/>
      <c r="U11" s="1187"/>
      <c r="V11" s="1187"/>
      <c r="W11" s="1187"/>
      <c r="X11" s="1187"/>
      <c r="Y11" s="1187"/>
      <c r="Z11" s="1187"/>
      <c r="AA11" s="1187"/>
      <c r="AB11" s="1187"/>
      <c r="AC11" s="1187"/>
      <c r="AD11" s="1187"/>
      <c r="AE11" s="1187"/>
      <c r="AF11" s="1187"/>
      <c r="AG11" s="1187"/>
      <c r="AH11" s="1181"/>
      <c r="AI11" s="1181"/>
      <c r="AJ11" s="1187"/>
      <c r="AK11" s="1187"/>
      <c r="AL11" s="1187"/>
      <c r="AM11" s="1187"/>
      <c r="AN11" s="1187"/>
      <c r="AO11" s="1187"/>
      <c r="AP11" s="1187"/>
      <c r="AQ11" s="1187"/>
      <c r="AR11" s="1187"/>
      <c r="AS11" s="1187"/>
      <c r="AT11" s="1187"/>
      <c r="AU11" s="1187"/>
      <c r="AV11" s="1187"/>
      <c r="AW11" s="1181"/>
      <c r="AX11" s="1181"/>
      <c r="AY11" s="1181"/>
      <c r="AZ11" s="1181"/>
      <c r="BA11" s="1181"/>
      <c r="BB11" s="1181"/>
      <c r="BC11" s="1181"/>
      <c r="BD11" s="1181"/>
      <c r="BE11" s="1181"/>
      <c r="BF11" s="1181"/>
      <c r="BG11" s="1181"/>
      <c r="BH11" s="1181"/>
      <c r="BI11" s="1181"/>
      <c r="BJ11" s="1187"/>
      <c r="BK11" s="1187"/>
      <c r="BL11" s="1187"/>
      <c r="BM11" s="1187"/>
      <c r="BN11" s="1187"/>
      <c r="BO11" s="1187"/>
      <c r="BP11" s="1187"/>
      <c r="BQ11" s="1187"/>
      <c r="BR11" s="1187"/>
      <c r="BS11" s="1187"/>
      <c r="BT11" s="1187"/>
      <c r="BU11" s="1187"/>
      <c r="BV11" s="1187"/>
      <c r="BW11" s="1187"/>
      <c r="BX11" s="1187"/>
      <c r="BY11" s="1181"/>
      <c r="BZ11" s="1181"/>
      <c r="CA11" s="1181"/>
      <c r="CB11" s="1181"/>
      <c r="CC11" s="1181"/>
      <c r="CD11" s="1181"/>
      <c r="CE11" s="1181"/>
      <c r="CF11" s="1181"/>
      <c r="CG11" s="1181"/>
      <c r="CH11" s="1181"/>
      <c r="CI11" s="1181"/>
      <c r="CJ11" s="1181"/>
      <c r="CK11" s="1181"/>
      <c r="CL11" s="1187"/>
      <c r="CM11" s="1187"/>
      <c r="CN11" s="1187"/>
      <c r="CO11" s="1187"/>
      <c r="CP11" s="1187"/>
      <c r="CQ11" s="1187"/>
      <c r="CR11" s="1187"/>
      <c r="CS11" s="1187"/>
      <c r="CT11" s="1187"/>
      <c r="CU11" s="1187"/>
      <c r="CV11" s="1187"/>
      <c r="CW11" s="1187"/>
      <c r="CX11" s="1187"/>
      <c r="CY11" s="1187"/>
      <c r="CZ11" s="1187"/>
      <c r="DA11" s="1181"/>
      <c r="DB11" s="1181"/>
      <c r="DC11" s="1181"/>
      <c r="DD11" s="1181"/>
      <c r="DE11" s="1181"/>
      <c r="DF11" s="1181"/>
      <c r="DG11" s="1181"/>
      <c r="DH11" s="1181"/>
      <c r="DI11" s="1181"/>
      <c r="DJ11" s="1181"/>
      <c r="DK11" s="1181"/>
      <c r="DL11" s="1181"/>
      <c r="DM11" s="1181"/>
      <c r="DN11" s="1187"/>
      <c r="DO11" s="1187"/>
      <c r="DP11" s="1181"/>
      <c r="DQ11" s="1181"/>
      <c r="DR11" s="1181"/>
      <c r="DS11" s="1181"/>
      <c r="DT11" s="1181"/>
      <c r="DU11" s="1181"/>
      <c r="DV11" s="1181"/>
      <c r="DW11" s="1181"/>
      <c r="DX11" s="1181"/>
      <c r="DY11" s="1181"/>
      <c r="DZ11" s="1181"/>
      <c r="EA11" s="1181"/>
      <c r="EB11" s="1181"/>
      <c r="EC11" s="1181"/>
      <c r="ED11" s="1181"/>
      <c r="EE11" s="1187"/>
      <c r="EF11" s="1187"/>
      <c r="EG11" s="1187"/>
      <c r="EH11" s="1187"/>
      <c r="EI11" s="1187"/>
      <c r="EJ11" s="1187"/>
      <c r="EK11" s="1187"/>
      <c r="EL11" s="1187"/>
      <c r="EM11" s="1187"/>
      <c r="EN11" s="1187"/>
      <c r="EO11" s="1187"/>
      <c r="EP11" s="1187"/>
      <c r="EQ11" s="1187"/>
      <c r="ER11" s="1187"/>
      <c r="ES11" s="1187"/>
      <c r="ET11" s="1181"/>
      <c r="EU11" s="1181"/>
      <c r="EV11" s="1181"/>
      <c r="EW11" s="1181"/>
      <c r="EX11" s="1181"/>
      <c r="EY11" s="1181"/>
      <c r="EZ11" s="1203"/>
      <c r="FA11" s="1206"/>
      <c r="FB11" s="1181"/>
      <c r="FC11" s="1181"/>
      <c r="FD11" s="1181"/>
      <c r="FE11" s="1181"/>
      <c r="FF11" s="1181"/>
      <c r="FG11" s="1181"/>
      <c r="FH11" s="1181"/>
      <c r="FI11" s="1187"/>
      <c r="FJ11" s="1187"/>
      <c r="FK11" s="1187"/>
      <c r="FL11" s="1187"/>
      <c r="FM11" s="1187"/>
      <c r="FN11" s="1187"/>
      <c r="FO11" s="1187"/>
      <c r="FP11" s="1187"/>
      <c r="FQ11" s="1187"/>
      <c r="FR11" s="1187"/>
      <c r="FS11" s="1187"/>
      <c r="FT11" s="1187"/>
      <c r="FU11" s="1187"/>
      <c r="FV11" s="1187"/>
      <c r="FW11" s="1187"/>
      <c r="FX11" s="1181"/>
      <c r="FY11" s="1181"/>
      <c r="FZ11" s="1181"/>
      <c r="GA11" s="1181"/>
      <c r="GB11" s="1181"/>
      <c r="GC11" s="1181"/>
      <c r="GD11" s="1181"/>
      <c r="GE11" s="1181"/>
      <c r="GF11" s="1181"/>
      <c r="GG11" s="1181"/>
      <c r="GH11" s="1181"/>
      <c r="GI11" s="1181"/>
      <c r="GJ11" s="1181"/>
      <c r="GK11" s="1181"/>
      <c r="GL11" s="1181"/>
      <c r="GM11" s="1187"/>
      <c r="GN11" s="1187"/>
      <c r="GO11" s="1187"/>
      <c r="GP11" s="1187"/>
      <c r="GQ11" s="1187"/>
      <c r="GR11" s="1187"/>
      <c r="GS11" s="1187"/>
      <c r="GT11" s="1187"/>
      <c r="GU11" s="1187"/>
      <c r="GV11" s="1187"/>
      <c r="GW11" s="1187"/>
      <c r="GX11" s="1187"/>
      <c r="GY11" s="1187"/>
      <c r="GZ11" s="1187"/>
      <c r="HA11" s="1187"/>
      <c r="HB11" s="1181"/>
      <c r="HC11" s="1181"/>
      <c r="HD11" s="1181"/>
      <c r="HE11" s="1181"/>
      <c r="HF11" s="1181"/>
      <c r="HG11" s="1181"/>
      <c r="HH11" s="1181"/>
      <c r="HI11" s="1181"/>
      <c r="HJ11" s="1181"/>
      <c r="HK11" s="1181"/>
      <c r="HL11" s="1181"/>
      <c r="HM11" s="1181"/>
      <c r="HN11" s="1181"/>
      <c r="HO11" s="1181"/>
      <c r="HP11" s="1181"/>
      <c r="HQ11" s="1187"/>
      <c r="HR11" s="1187"/>
      <c r="HS11" s="1187"/>
      <c r="HT11" s="1187"/>
      <c r="HU11" s="1187"/>
      <c r="HV11" s="1187"/>
      <c r="HW11" s="1187"/>
      <c r="HX11" s="1187"/>
      <c r="HY11" s="1187"/>
      <c r="HZ11" s="1187"/>
      <c r="IA11" s="1187"/>
      <c r="IB11" s="1187"/>
      <c r="IC11" s="1187"/>
      <c r="ID11" s="1187"/>
      <c r="IE11" s="1187"/>
      <c r="IF11" s="1214"/>
      <c r="IG11" s="1181"/>
      <c r="IH11" s="1181"/>
      <c r="II11" s="1181"/>
      <c r="IJ11" s="1181"/>
      <c r="IK11" s="1181"/>
      <c r="IL11" s="1181"/>
      <c r="IM11" s="1181"/>
      <c r="IN11" s="1181"/>
      <c r="IO11" s="1181"/>
      <c r="IP11" s="1181"/>
      <c r="IQ11" s="1181"/>
      <c r="IR11" s="1181"/>
      <c r="IS11" s="1181"/>
      <c r="IT11" s="1219"/>
      <c r="IU11" s="1220"/>
    </row>
    <row r="12" spans="1:255">
      <c r="A12" s="1179"/>
      <c r="D12" s="1181"/>
      <c r="E12" s="1181"/>
      <c r="F12" s="1181"/>
      <c r="G12" s="1181"/>
      <c r="H12" s="1181"/>
      <c r="I12" s="1181"/>
      <c r="J12" s="1181"/>
      <c r="K12" s="1181"/>
      <c r="L12" s="1181"/>
      <c r="M12" s="1181"/>
      <c r="N12" s="1181"/>
      <c r="O12" s="1181"/>
      <c r="P12" s="1181"/>
      <c r="Q12" s="1181"/>
      <c r="R12" s="1181"/>
      <c r="S12" s="1187"/>
      <c r="T12" s="1187"/>
      <c r="U12" s="1187"/>
      <c r="V12" s="1187"/>
      <c r="W12" s="1187"/>
      <c r="X12" s="1187"/>
      <c r="Y12" s="1187"/>
      <c r="Z12" s="1187"/>
      <c r="AA12" s="1187"/>
      <c r="AB12" s="1187"/>
      <c r="AC12" s="1187"/>
      <c r="AD12" s="1187"/>
      <c r="AE12" s="1187"/>
      <c r="AF12" s="1187"/>
      <c r="AG12" s="1187"/>
      <c r="AH12" s="1181"/>
      <c r="AI12" s="1181"/>
      <c r="AJ12" s="1187"/>
      <c r="AK12" s="1187"/>
      <c r="AL12" s="1187"/>
      <c r="AM12" s="1187"/>
      <c r="AN12" s="1187"/>
      <c r="AO12" s="1187"/>
      <c r="AP12" s="1187"/>
      <c r="AQ12" s="1187"/>
      <c r="AR12" s="1187"/>
      <c r="AS12" s="1187"/>
      <c r="AT12" s="1187"/>
      <c r="AU12" s="1187"/>
      <c r="AV12" s="1187"/>
      <c r="AW12" s="1181"/>
      <c r="AX12" s="1181"/>
      <c r="AY12" s="1181"/>
      <c r="AZ12" s="1181"/>
      <c r="BA12" s="1181"/>
      <c r="BB12" s="1181"/>
      <c r="BC12" s="1181"/>
      <c r="BD12" s="1181"/>
      <c r="BE12" s="1181"/>
      <c r="BF12" s="1181"/>
      <c r="BG12" s="1181"/>
      <c r="BH12" s="1181"/>
      <c r="BI12" s="1181"/>
      <c r="BJ12" s="1187"/>
      <c r="BK12" s="1187"/>
      <c r="BL12" s="1187"/>
      <c r="BM12" s="1187"/>
      <c r="BN12" s="1187"/>
      <c r="BO12" s="1187"/>
      <c r="BP12" s="1187"/>
      <c r="BQ12" s="1187"/>
      <c r="BR12" s="1187"/>
      <c r="BS12" s="1187"/>
      <c r="BT12" s="1187"/>
      <c r="BU12" s="1187"/>
      <c r="BV12" s="1187"/>
      <c r="BW12" s="1187"/>
      <c r="BX12" s="1187"/>
      <c r="BY12" s="1181"/>
      <c r="BZ12" s="1181"/>
      <c r="CA12" s="1181"/>
      <c r="CB12" s="1181"/>
      <c r="CC12" s="1181"/>
      <c r="CD12" s="1181"/>
      <c r="CE12" s="1181"/>
      <c r="CF12" s="1181"/>
      <c r="CG12" s="1181"/>
      <c r="CH12" s="1181"/>
      <c r="CI12" s="1181"/>
      <c r="CJ12" s="1181"/>
      <c r="CK12" s="1181"/>
      <c r="CL12" s="1187"/>
      <c r="CM12" s="1187"/>
      <c r="CN12" s="1187"/>
      <c r="CO12" s="1187"/>
      <c r="CP12" s="1187"/>
      <c r="CQ12" s="1187"/>
      <c r="CR12" s="1187"/>
      <c r="CS12" s="1187"/>
      <c r="CT12" s="1187"/>
      <c r="CU12" s="1187"/>
      <c r="CV12" s="1187"/>
      <c r="CW12" s="1187"/>
      <c r="CX12" s="1187"/>
      <c r="CY12" s="1187"/>
      <c r="CZ12" s="1187"/>
      <c r="DA12" s="1181"/>
      <c r="DB12" s="1181"/>
      <c r="DC12" s="1181"/>
      <c r="DD12" s="1181"/>
      <c r="DE12" s="1181"/>
      <c r="DF12" s="1181"/>
      <c r="DG12" s="1181"/>
      <c r="DH12" s="1181"/>
      <c r="DI12" s="1181"/>
      <c r="DJ12" s="1181"/>
      <c r="DK12" s="1181"/>
      <c r="DL12" s="1181"/>
      <c r="DM12" s="1181"/>
      <c r="DN12" s="1187"/>
      <c r="DO12" s="1187"/>
      <c r="DP12" s="1181"/>
      <c r="DQ12" s="1181"/>
      <c r="DR12" s="1181"/>
      <c r="DS12" s="1181"/>
      <c r="DT12" s="1181"/>
      <c r="DU12" s="1181"/>
      <c r="DV12" s="1181"/>
      <c r="DW12" s="1181"/>
      <c r="DX12" s="1181"/>
      <c r="DY12" s="1181"/>
      <c r="DZ12" s="1181"/>
      <c r="EA12" s="1181"/>
      <c r="EB12" s="1181"/>
      <c r="EC12" s="1181"/>
      <c r="ED12" s="1181"/>
      <c r="EE12" s="1187"/>
      <c r="EF12" s="1187"/>
      <c r="EG12" s="1187"/>
      <c r="EH12" s="1187"/>
      <c r="EI12" s="1187"/>
      <c r="EJ12" s="1187"/>
      <c r="EK12" s="1187"/>
      <c r="EL12" s="1187"/>
      <c r="EM12" s="1187"/>
      <c r="EN12" s="1187"/>
      <c r="EO12" s="1187"/>
      <c r="EP12" s="1187"/>
      <c r="EQ12" s="1187"/>
      <c r="ER12" s="1187"/>
      <c r="ES12" s="1187"/>
      <c r="ET12" s="1181"/>
      <c r="EU12" s="1181"/>
      <c r="EV12" s="1181"/>
      <c r="EW12" s="1181"/>
      <c r="EX12" s="1181"/>
      <c r="EY12" s="1181"/>
      <c r="EZ12" s="1203"/>
      <c r="FA12" s="1207"/>
      <c r="FB12" s="1181"/>
      <c r="FC12" s="1181"/>
      <c r="FD12" s="1181"/>
      <c r="FE12" s="1181"/>
      <c r="FF12" s="1181"/>
      <c r="FG12" s="1181"/>
      <c r="FH12" s="1181"/>
      <c r="FI12" s="1187"/>
      <c r="FJ12" s="1187"/>
      <c r="FK12" s="1187"/>
      <c r="FL12" s="1187"/>
      <c r="FM12" s="1187"/>
      <c r="FN12" s="1187"/>
      <c r="FO12" s="1187"/>
      <c r="FP12" s="1187"/>
      <c r="FQ12" s="1187"/>
      <c r="FR12" s="1187"/>
      <c r="FS12" s="1187"/>
      <c r="FT12" s="1187"/>
      <c r="FU12" s="1187"/>
      <c r="FV12" s="1187"/>
      <c r="FW12" s="1187"/>
      <c r="FX12" s="1181"/>
      <c r="FY12" s="1181"/>
      <c r="FZ12" s="1181"/>
      <c r="GA12" s="1181"/>
      <c r="GB12" s="1181"/>
      <c r="GC12" s="1181"/>
      <c r="GD12" s="1181"/>
      <c r="GE12" s="1181"/>
      <c r="GF12" s="1181"/>
      <c r="GG12" s="1181"/>
      <c r="GH12" s="1181"/>
      <c r="GI12" s="1181"/>
      <c r="GJ12" s="1181"/>
      <c r="GK12" s="1181"/>
      <c r="GL12" s="1181"/>
      <c r="GM12" s="1187"/>
      <c r="GN12" s="1187"/>
      <c r="GO12" s="1187"/>
      <c r="GP12" s="1187"/>
      <c r="GQ12" s="1187"/>
      <c r="GR12" s="1187"/>
      <c r="GS12" s="1187"/>
      <c r="GT12" s="1187"/>
      <c r="GU12" s="1187"/>
      <c r="GV12" s="1187"/>
      <c r="GW12" s="1187"/>
      <c r="GX12" s="1187"/>
      <c r="GY12" s="1187"/>
      <c r="GZ12" s="1187"/>
      <c r="HA12" s="1187"/>
      <c r="HB12" s="1181"/>
      <c r="HC12" s="1181"/>
      <c r="HD12" s="1181"/>
      <c r="HE12" s="1181"/>
      <c r="HF12" s="1181"/>
      <c r="HG12" s="1181"/>
      <c r="HH12" s="1181"/>
      <c r="HI12" s="1181"/>
      <c r="HJ12" s="1181"/>
      <c r="HK12" s="1181"/>
      <c r="HL12" s="1181"/>
      <c r="HM12" s="1181"/>
      <c r="HN12" s="1181"/>
      <c r="HO12" s="1181"/>
      <c r="HP12" s="1181"/>
      <c r="HQ12" s="1187"/>
      <c r="HR12" s="1187"/>
      <c r="HS12" s="1187"/>
      <c r="HT12" s="1187"/>
      <c r="HU12" s="1187"/>
      <c r="HV12" s="1187"/>
      <c r="HW12" s="1187"/>
      <c r="HX12" s="1187"/>
      <c r="HY12" s="1187"/>
      <c r="HZ12" s="1187"/>
      <c r="IA12" s="1187"/>
      <c r="IB12" s="1187"/>
      <c r="IC12" s="1187"/>
      <c r="ID12" s="1187"/>
      <c r="IE12" s="1187"/>
      <c r="IF12" s="1214"/>
      <c r="IG12" s="1181"/>
      <c r="IH12" s="1181"/>
      <c r="II12" s="1181"/>
      <c r="IJ12" s="1181"/>
      <c r="IK12" s="1181"/>
      <c r="IL12" s="1181"/>
      <c r="IM12" s="1181"/>
      <c r="IN12" s="1181"/>
      <c r="IO12" s="1181"/>
      <c r="IP12" s="1181"/>
      <c r="IQ12" s="1181"/>
      <c r="IR12" s="1181"/>
      <c r="IS12" s="1181"/>
      <c r="IT12" s="1219"/>
      <c r="IU12" s="1220"/>
    </row>
    <row r="13" spans="1:255" ht="15.75">
      <c r="A13" s="1179"/>
      <c r="D13" s="1181"/>
      <c r="E13" s="1181"/>
      <c r="F13" s="1181"/>
      <c r="G13" s="1181"/>
      <c r="H13" s="1181"/>
      <c r="I13" s="1181"/>
      <c r="J13" s="1181"/>
      <c r="K13" s="1181"/>
      <c r="L13" s="1181"/>
      <c r="M13" s="1181"/>
      <c r="N13" s="1181"/>
      <c r="O13" s="1181"/>
      <c r="P13" s="1181"/>
      <c r="Q13" s="1181"/>
      <c r="R13" s="1181"/>
      <c r="S13" s="1187"/>
      <c r="T13" s="1187"/>
      <c r="U13" s="1187"/>
      <c r="V13" s="1187"/>
      <c r="W13" s="1187"/>
      <c r="X13" s="1187"/>
      <c r="Y13" s="1187"/>
      <c r="Z13" s="1187"/>
      <c r="AA13" s="1187"/>
      <c r="AB13" s="1187"/>
      <c r="AC13" s="1187"/>
      <c r="AD13" s="1187"/>
      <c r="AE13" s="1187"/>
      <c r="AF13" s="1187"/>
      <c r="AG13" s="1187"/>
      <c r="AH13" s="1181"/>
      <c r="AI13" s="1181"/>
      <c r="AJ13" s="1187"/>
      <c r="AK13" s="1187"/>
      <c r="AL13" s="1187"/>
      <c r="AM13" s="1187"/>
      <c r="AN13" s="1187"/>
      <c r="AO13" s="1187"/>
      <c r="AP13" s="1187"/>
      <c r="AQ13" s="1187"/>
      <c r="AR13" s="1187"/>
      <c r="AS13" s="1187"/>
      <c r="AT13" s="1187"/>
      <c r="AU13" s="1187"/>
      <c r="AV13" s="1187"/>
      <c r="AW13" s="1181"/>
      <c r="AX13" s="1181"/>
      <c r="AY13" s="1181"/>
      <c r="AZ13" s="1181"/>
      <c r="BA13" s="1181"/>
      <c r="BB13" s="1181"/>
      <c r="BC13" s="1181"/>
      <c r="BD13" s="1181"/>
      <c r="BE13" s="1181"/>
      <c r="BF13" s="1181"/>
      <c r="BG13" s="1181"/>
      <c r="BH13" s="1181"/>
      <c r="BI13" s="1181"/>
      <c r="BJ13" s="1187"/>
      <c r="BK13" s="1187"/>
      <c r="BL13" s="1187"/>
      <c r="BM13" s="1187"/>
      <c r="BN13" s="1187"/>
      <c r="BO13" s="1187"/>
      <c r="BP13" s="1187"/>
      <c r="BQ13" s="1187"/>
      <c r="BR13" s="1187"/>
      <c r="BS13" s="1187"/>
      <c r="BT13" s="1187"/>
      <c r="BU13" s="1187"/>
      <c r="BV13" s="1187"/>
      <c r="BW13" s="1187"/>
      <c r="BX13" s="1187"/>
      <c r="BY13" s="1181"/>
      <c r="BZ13" s="1181"/>
      <c r="CA13" s="1181"/>
      <c r="CB13" s="1181"/>
      <c r="CC13" s="1181"/>
      <c r="CD13" s="1181"/>
      <c r="CE13" s="1181"/>
      <c r="CF13" s="1181"/>
      <c r="CG13" s="1181"/>
      <c r="CH13" s="1181"/>
      <c r="CI13" s="1181"/>
      <c r="CJ13" s="1181"/>
      <c r="CK13" s="1181"/>
      <c r="CL13" s="1187"/>
      <c r="CM13" s="1187"/>
      <c r="CN13" s="1187"/>
      <c r="CO13" s="1187"/>
      <c r="CP13" s="1187"/>
      <c r="CQ13" s="1187"/>
      <c r="CR13" s="1187"/>
      <c r="CS13" s="1187"/>
      <c r="CT13" s="1187"/>
      <c r="CU13" s="1187"/>
      <c r="CV13" s="1187"/>
      <c r="CW13" s="1187"/>
      <c r="CX13" s="1187"/>
      <c r="CY13" s="1187"/>
      <c r="CZ13" s="1187"/>
      <c r="DA13" s="1181"/>
      <c r="DB13" s="1181"/>
      <c r="DC13" s="1181"/>
      <c r="DD13" s="1181"/>
      <c r="DE13" s="1181"/>
      <c r="DF13" s="1181"/>
      <c r="DG13" s="1181"/>
      <c r="DH13" s="1181"/>
      <c r="DI13" s="1181"/>
      <c r="DJ13" s="1181"/>
      <c r="DK13" s="1181"/>
      <c r="DL13" s="1181"/>
      <c r="DM13" s="1181"/>
      <c r="DN13" s="1187"/>
      <c r="DO13" s="1187"/>
      <c r="DP13" s="1181"/>
      <c r="DQ13" s="1181"/>
      <c r="DR13" s="1181"/>
      <c r="DS13" s="1181"/>
      <c r="DT13" s="1181"/>
      <c r="DU13" s="1181"/>
      <c r="DV13" s="1181"/>
      <c r="DW13" s="1181"/>
      <c r="DX13" s="1181"/>
      <c r="DY13" s="1181"/>
      <c r="DZ13" s="1181"/>
      <c r="EA13" s="1181"/>
      <c r="EB13" s="1181"/>
      <c r="EC13" s="1181"/>
      <c r="ED13" s="1181"/>
      <c r="EE13" s="1187"/>
      <c r="EF13" s="1187"/>
      <c r="EG13" s="1187"/>
      <c r="EH13" s="1187"/>
      <c r="EI13" s="1187"/>
      <c r="EJ13" s="1187"/>
      <c r="EK13" s="1187"/>
      <c r="EL13" s="1187"/>
      <c r="EM13" s="1187"/>
      <c r="EN13" s="1187"/>
      <c r="EO13" s="1187"/>
      <c r="EP13" s="1187"/>
      <c r="EQ13" s="1187"/>
      <c r="ER13" s="1187"/>
      <c r="ES13" s="1187"/>
      <c r="ET13" s="1181"/>
      <c r="EU13" s="1181"/>
      <c r="EV13" s="1181"/>
      <c r="EW13" s="1181"/>
      <c r="EX13" s="1181"/>
      <c r="EY13" s="1181"/>
      <c r="EZ13" s="1203"/>
      <c r="FA13" s="1208"/>
      <c r="FB13" s="1181"/>
      <c r="FC13" s="1181"/>
      <c r="FD13" s="1181"/>
      <c r="FE13" s="1181"/>
      <c r="FF13" s="1181"/>
      <c r="FG13" s="1181"/>
      <c r="FH13" s="1181"/>
      <c r="FI13" s="1187"/>
      <c r="FJ13" s="1187"/>
      <c r="FK13" s="1187"/>
      <c r="FL13" s="1187"/>
      <c r="FM13" s="1187"/>
      <c r="FN13" s="1187"/>
      <c r="FO13" s="1187"/>
      <c r="FP13" s="1187"/>
      <c r="FQ13" s="1187"/>
      <c r="FR13" s="1187"/>
      <c r="FS13" s="1187"/>
      <c r="FT13" s="1187"/>
      <c r="FU13" s="1187"/>
      <c r="FV13" s="1187"/>
      <c r="FW13" s="1187"/>
      <c r="FX13" s="1181"/>
      <c r="FY13" s="1181"/>
      <c r="FZ13" s="1181"/>
      <c r="GA13" s="1181"/>
      <c r="GB13" s="1181"/>
      <c r="GC13" s="1181"/>
      <c r="GD13" s="1181"/>
      <c r="GE13" s="1181"/>
      <c r="GF13" s="1181"/>
      <c r="GG13" s="1181"/>
      <c r="GH13" s="1181"/>
      <c r="GI13" s="1181"/>
      <c r="GJ13" s="1181"/>
      <c r="GK13" s="1181"/>
      <c r="GL13" s="1181"/>
      <c r="GM13" s="1187"/>
      <c r="GN13" s="1187"/>
      <c r="GO13" s="1187"/>
      <c r="GP13" s="1187"/>
      <c r="GQ13" s="1187"/>
      <c r="GR13" s="1187"/>
      <c r="GS13" s="1187"/>
      <c r="GT13" s="1187"/>
      <c r="GU13" s="1187"/>
      <c r="GV13" s="1187"/>
      <c r="GW13" s="1187"/>
      <c r="GX13" s="1187"/>
      <c r="GY13" s="1187"/>
      <c r="GZ13" s="1187"/>
      <c r="HA13" s="1187"/>
      <c r="HB13" s="1181"/>
      <c r="HC13" s="1181"/>
      <c r="HD13" s="1181"/>
      <c r="HE13" s="1181"/>
      <c r="HF13" s="1181"/>
      <c r="HG13" s="1181"/>
      <c r="HH13" s="1181"/>
      <c r="HI13" s="1181"/>
      <c r="HJ13" s="1181"/>
      <c r="HK13" s="1181"/>
      <c r="HL13" s="1181"/>
      <c r="HM13" s="1181"/>
      <c r="HN13" s="1181"/>
      <c r="HO13" s="1181"/>
      <c r="HP13" s="1181"/>
      <c r="HQ13" s="1187"/>
      <c r="HR13" s="1187"/>
      <c r="HS13" s="1187"/>
      <c r="HT13" s="1187"/>
      <c r="HU13" s="1187"/>
      <c r="HV13" s="1187"/>
      <c r="HW13" s="1187"/>
      <c r="HX13" s="1187"/>
      <c r="HY13" s="1187"/>
      <c r="HZ13" s="1187"/>
      <c r="IA13" s="1187"/>
      <c r="IB13" s="1187"/>
      <c r="IC13" s="1187"/>
      <c r="ID13" s="1187"/>
      <c r="IE13" s="1187"/>
      <c r="IF13" s="1214"/>
      <c r="IG13" s="1181"/>
      <c r="IH13" s="1181"/>
      <c r="II13" s="1181"/>
      <c r="IJ13" s="1181"/>
      <c r="IK13" s="1181"/>
      <c r="IL13" s="1181"/>
      <c r="IM13" s="1181"/>
      <c r="IN13" s="1181"/>
      <c r="IO13" s="1181"/>
      <c r="IP13" s="1181"/>
      <c r="IQ13" s="1181"/>
      <c r="IR13" s="1181"/>
      <c r="IS13" s="1181"/>
      <c r="IT13" s="1219"/>
      <c r="IU13" s="1220"/>
    </row>
    <row r="14" spans="1:255">
      <c r="A14" s="1179"/>
      <c r="D14" s="1181"/>
      <c r="E14" s="1181"/>
      <c r="F14" s="1181"/>
      <c r="G14" s="1181"/>
      <c r="H14" s="1181"/>
      <c r="I14" s="1181"/>
      <c r="J14" s="1181"/>
      <c r="K14" s="1181"/>
      <c r="L14" s="1181"/>
      <c r="M14" s="1181"/>
      <c r="N14" s="1181"/>
      <c r="O14" s="1181"/>
      <c r="P14" s="1181"/>
      <c r="Q14" s="1181"/>
      <c r="R14" s="1181"/>
      <c r="S14" s="1187"/>
      <c r="T14" s="1187"/>
      <c r="U14" s="1187"/>
      <c r="V14" s="1187"/>
      <c r="W14" s="1187"/>
      <c r="X14" s="1187"/>
      <c r="Y14" s="1187"/>
      <c r="Z14" s="1187"/>
      <c r="AA14" s="1187"/>
      <c r="AB14" s="1187"/>
      <c r="AC14" s="1187"/>
      <c r="AD14" s="1187"/>
      <c r="AE14" s="1187"/>
      <c r="AF14" s="1187"/>
      <c r="AG14" s="1187"/>
      <c r="AH14" s="1181"/>
      <c r="AI14" s="1181"/>
      <c r="AJ14" s="1187"/>
      <c r="AK14" s="1187"/>
      <c r="AL14" s="1187"/>
      <c r="AM14" s="1187"/>
      <c r="AN14" s="1187"/>
      <c r="AO14" s="1187"/>
      <c r="AP14" s="1187"/>
      <c r="AQ14" s="1187"/>
      <c r="AR14" s="1187"/>
      <c r="AS14" s="1187"/>
      <c r="AT14" s="1187"/>
      <c r="AU14" s="1187"/>
      <c r="AV14" s="1187"/>
      <c r="AW14" s="1181"/>
      <c r="AX14" s="1181"/>
      <c r="AY14" s="1181"/>
      <c r="AZ14" s="1181"/>
      <c r="BA14" s="1181"/>
      <c r="BB14" s="1181"/>
      <c r="BC14" s="1181"/>
      <c r="BD14" s="1181"/>
      <c r="BE14" s="1181"/>
      <c r="BF14" s="1181"/>
      <c r="BG14" s="1181"/>
      <c r="BH14" s="1181"/>
      <c r="BI14" s="1181"/>
      <c r="BJ14" s="1187"/>
      <c r="BK14" s="1187"/>
      <c r="BL14" s="1187"/>
      <c r="BM14" s="1187"/>
      <c r="BN14" s="1187"/>
      <c r="BO14" s="1187"/>
      <c r="BP14" s="1187"/>
      <c r="BQ14" s="1187"/>
      <c r="BR14" s="1187"/>
      <c r="BS14" s="1187"/>
      <c r="BT14" s="1187"/>
      <c r="BU14" s="1187"/>
      <c r="BV14" s="1187"/>
      <c r="BW14" s="1187"/>
      <c r="BX14" s="1187"/>
      <c r="BY14" s="1181"/>
      <c r="BZ14" s="1181"/>
      <c r="CA14" s="1181"/>
      <c r="CB14" s="1181"/>
      <c r="CC14" s="1181"/>
      <c r="CD14" s="1181"/>
      <c r="CE14" s="1181"/>
      <c r="CF14" s="1181"/>
      <c r="CG14" s="1181"/>
      <c r="CH14" s="1181"/>
      <c r="CI14" s="1181"/>
      <c r="CJ14" s="1181"/>
      <c r="CK14" s="1181"/>
      <c r="CL14" s="1187"/>
      <c r="CM14" s="1187"/>
      <c r="CN14" s="1187"/>
      <c r="CO14" s="1187"/>
      <c r="CP14" s="1187"/>
      <c r="CQ14" s="1187"/>
      <c r="CR14" s="1187"/>
      <c r="CS14" s="1187"/>
      <c r="CT14" s="1187"/>
      <c r="CU14" s="1187"/>
      <c r="CV14" s="1187"/>
      <c r="CW14" s="1187"/>
      <c r="CX14" s="1187"/>
      <c r="CY14" s="1187"/>
      <c r="CZ14" s="1187"/>
      <c r="DA14" s="1181"/>
      <c r="DB14" s="1181"/>
      <c r="DC14" s="1181"/>
      <c r="DD14" s="1181"/>
      <c r="DE14" s="1181"/>
      <c r="DF14" s="1181"/>
      <c r="DG14" s="1181"/>
      <c r="DH14" s="1181"/>
      <c r="DI14" s="1181"/>
      <c r="DJ14" s="1181"/>
      <c r="DK14" s="1181"/>
      <c r="DL14" s="1181"/>
      <c r="DM14" s="1181"/>
      <c r="DN14" s="1187"/>
      <c r="DO14" s="1187"/>
      <c r="DP14" s="1181"/>
      <c r="DQ14" s="1181"/>
      <c r="DR14" s="1181"/>
      <c r="DS14" s="1181"/>
      <c r="DT14" s="1181"/>
      <c r="DU14" s="1181"/>
      <c r="DV14" s="1181"/>
      <c r="DW14" s="1181"/>
      <c r="DX14" s="1181"/>
      <c r="DY14" s="1181"/>
      <c r="DZ14" s="1181"/>
      <c r="EA14" s="1181"/>
      <c r="EB14" s="1181"/>
      <c r="EC14" s="1181"/>
      <c r="ED14" s="1181"/>
      <c r="EE14" s="1187"/>
      <c r="EF14" s="1187"/>
      <c r="EG14" s="1187"/>
      <c r="EH14" s="1187"/>
      <c r="EI14" s="1187"/>
      <c r="EJ14" s="1187"/>
      <c r="EK14" s="1187"/>
      <c r="EL14" s="1187"/>
      <c r="EM14" s="1187"/>
      <c r="EN14" s="1187"/>
      <c r="EO14" s="1187"/>
      <c r="EP14" s="1187"/>
      <c r="EQ14" s="1187"/>
      <c r="ER14" s="1187"/>
      <c r="ES14" s="1187"/>
      <c r="ET14" s="1181"/>
      <c r="EU14" s="1181"/>
      <c r="EV14" s="1181"/>
      <c r="EW14" s="1181"/>
      <c r="EX14" s="1181"/>
      <c r="EY14" s="1181"/>
      <c r="EZ14" s="1203"/>
      <c r="FA14" s="1203"/>
      <c r="FB14" s="1181"/>
      <c r="FC14" s="1181"/>
      <c r="FD14" s="1181"/>
      <c r="FE14" s="1181"/>
      <c r="FF14" s="1181"/>
      <c r="FG14" s="1181"/>
      <c r="FH14" s="1181"/>
      <c r="FI14" s="1187"/>
      <c r="FJ14" s="1187"/>
      <c r="FK14" s="1187"/>
      <c r="FL14" s="1187"/>
      <c r="FM14" s="1187"/>
      <c r="FN14" s="1187"/>
      <c r="FO14" s="1187"/>
      <c r="FP14" s="1187"/>
      <c r="FQ14" s="1187"/>
      <c r="FR14" s="1187"/>
      <c r="FS14" s="1187"/>
      <c r="FT14" s="1187"/>
      <c r="FU14" s="1187"/>
      <c r="FV14" s="1187"/>
      <c r="FW14" s="1187"/>
      <c r="FX14" s="1181"/>
      <c r="FY14" s="1181"/>
      <c r="FZ14" s="1181"/>
      <c r="GA14" s="1181"/>
      <c r="GB14" s="1181"/>
      <c r="GC14" s="1181"/>
      <c r="GD14" s="1181"/>
      <c r="GE14" s="1181"/>
      <c r="GF14" s="1181"/>
      <c r="GG14" s="1181"/>
      <c r="GH14" s="1181"/>
      <c r="GI14" s="1181"/>
      <c r="GJ14" s="1181"/>
      <c r="GK14" s="1181"/>
      <c r="GL14" s="1181"/>
      <c r="GM14" s="1187"/>
      <c r="GN14" s="1187"/>
      <c r="GO14" s="1187"/>
      <c r="GP14" s="1187"/>
      <c r="GQ14" s="1187"/>
      <c r="GR14" s="1187"/>
      <c r="GS14" s="1187"/>
      <c r="GT14" s="1187"/>
      <c r="GU14" s="1187"/>
      <c r="GV14" s="1187"/>
      <c r="GW14" s="1187"/>
      <c r="GX14" s="1187"/>
      <c r="GY14" s="1187"/>
      <c r="GZ14" s="1187"/>
      <c r="HA14" s="1187"/>
      <c r="HB14" s="1181"/>
      <c r="HC14" s="1181"/>
      <c r="HD14" s="1181"/>
      <c r="HE14" s="1181"/>
      <c r="HF14" s="1181"/>
      <c r="HG14" s="1181"/>
      <c r="HH14" s="1181"/>
      <c r="HI14" s="1181"/>
      <c r="HJ14" s="1181"/>
      <c r="HK14" s="1181"/>
      <c r="HL14" s="1181"/>
      <c r="HM14" s="1181"/>
      <c r="HN14" s="1181"/>
      <c r="HO14" s="1181"/>
      <c r="HP14" s="1181"/>
      <c r="HQ14" s="1187"/>
      <c r="HR14" s="1187"/>
      <c r="HS14" s="1187"/>
      <c r="HT14" s="1187"/>
      <c r="HU14" s="1187"/>
      <c r="HV14" s="1187"/>
      <c r="HW14" s="1187"/>
      <c r="HX14" s="1187"/>
      <c r="HY14" s="1187"/>
      <c r="HZ14" s="1187"/>
      <c r="IA14" s="1187"/>
      <c r="IB14" s="1187"/>
      <c r="IC14" s="1187"/>
      <c r="ID14" s="1187"/>
      <c r="IE14" s="1187"/>
      <c r="IF14" s="1214"/>
      <c r="IG14" s="1181"/>
      <c r="IH14" s="1181"/>
      <c r="II14" s="1181"/>
      <c r="IJ14" s="1181"/>
      <c r="IK14" s="1181"/>
      <c r="IL14" s="1181"/>
      <c r="IM14" s="1181"/>
      <c r="IN14" s="1181"/>
      <c r="IO14" s="1181"/>
      <c r="IP14" s="1181"/>
      <c r="IQ14" s="1181"/>
      <c r="IR14" s="1181"/>
      <c r="IS14" s="1181"/>
      <c r="IT14" s="1219"/>
      <c r="IU14" s="1220"/>
    </row>
    <row r="15" spans="1:255">
      <c r="A15" s="1179"/>
      <c r="D15" s="1181"/>
      <c r="E15" s="1181"/>
      <c r="F15" s="1181"/>
      <c r="G15" s="1181"/>
      <c r="H15" s="1181"/>
      <c r="I15" s="1181"/>
      <c r="J15" s="1181"/>
      <c r="K15" s="1181"/>
      <c r="L15" s="1181"/>
      <c r="M15" s="1181"/>
      <c r="N15" s="1181"/>
      <c r="O15" s="1181"/>
      <c r="P15" s="1181"/>
      <c r="Q15" s="1181"/>
      <c r="R15" s="1181"/>
      <c r="S15" s="1187"/>
      <c r="T15" s="1187"/>
      <c r="U15" s="1187"/>
      <c r="V15" s="1187"/>
      <c r="W15" s="1187"/>
      <c r="X15" s="1187"/>
      <c r="Y15" s="1187"/>
      <c r="Z15" s="1187"/>
      <c r="AA15" s="1187"/>
      <c r="AB15" s="1187"/>
      <c r="AC15" s="1187"/>
      <c r="AD15" s="1187"/>
      <c r="AE15" s="1187"/>
      <c r="AF15" s="1187"/>
      <c r="AG15" s="1187"/>
      <c r="AH15" s="1181"/>
      <c r="AI15" s="1181"/>
      <c r="AJ15" s="1187"/>
      <c r="AK15" s="1187"/>
      <c r="AL15" s="1187"/>
      <c r="AM15" s="1187"/>
      <c r="AN15" s="1187"/>
      <c r="AO15" s="1187"/>
      <c r="AP15" s="1187"/>
      <c r="AQ15" s="1187"/>
      <c r="AR15" s="1187"/>
      <c r="AS15" s="1187"/>
      <c r="AT15" s="1187"/>
      <c r="AU15" s="1187"/>
      <c r="AV15" s="1187"/>
      <c r="AW15" s="1181"/>
      <c r="AX15" s="1181"/>
      <c r="AY15" s="1181"/>
      <c r="AZ15" s="1181"/>
      <c r="BA15" s="1181"/>
      <c r="BB15" s="1181"/>
      <c r="BC15" s="1181"/>
      <c r="BD15" s="1181"/>
      <c r="BE15" s="1181"/>
      <c r="BF15" s="1181"/>
      <c r="BG15" s="1181"/>
      <c r="BH15" s="1181"/>
      <c r="BI15" s="1181"/>
      <c r="BJ15" s="1187"/>
      <c r="BK15" s="1187"/>
      <c r="BL15" s="1187"/>
      <c r="BM15" s="1187"/>
      <c r="BN15" s="1187"/>
      <c r="BO15" s="1187"/>
      <c r="BP15" s="1187"/>
      <c r="BQ15" s="1187"/>
      <c r="BR15" s="1187"/>
      <c r="BS15" s="1187"/>
      <c r="BT15" s="1187"/>
      <c r="BU15" s="1187"/>
      <c r="BV15" s="1187"/>
      <c r="BW15" s="1187"/>
      <c r="BX15" s="1187"/>
      <c r="BY15" s="1181"/>
      <c r="BZ15" s="1181"/>
      <c r="CA15" s="1181"/>
      <c r="CB15" s="1181"/>
      <c r="CC15" s="1181"/>
      <c r="CD15" s="1181"/>
      <c r="CE15" s="1181"/>
      <c r="CF15" s="1181"/>
      <c r="CG15" s="1181"/>
      <c r="CH15" s="1181"/>
      <c r="CI15" s="1181"/>
      <c r="CJ15" s="1181"/>
      <c r="CK15" s="1181"/>
      <c r="CL15" s="1187"/>
      <c r="CM15" s="1187"/>
      <c r="CN15" s="1187"/>
      <c r="CO15" s="1187"/>
      <c r="CP15" s="1187"/>
      <c r="CQ15" s="1187"/>
      <c r="CR15" s="1187"/>
      <c r="CS15" s="1187"/>
      <c r="CT15" s="1187"/>
      <c r="CU15" s="1187"/>
      <c r="CV15" s="1187"/>
      <c r="CW15" s="1187"/>
      <c r="CX15" s="1187"/>
      <c r="CY15" s="1187"/>
      <c r="CZ15" s="1187"/>
      <c r="DA15" s="1181"/>
      <c r="DB15" s="1181"/>
      <c r="DC15" s="1181"/>
      <c r="DD15" s="1181"/>
      <c r="DE15" s="1181"/>
      <c r="DF15" s="1181"/>
      <c r="DG15" s="1181"/>
      <c r="DH15" s="1181"/>
      <c r="DI15" s="1181"/>
      <c r="DJ15" s="1181"/>
      <c r="DK15" s="1181"/>
      <c r="DL15" s="1181"/>
      <c r="DM15" s="1181"/>
      <c r="DN15" s="1187"/>
      <c r="DO15" s="1187"/>
      <c r="DP15" s="1181"/>
      <c r="DQ15" s="1181"/>
      <c r="DR15" s="1181"/>
      <c r="DS15" s="1181"/>
      <c r="DT15" s="1181"/>
      <c r="DU15" s="1181"/>
      <c r="DV15" s="1181"/>
      <c r="DW15" s="1181"/>
      <c r="DX15" s="1181"/>
      <c r="DY15" s="1181"/>
      <c r="DZ15" s="1181"/>
      <c r="EA15" s="1181"/>
      <c r="EB15" s="1181"/>
      <c r="EC15" s="1181"/>
      <c r="ED15" s="1181"/>
      <c r="EE15" s="1187"/>
      <c r="EF15" s="1187"/>
      <c r="EG15" s="1187"/>
      <c r="EH15" s="1187"/>
      <c r="EI15" s="1187"/>
      <c r="EJ15" s="1187"/>
      <c r="EK15" s="1187"/>
      <c r="EL15" s="1187"/>
      <c r="EM15" s="1187"/>
      <c r="EN15" s="1187"/>
      <c r="EO15" s="1187"/>
      <c r="EP15" s="1187"/>
      <c r="EQ15" s="1187"/>
      <c r="ER15" s="1187"/>
      <c r="ES15" s="1187"/>
      <c r="ET15" s="1181"/>
      <c r="EU15" s="1181"/>
      <c r="EV15" s="1181"/>
      <c r="EW15" s="1181"/>
      <c r="EX15" s="1181"/>
      <c r="EY15" s="1181"/>
      <c r="EZ15" s="1203"/>
      <c r="FA15" s="1205"/>
      <c r="FB15" s="1181"/>
      <c r="FC15" s="1181"/>
      <c r="FD15" s="1181"/>
      <c r="FE15" s="1181"/>
      <c r="FF15" s="1181"/>
      <c r="FG15" s="1181"/>
      <c r="FH15" s="1181"/>
      <c r="FI15" s="1187"/>
      <c r="FJ15" s="1187"/>
      <c r="FK15" s="1187"/>
      <c r="FL15" s="1187"/>
      <c r="FM15" s="1187"/>
      <c r="FN15" s="1187"/>
      <c r="FO15" s="1187"/>
      <c r="FP15" s="1187"/>
      <c r="FQ15" s="1187"/>
      <c r="FR15" s="1187"/>
      <c r="FS15" s="1187"/>
      <c r="FT15" s="1187"/>
      <c r="FU15" s="1187"/>
      <c r="FV15" s="1187"/>
      <c r="FW15" s="1187"/>
      <c r="FX15" s="1181"/>
      <c r="FY15" s="1181"/>
      <c r="FZ15" s="1181"/>
      <c r="GA15" s="1181"/>
      <c r="GB15" s="1181"/>
      <c r="GC15" s="1181"/>
      <c r="GD15" s="1181"/>
      <c r="GE15" s="1181"/>
      <c r="GF15" s="1181"/>
      <c r="GG15" s="1181"/>
      <c r="GH15" s="1181"/>
      <c r="GI15" s="1181"/>
      <c r="GJ15" s="1181"/>
      <c r="GK15" s="1181"/>
      <c r="GL15" s="1181"/>
      <c r="GM15" s="1187"/>
      <c r="GN15" s="1187"/>
      <c r="GO15" s="1187"/>
      <c r="GP15" s="1187"/>
      <c r="GQ15" s="1187"/>
      <c r="GR15" s="1187"/>
      <c r="GS15" s="1187"/>
      <c r="GT15" s="1187"/>
      <c r="GU15" s="1187"/>
      <c r="GV15" s="1187"/>
      <c r="GW15" s="1187"/>
      <c r="GX15" s="1187"/>
      <c r="GY15" s="1187"/>
      <c r="GZ15" s="1187"/>
      <c r="HA15" s="1187"/>
      <c r="HB15" s="1181"/>
      <c r="HC15" s="1181"/>
      <c r="HD15" s="1181"/>
      <c r="HE15" s="1181"/>
      <c r="HF15" s="1181"/>
      <c r="HG15" s="1181"/>
      <c r="HH15" s="1181"/>
      <c r="HI15" s="1181"/>
      <c r="HJ15" s="1181"/>
      <c r="HK15" s="1181"/>
      <c r="HL15" s="1181"/>
      <c r="HM15" s="1181"/>
      <c r="HN15" s="1181"/>
      <c r="HO15" s="1181"/>
      <c r="HP15" s="1181"/>
      <c r="HQ15" s="1187"/>
      <c r="HR15" s="1187"/>
      <c r="HS15" s="1187"/>
      <c r="HT15" s="1187"/>
      <c r="HU15" s="1187"/>
      <c r="HV15" s="1187"/>
      <c r="HW15" s="1187"/>
      <c r="HX15" s="1187"/>
      <c r="HY15" s="1187"/>
      <c r="HZ15" s="1187"/>
      <c r="IA15" s="1187"/>
      <c r="IB15" s="1187"/>
      <c r="IC15" s="1187"/>
      <c r="ID15" s="1187"/>
      <c r="IE15" s="1187"/>
      <c r="IF15" s="1214"/>
      <c r="IG15" s="1181"/>
      <c r="IH15" s="1181"/>
      <c r="II15" s="1181"/>
      <c r="IJ15" s="1181"/>
      <c r="IK15" s="1181"/>
      <c r="IL15" s="1181"/>
      <c r="IM15" s="1181"/>
      <c r="IN15" s="1181"/>
      <c r="IO15" s="1181"/>
      <c r="IP15" s="1181"/>
      <c r="IQ15" s="1181"/>
      <c r="IR15" s="1181"/>
      <c r="IS15" s="1181"/>
      <c r="IT15" s="1219"/>
      <c r="IU15" s="1220"/>
    </row>
    <row r="16" spans="1:255">
      <c r="A16" s="1179"/>
      <c r="D16" s="1181"/>
      <c r="E16" s="1181"/>
      <c r="F16" s="1181"/>
      <c r="G16" s="1181"/>
      <c r="H16" s="1181"/>
      <c r="I16" s="1181"/>
      <c r="J16" s="1181"/>
      <c r="K16" s="1181"/>
      <c r="L16" s="1181"/>
      <c r="M16" s="1181"/>
      <c r="N16" s="1181"/>
      <c r="O16" s="1181"/>
      <c r="P16" s="1181"/>
      <c r="Q16" s="1181"/>
      <c r="R16" s="1181"/>
      <c r="S16" s="1187"/>
      <c r="T16" s="1187"/>
      <c r="U16" s="1187"/>
      <c r="V16" s="1187"/>
      <c r="W16" s="1187"/>
      <c r="X16" s="1187"/>
      <c r="Y16" s="1187"/>
      <c r="Z16" s="1187"/>
      <c r="AA16" s="1187"/>
      <c r="AB16" s="1187"/>
      <c r="AC16" s="1187"/>
      <c r="AD16" s="1187"/>
      <c r="AE16" s="1187"/>
      <c r="AF16" s="1187"/>
      <c r="AG16" s="1187"/>
      <c r="AH16" s="1181"/>
      <c r="AI16" s="1181"/>
      <c r="AJ16" s="1187"/>
      <c r="AK16" s="1187"/>
      <c r="AL16" s="1187"/>
      <c r="AM16" s="1187"/>
      <c r="AN16" s="1187"/>
      <c r="AO16" s="1187"/>
      <c r="AP16" s="1187"/>
      <c r="AQ16" s="1187"/>
      <c r="AR16" s="1187"/>
      <c r="AS16" s="1187"/>
      <c r="AT16" s="1187"/>
      <c r="AU16" s="1187"/>
      <c r="AV16" s="1187"/>
      <c r="AW16" s="1181"/>
      <c r="AX16" s="1181"/>
      <c r="AY16" s="1181"/>
      <c r="AZ16" s="1181"/>
      <c r="BA16" s="1181"/>
      <c r="BB16" s="1181"/>
      <c r="BC16" s="1181"/>
      <c r="BD16" s="1181"/>
      <c r="BE16" s="1181"/>
      <c r="BF16" s="1181"/>
      <c r="BG16" s="1181"/>
      <c r="BH16" s="1181"/>
      <c r="BI16" s="1181"/>
      <c r="BJ16" s="1187"/>
      <c r="BK16" s="1187"/>
      <c r="BL16" s="1187"/>
      <c r="BM16" s="1187"/>
      <c r="BN16" s="1187"/>
      <c r="BO16" s="1187"/>
      <c r="BP16" s="1187"/>
      <c r="BQ16" s="1187"/>
      <c r="BR16" s="1187"/>
      <c r="BS16" s="1187"/>
      <c r="BT16" s="1187"/>
      <c r="BU16" s="1187"/>
      <c r="BV16" s="1187"/>
      <c r="BW16" s="1187"/>
      <c r="BX16" s="1187"/>
      <c r="BY16" s="1181"/>
      <c r="BZ16" s="1181"/>
      <c r="CA16" s="1181"/>
      <c r="CB16" s="1181"/>
      <c r="CC16" s="1181"/>
      <c r="CD16" s="1181"/>
      <c r="CE16" s="1181"/>
      <c r="CF16" s="1181"/>
      <c r="CG16" s="1181"/>
      <c r="CH16" s="1181"/>
      <c r="CI16" s="1181"/>
      <c r="CJ16" s="1181"/>
      <c r="CK16" s="1181"/>
      <c r="CL16" s="1187"/>
      <c r="CM16" s="1187"/>
      <c r="CN16" s="1187"/>
      <c r="CO16" s="1187"/>
      <c r="CP16" s="1187"/>
      <c r="CQ16" s="1187"/>
      <c r="CR16" s="1187"/>
      <c r="CS16" s="1187"/>
      <c r="CT16" s="1187"/>
      <c r="CU16" s="1187"/>
      <c r="CV16" s="1187"/>
      <c r="CW16" s="1187"/>
      <c r="CX16" s="1187"/>
      <c r="CY16" s="1187"/>
      <c r="CZ16" s="1187"/>
      <c r="DA16" s="1181"/>
      <c r="DB16" s="1181"/>
      <c r="DC16" s="1181"/>
      <c r="DD16" s="1181"/>
      <c r="DE16" s="1181"/>
      <c r="DF16" s="1181"/>
      <c r="DG16" s="1181"/>
      <c r="DH16" s="1181"/>
      <c r="DI16" s="1181"/>
      <c r="DJ16" s="1181"/>
      <c r="DK16" s="1181"/>
      <c r="DL16" s="1181"/>
      <c r="DM16" s="1181"/>
      <c r="DN16" s="1187"/>
      <c r="DO16" s="1187"/>
      <c r="DP16" s="1181"/>
      <c r="DQ16" s="1181"/>
      <c r="DR16" s="1181"/>
      <c r="DS16" s="1181"/>
      <c r="DT16" s="1181"/>
      <c r="DU16" s="1181"/>
      <c r="DV16" s="1181"/>
      <c r="DW16" s="1181"/>
      <c r="DX16" s="1181"/>
      <c r="DY16" s="1181"/>
      <c r="DZ16" s="1181"/>
      <c r="EA16" s="1181"/>
      <c r="EB16" s="1181"/>
      <c r="EC16" s="1181"/>
      <c r="ED16" s="1181"/>
      <c r="EE16" s="1187"/>
      <c r="EF16" s="1187"/>
      <c r="EG16" s="1187"/>
      <c r="EH16" s="1187"/>
      <c r="EI16" s="1187"/>
      <c r="EJ16" s="1187"/>
      <c r="EK16" s="1187"/>
      <c r="EL16" s="1187"/>
      <c r="EM16" s="1187"/>
      <c r="EN16" s="1187"/>
      <c r="EO16" s="1187"/>
      <c r="EP16" s="1187"/>
      <c r="EQ16" s="1187"/>
      <c r="ER16" s="1187"/>
      <c r="ES16" s="1187"/>
      <c r="ET16" s="1181"/>
      <c r="EU16" s="1181"/>
      <c r="EV16" s="1181"/>
      <c r="EW16" s="1181"/>
      <c r="EX16" s="1181"/>
      <c r="EY16" s="1181"/>
      <c r="EZ16" s="1203"/>
      <c r="FA16" s="1203"/>
      <c r="FB16" s="1181"/>
      <c r="FC16" s="1181"/>
      <c r="FD16" s="1181"/>
      <c r="FE16" s="1181"/>
      <c r="FF16" s="1181"/>
      <c r="FG16" s="1181"/>
      <c r="FH16" s="1181"/>
      <c r="FI16" s="1187"/>
      <c r="FJ16" s="1187"/>
      <c r="FK16" s="1187"/>
      <c r="FL16" s="1187"/>
      <c r="FM16" s="1187"/>
      <c r="FN16" s="1187"/>
      <c r="FO16" s="1187"/>
      <c r="FP16" s="1187"/>
      <c r="FQ16" s="1187"/>
      <c r="FR16" s="1187"/>
      <c r="FS16" s="1187"/>
      <c r="FT16" s="1187"/>
      <c r="FU16" s="1187"/>
      <c r="FV16" s="1187"/>
      <c r="FW16" s="1187"/>
      <c r="FX16" s="1181"/>
      <c r="FY16" s="1181"/>
      <c r="FZ16" s="1181"/>
      <c r="GA16" s="1181"/>
      <c r="GB16" s="1181"/>
      <c r="GC16" s="1181"/>
      <c r="GD16" s="1181"/>
      <c r="GE16" s="1181"/>
      <c r="GF16" s="1181"/>
      <c r="GG16" s="1181"/>
      <c r="GH16" s="1181"/>
      <c r="GI16" s="1181"/>
      <c r="GJ16" s="1181"/>
      <c r="GK16" s="1181"/>
      <c r="GL16" s="1181"/>
      <c r="GM16" s="1187"/>
      <c r="GN16" s="1187"/>
      <c r="GO16" s="1187"/>
      <c r="GP16" s="1187"/>
      <c r="GQ16" s="1187"/>
      <c r="GR16" s="1187"/>
      <c r="GS16" s="1187"/>
      <c r="GT16" s="1187"/>
      <c r="GU16" s="1187"/>
      <c r="GV16" s="1187"/>
      <c r="GW16" s="1187"/>
      <c r="GX16" s="1187"/>
      <c r="GY16" s="1187"/>
      <c r="GZ16" s="1187"/>
      <c r="HA16" s="1187"/>
      <c r="HB16" s="1181"/>
      <c r="HC16" s="1181"/>
      <c r="HD16" s="1181"/>
      <c r="HE16" s="1181"/>
      <c r="HF16" s="1181"/>
      <c r="HG16" s="1181"/>
      <c r="HH16" s="1181"/>
      <c r="HI16" s="1181"/>
      <c r="HJ16" s="1181"/>
      <c r="HK16" s="1181"/>
      <c r="HL16" s="1181"/>
      <c r="HM16" s="1181"/>
      <c r="HN16" s="1181"/>
      <c r="HO16" s="1181"/>
      <c r="HP16" s="1181"/>
      <c r="HQ16" s="1187"/>
      <c r="HR16" s="1187"/>
      <c r="HS16" s="1187"/>
      <c r="HT16" s="1187"/>
      <c r="HU16" s="1187"/>
      <c r="HV16" s="1187"/>
      <c r="HW16" s="1187"/>
      <c r="HX16" s="1187"/>
      <c r="HY16" s="1187"/>
      <c r="HZ16" s="1187"/>
      <c r="IA16" s="1187"/>
      <c r="IB16" s="1187"/>
      <c r="IC16" s="1187"/>
      <c r="ID16" s="1187"/>
      <c r="IE16" s="1187"/>
      <c r="IF16" s="1214"/>
      <c r="IG16" s="1181"/>
      <c r="IH16" s="1181"/>
      <c r="II16" s="1181"/>
      <c r="IJ16" s="1181"/>
      <c r="IK16" s="1181"/>
      <c r="IL16" s="1181"/>
      <c r="IM16" s="1181"/>
      <c r="IN16" s="1181"/>
      <c r="IO16" s="1181"/>
      <c r="IP16" s="1181"/>
      <c r="IQ16" s="1181"/>
      <c r="IR16" s="1181"/>
      <c r="IS16" s="1181"/>
      <c r="IT16" s="1219"/>
      <c r="IU16" s="1220"/>
    </row>
    <row r="17" spans="1:255" ht="15.75">
      <c r="A17" s="1179"/>
      <c r="D17" s="1181"/>
      <c r="E17" s="1181"/>
      <c r="F17" s="1181"/>
      <c r="G17" s="1181"/>
      <c r="H17" s="1181"/>
      <c r="I17" s="1181"/>
      <c r="J17" s="1181"/>
      <c r="K17" s="1181"/>
      <c r="L17" s="1181"/>
      <c r="M17" s="1181"/>
      <c r="N17" s="1181"/>
      <c r="O17" s="1181"/>
      <c r="P17" s="1181"/>
      <c r="Q17" s="1181"/>
      <c r="R17" s="1181"/>
      <c r="S17" s="1187"/>
      <c r="T17" s="1187"/>
      <c r="U17" s="1187"/>
      <c r="V17" s="1187"/>
      <c r="W17" s="1187"/>
      <c r="X17" s="1187"/>
      <c r="Y17" s="1187"/>
      <c r="Z17" s="1187"/>
      <c r="AA17" s="1187"/>
      <c r="AB17" s="1187"/>
      <c r="AC17" s="1187"/>
      <c r="AD17" s="1187"/>
      <c r="AE17" s="1187"/>
      <c r="AF17" s="1187"/>
      <c r="AG17" s="1187"/>
      <c r="AH17" s="1181"/>
      <c r="AI17" s="1181"/>
      <c r="AJ17" s="1187"/>
      <c r="AK17" s="1187"/>
      <c r="AL17" s="1187"/>
      <c r="AM17" s="1187"/>
      <c r="AN17" s="1187"/>
      <c r="AO17" s="1187"/>
      <c r="AP17" s="1187"/>
      <c r="AQ17" s="1187"/>
      <c r="AR17" s="1187"/>
      <c r="AS17" s="1187"/>
      <c r="AT17" s="1187"/>
      <c r="AU17" s="1187"/>
      <c r="AV17" s="1187"/>
      <c r="AW17" s="1181"/>
      <c r="AX17" s="1181"/>
      <c r="AY17" s="1181"/>
      <c r="AZ17" s="1181"/>
      <c r="BA17" s="1181"/>
      <c r="BB17" s="1181"/>
      <c r="BC17" s="1181"/>
      <c r="BD17" s="1181"/>
      <c r="BE17" s="1181"/>
      <c r="BF17" s="1181"/>
      <c r="BG17" s="1181"/>
      <c r="BH17" s="1181"/>
      <c r="BI17" s="1181"/>
      <c r="BJ17" s="1187"/>
      <c r="BK17" s="1187"/>
      <c r="BL17" s="1187"/>
      <c r="BM17" s="1187"/>
      <c r="BN17" s="1187"/>
      <c r="BO17" s="1187"/>
      <c r="BP17" s="1187"/>
      <c r="BQ17" s="1187"/>
      <c r="BR17" s="1187"/>
      <c r="BS17" s="1187"/>
      <c r="BT17" s="1187"/>
      <c r="BU17" s="1187"/>
      <c r="BV17" s="1187"/>
      <c r="BW17" s="1187"/>
      <c r="BX17" s="1187"/>
      <c r="BY17" s="1181"/>
      <c r="BZ17" s="1181"/>
      <c r="CA17" s="1181"/>
      <c r="CB17" s="1181"/>
      <c r="CC17" s="1181"/>
      <c r="CD17" s="1181"/>
      <c r="CE17" s="1181"/>
      <c r="CF17" s="1181"/>
      <c r="CG17" s="1181"/>
      <c r="CH17" s="1181"/>
      <c r="CI17" s="1181"/>
      <c r="CJ17" s="1181"/>
      <c r="CK17" s="1181"/>
      <c r="CL17" s="1187"/>
      <c r="CM17" s="1187"/>
      <c r="CN17" s="1187"/>
      <c r="CO17" s="1187"/>
      <c r="CP17" s="1187"/>
      <c r="CQ17" s="1187"/>
      <c r="CR17" s="1187"/>
      <c r="CS17" s="1187"/>
      <c r="CT17" s="1187"/>
      <c r="CU17" s="1187"/>
      <c r="CV17" s="1187"/>
      <c r="CW17" s="1187"/>
      <c r="CX17" s="1187"/>
      <c r="CY17" s="1187"/>
      <c r="CZ17" s="1187"/>
      <c r="DA17" s="1181"/>
      <c r="DB17" s="1181"/>
      <c r="DC17" s="1181"/>
      <c r="DD17" s="1181"/>
      <c r="DE17" s="1181"/>
      <c r="DF17" s="1181"/>
      <c r="DG17" s="1181"/>
      <c r="DH17" s="1181"/>
      <c r="DI17" s="1181"/>
      <c r="DJ17" s="1181"/>
      <c r="DK17" s="1181"/>
      <c r="DL17" s="1181"/>
      <c r="DM17" s="1181"/>
      <c r="DN17" s="1187"/>
      <c r="DO17" s="1187"/>
      <c r="DP17" s="1181"/>
      <c r="DQ17" s="1181"/>
      <c r="DR17" s="1181"/>
      <c r="DS17" s="1181"/>
      <c r="DT17" s="1181"/>
      <c r="DU17" s="1181"/>
      <c r="DV17" s="1181"/>
      <c r="DW17" s="1181"/>
      <c r="DX17" s="1181"/>
      <c r="DY17" s="1181"/>
      <c r="DZ17" s="1181"/>
      <c r="EA17" s="1181"/>
      <c r="EB17" s="1181"/>
      <c r="EC17" s="1181"/>
      <c r="ED17" s="1181"/>
      <c r="EE17" s="1187"/>
      <c r="EF17" s="1187"/>
      <c r="EG17" s="1187"/>
      <c r="EH17" s="1187"/>
      <c r="EI17" s="1187"/>
      <c r="EJ17" s="1187"/>
      <c r="EK17" s="1187"/>
      <c r="EL17" s="1187"/>
      <c r="EM17" s="1187"/>
      <c r="EN17" s="1187"/>
      <c r="EO17" s="1187"/>
      <c r="EP17" s="1187"/>
      <c r="EQ17" s="1187"/>
      <c r="ER17" s="1187"/>
      <c r="ES17" s="1187"/>
      <c r="ET17" s="1181"/>
      <c r="EU17" s="1181"/>
      <c r="EV17" s="1181"/>
      <c r="EW17" s="1181"/>
      <c r="EX17" s="1181"/>
      <c r="EY17" s="1181"/>
      <c r="EZ17" s="1203"/>
      <c r="FA17" s="1208"/>
      <c r="FB17" s="1181"/>
      <c r="FC17" s="1181"/>
      <c r="FD17" s="1181"/>
      <c r="FE17" s="1181"/>
      <c r="FF17" s="1181"/>
      <c r="FG17" s="1181"/>
      <c r="FH17" s="1181"/>
      <c r="FI17" s="1187"/>
      <c r="FJ17" s="1187"/>
      <c r="FK17" s="1187"/>
      <c r="FL17" s="1187"/>
      <c r="FM17" s="1187"/>
      <c r="FN17" s="1187"/>
      <c r="FO17" s="1187"/>
      <c r="FP17" s="1187"/>
      <c r="FQ17" s="1187"/>
      <c r="FR17" s="1187"/>
      <c r="FS17" s="1187"/>
      <c r="FT17" s="1187"/>
      <c r="FU17" s="1187"/>
      <c r="FV17" s="1187"/>
      <c r="FW17" s="1187"/>
      <c r="FX17" s="1181"/>
      <c r="FY17" s="1181"/>
      <c r="FZ17" s="1181"/>
      <c r="GA17" s="1181"/>
      <c r="GB17" s="1181"/>
      <c r="GC17" s="1181"/>
      <c r="GD17" s="1181"/>
      <c r="GE17" s="1181"/>
      <c r="GF17" s="1181"/>
      <c r="GG17" s="1181"/>
      <c r="GH17" s="1181"/>
      <c r="GI17" s="1181"/>
      <c r="GJ17" s="1181"/>
      <c r="GK17" s="1181"/>
      <c r="GL17" s="1181"/>
      <c r="GM17" s="1187"/>
      <c r="GN17" s="1187"/>
      <c r="GO17" s="1187"/>
      <c r="GP17" s="1187"/>
      <c r="GQ17" s="1187"/>
      <c r="GR17" s="1187"/>
      <c r="GS17" s="1187"/>
      <c r="GT17" s="1187"/>
      <c r="GU17" s="1187"/>
      <c r="GV17" s="1187"/>
      <c r="GW17" s="1187"/>
      <c r="GX17" s="1187"/>
      <c r="GY17" s="1187"/>
      <c r="GZ17" s="1187"/>
      <c r="HA17" s="1187"/>
      <c r="HB17" s="1181"/>
      <c r="HC17" s="1181"/>
      <c r="HD17" s="1181"/>
      <c r="HE17" s="1181"/>
      <c r="HF17" s="1181"/>
      <c r="HG17" s="1181"/>
      <c r="HH17" s="1181"/>
      <c r="HI17" s="1181"/>
      <c r="HJ17" s="1181"/>
      <c r="HK17" s="1181"/>
      <c r="HL17" s="1181"/>
      <c r="HM17" s="1181"/>
      <c r="HN17" s="1181"/>
      <c r="HO17" s="1181"/>
      <c r="HP17" s="1181"/>
      <c r="HQ17" s="1187"/>
      <c r="HR17" s="1187"/>
      <c r="HS17" s="1187"/>
      <c r="HT17" s="1187"/>
      <c r="HU17" s="1187"/>
      <c r="HV17" s="1187"/>
      <c r="HW17" s="1187"/>
      <c r="HX17" s="1187"/>
      <c r="HY17" s="1187"/>
      <c r="HZ17" s="1187"/>
      <c r="IA17" s="1187"/>
      <c r="IB17" s="1187"/>
      <c r="IC17" s="1187"/>
      <c r="ID17" s="1187"/>
      <c r="IE17" s="1187"/>
      <c r="IF17" s="1214"/>
      <c r="IG17" s="1181"/>
      <c r="IH17" s="1181"/>
      <c r="II17" s="1181"/>
      <c r="IJ17" s="1181"/>
      <c r="IK17" s="1181"/>
      <c r="IL17" s="1181"/>
      <c r="IM17" s="1181"/>
      <c r="IN17" s="1181"/>
      <c r="IO17" s="1181"/>
      <c r="IP17" s="1181"/>
      <c r="IQ17" s="1181"/>
      <c r="IR17" s="1181"/>
      <c r="IS17" s="1181"/>
      <c r="IT17" s="1219"/>
      <c r="IU17" s="1220"/>
    </row>
    <row r="18" spans="1:255">
      <c r="A18" s="1179"/>
      <c r="D18" s="1181"/>
      <c r="E18" s="1181"/>
      <c r="F18" s="1181"/>
      <c r="G18" s="1181"/>
      <c r="H18" s="1181"/>
      <c r="I18" s="1181"/>
      <c r="J18" s="1181"/>
      <c r="K18" s="1181"/>
      <c r="L18" s="1181"/>
      <c r="M18" s="1181"/>
      <c r="N18" s="1181"/>
      <c r="O18" s="1181"/>
      <c r="P18" s="1181"/>
      <c r="Q18" s="1181"/>
      <c r="R18" s="1181"/>
      <c r="S18" s="1187"/>
      <c r="T18" s="1187"/>
      <c r="U18" s="1187"/>
      <c r="V18" s="1187"/>
      <c r="W18" s="1187"/>
      <c r="X18" s="1187"/>
      <c r="Y18" s="1187"/>
      <c r="Z18" s="1187"/>
      <c r="AA18" s="1187"/>
      <c r="AB18" s="1187"/>
      <c r="AC18" s="1187"/>
      <c r="AD18" s="1187"/>
      <c r="AE18" s="1187"/>
      <c r="AF18" s="1187"/>
      <c r="AG18" s="1187"/>
      <c r="AH18" s="1181"/>
      <c r="AI18" s="1181"/>
      <c r="AJ18" s="1187"/>
      <c r="AK18" s="1187"/>
      <c r="AL18" s="1187"/>
      <c r="AM18" s="1187"/>
      <c r="AN18" s="1187"/>
      <c r="AO18" s="1187"/>
      <c r="AP18" s="1187"/>
      <c r="AQ18" s="1187"/>
      <c r="AR18" s="1187"/>
      <c r="AS18" s="1187"/>
      <c r="AT18" s="1187"/>
      <c r="AU18" s="1187"/>
      <c r="AV18" s="1187"/>
      <c r="AW18" s="1181"/>
      <c r="AX18" s="1181"/>
      <c r="AY18" s="1181"/>
      <c r="AZ18" s="1181"/>
      <c r="BA18" s="1181"/>
      <c r="BB18" s="1181"/>
      <c r="BC18" s="1181"/>
      <c r="BD18" s="1181"/>
      <c r="BE18" s="1181"/>
      <c r="BF18" s="1181"/>
      <c r="BG18" s="1181"/>
      <c r="BH18" s="1181"/>
      <c r="BI18" s="1181"/>
      <c r="BJ18" s="1187"/>
      <c r="BK18" s="1187"/>
      <c r="BL18" s="1187"/>
      <c r="BM18" s="1187"/>
      <c r="BN18" s="1187"/>
      <c r="BO18" s="1187"/>
      <c r="BP18" s="1187"/>
      <c r="BQ18" s="1187"/>
      <c r="BR18" s="1187"/>
      <c r="BS18" s="1187"/>
      <c r="BT18" s="1187"/>
      <c r="BU18" s="1187"/>
      <c r="BV18" s="1187"/>
      <c r="BW18" s="1187"/>
      <c r="BX18" s="1187"/>
      <c r="BY18" s="1181"/>
      <c r="BZ18" s="1181"/>
      <c r="CA18" s="1181"/>
      <c r="CB18" s="1181"/>
      <c r="CC18" s="1181"/>
      <c r="CD18" s="1181"/>
      <c r="CE18" s="1181"/>
      <c r="CF18" s="1181"/>
      <c r="CG18" s="1181"/>
      <c r="CH18" s="1181"/>
      <c r="CI18" s="1181"/>
      <c r="CJ18" s="1181"/>
      <c r="CK18" s="1181"/>
      <c r="CL18" s="1187"/>
      <c r="CM18" s="1187"/>
      <c r="CN18" s="1187"/>
      <c r="CO18" s="1187"/>
      <c r="CP18" s="1187"/>
      <c r="CQ18" s="1187"/>
      <c r="CR18" s="1187"/>
      <c r="CS18" s="1187"/>
      <c r="CT18" s="1187"/>
      <c r="CU18" s="1187"/>
      <c r="CV18" s="1187"/>
      <c r="CW18" s="1187"/>
      <c r="CX18" s="1187"/>
      <c r="CY18" s="1187"/>
      <c r="CZ18" s="1187"/>
      <c r="DA18" s="1181"/>
      <c r="DB18" s="1181"/>
      <c r="DC18" s="1181"/>
      <c r="DD18" s="1181"/>
      <c r="DE18" s="1181"/>
      <c r="DF18" s="1181"/>
      <c r="DG18" s="1181"/>
      <c r="DH18" s="1181"/>
      <c r="DI18" s="1181"/>
      <c r="DJ18" s="1181"/>
      <c r="DK18" s="1181"/>
      <c r="DL18" s="1181"/>
      <c r="DM18" s="1181"/>
      <c r="DN18" s="1187"/>
      <c r="DO18" s="1187"/>
      <c r="DP18" s="1181"/>
      <c r="DQ18" s="1181"/>
      <c r="DR18" s="1181"/>
      <c r="DS18" s="1181"/>
      <c r="DT18" s="1181"/>
      <c r="DU18" s="1181"/>
      <c r="DV18" s="1181"/>
      <c r="DW18" s="1181"/>
      <c r="DX18" s="1181"/>
      <c r="DY18" s="1181"/>
      <c r="DZ18" s="1181"/>
      <c r="EA18" s="1181"/>
      <c r="EB18" s="1181"/>
      <c r="EC18" s="1181"/>
      <c r="ED18" s="1181"/>
      <c r="EE18" s="1187"/>
      <c r="EF18" s="1187"/>
      <c r="EG18" s="1187"/>
      <c r="EH18" s="1187"/>
      <c r="EI18" s="1187"/>
      <c r="EJ18" s="1187"/>
      <c r="EK18" s="1187"/>
      <c r="EL18" s="1187"/>
      <c r="EM18" s="1187"/>
      <c r="EN18" s="1187"/>
      <c r="EO18" s="1187"/>
      <c r="EP18" s="1187"/>
      <c r="EQ18" s="1187"/>
      <c r="ER18" s="1187"/>
      <c r="ES18" s="1187"/>
      <c r="ET18" s="1181"/>
      <c r="EU18" s="1181"/>
      <c r="EV18" s="1181"/>
      <c r="EW18" s="1181"/>
      <c r="EX18" s="1181"/>
      <c r="EY18" s="1181"/>
      <c r="EZ18" s="1203"/>
      <c r="FA18" s="1203"/>
      <c r="FB18" s="1181"/>
      <c r="FC18" s="1181"/>
      <c r="FD18" s="1181"/>
      <c r="FE18" s="1181"/>
      <c r="FF18" s="1181"/>
      <c r="FG18" s="1181"/>
      <c r="FH18" s="1181"/>
      <c r="FI18" s="1187"/>
      <c r="FJ18" s="1187"/>
      <c r="FK18" s="1187"/>
      <c r="FL18" s="1187"/>
      <c r="FM18" s="1187"/>
      <c r="FN18" s="1187"/>
      <c r="FO18" s="1187"/>
      <c r="FP18" s="1187"/>
      <c r="FQ18" s="1187"/>
      <c r="FR18" s="1187"/>
      <c r="FS18" s="1187"/>
      <c r="FT18" s="1187"/>
      <c r="FU18" s="1187"/>
      <c r="FV18" s="1187"/>
      <c r="FW18" s="1187"/>
      <c r="FX18" s="1181"/>
      <c r="FY18" s="1181"/>
      <c r="FZ18" s="1181"/>
      <c r="GA18" s="1181"/>
      <c r="GB18" s="1181"/>
      <c r="GC18" s="1181"/>
      <c r="GD18" s="1181"/>
      <c r="GE18" s="1181"/>
      <c r="GF18" s="1181"/>
      <c r="GG18" s="1181"/>
      <c r="GH18" s="1181"/>
      <c r="GI18" s="1181"/>
      <c r="GJ18" s="1181"/>
      <c r="GK18" s="1181"/>
      <c r="GL18" s="1181"/>
      <c r="GM18" s="1187"/>
      <c r="GN18" s="1187"/>
      <c r="GO18" s="1187"/>
      <c r="GP18" s="1187"/>
      <c r="GQ18" s="1187"/>
      <c r="GR18" s="1187"/>
      <c r="GS18" s="1187"/>
      <c r="GT18" s="1187"/>
      <c r="GU18" s="1187"/>
      <c r="GV18" s="1187"/>
      <c r="GW18" s="1187"/>
      <c r="GX18" s="1187"/>
      <c r="GY18" s="1187"/>
      <c r="GZ18" s="1187"/>
      <c r="HA18" s="1187"/>
      <c r="HB18" s="1181"/>
      <c r="HC18" s="1181"/>
      <c r="HD18" s="1181"/>
      <c r="HE18" s="1181"/>
      <c r="HF18" s="1181"/>
      <c r="HG18" s="1181"/>
      <c r="HH18" s="1181"/>
      <c r="HI18" s="1181"/>
      <c r="HJ18" s="1181"/>
      <c r="HK18" s="1181"/>
      <c r="HL18" s="1181"/>
      <c r="HM18" s="1181"/>
      <c r="HN18" s="1181"/>
      <c r="HO18" s="1181"/>
      <c r="HP18" s="1181"/>
      <c r="HQ18" s="1187"/>
      <c r="HR18" s="1187"/>
      <c r="HS18" s="1187"/>
      <c r="HT18" s="1187"/>
      <c r="HU18" s="1187"/>
      <c r="HV18" s="1187"/>
      <c r="HW18" s="1187"/>
      <c r="HX18" s="1187"/>
      <c r="HY18" s="1187"/>
      <c r="HZ18" s="1187"/>
      <c r="IA18" s="1187"/>
      <c r="IB18" s="1187"/>
      <c r="IC18" s="1187"/>
      <c r="ID18" s="1187"/>
      <c r="IE18" s="1187"/>
      <c r="IF18" s="1214"/>
      <c r="IG18" s="1181"/>
      <c r="IH18" s="1181"/>
      <c r="II18" s="1181"/>
      <c r="IJ18" s="1181"/>
      <c r="IK18" s="1181"/>
      <c r="IL18" s="1181"/>
      <c r="IM18" s="1181"/>
      <c r="IN18" s="1181"/>
      <c r="IO18" s="1181"/>
      <c r="IP18" s="1181"/>
      <c r="IQ18" s="1181"/>
      <c r="IR18" s="1181"/>
      <c r="IS18" s="1181"/>
      <c r="IT18" s="1219"/>
      <c r="IU18" s="1220"/>
    </row>
    <row r="19" spans="1:255" ht="18.75">
      <c r="A19" s="1179"/>
      <c r="D19" s="1181"/>
      <c r="E19" s="1181"/>
      <c r="F19" s="1181"/>
      <c r="G19" s="1181"/>
      <c r="H19" s="1181"/>
      <c r="I19" s="1181"/>
      <c r="J19" s="1181"/>
      <c r="K19" s="1181"/>
      <c r="L19" s="1181"/>
      <c r="M19" s="1181"/>
      <c r="N19" s="1181"/>
      <c r="O19" s="1181"/>
      <c r="P19" s="1181"/>
      <c r="Q19" s="1181"/>
      <c r="R19" s="1181"/>
      <c r="S19" s="1187"/>
      <c r="T19" s="1187"/>
      <c r="U19" s="1187"/>
      <c r="V19" s="1187"/>
      <c r="W19" s="1187"/>
      <c r="X19" s="1187"/>
      <c r="Y19" s="1187"/>
      <c r="Z19" s="1187"/>
      <c r="AA19" s="1187"/>
      <c r="AB19" s="1187"/>
      <c r="AC19" s="1187"/>
      <c r="AD19" s="1187"/>
      <c r="AE19" s="1187"/>
      <c r="AF19" s="1187"/>
      <c r="AG19" s="1187"/>
      <c r="AH19" s="1181"/>
      <c r="AI19" s="1181"/>
      <c r="AJ19" s="1187"/>
      <c r="AK19" s="1187"/>
      <c r="AL19" s="1187"/>
      <c r="AM19" s="1187"/>
      <c r="AN19" s="1187"/>
      <c r="AO19" s="1187"/>
      <c r="AP19" s="1187"/>
      <c r="AQ19" s="1187"/>
      <c r="AR19" s="1187"/>
      <c r="AS19" s="1187"/>
      <c r="AT19" s="1187"/>
      <c r="AU19" s="1187"/>
      <c r="AV19" s="1187"/>
      <c r="AW19" s="1181"/>
      <c r="AX19" s="1181"/>
      <c r="AY19" s="1181"/>
      <c r="AZ19" s="1181"/>
      <c r="BA19" s="1181"/>
      <c r="BB19" s="1181"/>
      <c r="BC19" s="1181"/>
      <c r="BD19" s="1181"/>
      <c r="BE19" s="1181"/>
      <c r="BF19" s="1181"/>
      <c r="BG19" s="1181"/>
      <c r="BH19" s="1181"/>
      <c r="BI19" s="1181"/>
      <c r="BJ19" s="1187"/>
      <c r="BK19" s="1187"/>
      <c r="BL19" s="1187"/>
      <c r="BM19" s="1187"/>
      <c r="BN19" s="1187"/>
      <c r="BO19" s="1187"/>
      <c r="BP19" s="1187"/>
      <c r="BQ19" s="1187"/>
      <c r="BR19" s="1187"/>
      <c r="BS19" s="1187"/>
      <c r="BT19" s="1187"/>
      <c r="BU19" s="1187"/>
      <c r="BV19" s="1187"/>
      <c r="BW19" s="1187"/>
      <c r="BX19" s="1187"/>
      <c r="BY19" s="1181"/>
      <c r="BZ19" s="1181"/>
      <c r="CA19" s="1181"/>
      <c r="CB19" s="1181"/>
      <c r="CC19" s="1181"/>
      <c r="CD19" s="1181"/>
      <c r="CE19" s="1181"/>
      <c r="CF19" s="1181"/>
      <c r="CG19" s="1181"/>
      <c r="CH19" s="1181"/>
      <c r="CI19" s="1181"/>
      <c r="CJ19" s="1181"/>
      <c r="CK19" s="1181"/>
      <c r="CL19" s="1187"/>
      <c r="CM19" s="1187"/>
      <c r="CN19" s="1187"/>
      <c r="CO19" s="1187"/>
      <c r="CP19" s="1187"/>
      <c r="CQ19" s="1187"/>
      <c r="CR19" s="1187"/>
      <c r="CS19" s="1187"/>
      <c r="CT19" s="1187"/>
      <c r="CU19" s="1187"/>
      <c r="CV19" s="1187"/>
      <c r="CW19" s="1187"/>
      <c r="CX19" s="1187"/>
      <c r="CY19" s="1187"/>
      <c r="CZ19" s="1187"/>
      <c r="DA19" s="1181"/>
      <c r="DB19" s="1181"/>
      <c r="DC19" s="1181"/>
      <c r="DD19" s="1181"/>
      <c r="DE19" s="1181"/>
      <c r="DF19" s="1181"/>
      <c r="DG19" s="1181"/>
      <c r="DH19" s="1181"/>
      <c r="DI19" s="1181"/>
      <c r="DJ19" s="1181"/>
      <c r="DK19" s="1181"/>
      <c r="DL19" s="1181"/>
      <c r="DM19" s="1181"/>
      <c r="DN19" s="1187"/>
      <c r="DO19" s="1187"/>
      <c r="DP19" s="1181"/>
      <c r="DQ19" s="1181"/>
      <c r="DR19" s="1181"/>
      <c r="DS19" s="1181"/>
      <c r="DT19" s="1181"/>
      <c r="DU19" s="1181"/>
      <c r="DV19" s="1181"/>
      <c r="DW19" s="1181"/>
      <c r="DX19" s="1181"/>
      <c r="DY19" s="1181"/>
      <c r="DZ19" s="1181"/>
      <c r="EA19" s="1181"/>
      <c r="EB19" s="1181"/>
      <c r="EC19" s="1181"/>
      <c r="ED19" s="1181"/>
      <c r="EE19" s="1187"/>
      <c r="EF19" s="1187"/>
      <c r="EG19" s="1187"/>
      <c r="EH19" s="1187"/>
      <c r="EI19" s="1187"/>
      <c r="EJ19" s="1187"/>
      <c r="EK19" s="1187"/>
      <c r="EL19" s="1187"/>
      <c r="EM19" s="1187"/>
      <c r="EN19" s="1187"/>
      <c r="EO19" s="1187"/>
      <c r="EP19" s="1187"/>
      <c r="EQ19" s="1187"/>
      <c r="ER19" s="1187"/>
      <c r="ES19" s="1187"/>
      <c r="ET19" s="1181"/>
      <c r="EU19" s="1181"/>
      <c r="EV19" s="1181"/>
      <c r="EW19" s="1181"/>
      <c r="EX19" s="1181"/>
      <c r="EY19" s="1181"/>
      <c r="EZ19" s="1203"/>
      <c r="FA19" s="1204"/>
      <c r="FB19" s="1181"/>
      <c r="FC19" s="1181"/>
      <c r="FD19" s="1181"/>
      <c r="FE19" s="1181"/>
      <c r="FF19" s="1181"/>
      <c r="FG19" s="1181"/>
      <c r="FH19" s="1181"/>
      <c r="FI19" s="1187"/>
      <c r="FJ19" s="1187"/>
      <c r="FK19" s="1187"/>
      <c r="FL19" s="1187"/>
      <c r="FM19" s="1187"/>
      <c r="FN19" s="1187"/>
      <c r="FO19" s="1187"/>
      <c r="FP19" s="1187"/>
      <c r="FQ19" s="1187"/>
      <c r="FR19" s="1187"/>
      <c r="FS19" s="1187"/>
      <c r="FT19" s="1187"/>
      <c r="FU19" s="1187"/>
      <c r="FV19" s="1187"/>
      <c r="FW19" s="1187"/>
      <c r="FX19" s="1181"/>
      <c r="FY19" s="1181"/>
      <c r="FZ19" s="1181"/>
      <c r="GA19" s="1181"/>
      <c r="GB19" s="1181"/>
      <c r="GC19" s="1181"/>
      <c r="GD19" s="1181"/>
      <c r="GE19" s="1181"/>
      <c r="GF19" s="1181"/>
      <c r="GG19" s="1181"/>
      <c r="GH19" s="1181"/>
      <c r="GI19" s="1181"/>
      <c r="GJ19" s="1181"/>
      <c r="GK19" s="1181"/>
      <c r="GL19" s="1181"/>
      <c r="GM19" s="1187"/>
      <c r="GN19" s="1187"/>
      <c r="GO19" s="1187"/>
      <c r="GP19" s="1187"/>
      <c r="GQ19" s="1187"/>
      <c r="GR19" s="1187"/>
      <c r="GS19" s="1187"/>
      <c r="GT19" s="1187"/>
      <c r="GU19" s="1187"/>
      <c r="GV19" s="1187"/>
      <c r="GW19" s="1187"/>
      <c r="GX19" s="1187"/>
      <c r="GY19" s="1187"/>
      <c r="GZ19" s="1187"/>
      <c r="HA19" s="1187"/>
      <c r="HB19" s="1181"/>
      <c r="HC19" s="1181"/>
      <c r="HD19" s="1181"/>
      <c r="HE19" s="1181"/>
      <c r="HF19" s="1181"/>
      <c r="HG19" s="1181"/>
      <c r="HH19" s="1181"/>
      <c r="HI19" s="1181"/>
      <c r="HJ19" s="1181"/>
      <c r="HK19" s="1181"/>
      <c r="HL19" s="1181"/>
      <c r="HM19" s="1181"/>
      <c r="HN19" s="1181"/>
      <c r="HO19" s="1181"/>
      <c r="HP19" s="1181"/>
      <c r="HQ19" s="1187"/>
      <c r="HR19" s="1187"/>
      <c r="HS19" s="1187"/>
      <c r="HT19" s="1187"/>
      <c r="HU19" s="1187"/>
      <c r="HV19" s="1187"/>
      <c r="HW19" s="1187"/>
      <c r="HX19" s="1187"/>
      <c r="HY19" s="1187"/>
      <c r="HZ19" s="1187"/>
      <c r="IA19" s="1187"/>
      <c r="IB19" s="1187"/>
      <c r="IC19" s="1187"/>
      <c r="ID19" s="1187"/>
      <c r="IE19" s="1187"/>
      <c r="IF19" s="1214"/>
      <c r="IG19" s="1181"/>
      <c r="IH19" s="1181"/>
      <c r="II19" s="1181"/>
      <c r="IJ19" s="1181"/>
      <c r="IK19" s="1181"/>
      <c r="IL19" s="1181"/>
      <c r="IM19" s="1181"/>
      <c r="IN19" s="1181"/>
      <c r="IO19" s="1181"/>
      <c r="IP19" s="1181"/>
      <c r="IQ19" s="1181"/>
      <c r="IR19" s="1181"/>
      <c r="IS19" s="1181"/>
      <c r="IT19" s="1219"/>
      <c r="IU19" s="1220"/>
    </row>
    <row r="20" spans="1:255" ht="15.75">
      <c r="A20" s="1179"/>
      <c r="D20" s="1181"/>
      <c r="E20" s="1181"/>
      <c r="F20" s="1181"/>
      <c r="G20" s="1181"/>
      <c r="H20" s="1181"/>
      <c r="I20" s="1181"/>
      <c r="J20" s="1181"/>
      <c r="K20" s="1181"/>
      <c r="L20" s="1181"/>
      <c r="M20" s="1181"/>
      <c r="N20" s="1181"/>
      <c r="O20" s="1181"/>
      <c r="P20" s="1181"/>
      <c r="Q20" s="1181"/>
      <c r="R20" s="1181"/>
      <c r="S20" s="1187"/>
      <c r="T20" s="1187"/>
      <c r="U20" s="1187"/>
      <c r="V20" s="1187"/>
      <c r="W20" s="1187"/>
      <c r="X20" s="1187"/>
      <c r="Y20" s="1187"/>
      <c r="Z20" s="1187"/>
      <c r="AA20" s="1187"/>
      <c r="AB20" s="1187"/>
      <c r="AC20" s="1187"/>
      <c r="AD20" s="1187"/>
      <c r="AE20" s="1187"/>
      <c r="AF20" s="1187"/>
      <c r="AG20" s="1187"/>
      <c r="AH20" s="1181"/>
      <c r="AI20" s="1181"/>
      <c r="AJ20" s="1187"/>
      <c r="AK20" s="1187"/>
      <c r="AL20" s="1187"/>
      <c r="AM20" s="1187"/>
      <c r="AN20" s="1187"/>
      <c r="AO20" s="1187"/>
      <c r="AP20" s="1187"/>
      <c r="AQ20" s="1187"/>
      <c r="AR20" s="1187"/>
      <c r="AS20" s="1187"/>
      <c r="AT20" s="1187"/>
      <c r="AU20" s="1187"/>
      <c r="AV20" s="1187"/>
      <c r="AW20" s="1181"/>
      <c r="AX20" s="1181"/>
      <c r="AY20" s="1181"/>
      <c r="AZ20" s="1181"/>
      <c r="BA20" s="1181"/>
      <c r="BB20" s="1181"/>
      <c r="BC20" s="1181"/>
      <c r="BD20" s="1181"/>
      <c r="BE20" s="1181"/>
      <c r="BF20" s="1181"/>
      <c r="BG20" s="1181"/>
      <c r="BH20" s="1181"/>
      <c r="BI20" s="1181"/>
      <c r="BJ20" s="1187"/>
      <c r="BK20" s="1187"/>
      <c r="BL20" s="1187"/>
      <c r="BM20" s="1187"/>
      <c r="BN20" s="1187"/>
      <c r="BO20" s="1187"/>
      <c r="BP20" s="1187"/>
      <c r="BQ20" s="1187"/>
      <c r="BR20" s="1187"/>
      <c r="BS20" s="1187"/>
      <c r="BT20" s="1187"/>
      <c r="BU20" s="1187"/>
      <c r="BV20" s="1187"/>
      <c r="BW20" s="1187"/>
      <c r="BX20" s="1187"/>
      <c r="BY20" s="1181"/>
      <c r="BZ20" s="1181"/>
      <c r="CA20" s="1181"/>
      <c r="CB20" s="1181"/>
      <c r="CC20" s="1181"/>
      <c r="CD20" s="1181"/>
      <c r="CE20" s="1181"/>
      <c r="CF20" s="1181"/>
      <c r="CG20" s="1181"/>
      <c r="CH20" s="1181"/>
      <c r="CI20" s="1181"/>
      <c r="CJ20" s="1181"/>
      <c r="CK20" s="1181"/>
      <c r="CL20" s="1187"/>
      <c r="CM20" s="1187"/>
      <c r="CN20" s="1187"/>
      <c r="CO20" s="1187"/>
      <c r="CP20" s="1187"/>
      <c r="CQ20" s="1187"/>
      <c r="CR20" s="1187"/>
      <c r="CS20" s="1187"/>
      <c r="CT20" s="1187"/>
      <c r="CU20" s="1187"/>
      <c r="CV20" s="1187"/>
      <c r="CW20" s="1187"/>
      <c r="CX20" s="1187"/>
      <c r="CY20" s="1187"/>
      <c r="CZ20" s="1187"/>
      <c r="DA20" s="1181"/>
      <c r="DB20" s="1181"/>
      <c r="DC20" s="1181"/>
      <c r="DD20" s="1181"/>
      <c r="DE20" s="1181"/>
      <c r="DF20" s="1181"/>
      <c r="DG20" s="1181"/>
      <c r="DH20" s="1181"/>
      <c r="DI20" s="1181"/>
      <c r="DJ20" s="1181"/>
      <c r="DK20" s="1181"/>
      <c r="DL20" s="1181"/>
      <c r="DM20" s="1181"/>
      <c r="DN20" s="1187"/>
      <c r="DO20" s="1187"/>
      <c r="DP20" s="1181"/>
      <c r="DQ20" s="1181"/>
      <c r="DR20" s="1181"/>
      <c r="DS20" s="1181"/>
      <c r="DT20" s="1181"/>
      <c r="DU20" s="1181"/>
      <c r="DV20" s="1181"/>
      <c r="DW20" s="1181"/>
      <c r="DX20" s="1181"/>
      <c r="DY20" s="1181"/>
      <c r="DZ20" s="1181"/>
      <c r="EA20" s="1181"/>
      <c r="EB20" s="1181"/>
      <c r="EC20" s="1181"/>
      <c r="ED20" s="1181"/>
      <c r="EE20" s="1187"/>
      <c r="EF20" s="1187"/>
      <c r="EG20" s="1187"/>
      <c r="EH20" s="1187"/>
      <c r="EI20" s="1187"/>
      <c r="EJ20" s="1187"/>
      <c r="EK20" s="1187"/>
      <c r="EL20" s="1187"/>
      <c r="EM20" s="1187"/>
      <c r="EN20" s="1187"/>
      <c r="EO20" s="1187"/>
      <c r="EP20" s="1187"/>
      <c r="EQ20" s="1187"/>
      <c r="ER20" s="1187"/>
      <c r="ES20" s="1187"/>
      <c r="ET20" s="1181"/>
      <c r="EU20" s="1181"/>
      <c r="EV20" s="1181"/>
      <c r="EW20" s="1181"/>
      <c r="EX20" s="1181"/>
      <c r="EY20" s="1181"/>
      <c r="EZ20" s="1203"/>
      <c r="FA20" s="1209"/>
      <c r="FB20" s="1181"/>
      <c r="FC20" s="1181"/>
      <c r="FD20" s="1181"/>
      <c r="FE20" s="1181"/>
      <c r="FF20" s="1181"/>
      <c r="FG20" s="1181"/>
      <c r="FH20" s="1181"/>
      <c r="FI20" s="1187"/>
      <c r="FJ20" s="1187"/>
      <c r="FK20" s="1187"/>
      <c r="FL20" s="1187"/>
      <c r="FM20" s="1187"/>
      <c r="FN20" s="1187"/>
      <c r="FO20" s="1187"/>
      <c r="FP20" s="1187"/>
      <c r="FQ20" s="1187"/>
      <c r="FR20" s="1187"/>
      <c r="FS20" s="1187"/>
      <c r="FT20" s="1187"/>
      <c r="FU20" s="1187"/>
      <c r="FV20" s="1187"/>
      <c r="FW20" s="1187"/>
      <c r="FX20" s="1181"/>
      <c r="FY20" s="1181"/>
      <c r="FZ20" s="1181"/>
      <c r="GA20" s="1181"/>
      <c r="GB20" s="1181"/>
      <c r="GC20" s="1181"/>
      <c r="GD20" s="1181"/>
      <c r="GE20" s="1181"/>
      <c r="GF20" s="1181"/>
      <c r="GG20" s="1181"/>
      <c r="GH20" s="1181"/>
      <c r="GI20" s="1181"/>
      <c r="GJ20" s="1181"/>
      <c r="GK20" s="1181"/>
      <c r="GL20" s="1181"/>
      <c r="GM20" s="1187"/>
      <c r="GN20" s="1187"/>
      <c r="GO20" s="1187"/>
      <c r="GP20" s="1187"/>
      <c r="GQ20" s="1187"/>
      <c r="GR20" s="1187"/>
      <c r="GS20" s="1187"/>
      <c r="GT20" s="1187"/>
      <c r="GU20" s="1187"/>
      <c r="GV20" s="1187"/>
      <c r="GW20" s="1187"/>
      <c r="GX20" s="1187"/>
      <c r="GY20" s="1187"/>
      <c r="GZ20" s="1187"/>
      <c r="HA20" s="1187"/>
      <c r="HB20" s="1181"/>
      <c r="HC20" s="1181"/>
      <c r="HD20" s="1181"/>
      <c r="HE20" s="1181"/>
      <c r="HF20" s="1181"/>
      <c r="HG20" s="1181"/>
      <c r="HH20" s="1181"/>
      <c r="HI20" s="1181"/>
      <c r="HJ20" s="1181"/>
      <c r="HK20" s="1181"/>
      <c r="HL20" s="1181"/>
      <c r="HM20" s="1181"/>
      <c r="HN20" s="1181"/>
      <c r="HO20" s="1181"/>
      <c r="HP20" s="1181"/>
      <c r="HQ20" s="1187"/>
      <c r="HR20" s="1187"/>
      <c r="HS20" s="1187"/>
      <c r="HT20" s="1187"/>
      <c r="HU20" s="1187"/>
      <c r="HV20" s="1187"/>
      <c r="HW20" s="1187"/>
      <c r="HX20" s="1187"/>
      <c r="HY20" s="1187"/>
      <c r="HZ20" s="1187"/>
      <c r="IA20" s="1187"/>
      <c r="IB20" s="1187"/>
      <c r="IC20" s="1187"/>
      <c r="ID20" s="1187"/>
      <c r="IE20" s="1187"/>
      <c r="IF20" s="1214"/>
      <c r="IG20" s="1181"/>
      <c r="IH20" s="1181"/>
      <c r="II20" s="1181"/>
      <c r="IJ20" s="1181"/>
      <c r="IK20" s="1181"/>
      <c r="IL20" s="1181"/>
      <c r="IM20" s="1181"/>
      <c r="IN20" s="1181"/>
      <c r="IO20" s="1181"/>
      <c r="IP20" s="1181"/>
      <c r="IQ20" s="1181"/>
      <c r="IR20" s="1181"/>
      <c r="IS20" s="1181"/>
      <c r="IT20" s="1219"/>
      <c r="IU20" s="1220"/>
    </row>
    <row r="21" spans="1:255" ht="18.75">
      <c r="A21" s="1179"/>
      <c r="D21" s="1181"/>
      <c r="E21" s="1181"/>
      <c r="F21" s="1181"/>
      <c r="G21" s="1181"/>
      <c r="H21" s="1181"/>
      <c r="I21" s="1181"/>
      <c r="J21" s="1181"/>
      <c r="K21" s="1181"/>
      <c r="L21" s="1181"/>
      <c r="M21" s="1181"/>
      <c r="N21" s="1181"/>
      <c r="O21" s="1181"/>
      <c r="P21" s="1181"/>
      <c r="Q21" s="1181"/>
      <c r="R21" s="1181"/>
      <c r="S21" s="1187"/>
      <c r="T21" s="1187"/>
      <c r="U21" s="1187"/>
      <c r="V21" s="1187"/>
      <c r="W21" s="1187"/>
      <c r="X21" s="1187"/>
      <c r="Y21" s="1187"/>
      <c r="Z21" s="1187"/>
      <c r="AA21" s="1187"/>
      <c r="AB21" s="1187"/>
      <c r="AC21" s="1187"/>
      <c r="AD21" s="1187"/>
      <c r="AE21" s="1187"/>
      <c r="AF21" s="1187"/>
      <c r="AG21" s="1187"/>
      <c r="AH21" s="1181"/>
      <c r="AI21" s="1181"/>
      <c r="AJ21" s="1187"/>
      <c r="AK21" s="1187"/>
      <c r="AL21" s="1187"/>
      <c r="AM21" s="1187"/>
      <c r="AN21" s="1187"/>
      <c r="AO21" s="1187"/>
      <c r="AP21" s="1187"/>
      <c r="AQ21" s="1187"/>
      <c r="AR21" s="1187"/>
      <c r="AS21" s="1187"/>
      <c r="AT21" s="1187"/>
      <c r="AU21" s="1187"/>
      <c r="AV21" s="1187"/>
      <c r="AW21" s="1181"/>
      <c r="AX21" s="1181"/>
      <c r="AY21" s="1181"/>
      <c r="AZ21" s="1181"/>
      <c r="BA21" s="1181"/>
      <c r="BB21" s="1181"/>
      <c r="BC21" s="1181"/>
      <c r="BD21" s="1181"/>
      <c r="BE21" s="1181"/>
      <c r="BF21" s="1181"/>
      <c r="BG21" s="1181"/>
      <c r="BH21" s="1181"/>
      <c r="BI21" s="1181"/>
      <c r="BJ21" s="1187"/>
      <c r="BK21" s="1187"/>
      <c r="BL21" s="1187"/>
      <c r="BM21" s="1187"/>
      <c r="BN21" s="1187"/>
      <c r="BO21" s="1187"/>
      <c r="BP21" s="1187"/>
      <c r="BQ21" s="1187"/>
      <c r="BR21" s="1187"/>
      <c r="BS21" s="1187"/>
      <c r="BT21" s="1187"/>
      <c r="BU21" s="1187"/>
      <c r="BV21" s="1187"/>
      <c r="BW21" s="1187"/>
      <c r="BX21" s="1187"/>
      <c r="BY21" s="1181"/>
      <c r="BZ21" s="1181"/>
      <c r="CA21" s="1181"/>
      <c r="CB21" s="1181"/>
      <c r="CC21" s="1181"/>
      <c r="CD21" s="1181"/>
      <c r="CE21" s="1181"/>
      <c r="CF21" s="1181"/>
      <c r="CG21" s="1181"/>
      <c r="CH21" s="1181"/>
      <c r="CI21" s="1181"/>
      <c r="CJ21" s="1181"/>
      <c r="CK21" s="1181"/>
      <c r="CL21" s="1187"/>
      <c r="CM21" s="1187"/>
      <c r="CN21" s="1187"/>
      <c r="CO21" s="1187"/>
      <c r="CP21" s="1187"/>
      <c r="CQ21" s="1187"/>
      <c r="CR21" s="1187"/>
      <c r="CS21" s="1187"/>
      <c r="CT21" s="1187"/>
      <c r="CU21" s="1187"/>
      <c r="CV21" s="1187"/>
      <c r="CW21" s="1187"/>
      <c r="CX21" s="1187"/>
      <c r="CY21" s="1187"/>
      <c r="CZ21" s="1187"/>
      <c r="DA21" s="1181"/>
      <c r="DB21" s="1181"/>
      <c r="DC21" s="1181"/>
      <c r="DD21" s="1181"/>
      <c r="DE21" s="1181"/>
      <c r="DF21" s="1181"/>
      <c r="DG21" s="1181"/>
      <c r="DH21" s="1181"/>
      <c r="DI21" s="1181"/>
      <c r="DJ21" s="1181"/>
      <c r="DK21" s="1181"/>
      <c r="DL21" s="1181"/>
      <c r="DM21" s="1181"/>
      <c r="DN21" s="1187"/>
      <c r="DO21" s="1187"/>
      <c r="DP21" s="1181"/>
      <c r="DQ21" s="1181"/>
      <c r="DR21" s="1181"/>
      <c r="DS21" s="1181"/>
      <c r="DT21" s="1181"/>
      <c r="DU21" s="1181"/>
      <c r="DV21" s="1181"/>
      <c r="DW21" s="1181"/>
      <c r="DX21" s="1181"/>
      <c r="DY21" s="1181"/>
      <c r="DZ21" s="1181"/>
      <c r="EA21" s="1181"/>
      <c r="EB21" s="1181"/>
      <c r="EC21" s="1181"/>
      <c r="ED21" s="1181"/>
      <c r="EE21" s="1187"/>
      <c r="EF21" s="1187"/>
      <c r="EG21" s="1187"/>
      <c r="EH21" s="1187"/>
      <c r="EI21" s="1187"/>
      <c r="EJ21" s="1187"/>
      <c r="EK21" s="1187"/>
      <c r="EL21" s="1187"/>
      <c r="EM21" s="1187"/>
      <c r="EN21" s="1187"/>
      <c r="EO21" s="1187"/>
      <c r="EP21" s="1187"/>
      <c r="EQ21" s="1187"/>
      <c r="ER21" s="1187"/>
      <c r="ES21" s="1187"/>
      <c r="ET21" s="1181"/>
      <c r="EU21" s="1181"/>
      <c r="EV21" s="1181"/>
      <c r="EW21" s="1181"/>
      <c r="EX21" s="1181"/>
      <c r="EY21" s="1181"/>
      <c r="EZ21" s="1203"/>
      <c r="FA21" s="1204"/>
      <c r="FB21" s="1181"/>
      <c r="FC21" s="1181"/>
      <c r="FD21" s="1181"/>
      <c r="FE21" s="1181"/>
      <c r="FF21" s="1181"/>
      <c r="FG21" s="1181"/>
      <c r="FH21" s="1181"/>
      <c r="FI21" s="1187"/>
      <c r="FJ21" s="1187"/>
      <c r="FK21" s="1187"/>
      <c r="FL21" s="1187"/>
      <c r="FM21" s="1187"/>
      <c r="FN21" s="1187"/>
      <c r="FO21" s="1187"/>
      <c r="FP21" s="1187"/>
      <c r="FQ21" s="1187"/>
      <c r="FR21" s="1187"/>
      <c r="FS21" s="1187"/>
      <c r="FT21" s="1187"/>
      <c r="FU21" s="1187"/>
      <c r="FV21" s="1187"/>
      <c r="FW21" s="1187"/>
      <c r="FX21" s="1181"/>
      <c r="FY21" s="1181"/>
      <c r="FZ21" s="1181"/>
      <c r="GA21" s="1181"/>
      <c r="GB21" s="1181"/>
      <c r="GC21" s="1181"/>
      <c r="GD21" s="1181"/>
      <c r="GE21" s="1181"/>
      <c r="GF21" s="1181"/>
      <c r="GG21" s="1181"/>
      <c r="GH21" s="1181"/>
      <c r="GI21" s="1181"/>
      <c r="GJ21" s="1181"/>
      <c r="GK21" s="1181"/>
      <c r="GL21" s="1181"/>
      <c r="GM21" s="1187"/>
      <c r="GN21" s="1187"/>
      <c r="GO21" s="1187"/>
      <c r="GP21" s="1187"/>
      <c r="GQ21" s="1187"/>
      <c r="GR21" s="1187"/>
      <c r="GS21" s="1187"/>
      <c r="GT21" s="1187"/>
      <c r="GU21" s="1187"/>
      <c r="GV21" s="1187"/>
      <c r="GW21" s="1187"/>
      <c r="GX21" s="1187"/>
      <c r="GY21" s="1187"/>
      <c r="GZ21" s="1187"/>
      <c r="HA21" s="1187"/>
      <c r="HB21" s="1181"/>
      <c r="HC21" s="1181"/>
      <c r="HD21" s="1181"/>
      <c r="HE21" s="1181"/>
      <c r="HF21" s="1181"/>
      <c r="HG21" s="1181"/>
      <c r="HH21" s="1181"/>
      <c r="HI21" s="1181"/>
      <c r="HJ21" s="1181"/>
      <c r="HK21" s="1181"/>
      <c r="HL21" s="1181"/>
      <c r="HM21" s="1181"/>
      <c r="HN21" s="1181"/>
      <c r="HO21" s="1181"/>
      <c r="HP21" s="1181"/>
      <c r="HQ21" s="1187"/>
      <c r="HR21" s="1187"/>
      <c r="HS21" s="1187"/>
      <c r="HT21" s="1187"/>
      <c r="HU21" s="1187"/>
      <c r="HV21" s="1187"/>
      <c r="HW21" s="1187"/>
      <c r="HX21" s="1187"/>
      <c r="HY21" s="1187"/>
      <c r="HZ21" s="1187"/>
      <c r="IA21" s="1187"/>
      <c r="IB21" s="1187"/>
      <c r="IC21" s="1187"/>
      <c r="ID21" s="1187"/>
      <c r="IE21" s="1187"/>
      <c r="IF21" s="1214"/>
      <c r="IG21" s="1181"/>
      <c r="IH21" s="1181"/>
      <c r="II21" s="1181"/>
      <c r="IJ21" s="1181"/>
      <c r="IK21" s="1181"/>
      <c r="IL21" s="1181"/>
      <c r="IM21" s="1181"/>
      <c r="IN21" s="1181"/>
      <c r="IO21" s="1181"/>
      <c r="IP21" s="1181"/>
      <c r="IQ21" s="1181"/>
      <c r="IR21" s="1181"/>
      <c r="IS21" s="1181"/>
      <c r="IT21" s="1219"/>
      <c r="IU21" s="1220"/>
    </row>
    <row r="22" spans="1:255" ht="15.75">
      <c r="A22" s="1179"/>
      <c r="D22" s="1181"/>
      <c r="E22" s="1181"/>
      <c r="F22" s="1181"/>
      <c r="G22" s="1181"/>
      <c r="H22" s="1181"/>
      <c r="I22" s="1181"/>
      <c r="J22" s="1181"/>
      <c r="K22" s="1181"/>
      <c r="L22" s="1181"/>
      <c r="M22" s="1181"/>
      <c r="N22" s="1181"/>
      <c r="O22" s="1181"/>
      <c r="P22" s="1181"/>
      <c r="Q22" s="1181"/>
      <c r="R22" s="1181"/>
      <c r="S22" s="1187"/>
      <c r="T22" s="1187"/>
      <c r="U22" s="1187"/>
      <c r="V22" s="1187"/>
      <c r="W22" s="1187"/>
      <c r="X22" s="1187"/>
      <c r="Y22" s="1187"/>
      <c r="Z22" s="1187"/>
      <c r="AA22" s="1187"/>
      <c r="AB22" s="1187"/>
      <c r="AC22" s="1187"/>
      <c r="AD22" s="1187"/>
      <c r="AE22" s="1187"/>
      <c r="AF22" s="1187"/>
      <c r="AG22" s="1187"/>
      <c r="AH22" s="1181"/>
      <c r="AI22" s="1181"/>
      <c r="AJ22" s="1187"/>
      <c r="AK22" s="1187"/>
      <c r="AL22" s="1187"/>
      <c r="AM22" s="1187"/>
      <c r="AN22" s="1187"/>
      <c r="AO22" s="1187"/>
      <c r="AP22" s="1187"/>
      <c r="AQ22" s="1187"/>
      <c r="AR22" s="1187"/>
      <c r="AS22" s="1187"/>
      <c r="AT22" s="1187"/>
      <c r="AU22" s="1187"/>
      <c r="AV22" s="1187"/>
      <c r="AW22" s="1181"/>
      <c r="AX22" s="1181"/>
      <c r="AY22" s="1181"/>
      <c r="AZ22" s="1181"/>
      <c r="BA22" s="1181"/>
      <c r="BB22" s="1181"/>
      <c r="BC22" s="1181"/>
      <c r="BD22" s="1181"/>
      <c r="BE22" s="1181"/>
      <c r="BF22" s="1181"/>
      <c r="BG22" s="1181"/>
      <c r="BH22" s="1181"/>
      <c r="BI22" s="1181"/>
      <c r="BJ22" s="1187"/>
      <c r="BK22" s="1187"/>
      <c r="BL22" s="1187"/>
      <c r="BM22" s="1187"/>
      <c r="BN22" s="1187"/>
      <c r="BO22" s="1187"/>
      <c r="BP22" s="1187"/>
      <c r="BQ22" s="1187"/>
      <c r="BR22" s="1187"/>
      <c r="BS22" s="1187"/>
      <c r="BT22" s="1187"/>
      <c r="BU22" s="1187"/>
      <c r="BV22" s="1187"/>
      <c r="BW22" s="1187"/>
      <c r="BX22" s="1187"/>
      <c r="BY22" s="1181"/>
      <c r="BZ22" s="1181"/>
      <c r="CA22" s="1181"/>
      <c r="CB22" s="1181"/>
      <c r="CC22" s="1181"/>
      <c r="CD22" s="1181"/>
      <c r="CE22" s="1181"/>
      <c r="CF22" s="1181"/>
      <c r="CG22" s="1181"/>
      <c r="CH22" s="1181"/>
      <c r="CI22" s="1181"/>
      <c r="CJ22" s="1181"/>
      <c r="CK22" s="1181"/>
      <c r="CL22" s="1187"/>
      <c r="CM22" s="1187"/>
      <c r="CN22" s="1187"/>
      <c r="CO22" s="1187"/>
      <c r="CP22" s="1187"/>
      <c r="CQ22" s="1187"/>
      <c r="CR22" s="1187"/>
      <c r="CS22" s="1187"/>
      <c r="CT22" s="1187"/>
      <c r="CU22" s="1187"/>
      <c r="CV22" s="1187"/>
      <c r="CW22" s="1187"/>
      <c r="CX22" s="1187"/>
      <c r="CY22" s="1187"/>
      <c r="CZ22" s="1187"/>
      <c r="DA22" s="1181"/>
      <c r="DB22" s="1181"/>
      <c r="DC22" s="1181"/>
      <c r="DD22" s="1181"/>
      <c r="DE22" s="1181"/>
      <c r="DF22" s="1181"/>
      <c r="DG22" s="1181"/>
      <c r="DH22" s="1181"/>
      <c r="DI22" s="1181"/>
      <c r="DJ22" s="1181"/>
      <c r="DK22" s="1181"/>
      <c r="DL22" s="1181"/>
      <c r="DM22" s="1181"/>
      <c r="DN22" s="1187"/>
      <c r="DO22" s="1187"/>
      <c r="DP22" s="1181"/>
      <c r="DQ22" s="1181"/>
      <c r="DR22" s="1181"/>
      <c r="DS22" s="1181"/>
      <c r="DT22" s="1181"/>
      <c r="DU22" s="1181"/>
      <c r="DV22" s="1181"/>
      <c r="DW22" s="1181"/>
      <c r="DX22" s="1181"/>
      <c r="DY22" s="1181"/>
      <c r="DZ22" s="1181"/>
      <c r="EA22" s="1181"/>
      <c r="EB22" s="1181"/>
      <c r="EC22" s="1181"/>
      <c r="ED22" s="1181"/>
      <c r="EE22" s="1187"/>
      <c r="EF22" s="1187"/>
      <c r="EG22" s="1187"/>
      <c r="EH22" s="1187"/>
      <c r="EI22" s="1187"/>
      <c r="EJ22" s="1187"/>
      <c r="EK22" s="1187"/>
      <c r="EL22" s="1187"/>
      <c r="EM22" s="1187"/>
      <c r="EN22" s="1187"/>
      <c r="EO22" s="1187"/>
      <c r="EP22" s="1187"/>
      <c r="EQ22" s="1187"/>
      <c r="ER22" s="1187"/>
      <c r="ES22" s="1187"/>
      <c r="ET22" s="1181"/>
      <c r="EU22" s="1181"/>
      <c r="EV22" s="1181"/>
      <c r="EW22" s="1181"/>
      <c r="EX22" s="1181"/>
      <c r="EY22" s="1181"/>
      <c r="EZ22" s="1203"/>
      <c r="FA22" s="1208"/>
      <c r="FB22" s="1181"/>
      <c r="FC22" s="1181"/>
      <c r="FD22" s="1181"/>
      <c r="FE22" s="1181"/>
      <c r="FF22" s="1181"/>
      <c r="FG22" s="1181"/>
      <c r="FH22" s="1181"/>
      <c r="FI22" s="1187"/>
      <c r="FJ22" s="1187"/>
      <c r="FK22" s="1187"/>
      <c r="FL22" s="1187"/>
      <c r="FM22" s="1187"/>
      <c r="FN22" s="1187"/>
      <c r="FO22" s="1187"/>
      <c r="FP22" s="1187"/>
      <c r="FQ22" s="1187"/>
      <c r="FR22" s="1187"/>
      <c r="FS22" s="1187"/>
      <c r="FT22" s="1187"/>
      <c r="FU22" s="1187"/>
      <c r="FV22" s="1187"/>
      <c r="FW22" s="1187"/>
      <c r="FX22" s="1181"/>
      <c r="FY22" s="1181"/>
      <c r="FZ22" s="1181"/>
      <c r="GA22" s="1181"/>
      <c r="GB22" s="1181"/>
      <c r="GC22" s="1181"/>
      <c r="GD22" s="1181"/>
      <c r="GE22" s="1181"/>
      <c r="GF22" s="1181"/>
      <c r="GG22" s="1181"/>
      <c r="GH22" s="1181"/>
      <c r="GI22" s="1181"/>
      <c r="GJ22" s="1181"/>
      <c r="GK22" s="1181"/>
      <c r="GL22" s="1181"/>
      <c r="GM22" s="1187"/>
      <c r="GN22" s="1187"/>
      <c r="GO22" s="1187"/>
      <c r="GP22" s="1187"/>
      <c r="GQ22" s="1187"/>
      <c r="GR22" s="1187"/>
      <c r="GS22" s="1187"/>
      <c r="GT22" s="1187"/>
      <c r="GU22" s="1187"/>
      <c r="GV22" s="1187"/>
      <c r="GW22" s="1187"/>
      <c r="GX22" s="1187"/>
      <c r="GY22" s="1187"/>
      <c r="GZ22" s="1187"/>
      <c r="HA22" s="1187"/>
      <c r="HB22" s="1181"/>
      <c r="HC22" s="1181"/>
      <c r="HD22" s="1181"/>
      <c r="HE22" s="1181"/>
      <c r="HF22" s="1181"/>
      <c r="HG22" s="1181"/>
      <c r="HH22" s="1181"/>
      <c r="HI22" s="1181"/>
      <c r="HJ22" s="1181"/>
      <c r="HK22" s="1181"/>
      <c r="HL22" s="1181"/>
      <c r="HM22" s="1181"/>
      <c r="HN22" s="1181"/>
      <c r="HO22" s="1181"/>
      <c r="HP22" s="1181"/>
      <c r="HQ22" s="1187"/>
      <c r="HR22" s="1187"/>
      <c r="HS22" s="1187"/>
      <c r="HT22" s="1187"/>
      <c r="HU22" s="1187"/>
      <c r="HV22" s="1187"/>
      <c r="HW22" s="1187"/>
      <c r="HX22" s="1187"/>
      <c r="HY22" s="1187"/>
      <c r="HZ22" s="1187"/>
      <c r="IA22" s="1187"/>
      <c r="IB22" s="1187"/>
      <c r="IC22" s="1187"/>
      <c r="ID22" s="1187"/>
      <c r="IE22" s="1187"/>
      <c r="IF22" s="1214"/>
      <c r="IG22" s="1181"/>
      <c r="IH22" s="1181"/>
      <c r="II22" s="1181"/>
      <c r="IJ22" s="1181"/>
      <c r="IK22" s="1181"/>
      <c r="IL22" s="1181"/>
      <c r="IM22" s="1181"/>
      <c r="IN22" s="1181"/>
      <c r="IO22" s="1181"/>
      <c r="IP22" s="1181"/>
      <c r="IQ22" s="1181"/>
      <c r="IR22" s="1181"/>
      <c r="IS22" s="1181"/>
      <c r="IT22" s="1219"/>
      <c r="IU22" s="1220"/>
    </row>
    <row r="23" spans="1:255" ht="18.75">
      <c r="A23" s="1179"/>
      <c r="D23" s="1181"/>
      <c r="E23" s="1181"/>
      <c r="F23" s="1181"/>
      <c r="G23" s="1181"/>
      <c r="H23" s="1181"/>
      <c r="I23" s="1181"/>
      <c r="J23" s="1181"/>
      <c r="K23" s="1181"/>
      <c r="L23" s="1181"/>
      <c r="M23" s="1181"/>
      <c r="N23" s="1181"/>
      <c r="O23" s="1181"/>
      <c r="P23" s="1181"/>
      <c r="Q23" s="1181"/>
      <c r="R23" s="1181"/>
      <c r="S23" s="1187"/>
      <c r="T23" s="1187"/>
      <c r="U23" s="1187"/>
      <c r="V23" s="1187"/>
      <c r="W23" s="1187"/>
      <c r="X23" s="1187"/>
      <c r="Y23" s="1187"/>
      <c r="Z23" s="1187"/>
      <c r="AA23" s="1187"/>
      <c r="AB23" s="1187"/>
      <c r="AC23" s="1187"/>
      <c r="AD23" s="1187"/>
      <c r="AE23" s="1187"/>
      <c r="AF23" s="1187"/>
      <c r="AG23" s="1187"/>
      <c r="AH23" s="1181"/>
      <c r="AI23" s="1181"/>
      <c r="AJ23" s="1187"/>
      <c r="AK23" s="1187"/>
      <c r="AL23" s="1187"/>
      <c r="AM23" s="1187"/>
      <c r="AN23" s="1187"/>
      <c r="AO23" s="1187"/>
      <c r="AP23" s="1187"/>
      <c r="AQ23" s="1187"/>
      <c r="AR23" s="1187"/>
      <c r="AS23" s="1187"/>
      <c r="AT23" s="1187"/>
      <c r="AU23" s="1187"/>
      <c r="AV23" s="1187"/>
      <c r="AW23" s="1181"/>
      <c r="AX23" s="1181"/>
      <c r="AY23" s="1181"/>
      <c r="AZ23" s="1181"/>
      <c r="BA23" s="1181"/>
      <c r="BB23" s="1181"/>
      <c r="BC23" s="1181"/>
      <c r="BD23" s="1181"/>
      <c r="BE23" s="1181"/>
      <c r="BF23" s="1181"/>
      <c r="BG23" s="1181"/>
      <c r="BH23" s="1181"/>
      <c r="BI23" s="1181"/>
      <c r="BJ23" s="1187"/>
      <c r="BK23" s="1187"/>
      <c r="BL23" s="1187"/>
      <c r="BM23" s="1187"/>
      <c r="BN23" s="1187"/>
      <c r="BO23" s="1187"/>
      <c r="BP23" s="1187"/>
      <c r="BQ23" s="1187"/>
      <c r="BR23" s="1187"/>
      <c r="BS23" s="1187"/>
      <c r="BT23" s="1187"/>
      <c r="BU23" s="1187"/>
      <c r="BV23" s="1187"/>
      <c r="BW23" s="1187"/>
      <c r="BX23" s="1187"/>
      <c r="BY23" s="1181"/>
      <c r="BZ23" s="1181"/>
      <c r="CA23" s="1181"/>
      <c r="CB23" s="1181"/>
      <c r="CC23" s="1181"/>
      <c r="CD23" s="1181"/>
      <c r="CE23" s="1181"/>
      <c r="CF23" s="1181"/>
      <c r="CG23" s="1181"/>
      <c r="CH23" s="1181"/>
      <c r="CI23" s="1181"/>
      <c r="CJ23" s="1181"/>
      <c r="CK23" s="1181"/>
      <c r="CL23" s="1187"/>
      <c r="CM23" s="1187"/>
      <c r="CN23" s="1187"/>
      <c r="CO23" s="1187"/>
      <c r="CP23" s="1187"/>
      <c r="CQ23" s="1187"/>
      <c r="CR23" s="1187"/>
      <c r="CS23" s="1187"/>
      <c r="CT23" s="1187"/>
      <c r="CU23" s="1187"/>
      <c r="CV23" s="1187"/>
      <c r="CW23" s="1187"/>
      <c r="CX23" s="1187"/>
      <c r="CY23" s="1187"/>
      <c r="CZ23" s="1187"/>
      <c r="DA23" s="1181"/>
      <c r="DB23" s="1181"/>
      <c r="DC23" s="1181"/>
      <c r="DD23" s="1181"/>
      <c r="DE23" s="1181"/>
      <c r="DF23" s="1181"/>
      <c r="DG23" s="1181"/>
      <c r="DH23" s="1181"/>
      <c r="DI23" s="1181"/>
      <c r="DJ23" s="1181"/>
      <c r="DK23" s="1181"/>
      <c r="DL23" s="1181"/>
      <c r="DM23" s="1181"/>
      <c r="DN23" s="1187"/>
      <c r="DO23" s="1187"/>
      <c r="DP23" s="1181"/>
      <c r="DQ23" s="1181"/>
      <c r="DR23" s="1181"/>
      <c r="DS23" s="1181"/>
      <c r="DT23" s="1181"/>
      <c r="DU23" s="1181"/>
      <c r="DV23" s="1181"/>
      <c r="DW23" s="1181"/>
      <c r="DX23" s="1181"/>
      <c r="DY23" s="1181"/>
      <c r="DZ23" s="1181"/>
      <c r="EA23" s="1181"/>
      <c r="EB23" s="1181"/>
      <c r="EC23" s="1181"/>
      <c r="ED23" s="1181"/>
      <c r="EE23" s="1187"/>
      <c r="EF23" s="1187"/>
      <c r="EG23" s="1187"/>
      <c r="EH23" s="1187"/>
      <c r="EI23" s="1187"/>
      <c r="EJ23" s="1187"/>
      <c r="EK23" s="1187"/>
      <c r="EL23" s="1187"/>
      <c r="EM23" s="1187"/>
      <c r="EN23" s="1187"/>
      <c r="EO23" s="1187"/>
      <c r="EP23" s="1187"/>
      <c r="EQ23" s="1187"/>
      <c r="ER23" s="1187"/>
      <c r="ES23" s="1187"/>
      <c r="ET23" s="1181"/>
      <c r="EU23" s="1181"/>
      <c r="EV23" s="1181"/>
      <c r="EW23" s="1181"/>
      <c r="EX23" s="1181"/>
      <c r="EY23" s="1181"/>
      <c r="EZ23" s="1203"/>
      <c r="FA23" s="1204"/>
      <c r="FB23" s="1181"/>
      <c r="FC23" s="1181"/>
      <c r="FD23" s="1181"/>
      <c r="FE23" s="1181"/>
      <c r="FF23" s="1181"/>
      <c r="FG23" s="1181"/>
      <c r="FH23" s="1181"/>
      <c r="FI23" s="1187"/>
      <c r="FJ23" s="1187"/>
      <c r="FK23" s="1187"/>
      <c r="FL23" s="1187"/>
      <c r="FM23" s="1187"/>
      <c r="FN23" s="1187"/>
      <c r="FO23" s="1187"/>
      <c r="FP23" s="1187"/>
      <c r="FQ23" s="1187"/>
      <c r="FR23" s="1187"/>
      <c r="FS23" s="1187"/>
      <c r="FT23" s="1187"/>
      <c r="FU23" s="1187"/>
      <c r="FV23" s="1187"/>
      <c r="FW23" s="1187"/>
      <c r="FX23" s="1181"/>
      <c r="FY23" s="1181"/>
      <c r="FZ23" s="1181"/>
      <c r="GA23" s="1181"/>
      <c r="GB23" s="1181"/>
      <c r="GC23" s="1181"/>
      <c r="GD23" s="1181"/>
      <c r="GE23" s="1181"/>
      <c r="GF23" s="1181"/>
      <c r="GG23" s="1181"/>
      <c r="GH23" s="1181"/>
      <c r="GI23" s="1181"/>
      <c r="GJ23" s="1181"/>
      <c r="GK23" s="1181"/>
      <c r="GL23" s="1181"/>
      <c r="GM23" s="1187"/>
      <c r="GN23" s="1187"/>
      <c r="GO23" s="1187"/>
      <c r="GP23" s="1187"/>
      <c r="GQ23" s="1187"/>
      <c r="GR23" s="1187"/>
      <c r="GS23" s="1187"/>
      <c r="GT23" s="1187"/>
      <c r="GU23" s="1187"/>
      <c r="GV23" s="1187"/>
      <c r="GW23" s="1187"/>
      <c r="GX23" s="1187"/>
      <c r="GY23" s="1187"/>
      <c r="GZ23" s="1187"/>
      <c r="HA23" s="1187"/>
      <c r="HB23" s="1181"/>
      <c r="HC23" s="1181"/>
      <c r="HD23" s="1181"/>
      <c r="HE23" s="1181"/>
      <c r="HF23" s="1181"/>
      <c r="HG23" s="1181"/>
      <c r="HH23" s="1181"/>
      <c r="HI23" s="1181"/>
      <c r="HJ23" s="1181"/>
      <c r="HK23" s="1181"/>
      <c r="HL23" s="1181"/>
      <c r="HM23" s="1181"/>
      <c r="HN23" s="1181"/>
      <c r="HO23" s="1181"/>
      <c r="HP23" s="1181"/>
      <c r="HQ23" s="1187"/>
      <c r="HR23" s="1187"/>
      <c r="HS23" s="1187"/>
      <c r="HT23" s="1187"/>
      <c r="HU23" s="1187"/>
      <c r="HV23" s="1187"/>
      <c r="HW23" s="1187"/>
      <c r="HX23" s="1187"/>
      <c r="HY23" s="1187"/>
      <c r="HZ23" s="1187"/>
      <c r="IA23" s="1187"/>
      <c r="IB23" s="1187"/>
      <c r="IC23" s="1187"/>
      <c r="ID23" s="1187"/>
      <c r="IE23" s="1187"/>
      <c r="IF23" s="1214"/>
      <c r="IG23" s="1181"/>
      <c r="IH23" s="1181"/>
      <c r="II23" s="1181"/>
      <c r="IJ23" s="1181"/>
      <c r="IK23" s="1181"/>
      <c r="IL23" s="1181"/>
      <c r="IM23" s="1181"/>
      <c r="IN23" s="1181"/>
      <c r="IO23" s="1181"/>
      <c r="IP23" s="1181"/>
      <c r="IQ23" s="1181"/>
      <c r="IR23" s="1181"/>
      <c r="IS23" s="1181"/>
      <c r="IT23" s="1219"/>
      <c r="IU23" s="1220"/>
    </row>
    <row r="24" spans="1:255">
      <c r="A24" s="1179"/>
      <c r="D24" s="1181"/>
      <c r="E24" s="1181"/>
      <c r="F24" s="1181"/>
      <c r="G24" s="1181"/>
      <c r="H24" s="1181"/>
      <c r="I24" s="1181"/>
      <c r="J24" s="1181"/>
      <c r="K24" s="1181"/>
      <c r="L24" s="1181"/>
      <c r="M24" s="1181"/>
      <c r="N24" s="1181"/>
      <c r="O24" s="1181"/>
      <c r="P24" s="1181"/>
      <c r="Q24" s="1181"/>
      <c r="R24" s="1181"/>
      <c r="S24" s="1187"/>
      <c r="T24" s="1187"/>
      <c r="U24" s="1187"/>
      <c r="V24" s="1187"/>
      <c r="W24" s="1187"/>
      <c r="X24" s="1187"/>
      <c r="Y24" s="1187"/>
      <c r="Z24" s="1187"/>
      <c r="AA24" s="1187"/>
      <c r="AB24" s="1187"/>
      <c r="AC24" s="1187"/>
      <c r="AD24" s="1187"/>
      <c r="AE24" s="1187"/>
      <c r="AF24" s="1187"/>
      <c r="AG24" s="1187"/>
      <c r="AH24" s="1181"/>
      <c r="AI24" s="1181"/>
      <c r="AJ24" s="1187"/>
      <c r="AK24" s="1187"/>
      <c r="AL24" s="1187"/>
      <c r="AM24" s="1187"/>
      <c r="AN24" s="1187"/>
      <c r="AO24" s="1187"/>
      <c r="AP24" s="1187"/>
      <c r="AQ24" s="1187"/>
      <c r="AR24" s="1187"/>
      <c r="AS24" s="1187"/>
      <c r="AT24" s="1187"/>
      <c r="AU24" s="1187"/>
      <c r="AV24" s="1187"/>
      <c r="AW24" s="1181"/>
      <c r="AX24" s="1181"/>
      <c r="AY24" s="1181"/>
      <c r="AZ24" s="1181"/>
      <c r="BA24" s="1181"/>
      <c r="BB24" s="1181"/>
      <c r="BC24" s="1181"/>
      <c r="BD24" s="1181"/>
      <c r="BE24" s="1181"/>
      <c r="BF24" s="1181"/>
      <c r="BG24" s="1181"/>
      <c r="BH24" s="1181"/>
      <c r="BI24" s="1181"/>
      <c r="BJ24" s="1187"/>
      <c r="BK24" s="1187"/>
      <c r="BL24" s="1187"/>
      <c r="BM24" s="1187"/>
      <c r="BN24" s="1187"/>
      <c r="BO24" s="1187"/>
      <c r="BP24" s="1187"/>
      <c r="BQ24" s="1187"/>
      <c r="BR24" s="1187"/>
      <c r="BS24" s="1187"/>
      <c r="BT24" s="1187"/>
      <c r="BU24" s="1187"/>
      <c r="BV24" s="1187"/>
      <c r="BW24" s="1187"/>
      <c r="BX24" s="1187"/>
      <c r="BY24" s="1181"/>
      <c r="BZ24" s="1181"/>
      <c r="CA24" s="1181"/>
      <c r="CB24" s="1181"/>
      <c r="CC24" s="1181"/>
      <c r="CD24" s="1181"/>
      <c r="CE24" s="1181"/>
      <c r="CF24" s="1181"/>
      <c r="CG24" s="1181"/>
      <c r="CH24" s="1181"/>
      <c r="CI24" s="1181"/>
      <c r="CJ24" s="1181"/>
      <c r="CK24" s="1181"/>
      <c r="CL24" s="1187"/>
      <c r="CM24" s="1187"/>
      <c r="CN24" s="1187"/>
      <c r="CO24" s="1187"/>
      <c r="CP24" s="1187"/>
      <c r="CQ24" s="1187"/>
      <c r="CR24" s="1187"/>
      <c r="CS24" s="1187"/>
      <c r="CT24" s="1187"/>
      <c r="CU24" s="1187"/>
      <c r="CV24" s="1187"/>
      <c r="CW24" s="1187"/>
      <c r="CX24" s="1187"/>
      <c r="CY24" s="1187"/>
      <c r="CZ24" s="1187"/>
      <c r="DA24" s="1181"/>
      <c r="DB24" s="1181"/>
      <c r="DC24" s="1181"/>
      <c r="DD24" s="1181"/>
      <c r="DE24" s="1181"/>
      <c r="DF24" s="1181"/>
      <c r="DG24" s="1181"/>
      <c r="DH24" s="1181"/>
      <c r="DI24" s="1181"/>
      <c r="DJ24" s="1181"/>
      <c r="DK24" s="1181"/>
      <c r="DL24" s="1181"/>
      <c r="DM24" s="1181"/>
      <c r="DN24" s="1187"/>
      <c r="DO24" s="1187"/>
      <c r="DP24" s="1181"/>
      <c r="DQ24" s="1181"/>
      <c r="DR24" s="1181"/>
      <c r="DS24" s="1181"/>
      <c r="DT24" s="1181"/>
      <c r="DU24" s="1181"/>
      <c r="DV24" s="1181"/>
      <c r="DW24" s="1181"/>
      <c r="DX24" s="1181"/>
      <c r="DY24" s="1181"/>
      <c r="DZ24" s="1181"/>
      <c r="EA24" s="1181"/>
      <c r="EB24" s="1181"/>
      <c r="EC24" s="1181"/>
      <c r="ED24" s="1181"/>
      <c r="EE24" s="1187"/>
      <c r="EF24" s="1187"/>
      <c r="EG24" s="1187"/>
      <c r="EH24" s="1187"/>
      <c r="EI24" s="1187"/>
      <c r="EJ24" s="1187"/>
      <c r="EK24" s="1187"/>
      <c r="EL24" s="1187"/>
      <c r="EM24" s="1187"/>
      <c r="EN24" s="1187"/>
      <c r="EO24" s="1187"/>
      <c r="EP24" s="1187"/>
      <c r="EQ24" s="1187"/>
      <c r="ER24" s="1187"/>
      <c r="ES24" s="1187"/>
      <c r="ET24" s="1181"/>
      <c r="EU24" s="1181"/>
      <c r="EV24" s="1181"/>
      <c r="EW24" s="1181"/>
      <c r="EX24" s="1181"/>
      <c r="EY24" s="1181"/>
      <c r="EZ24" s="1203"/>
      <c r="FA24" s="1203"/>
      <c r="FB24" s="1181"/>
      <c r="FC24" s="1181"/>
      <c r="FD24" s="1181"/>
      <c r="FE24" s="1181"/>
      <c r="FF24" s="1181"/>
      <c r="FG24" s="1181"/>
      <c r="FH24" s="1181"/>
      <c r="FI24" s="1187"/>
      <c r="FJ24" s="1187"/>
      <c r="FK24" s="1187"/>
      <c r="FL24" s="1187"/>
      <c r="FM24" s="1187"/>
      <c r="FN24" s="1187"/>
      <c r="FO24" s="1187"/>
      <c r="FP24" s="1187"/>
      <c r="FQ24" s="1187"/>
      <c r="FR24" s="1187"/>
      <c r="FS24" s="1187"/>
      <c r="FT24" s="1187"/>
      <c r="FU24" s="1187"/>
      <c r="FV24" s="1187"/>
      <c r="FW24" s="1187"/>
      <c r="FX24" s="1181"/>
      <c r="FY24" s="1181"/>
      <c r="FZ24" s="1181"/>
      <c r="GA24" s="1181"/>
      <c r="GB24" s="1181"/>
      <c r="GC24" s="1181"/>
      <c r="GD24" s="1181"/>
      <c r="GE24" s="1181"/>
      <c r="GF24" s="1181"/>
      <c r="GG24" s="1181"/>
      <c r="GH24" s="1181"/>
      <c r="GI24" s="1181"/>
      <c r="GJ24" s="1181"/>
      <c r="GK24" s="1181"/>
      <c r="GL24" s="1181"/>
      <c r="GM24" s="1187"/>
      <c r="GN24" s="1187"/>
      <c r="GO24" s="1187"/>
      <c r="GP24" s="1187"/>
      <c r="GQ24" s="1187"/>
      <c r="GR24" s="1187"/>
      <c r="GS24" s="1187"/>
      <c r="GT24" s="1187"/>
      <c r="GU24" s="1187"/>
      <c r="GV24" s="1187"/>
      <c r="GW24" s="1187"/>
      <c r="GX24" s="1187"/>
      <c r="GY24" s="1187"/>
      <c r="GZ24" s="1187"/>
      <c r="HA24" s="1187"/>
      <c r="HB24" s="1181"/>
      <c r="HC24" s="1181"/>
      <c r="HD24" s="1181"/>
      <c r="HE24" s="1181"/>
      <c r="HF24" s="1181"/>
      <c r="HG24" s="1181"/>
      <c r="HH24" s="1181"/>
      <c r="HI24" s="1181"/>
      <c r="HJ24" s="1181"/>
      <c r="HK24" s="1181"/>
      <c r="HL24" s="1181"/>
      <c r="HM24" s="1181"/>
      <c r="HN24" s="1181"/>
      <c r="HO24" s="1181"/>
      <c r="HP24" s="1181"/>
      <c r="HQ24" s="1187"/>
      <c r="HR24" s="1187"/>
      <c r="HS24" s="1187"/>
      <c r="HT24" s="1187"/>
      <c r="HU24" s="1187"/>
      <c r="HV24" s="1187"/>
      <c r="HW24" s="1187"/>
      <c r="HX24" s="1187"/>
      <c r="HY24" s="1187"/>
      <c r="HZ24" s="1187"/>
      <c r="IA24" s="1187"/>
      <c r="IB24" s="1187"/>
      <c r="IC24" s="1187"/>
      <c r="ID24" s="1187"/>
      <c r="IE24" s="1187"/>
      <c r="IF24" s="1214"/>
      <c r="IG24" s="1181"/>
      <c r="IH24" s="1181"/>
      <c r="II24" s="1181"/>
      <c r="IJ24" s="1181"/>
      <c r="IK24" s="1181"/>
      <c r="IL24" s="1181"/>
      <c r="IM24" s="1181"/>
      <c r="IN24" s="1181"/>
      <c r="IO24" s="1181"/>
      <c r="IP24" s="1181"/>
      <c r="IQ24" s="1181"/>
      <c r="IR24" s="1181"/>
      <c r="IS24" s="1181"/>
      <c r="IT24" s="1219"/>
      <c r="IU24" s="1220"/>
    </row>
    <row r="25" spans="1:255">
      <c r="A25" s="1179"/>
      <c r="D25" s="1181"/>
      <c r="E25" s="1181"/>
      <c r="F25" s="1181"/>
      <c r="G25" s="1181"/>
      <c r="H25" s="1181"/>
      <c r="I25" s="1181"/>
      <c r="J25" s="1181"/>
      <c r="K25" s="1181"/>
      <c r="L25" s="1181"/>
      <c r="M25" s="1181"/>
      <c r="N25" s="1181"/>
      <c r="O25" s="1181"/>
      <c r="P25" s="1181"/>
      <c r="Q25" s="1181"/>
      <c r="R25" s="1181"/>
      <c r="S25" s="1187"/>
      <c r="T25" s="1187"/>
      <c r="U25" s="1187"/>
      <c r="V25" s="1187"/>
      <c r="W25" s="1187"/>
      <c r="X25" s="1187"/>
      <c r="Y25" s="1187"/>
      <c r="Z25" s="1187"/>
      <c r="AA25" s="1187"/>
      <c r="AB25" s="1187"/>
      <c r="AC25" s="1187"/>
      <c r="AD25" s="1187"/>
      <c r="AE25" s="1187"/>
      <c r="AF25" s="1187"/>
      <c r="AG25" s="1187"/>
      <c r="AH25" s="1181"/>
      <c r="AI25" s="1181"/>
      <c r="AJ25" s="1187"/>
      <c r="AK25" s="1187"/>
      <c r="AL25" s="1187"/>
      <c r="AM25" s="1187"/>
      <c r="AN25" s="1187"/>
      <c r="AO25" s="1187"/>
      <c r="AP25" s="1187"/>
      <c r="AQ25" s="1187"/>
      <c r="AR25" s="1187"/>
      <c r="AS25" s="1187"/>
      <c r="AT25" s="1187"/>
      <c r="AU25" s="1187"/>
      <c r="AV25" s="1187"/>
      <c r="AW25" s="1181"/>
      <c r="AX25" s="1181"/>
      <c r="AY25" s="1181"/>
      <c r="AZ25" s="1181"/>
      <c r="BA25" s="1181"/>
      <c r="BB25" s="1181"/>
      <c r="BC25" s="1181"/>
      <c r="BD25" s="1181"/>
      <c r="BE25" s="1181"/>
      <c r="BF25" s="1181"/>
      <c r="BG25" s="1181"/>
      <c r="BH25" s="1181"/>
      <c r="BI25" s="1181"/>
      <c r="BJ25" s="1187"/>
      <c r="BK25" s="1187"/>
      <c r="BL25" s="1187"/>
      <c r="BM25" s="1187"/>
      <c r="BN25" s="1187"/>
      <c r="BO25" s="1187"/>
      <c r="BP25" s="1187"/>
      <c r="BQ25" s="1187"/>
      <c r="BR25" s="1187"/>
      <c r="BS25" s="1187"/>
      <c r="BT25" s="1187"/>
      <c r="BU25" s="1187"/>
      <c r="BV25" s="1187"/>
      <c r="BW25" s="1187"/>
      <c r="BX25" s="1187"/>
      <c r="BY25" s="1181"/>
      <c r="BZ25" s="1181"/>
      <c r="CA25" s="1181"/>
      <c r="CB25" s="1181"/>
      <c r="CC25" s="1181"/>
      <c r="CD25" s="1181"/>
      <c r="CE25" s="1181"/>
      <c r="CF25" s="1181"/>
      <c r="CG25" s="1181"/>
      <c r="CH25" s="1181"/>
      <c r="CI25" s="1181"/>
      <c r="CJ25" s="1181"/>
      <c r="CK25" s="1181"/>
      <c r="CL25" s="1187"/>
      <c r="CM25" s="1187"/>
      <c r="CN25" s="1187"/>
      <c r="CO25" s="1187"/>
      <c r="CP25" s="1187"/>
      <c r="CQ25" s="1187"/>
      <c r="CR25" s="1187"/>
      <c r="CS25" s="1187"/>
      <c r="CT25" s="1187"/>
      <c r="CU25" s="1187"/>
      <c r="CV25" s="1187"/>
      <c r="CW25" s="1187"/>
      <c r="CX25" s="1187"/>
      <c r="CY25" s="1187"/>
      <c r="CZ25" s="1187"/>
      <c r="DA25" s="1181"/>
      <c r="DB25" s="1181"/>
      <c r="DC25" s="1181"/>
      <c r="DD25" s="1181"/>
      <c r="DE25" s="1181"/>
      <c r="DF25" s="1181"/>
      <c r="DG25" s="1181"/>
      <c r="DH25" s="1181"/>
      <c r="DI25" s="1181"/>
      <c r="DJ25" s="1181"/>
      <c r="DK25" s="1181"/>
      <c r="DL25" s="1181"/>
      <c r="DM25" s="1181"/>
      <c r="DN25" s="1187"/>
      <c r="DO25" s="1187"/>
      <c r="DP25" s="1181"/>
      <c r="DQ25" s="1181"/>
      <c r="DR25" s="1181"/>
      <c r="DS25" s="1181"/>
      <c r="DT25" s="1181"/>
      <c r="DU25" s="1181"/>
      <c r="DV25" s="1181"/>
      <c r="DW25" s="1181"/>
      <c r="DX25" s="1181"/>
      <c r="DY25" s="1181"/>
      <c r="DZ25" s="1181"/>
      <c r="EA25" s="1181"/>
      <c r="EB25" s="1181"/>
      <c r="EC25" s="1181"/>
      <c r="ED25" s="1181"/>
      <c r="EE25" s="1187"/>
      <c r="EF25" s="1187"/>
      <c r="EG25" s="1187"/>
      <c r="EH25" s="1187"/>
      <c r="EI25" s="1187"/>
      <c r="EJ25" s="1187"/>
      <c r="EK25" s="1187"/>
      <c r="EL25" s="1187"/>
      <c r="EM25" s="1187"/>
      <c r="EN25" s="1187"/>
      <c r="EO25" s="1187"/>
      <c r="EP25" s="1187"/>
      <c r="EQ25" s="1187"/>
      <c r="ER25" s="1187"/>
      <c r="ES25" s="1187"/>
      <c r="ET25" s="1181"/>
      <c r="EU25" s="1181"/>
      <c r="EV25" s="1181"/>
      <c r="EW25" s="1181"/>
      <c r="EX25" s="1181"/>
      <c r="EY25" s="1181"/>
      <c r="EZ25" s="1181"/>
      <c r="FA25" s="1181"/>
      <c r="FB25" s="1181"/>
      <c r="FC25" s="1181"/>
      <c r="FD25" s="1181"/>
      <c r="FE25" s="1181"/>
      <c r="FF25" s="1181"/>
      <c r="FG25" s="1181"/>
      <c r="FH25" s="1181"/>
      <c r="FI25" s="1187"/>
      <c r="FJ25" s="1187"/>
      <c r="FK25" s="1187"/>
      <c r="FL25" s="1187"/>
      <c r="FM25" s="1187"/>
      <c r="FN25" s="1187"/>
      <c r="FO25" s="1187"/>
      <c r="FP25" s="1187"/>
      <c r="FQ25" s="1187"/>
      <c r="FR25" s="1187"/>
      <c r="FS25" s="1187"/>
      <c r="FT25" s="1187"/>
      <c r="FU25" s="1187"/>
      <c r="FV25" s="1187"/>
      <c r="FW25" s="1187"/>
      <c r="FX25" s="1181"/>
      <c r="FY25" s="1181"/>
      <c r="FZ25" s="1181"/>
      <c r="GA25" s="1181"/>
      <c r="GB25" s="1181"/>
      <c r="GC25" s="1181"/>
      <c r="GD25" s="1181"/>
      <c r="GE25" s="1181"/>
      <c r="GF25" s="1181"/>
      <c r="GG25" s="1181"/>
      <c r="GH25" s="1181"/>
      <c r="GI25" s="1181"/>
      <c r="GJ25" s="1181"/>
      <c r="GK25" s="1181"/>
      <c r="GL25" s="1181"/>
      <c r="GM25" s="1187"/>
      <c r="GN25" s="1187"/>
      <c r="GO25" s="1187"/>
      <c r="GP25" s="1187"/>
      <c r="GQ25" s="1187"/>
      <c r="GR25" s="1187"/>
      <c r="GS25" s="1187"/>
      <c r="GT25" s="1187"/>
      <c r="GU25" s="1187"/>
      <c r="GV25" s="1187"/>
      <c r="GW25" s="1187"/>
      <c r="GX25" s="1187"/>
      <c r="GY25" s="1187"/>
      <c r="GZ25" s="1187"/>
      <c r="HA25" s="1187"/>
      <c r="HB25" s="1181"/>
      <c r="HC25" s="1181"/>
      <c r="HD25" s="1181"/>
      <c r="HE25" s="1181"/>
      <c r="HF25" s="1181"/>
      <c r="HG25" s="1181"/>
      <c r="HH25" s="1181"/>
      <c r="HI25" s="1181"/>
      <c r="HJ25" s="1181"/>
      <c r="HK25" s="1181"/>
      <c r="HL25" s="1181"/>
      <c r="HM25" s="1181"/>
      <c r="HN25" s="1181"/>
      <c r="HO25" s="1181"/>
      <c r="HP25" s="1181"/>
      <c r="HQ25" s="1187"/>
      <c r="HR25" s="1187"/>
      <c r="HS25" s="1187"/>
      <c r="HT25" s="1187"/>
      <c r="HU25" s="1187"/>
      <c r="HV25" s="1187"/>
      <c r="HW25" s="1187"/>
      <c r="HX25" s="1187"/>
      <c r="HY25" s="1187"/>
      <c r="HZ25" s="1187"/>
      <c r="IA25" s="1187"/>
      <c r="IB25" s="1187"/>
      <c r="IC25" s="1187"/>
      <c r="ID25" s="1187"/>
      <c r="IE25" s="1187"/>
      <c r="IF25" s="1214"/>
      <c r="IG25" s="1181"/>
      <c r="IH25" s="1181"/>
      <c r="II25" s="1181"/>
      <c r="IJ25" s="1181"/>
      <c r="IK25" s="1181"/>
      <c r="IL25" s="1181"/>
      <c r="IM25" s="1181"/>
      <c r="IN25" s="1181"/>
      <c r="IO25" s="1181"/>
      <c r="IP25" s="1181"/>
      <c r="IQ25" s="1181"/>
      <c r="IR25" s="1181"/>
      <c r="IS25" s="1181"/>
      <c r="IT25" s="1219"/>
      <c r="IU25" s="1220"/>
    </row>
    <row r="26" spans="1:255">
      <c r="A26" s="1179"/>
      <c r="D26" s="1181"/>
      <c r="E26" s="1181"/>
      <c r="F26" s="1181"/>
      <c r="G26" s="1181"/>
      <c r="H26" s="1181"/>
      <c r="I26" s="1181"/>
      <c r="J26" s="1181"/>
      <c r="K26" s="1181"/>
      <c r="L26" s="1181"/>
      <c r="M26" s="1181"/>
      <c r="N26" s="1181"/>
      <c r="O26" s="1181"/>
      <c r="P26" s="1181"/>
      <c r="Q26" s="1181"/>
      <c r="R26" s="1181"/>
      <c r="S26" s="1187"/>
      <c r="T26" s="1187"/>
      <c r="U26" s="1187"/>
      <c r="V26" s="1187"/>
      <c r="W26" s="1187"/>
      <c r="X26" s="1187"/>
      <c r="Y26" s="1187"/>
      <c r="Z26" s="1187"/>
      <c r="AA26" s="1187"/>
      <c r="AB26" s="1187"/>
      <c r="AC26" s="1187"/>
      <c r="AD26" s="1187"/>
      <c r="AE26" s="1187"/>
      <c r="AF26" s="1187"/>
      <c r="AG26" s="1187"/>
      <c r="AH26" s="1181"/>
      <c r="AI26" s="1181"/>
      <c r="AJ26" s="1187"/>
      <c r="AK26" s="1187"/>
      <c r="AL26" s="1187"/>
      <c r="AM26" s="1187"/>
      <c r="AN26" s="1187"/>
      <c r="AO26" s="1187"/>
      <c r="AP26" s="1187"/>
      <c r="AQ26" s="1187"/>
      <c r="AR26" s="1187"/>
      <c r="AS26" s="1187"/>
      <c r="AT26" s="1187"/>
      <c r="AU26" s="1187"/>
      <c r="AV26" s="1187"/>
      <c r="AW26" s="1181"/>
      <c r="AX26" s="1181"/>
      <c r="AY26" s="1181"/>
      <c r="AZ26" s="1181"/>
      <c r="BA26" s="1181"/>
      <c r="BB26" s="1181"/>
      <c r="BC26" s="1181"/>
      <c r="BD26" s="1181"/>
      <c r="BE26" s="1181"/>
      <c r="BF26" s="1181"/>
      <c r="BG26" s="1181"/>
      <c r="BH26" s="1181"/>
      <c r="BI26" s="1181"/>
      <c r="BJ26" s="1187"/>
      <c r="BK26" s="1187"/>
      <c r="BL26" s="1187"/>
      <c r="BM26" s="1187"/>
      <c r="BN26" s="1187"/>
      <c r="BO26" s="1187"/>
      <c r="BP26" s="1187"/>
      <c r="BQ26" s="1187"/>
      <c r="BR26" s="1187"/>
      <c r="BS26" s="1187"/>
      <c r="BT26" s="1187"/>
      <c r="BU26" s="1187"/>
      <c r="BV26" s="1187"/>
      <c r="BW26" s="1187"/>
      <c r="BX26" s="1187"/>
      <c r="BY26" s="1181"/>
      <c r="BZ26" s="1181"/>
      <c r="CA26" s="1181"/>
      <c r="CB26" s="1181"/>
      <c r="CC26" s="1181"/>
      <c r="CD26" s="1181"/>
      <c r="CE26" s="1181"/>
      <c r="CF26" s="1181"/>
      <c r="CG26" s="1181"/>
      <c r="CH26" s="1181"/>
      <c r="CI26" s="1181"/>
      <c r="CJ26" s="1181"/>
      <c r="CK26" s="1181"/>
      <c r="CL26" s="1187"/>
      <c r="CM26" s="1187"/>
      <c r="CN26" s="1187"/>
      <c r="CO26" s="1187"/>
      <c r="CP26" s="1187"/>
      <c r="CQ26" s="1187"/>
      <c r="CR26" s="1187"/>
      <c r="CS26" s="1187"/>
      <c r="CT26" s="1187"/>
      <c r="CU26" s="1187"/>
      <c r="CV26" s="1187"/>
      <c r="CW26" s="1187"/>
      <c r="CX26" s="1187"/>
      <c r="CY26" s="1187"/>
      <c r="CZ26" s="1187"/>
      <c r="DA26" s="1181"/>
      <c r="DB26" s="1181"/>
      <c r="DC26" s="1181"/>
      <c r="DD26" s="1181"/>
      <c r="DE26" s="1181"/>
      <c r="DF26" s="1181"/>
      <c r="DG26" s="1181"/>
      <c r="DH26" s="1181"/>
      <c r="DI26" s="1181"/>
      <c r="DJ26" s="1181"/>
      <c r="DK26" s="1181"/>
      <c r="DL26" s="1181"/>
      <c r="DM26" s="1181"/>
      <c r="DN26" s="1187"/>
      <c r="DO26" s="1187"/>
      <c r="DP26" s="1181"/>
      <c r="DQ26" s="1181"/>
      <c r="DR26" s="1181"/>
      <c r="DS26" s="1181"/>
      <c r="DT26" s="1181"/>
      <c r="DU26" s="1181"/>
      <c r="DV26" s="1181"/>
      <c r="DW26" s="1181"/>
      <c r="DX26" s="1181"/>
      <c r="DY26" s="1181"/>
      <c r="DZ26" s="1181"/>
      <c r="EA26" s="1181"/>
      <c r="EB26" s="1181"/>
      <c r="EC26" s="1181"/>
      <c r="ED26" s="1181"/>
      <c r="EE26" s="1187"/>
      <c r="EF26" s="1187"/>
      <c r="EG26" s="1187"/>
      <c r="EH26" s="1187"/>
      <c r="EI26" s="1187"/>
      <c r="EJ26" s="1187"/>
      <c r="EK26" s="1187"/>
      <c r="EL26" s="1187"/>
      <c r="EM26" s="1187"/>
      <c r="EN26" s="1187"/>
      <c r="EO26" s="1187"/>
      <c r="EP26" s="1187"/>
      <c r="EQ26" s="1187"/>
      <c r="ER26" s="1187"/>
      <c r="ES26" s="1187"/>
      <c r="ET26" s="1181"/>
      <c r="EU26" s="1181"/>
      <c r="EV26" s="1181"/>
      <c r="EW26" s="1181"/>
      <c r="EX26" s="1181"/>
      <c r="EY26" s="1181"/>
      <c r="EZ26" s="1181"/>
      <c r="FA26" s="1181"/>
      <c r="FB26" s="1181"/>
      <c r="FC26" s="1181"/>
      <c r="FD26" s="1181"/>
      <c r="FE26" s="1181"/>
      <c r="FF26" s="1181"/>
      <c r="FG26" s="1181"/>
      <c r="FH26" s="1181"/>
      <c r="FI26" s="1187"/>
      <c r="FJ26" s="1187"/>
      <c r="FK26" s="1187"/>
      <c r="FL26" s="1187"/>
      <c r="FM26" s="1187"/>
      <c r="FN26" s="1187"/>
      <c r="FO26" s="1187"/>
      <c r="FP26" s="1187"/>
      <c r="FQ26" s="1187"/>
      <c r="FR26" s="1187"/>
      <c r="FS26" s="1187"/>
      <c r="FT26" s="1187"/>
      <c r="FU26" s="1187"/>
      <c r="FV26" s="1187"/>
      <c r="FW26" s="1187"/>
      <c r="FX26" s="1181"/>
      <c r="FY26" s="1181"/>
      <c r="FZ26" s="1181"/>
      <c r="GA26" s="1181"/>
      <c r="GB26" s="1181"/>
      <c r="GC26" s="1181"/>
      <c r="GD26" s="1181"/>
      <c r="GE26" s="1181"/>
      <c r="GF26" s="1181"/>
      <c r="GG26" s="1181"/>
      <c r="GH26" s="1181"/>
      <c r="GI26" s="1181"/>
      <c r="GJ26" s="1181"/>
      <c r="GK26" s="1181"/>
      <c r="GL26" s="1181"/>
      <c r="GM26" s="1187"/>
      <c r="GN26" s="1187"/>
      <c r="GO26" s="1187"/>
      <c r="GP26" s="1187"/>
      <c r="GQ26" s="1187"/>
      <c r="GR26" s="1187"/>
      <c r="GS26" s="1187"/>
      <c r="GT26" s="1187"/>
      <c r="GU26" s="1187"/>
      <c r="GV26" s="1187"/>
      <c r="GW26" s="1187"/>
      <c r="GX26" s="1187"/>
      <c r="GY26" s="1187"/>
      <c r="GZ26" s="1187"/>
      <c r="HA26" s="1187"/>
      <c r="HB26" s="1181"/>
      <c r="HC26" s="1181"/>
      <c r="HD26" s="1181"/>
      <c r="HE26" s="1181"/>
      <c r="HF26" s="1181"/>
      <c r="HG26" s="1181"/>
      <c r="HH26" s="1181"/>
      <c r="HI26" s="1181"/>
      <c r="HJ26" s="1181"/>
      <c r="HK26" s="1181"/>
      <c r="HL26" s="1181"/>
      <c r="HM26" s="1181"/>
      <c r="HN26" s="1181"/>
      <c r="HO26" s="1181"/>
      <c r="HP26" s="1181"/>
      <c r="HQ26" s="1187"/>
      <c r="HR26" s="1187"/>
      <c r="HS26" s="1187"/>
      <c r="HT26" s="1187"/>
      <c r="HU26" s="1187"/>
      <c r="HV26" s="1187"/>
      <c r="HW26" s="1187"/>
      <c r="HX26" s="1187"/>
      <c r="HY26" s="1187"/>
      <c r="HZ26" s="1187"/>
      <c r="IA26" s="1187"/>
      <c r="IB26" s="1187"/>
      <c r="IC26" s="1187"/>
      <c r="ID26" s="1187"/>
      <c r="IE26" s="1187"/>
      <c r="IF26" s="1214"/>
      <c r="IG26" s="1181"/>
      <c r="IH26" s="1181"/>
      <c r="II26" s="1181"/>
      <c r="IJ26" s="1181"/>
      <c r="IK26" s="1181"/>
      <c r="IL26" s="1181"/>
      <c r="IM26" s="1181"/>
      <c r="IN26" s="1181"/>
      <c r="IO26" s="1181"/>
      <c r="IP26" s="1181"/>
      <c r="IQ26" s="1181"/>
      <c r="IR26" s="1181"/>
      <c r="IS26" s="1181"/>
      <c r="IT26" s="1219"/>
      <c r="IU26" s="1220"/>
    </row>
    <row r="27" spans="1:255">
      <c r="A27" s="1179"/>
      <c r="D27" s="1181"/>
      <c r="E27" s="1181"/>
      <c r="F27" s="1181"/>
      <c r="G27" s="1181"/>
      <c r="H27" s="1181"/>
      <c r="I27" s="1181"/>
      <c r="J27" s="1181"/>
      <c r="K27" s="1181"/>
      <c r="L27" s="1181"/>
      <c r="M27" s="1181"/>
      <c r="N27" s="1181"/>
      <c r="O27" s="1181"/>
      <c r="P27" s="1181"/>
      <c r="Q27" s="1181"/>
      <c r="R27" s="1181"/>
      <c r="S27" s="1187"/>
      <c r="T27" s="1187"/>
      <c r="U27" s="1187"/>
      <c r="V27" s="1187"/>
      <c r="W27" s="1187"/>
      <c r="X27" s="1187"/>
      <c r="Y27" s="1187"/>
      <c r="Z27" s="1187"/>
      <c r="AA27" s="1187"/>
      <c r="AB27" s="1187"/>
      <c r="AC27" s="1187"/>
      <c r="AD27" s="1187"/>
      <c r="AE27" s="1187"/>
      <c r="AF27" s="1187"/>
      <c r="AG27" s="1187"/>
      <c r="AH27" s="1181"/>
      <c r="AI27" s="1181"/>
      <c r="AJ27" s="1187"/>
      <c r="AK27" s="1187"/>
      <c r="AL27" s="1187"/>
      <c r="AM27" s="1187"/>
      <c r="AN27" s="1187"/>
      <c r="AO27" s="1187"/>
      <c r="AP27" s="1187"/>
      <c r="AQ27" s="1187"/>
      <c r="AR27" s="1187"/>
      <c r="AS27" s="1187"/>
      <c r="AT27" s="1187"/>
      <c r="AU27" s="1187"/>
      <c r="AV27" s="1187"/>
      <c r="AW27" s="1181"/>
      <c r="AX27" s="1181"/>
      <c r="AY27" s="1181"/>
      <c r="AZ27" s="1181"/>
      <c r="BA27" s="1181"/>
      <c r="BB27" s="1181"/>
      <c r="BC27" s="1181"/>
      <c r="BD27" s="1181"/>
      <c r="BE27" s="1181"/>
      <c r="BF27" s="1181"/>
      <c r="BG27" s="1181"/>
      <c r="BH27" s="1181"/>
      <c r="BI27" s="1181"/>
      <c r="BJ27" s="1187"/>
      <c r="BK27" s="1187"/>
      <c r="BL27" s="1187"/>
      <c r="BM27" s="1187"/>
      <c r="BN27" s="1187"/>
      <c r="BO27" s="1187"/>
      <c r="BP27" s="1187"/>
      <c r="BQ27" s="1187"/>
      <c r="BR27" s="1187"/>
      <c r="BS27" s="1187"/>
      <c r="BT27" s="1187"/>
      <c r="BU27" s="1187"/>
      <c r="BV27" s="1187"/>
      <c r="BW27" s="1187"/>
      <c r="BX27" s="1187"/>
      <c r="BY27" s="1181"/>
      <c r="BZ27" s="1181"/>
      <c r="CA27" s="1181"/>
      <c r="CB27" s="1181"/>
      <c r="CC27" s="1181"/>
      <c r="CD27" s="1181"/>
      <c r="CE27" s="1181"/>
      <c r="CF27" s="1181"/>
      <c r="CG27" s="1181"/>
      <c r="CH27" s="1181"/>
      <c r="CI27" s="1181"/>
      <c r="CJ27" s="1181"/>
      <c r="CK27" s="1181"/>
      <c r="CL27" s="1187"/>
      <c r="CM27" s="1187"/>
      <c r="CN27" s="1187"/>
      <c r="CO27" s="1187"/>
      <c r="CP27" s="1187"/>
      <c r="CQ27" s="1187"/>
      <c r="CR27" s="1187"/>
      <c r="CS27" s="1187"/>
      <c r="CT27" s="1187"/>
      <c r="CU27" s="1187"/>
      <c r="CV27" s="1187"/>
      <c r="CW27" s="1187"/>
      <c r="CX27" s="1187"/>
      <c r="CY27" s="1187"/>
      <c r="CZ27" s="1187"/>
      <c r="DA27" s="1181"/>
      <c r="DB27" s="1181"/>
      <c r="DC27" s="1181"/>
      <c r="DD27" s="1181"/>
      <c r="DE27" s="1181"/>
      <c r="DF27" s="1181"/>
      <c r="DG27" s="1181"/>
      <c r="DH27" s="1181"/>
      <c r="DI27" s="1181"/>
      <c r="DJ27" s="1181"/>
      <c r="DK27" s="1181"/>
      <c r="DL27" s="1181"/>
      <c r="DM27" s="1181"/>
      <c r="DN27" s="1187"/>
      <c r="DO27" s="1187"/>
      <c r="DP27" s="1181"/>
      <c r="DQ27" s="1181"/>
      <c r="DR27" s="1181"/>
      <c r="DS27" s="1181"/>
      <c r="DT27" s="1181"/>
      <c r="DU27" s="1181"/>
      <c r="DV27" s="1181"/>
      <c r="DW27" s="1181"/>
      <c r="DX27" s="1181"/>
      <c r="DY27" s="1181"/>
      <c r="DZ27" s="1181"/>
      <c r="EA27" s="1181"/>
      <c r="EB27" s="1181"/>
      <c r="EC27" s="1181"/>
      <c r="ED27" s="1181"/>
      <c r="EE27" s="1187"/>
      <c r="EF27" s="1187"/>
      <c r="EG27" s="1187"/>
      <c r="EH27" s="1187"/>
      <c r="EI27" s="1187"/>
      <c r="EJ27" s="1187"/>
      <c r="EK27" s="1187"/>
      <c r="EL27" s="1187"/>
      <c r="EM27" s="1187"/>
      <c r="EN27" s="1187"/>
      <c r="EO27" s="1187"/>
      <c r="EP27" s="1187"/>
      <c r="EQ27" s="1187"/>
      <c r="ER27" s="1187"/>
      <c r="ES27" s="1187"/>
      <c r="ET27" s="1181"/>
      <c r="EU27" s="1181"/>
      <c r="EV27" s="1181"/>
      <c r="EW27" s="1181"/>
      <c r="EX27" s="1181"/>
      <c r="EY27" s="1181"/>
      <c r="EZ27" s="1181"/>
      <c r="FA27" s="1181"/>
      <c r="FB27" s="1181"/>
      <c r="FC27" s="1181"/>
      <c r="FD27" s="1181"/>
      <c r="FE27" s="1181"/>
      <c r="FF27" s="1181"/>
      <c r="FG27" s="1181"/>
      <c r="FH27" s="1181"/>
      <c r="FI27" s="1187"/>
      <c r="FJ27" s="1187"/>
      <c r="FK27" s="1187"/>
      <c r="FL27" s="1187"/>
      <c r="FM27" s="1187"/>
      <c r="FN27" s="1187"/>
      <c r="FO27" s="1187"/>
      <c r="FP27" s="1187"/>
      <c r="FQ27" s="1187"/>
      <c r="FR27" s="1187"/>
      <c r="FS27" s="1187"/>
      <c r="FT27" s="1187"/>
      <c r="FU27" s="1187"/>
      <c r="FV27" s="1187"/>
      <c r="FW27" s="1187"/>
      <c r="FX27" s="1181"/>
      <c r="FY27" s="1181"/>
      <c r="FZ27" s="1181"/>
      <c r="GA27" s="1181"/>
      <c r="GB27" s="1181"/>
      <c r="GC27" s="1181"/>
      <c r="GD27" s="1181"/>
      <c r="GE27" s="1181"/>
      <c r="GF27" s="1181"/>
      <c r="GG27" s="1181"/>
      <c r="GH27" s="1181"/>
      <c r="GI27" s="1181"/>
      <c r="GJ27" s="1181"/>
      <c r="GK27" s="1181"/>
      <c r="GL27" s="1181"/>
      <c r="GM27" s="1187"/>
      <c r="GN27" s="1187"/>
      <c r="GO27" s="1187"/>
      <c r="GP27" s="1187"/>
      <c r="GQ27" s="1187"/>
      <c r="GR27" s="1187"/>
      <c r="GS27" s="1187"/>
      <c r="GT27" s="1187"/>
      <c r="GU27" s="1187"/>
      <c r="GV27" s="1187"/>
      <c r="GW27" s="1187"/>
      <c r="GX27" s="1187"/>
      <c r="GY27" s="1187"/>
      <c r="GZ27" s="1187"/>
      <c r="HA27" s="1187"/>
      <c r="HB27" s="1181"/>
      <c r="HC27" s="1181"/>
      <c r="HD27" s="1181"/>
      <c r="HE27" s="1181"/>
      <c r="HF27" s="1181"/>
      <c r="HG27" s="1181"/>
      <c r="HH27" s="1181"/>
      <c r="HI27" s="1181"/>
      <c r="HJ27" s="1181"/>
      <c r="HK27" s="1181"/>
      <c r="HL27" s="1181"/>
      <c r="HM27" s="1181"/>
      <c r="HN27" s="1181"/>
      <c r="HO27" s="1181"/>
      <c r="HP27" s="1181"/>
      <c r="HQ27" s="1187"/>
      <c r="HR27" s="1187"/>
      <c r="HS27" s="1187"/>
      <c r="HT27" s="1187"/>
      <c r="HU27" s="1187"/>
      <c r="HV27" s="1187"/>
      <c r="HW27" s="1187"/>
      <c r="HX27" s="1187"/>
      <c r="HY27" s="1187"/>
      <c r="HZ27" s="1187"/>
      <c r="IA27" s="1187"/>
      <c r="IB27" s="1187"/>
      <c r="IC27" s="1187"/>
      <c r="ID27" s="1187"/>
      <c r="IE27" s="1187"/>
      <c r="IF27" s="1214"/>
      <c r="IG27" s="1181"/>
      <c r="IH27" s="1181"/>
      <c r="II27" s="1181"/>
      <c r="IJ27" s="1181"/>
      <c r="IK27" s="1181"/>
      <c r="IL27" s="1181"/>
      <c r="IM27" s="1181"/>
      <c r="IN27" s="1181"/>
      <c r="IO27" s="1181"/>
      <c r="IP27" s="1181"/>
      <c r="IQ27" s="1181"/>
      <c r="IR27" s="1181"/>
      <c r="IS27" s="1181"/>
      <c r="IT27" s="1219"/>
      <c r="IU27" s="1220"/>
    </row>
    <row r="28" spans="1:255">
      <c r="A28" s="1179"/>
      <c r="D28" s="1181"/>
      <c r="E28" s="1181"/>
      <c r="F28" s="1181"/>
      <c r="G28" s="1181"/>
      <c r="H28" s="1181"/>
      <c r="I28" s="1181"/>
      <c r="J28" s="1181"/>
      <c r="K28" s="1181"/>
      <c r="L28" s="1181"/>
      <c r="M28" s="1181"/>
      <c r="N28" s="1181"/>
      <c r="O28" s="1181"/>
      <c r="P28" s="1181"/>
      <c r="Q28" s="1181"/>
      <c r="R28" s="1181"/>
      <c r="S28" s="1187"/>
      <c r="T28" s="1187"/>
      <c r="U28" s="1187"/>
      <c r="V28" s="1187"/>
      <c r="W28" s="1187"/>
      <c r="X28" s="1187"/>
      <c r="Y28" s="1187"/>
      <c r="Z28" s="1187"/>
      <c r="AA28" s="1187"/>
      <c r="AB28" s="1187"/>
      <c r="AC28" s="1187"/>
      <c r="AD28" s="1187"/>
      <c r="AE28" s="1187"/>
      <c r="AF28" s="1187"/>
      <c r="AG28" s="1187"/>
      <c r="AH28" s="1181"/>
      <c r="AI28" s="1181"/>
      <c r="AJ28" s="1187"/>
      <c r="AK28" s="1187"/>
      <c r="AL28" s="1187"/>
      <c r="AM28" s="1187"/>
      <c r="AN28" s="1187"/>
      <c r="AO28" s="1187"/>
      <c r="AP28" s="1187"/>
      <c r="AQ28" s="1187"/>
      <c r="AR28" s="1187"/>
      <c r="AS28" s="1187"/>
      <c r="AT28" s="1187"/>
      <c r="AU28" s="1187"/>
      <c r="AV28" s="1187"/>
      <c r="AW28" s="1181"/>
      <c r="AX28" s="1181"/>
      <c r="AY28" s="1181"/>
      <c r="AZ28" s="1181"/>
      <c r="BA28" s="1181"/>
      <c r="BB28" s="1181"/>
      <c r="BC28" s="1181"/>
      <c r="BD28" s="1181"/>
      <c r="BE28" s="1181"/>
      <c r="BF28" s="1181"/>
      <c r="BG28" s="1181"/>
      <c r="BH28" s="1181"/>
      <c r="BI28" s="1181"/>
      <c r="BJ28" s="1187"/>
      <c r="BK28" s="1187"/>
      <c r="BL28" s="1187"/>
      <c r="BM28" s="1187"/>
      <c r="BN28" s="1187"/>
      <c r="BO28" s="1187"/>
      <c r="BP28" s="1187"/>
      <c r="BQ28" s="1187"/>
      <c r="BR28" s="1187"/>
      <c r="BS28" s="1187"/>
      <c r="BT28" s="1187"/>
      <c r="BU28" s="1187"/>
      <c r="BV28" s="1187"/>
      <c r="BW28" s="1187"/>
      <c r="BX28" s="1187"/>
      <c r="BY28" s="1181"/>
      <c r="BZ28" s="1181"/>
      <c r="CA28" s="1181"/>
      <c r="CB28" s="1181"/>
      <c r="CC28" s="1181"/>
      <c r="CD28" s="1181"/>
      <c r="CE28" s="1181"/>
      <c r="CF28" s="1181"/>
      <c r="CG28" s="1181"/>
      <c r="CH28" s="1181"/>
      <c r="CI28" s="1181"/>
      <c r="CJ28" s="1181"/>
      <c r="CK28" s="1181"/>
      <c r="CL28" s="1187"/>
      <c r="CM28" s="1187"/>
      <c r="CN28" s="1187"/>
      <c r="CO28" s="1187"/>
      <c r="CP28" s="1187"/>
      <c r="CQ28" s="1187"/>
      <c r="CR28" s="1187"/>
      <c r="CS28" s="1187"/>
      <c r="CT28" s="1187"/>
      <c r="CU28" s="1187"/>
      <c r="CV28" s="1187"/>
      <c r="CW28" s="1187"/>
      <c r="CX28" s="1187"/>
      <c r="CY28" s="1187"/>
      <c r="CZ28" s="1187"/>
      <c r="DA28" s="1181"/>
      <c r="DB28" s="1181"/>
      <c r="DC28" s="1181"/>
      <c r="DD28" s="1181"/>
      <c r="DE28" s="1181"/>
      <c r="DF28" s="1181"/>
      <c r="DG28" s="1181"/>
      <c r="DH28" s="1181"/>
      <c r="DI28" s="1181"/>
      <c r="DJ28" s="1181"/>
      <c r="DK28" s="1181"/>
      <c r="DL28" s="1181"/>
      <c r="DM28" s="1181"/>
      <c r="DN28" s="1187"/>
      <c r="DO28" s="1187"/>
      <c r="DP28" s="1181"/>
      <c r="DQ28" s="1181"/>
      <c r="DR28" s="1181"/>
      <c r="DS28" s="1181"/>
      <c r="DT28" s="1181"/>
      <c r="DU28" s="1181"/>
      <c r="DV28" s="1181"/>
      <c r="DW28" s="1181"/>
      <c r="DX28" s="1181"/>
      <c r="DY28" s="1181"/>
      <c r="DZ28" s="1181"/>
      <c r="EA28" s="1181"/>
      <c r="EB28" s="1181"/>
      <c r="EC28" s="1181"/>
      <c r="ED28" s="1181"/>
      <c r="EE28" s="1187"/>
      <c r="EF28" s="1187"/>
      <c r="EG28" s="1187"/>
      <c r="EH28" s="1187"/>
      <c r="EI28" s="1187"/>
      <c r="EJ28" s="1187"/>
      <c r="EK28" s="1187"/>
      <c r="EL28" s="1187"/>
      <c r="EM28" s="1187"/>
      <c r="EN28" s="1187"/>
      <c r="EO28" s="1187"/>
      <c r="EP28" s="1187"/>
      <c r="EQ28" s="1187"/>
      <c r="ER28" s="1187"/>
      <c r="ES28" s="1187"/>
      <c r="ET28" s="1181"/>
      <c r="EU28" s="1181"/>
      <c r="EV28" s="1181"/>
      <c r="EW28" s="1181"/>
      <c r="EX28" s="1181"/>
      <c r="EY28" s="1181"/>
      <c r="EZ28" s="1181"/>
      <c r="FA28" s="1181"/>
      <c r="FB28" s="1181"/>
      <c r="FC28" s="1181"/>
      <c r="FD28" s="1181"/>
      <c r="FE28" s="1181"/>
      <c r="FF28" s="1181"/>
      <c r="FG28" s="1181"/>
      <c r="FH28" s="1181"/>
      <c r="FI28" s="1187"/>
      <c r="FJ28" s="1187"/>
      <c r="FK28" s="1187"/>
      <c r="FL28" s="1187"/>
      <c r="FM28" s="1187"/>
      <c r="FN28" s="1187"/>
      <c r="FO28" s="1187"/>
      <c r="FP28" s="1187"/>
      <c r="FQ28" s="1187"/>
      <c r="FR28" s="1187"/>
      <c r="FS28" s="1187"/>
      <c r="FT28" s="1187"/>
      <c r="FU28" s="1187"/>
      <c r="FV28" s="1187"/>
      <c r="FW28" s="1187"/>
      <c r="FX28" s="1181"/>
      <c r="FY28" s="1181"/>
      <c r="FZ28" s="1181"/>
      <c r="GA28" s="1181"/>
      <c r="GB28" s="1181"/>
      <c r="GC28" s="1181"/>
      <c r="GD28" s="1181"/>
      <c r="GE28" s="1181"/>
      <c r="GF28" s="1181"/>
      <c r="GG28" s="1181"/>
      <c r="GH28" s="1181"/>
      <c r="GI28" s="1181"/>
      <c r="GJ28" s="1181"/>
      <c r="GK28" s="1181"/>
      <c r="GL28" s="1181"/>
      <c r="GM28" s="1187"/>
      <c r="GN28" s="1187"/>
      <c r="GO28" s="1187"/>
      <c r="GP28" s="1187"/>
      <c r="GQ28" s="1187"/>
      <c r="GR28" s="1187"/>
      <c r="GS28" s="1187"/>
      <c r="GT28" s="1187"/>
      <c r="GU28" s="1187"/>
      <c r="GV28" s="1187"/>
      <c r="GW28" s="1187"/>
      <c r="GX28" s="1187"/>
      <c r="GY28" s="1187"/>
      <c r="GZ28" s="1187"/>
      <c r="HA28" s="1187"/>
      <c r="HB28" s="1181"/>
      <c r="HC28" s="1181"/>
      <c r="HD28" s="1181"/>
      <c r="HE28" s="1181"/>
      <c r="HF28" s="1181"/>
      <c r="HG28" s="1181"/>
      <c r="HH28" s="1181"/>
      <c r="HI28" s="1181"/>
      <c r="HJ28" s="1181"/>
      <c r="HK28" s="1181"/>
      <c r="HL28" s="1181"/>
      <c r="HM28" s="1181"/>
      <c r="HN28" s="1181"/>
      <c r="HO28" s="1181"/>
      <c r="HP28" s="1181"/>
      <c r="HQ28" s="1187"/>
      <c r="HR28" s="1187"/>
      <c r="HS28" s="1187"/>
      <c r="HT28" s="1187"/>
      <c r="HU28" s="1187"/>
      <c r="HV28" s="1187"/>
      <c r="HW28" s="1187"/>
      <c r="HX28" s="1187"/>
      <c r="HY28" s="1187"/>
      <c r="HZ28" s="1187"/>
      <c r="IA28" s="1187"/>
      <c r="IB28" s="1187"/>
      <c r="IC28" s="1187"/>
      <c r="ID28" s="1187"/>
      <c r="IE28" s="1187"/>
      <c r="IF28" s="1214"/>
      <c r="IG28" s="1181"/>
      <c r="IH28" s="1181"/>
      <c r="II28" s="1181"/>
      <c r="IJ28" s="1181"/>
      <c r="IK28" s="1181"/>
      <c r="IL28" s="1181"/>
      <c r="IM28" s="1181"/>
      <c r="IN28" s="1181"/>
      <c r="IO28" s="1181"/>
      <c r="IP28" s="1181"/>
      <c r="IQ28" s="1181"/>
      <c r="IR28" s="1181"/>
      <c r="IS28" s="1181"/>
      <c r="IT28" s="1219"/>
      <c r="IU28" s="1220"/>
    </row>
    <row r="29" spans="1:255">
      <c r="A29" s="1179"/>
      <c r="D29" s="1181"/>
      <c r="E29" s="1181"/>
      <c r="F29" s="1181"/>
      <c r="G29" s="1181"/>
      <c r="H29" s="1181"/>
      <c r="I29" s="1181"/>
      <c r="J29" s="1181"/>
      <c r="K29" s="1181"/>
      <c r="L29" s="1181"/>
      <c r="M29" s="1181"/>
      <c r="N29" s="1181"/>
      <c r="O29" s="1181"/>
      <c r="P29" s="1181"/>
      <c r="Q29" s="1181"/>
      <c r="R29" s="1181"/>
      <c r="S29" s="1187"/>
      <c r="T29" s="1187"/>
      <c r="U29" s="1187"/>
      <c r="V29" s="1187"/>
      <c r="W29" s="1187"/>
      <c r="X29" s="1187"/>
      <c r="Y29" s="1187"/>
      <c r="Z29" s="1187"/>
      <c r="AA29" s="1187"/>
      <c r="AB29" s="1187"/>
      <c r="AC29" s="1187"/>
      <c r="AD29" s="1187"/>
      <c r="AE29" s="1187"/>
      <c r="AF29" s="1187"/>
      <c r="AG29" s="1187"/>
      <c r="AH29" s="1181"/>
      <c r="AI29" s="1181"/>
      <c r="AJ29" s="1187"/>
      <c r="AK29" s="1187"/>
      <c r="AL29" s="1187"/>
      <c r="AM29" s="1187"/>
      <c r="AN29" s="1187"/>
      <c r="AO29" s="1187"/>
      <c r="AP29" s="1187"/>
      <c r="AQ29" s="1187"/>
      <c r="AR29" s="1187"/>
      <c r="AS29" s="1187"/>
      <c r="AT29" s="1187"/>
      <c r="AU29" s="1187"/>
      <c r="AV29" s="1187"/>
      <c r="AW29" s="1181"/>
      <c r="AX29" s="1181"/>
      <c r="AY29" s="1181"/>
      <c r="AZ29" s="1181"/>
      <c r="BA29" s="1181"/>
      <c r="BB29" s="1181"/>
      <c r="BC29" s="1181"/>
      <c r="BD29" s="1181"/>
      <c r="BE29" s="1181"/>
      <c r="BF29" s="1181"/>
      <c r="BG29" s="1181"/>
      <c r="BH29" s="1181"/>
      <c r="BI29" s="1181"/>
      <c r="BJ29" s="1187"/>
      <c r="BK29" s="1187"/>
      <c r="BL29" s="1187"/>
      <c r="BM29" s="1187"/>
      <c r="BN29" s="1187"/>
      <c r="BO29" s="1187"/>
      <c r="BP29" s="1187"/>
      <c r="BQ29" s="1187"/>
      <c r="BR29" s="1187"/>
      <c r="BS29" s="1187"/>
      <c r="BT29" s="1187"/>
      <c r="BU29" s="1187"/>
      <c r="BV29" s="1187"/>
      <c r="BW29" s="1187"/>
      <c r="BX29" s="1187"/>
      <c r="BY29" s="1181"/>
      <c r="BZ29" s="1181"/>
      <c r="CA29" s="1181"/>
      <c r="CB29" s="1181"/>
      <c r="CC29" s="1181"/>
      <c r="CD29" s="1181"/>
      <c r="CE29" s="1181"/>
      <c r="CF29" s="1181"/>
      <c r="CG29" s="1181"/>
      <c r="CH29" s="1181"/>
      <c r="CI29" s="1181"/>
      <c r="CJ29" s="1181"/>
      <c r="CK29" s="1181"/>
      <c r="CL29" s="1187"/>
      <c r="CM29" s="1187"/>
      <c r="CN29" s="1187"/>
      <c r="CO29" s="1187"/>
      <c r="CP29" s="1187"/>
      <c r="CQ29" s="1187"/>
      <c r="CR29" s="1187"/>
      <c r="CS29" s="1187"/>
      <c r="CT29" s="1187"/>
      <c r="CU29" s="1187"/>
      <c r="CV29" s="1187"/>
      <c r="CW29" s="1187"/>
      <c r="CX29" s="1187"/>
      <c r="CY29" s="1187"/>
      <c r="CZ29" s="1187"/>
      <c r="DA29" s="1181"/>
      <c r="DB29" s="1181"/>
      <c r="DC29" s="1181"/>
      <c r="DD29" s="1181"/>
      <c r="DE29" s="1181"/>
      <c r="DF29" s="1181"/>
      <c r="DG29" s="1181"/>
      <c r="DH29" s="1181"/>
      <c r="DI29" s="1181"/>
      <c r="DJ29" s="1181"/>
      <c r="DK29" s="1181"/>
      <c r="DL29" s="1181"/>
      <c r="DM29" s="1181"/>
      <c r="DN29" s="1187"/>
      <c r="DO29" s="1187"/>
      <c r="DP29" s="1181"/>
      <c r="DQ29" s="1181"/>
      <c r="DR29" s="1181"/>
      <c r="DS29" s="1181"/>
      <c r="DT29" s="1181"/>
      <c r="DU29" s="1181"/>
      <c r="DV29" s="1181"/>
      <c r="DW29" s="1181"/>
      <c r="DX29" s="1181"/>
      <c r="DY29" s="1181"/>
      <c r="DZ29" s="1181"/>
      <c r="EA29" s="1181"/>
      <c r="EB29" s="1181"/>
      <c r="EC29" s="1181"/>
      <c r="ED29" s="1181"/>
      <c r="EE29" s="1187"/>
      <c r="EF29" s="1187"/>
      <c r="EG29" s="1187"/>
      <c r="EH29" s="1187"/>
      <c r="EI29" s="1187"/>
      <c r="EJ29" s="1187"/>
      <c r="EK29" s="1187"/>
      <c r="EL29" s="1187"/>
      <c r="EM29" s="1187"/>
      <c r="EN29" s="1187"/>
      <c r="EO29" s="1187"/>
      <c r="EP29" s="1187"/>
      <c r="EQ29" s="1187"/>
      <c r="ER29" s="1187"/>
      <c r="ES29" s="1187"/>
      <c r="ET29" s="1181"/>
      <c r="EU29" s="1181"/>
      <c r="EV29" s="1181"/>
      <c r="EW29" s="1181"/>
      <c r="EX29" s="1181"/>
      <c r="EY29" s="1181"/>
      <c r="EZ29" s="1181"/>
      <c r="FA29" s="1181"/>
      <c r="FB29" s="1181"/>
      <c r="FC29" s="1181"/>
      <c r="FD29" s="1181"/>
      <c r="FE29" s="1181"/>
      <c r="FF29" s="1181"/>
      <c r="FG29" s="1181"/>
      <c r="FH29" s="1181"/>
      <c r="FI29" s="1187"/>
      <c r="FJ29" s="1187"/>
      <c r="FK29" s="1187"/>
      <c r="FL29" s="1187"/>
      <c r="FM29" s="1187"/>
      <c r="FN29" s="1187"/>
      <c r="FO29" s="1187"/>
      <c r="FP29" s="1187"/>
      <c r="FQ29" s="1187"/>
      <c r="FR29" s="1187"/>
      <c r="FS29" s="1187"/>
      <c r="FT29" s="1187"/>
      <c r="FU29" s="1187"/>
      <c r="FV29" s="1187"/>
      <c r="FW29" s="1187"/>
      <c r="FX29" s="1181"/>
      <c r="FY29" s="1181"/>
      <c r="FZ29" s="1181"/>
      <c r="GA29" s="1181"/>
      <c r="GB29" s="1181"/>
      <c r="GC29" s="1181"/>
      <c r="GD29" s="1181"/>
      <c r="GE29" s="1181"/>
      <c r="GF29" s="1181"/>
      <c r="GG29" s="1181"/>
      <c r="GH29" s="1181"/>
      <c r="GI29" s="1181"/>
      <c r="GJ29" s="1181"/>
      <c r="GK29" s="1181"/>
      <c r="GL29" s="1181"/>
      <c r="GM29" s="1187"/>
      <c r="GN29" s="1187"/>
      <c r="GO29" s="1187"/>
      <c r="GP29" s="1187"/>
      <c r="GQ29" s="1187"/>
      <c r="GR29" s="1187"/>
      <c r="GS29" s="1187"/>
      <c r="GT29" s="1187"/>
      <c r="GU29" s="1187"/>
      <c r="GV29" s="1187"/>
      <c r="GW29" s="1187"/>
      <c r="GX29" s="1187"/>
      <c r="GY29" s="1187"/>
      <c r="GZ29" s="1187"/>
      <c r="HA29" s="1187"/>
      <c r="HB29" s="1181"/>
      <c r="HC29" s="1181"/>
      <c r="HD29" s="1181"/>
      <c r="HE29" s="1181"/>
      <c r="HF29" s="1181"/>
      <c r="HG29" s="1181"/>
      <c r="HH29" s="1181"/>
      <c r="HI29" s="1181"/>
      <c r="HJ29" s="1181"/>
      <c r="HK29" s="1181"/>
      <c r="HL29" s="1181"/>
      <c r="HM29" s="1181"/>
      <c r="HN29" s="1181"/>
      <c r="HO29" s="1181"/>
      <c r="HP29" s="1181"/>
      <c r="HQ29" s="1187"/>
      <c r="HR29" s="1187"/>
      <c r="HS29" s="1187"/>
      <c r="HT29" s="1187"/>
      <c r="HU29" s="1187"/>
      <c r="HV29" s="1187"/>
      <c r="HW29" s="1187"/>
      <c r="HX29" s="1187"/>
      <c r="HY29" s="1187"/>
      <c r="HZ29" s="1187"/>
      <c r="IA29" s="1187"/>
      <c r="IB29" s="1187"/>
      <c r="IC29" s="1187"/>
      <c r="ID29" s="1187"/>
      <c r="IE29" s="1187"/>
      <c r="IF29" s="1214"/>
      <c r="IG29" s="1181"/>
      <c r="IH29" s="1181"/>
      <c r="II29" s="1181"/>
      <c r="IJ29" s="1181"/>
      <c r="IK29" s="1181"/>
      <c r="IL29" s="1181"/>
      <c r="IM29" s="1181"/>
      <c r="IN29" s="1181"/>
      <c r="IO29" s="1181"/>
      <c r="IP29" s="1181"/>
      <c r="IQ29" s="1181"/>
      <c r="IR29" s="1181"/>
      <c r="IS29" s="1181"/>
      <c r="IT29" s="1219"/>
      <c r="IU29" s="1220"/>
    </row>
    <row r="30" spans="1:255">
      <c r="A30" s="1179"/>
      <c r="D30" s="1181"/>
      <c r="E30" s="1181"/>
      <c r="F30" s="1181"/>
      <c r="G30" s="1181"/>
      <c r="H30" s="1181"/>
      <c r="I30" s="1181"/>
      <c r="J30" s="1181"/>
      <c r="K30" s="1181"/>
      <c r="L30" s="1181"/>
      <c r="M30" s="1181"/>
      <c r="N30" s="1181"/>
      <c r="O30" s="1181"/>
      <c r="P30" s="1181"/>
      <c r="Q30" s="1181"/>
      <c r="R30" s="1181"/>
      <c r="S30" s="1187"/>
      <c r="T30" s="1187"/>
      <c r="U30" s="1187"/>
      <c r="V30" s="1187"/>
      <c r="W30" s="1187"/>
      <c r="X30" s="1187"/>
      <c r="Y30" s="1187"/>
      <c r="Z30" s="1187"/>
      <c r="AA30" s="1187"/>
      <c r="AB30" s="1187"/>
      <c r="AC30" s="1187"/>
      <c r="AD30" s="1187"/>
      <c r="AE30" s="1187"/>
      <c r="AF30" s="1187"/>
      <c r="AG30" s="1187"/>
      <c r="AH30" s="1181"/>
      <c r="AI30" s="1181"/>
      <c r="AJ30" s="1187"/>
      <c r="AK30" s="1187"/>
      <c r="AL30" s="1187"/>
      <c r="AM30" s="1187"/>
      <c r="AN30" s="1187"/>
      <c r="AO30" s="1187"/>
      <c r="AP30" s="1187"/>
      <c r="AQ30" s="1187"/>
      <c r="AR30" s="1187"/>
      <c r="AS30" s="1187"/>
      <c r="AT30" s="1187"/>
      <c r="AU30" s="1187"/>
      <c r="AV30" s="1187"/>
      <c r="AW30" s="1181"/>
      <c r="AX30" s="1181"/>
      <c r="AY30" s="1181"/>
      <c r="AZ30" s="1181"/>
      <c r="BA30" s="1181"/>
      <c r="BB30" s="1181"/>
      <c r="BC30" s="1181"/>
      <c r="BD30" s="1181"/>
      <c r="BE30" s="1181"/>
      <c r="BF30" s="1181"/>
      <c r="BG30" s="1181"/>
      <c r="BH30" s="1181"/>
      <c r="BI30" s="1181"/>
      <c r="BJ30" s="1187"/>
      <c r="BK30" s="1187"/>
      <c r="BL30" s="1187"/>
      <c r="BM30" s="1187"/>
      <c r="BN30" s="1187"/>
      <c r="BO30" s="1187"/>
      <c r="BP30" s="1187"/>
      <c r="BQ30" s="1187"/>
      <c r="BR30" s="1187"/>
      <c r="BS30" s="1187"/>
      <c r="BT30" s="1187"/>
      <c r="BU30" s="1187"/>
      <c r="BV30" s="1187"/>
      <c r="BW30" s="1187"/>
      <c r="BX30" s="1187"/>
      <c r="BY30" s="1181"/>
      <c r="BZ30" s="1181"/>
      <c r="CA30" s="1181"/>
      <c r="CB30" s="1181"/>
      <c r="CC30" s="1181"/>
      <c r="CD30" s="1181"/>
      <c r="CE30" s="1181"/>
      <c r="CF30" s="1181"/>
      <c r="CG30" s="1181"/>
      <c r="CH30" s="1181"/>
      <c r="CI30" s="1181"/>
      <c r="CJ30" s="1181"/>
      <c r="CK30" s="1181"/>
      <c r="CL30" s="1187"/>
      <c r="CM30" s="1187"/>
      <c r="CN30" s="1187"/>
      <c r="CO30" s="1187"/>
      <c r="CP30" s="1187"/>
      <c r="CQ30" s="1187"/>
      <c r="CR30" s="1187"/>
      <c r="CS30" s="1187"/>
      <c r="CT30" s="1187"/>
      <c r="CU30" s="1187"/>
      <c r="CV30" s="1187"/>
      <c r="CW30" s="1187"/>
      <c r="CX30" s="1187"/>
      <c r="CY30" s="1187"/>
      <c r="CZ30" s="1187"/>
      <c r="DA30" s="1181"/>
      <c r="DB30" s="1181"/>
      <c r="DC30" s="1181"/>
      <c r="DD30" s="1181"/>
      <c r="DE30" s="1181"/>
      <c r="DF30" s="1181"/>
      <c r="DG30" s="1181"/>
      <c r="DH30" s="1181"/>
      <c r="DI30" s="1181"/>
      <c r="DJ30" s="1181"/>
      <c r="DK30" s="1181"/>
      <c r="DL30" s="1181"/>
      <c r="DM30" s="1181"/>
      <c r="DN30" s="1187"/>
      <c r="DO30" s="1187"/>
      <c r="DP30" s="1181"/>
      <c r="DQ30" s="1181"/>
      <c r="DR30" s="1181"/>
      <c r="DS30" s="1181"/>
      <c r="DT30" s="1181"/>
      <c r="DU30" s="1181"/>
      <c r="DV30" s="1181"/>
      <c r="DW30" s="1181"/>
      <c r="DX30" s="1181"/>
      <c r="DY30" s="1181"/>
      <c r="DZ30" s="1181"/>
      <c r="EA30" s="1181"/>
      <c r="EB30" s="1181"/>
      <c r="EC30" s="1181"/>
      <c r="ED30" s="1181"/>
      <c r="EE30" s="1187"/>
      <c r="EF30" s="1187"/>
      <c r="EG30" s="1187"/>
      <c r="EH30" s="1187"/>
      <c r="EI30" s="1187"/>
      <c r="EJ30" s="1187"/>
      <c r="EK30" s="1187"/>
      <c r="EL30" s="1187"/>
      <c r="EM30" s="1187"/>
      <c r="EN30" s="1187"/>
      <c r="EO30" s="1187"/>
      <c r="EP30" s="1187"/>
      <c r="EQ30" s="1187"/>
      <c r="ER30" s="1187"/>
      <c r="ES30" s="1187"/>
      <c r="ET30" s="1181"/>
      <c r="EU30" s="1181"/>
      <c r="EV30" s="1181"/>
      <c r="EW30" s="1181"/>
      <c r="EX30" s="1181"/>
      <c r="EY30" s="1181"/>
      <c r="EZ30" s="1181"/>
      <c r="FA30" s="1181"/>
      <c r="FB30" s="1181"/>
      <c r="FC30" s="1181"/>
      <c r="FD30" s="1181"/>
      <c r="FE30" s="1181"/>
      <c r="FF30" s="1181"/>
      <c r="FG30" s="1181"/>
      <c r="FH30" s="1181"/>
      <c r="FI30" s="1187"/>
      <c r="FJ30" s="1187"/>
      <c r="FK30" s="1187"/>
      <c r="FL30" s="1187"/>
      <c r="FM30" s="1187"/>
      <c r="FN30" s="1187"/>
      <c r="FO30" s="1187"/>
      <c r="FP30" s="1187"/>
      <c r="FQ30" s="1187"/>
      <c r="FR30" s="1187"/>
      <c r="FS30" s="1187"/>
      <c r="FT30" s="1187"/>
      <c r="FU30" s="1187"/>
      <c r="FV30" s="1187"/>
      <c r="FW30" s="1187"/>
      <c r="FX30" s="1181"/>
      <c r="FY30" s="1181"/>
      <c r="FZ30" s="1181"/>
      <c r="GA30" s="1181"/>
      <c r="GB30" s="1181"/>
      <c r="GC30" s="1181"/>
      <c r="GD30" s="1181"/>
      <c r="GE30" s="1181"/>
      <c r="GF30" s="1181"/>
      <c r="GG30" s="1181"/>
      <c r="GH30" s="1181"/>
      <c r="GI30" s="1181"/>
      <c r="GJ30" s="1181"/>
      <c r="GK30" s="1181"/>
      <c r="GL30" s="1181"/>
      <c r="GM30" s="1187"/>
      <c r="GN30" s="1187"/>
      <c r="GO30" s="1187"/>
      <c r="GP30" s="1187"/>
      <c r="GQ30" s="1187"/>
      <c r="GR30" s="1187"/>
      <c r="GS30" s="1187"/>
      <c r="GT30" s="1187"/>
      <c r="GU30" s="1187"/>
      <c r="GV30" s="1187"/>
      <c r="GW30" s="1187"/>
      <c r="GX30" s="1187"/>
      <c r="GY30" s="1187"/>
      <c r="GZ30" s="1187"/>
      <c r="HA30" s="1187"/>
      <c r="HB30" s="1181"/>
      <c r="HC30" s="1181"/>
      <c r="HD30" s="1181"/>
      <c r="HE30" s="1181"/>
      <c r="HF30" s="1181"/>
      <c r="HG30" s="1181"/>
      <c r="HH30" s="1181"/>
      <c r="HI30" s="1181"/>
      <c r="HJ30" s="1181"/>
      <c r="HK30" s="1181"/>
      <c r="HL30" s="1181"/>
      <c r="HM30" s="1181"/>
      <c r="HN30" s="1181"/>
      <c r="HO30" s="1181"/>
      <c r="HP30" s="1181"/>
      <c r="HQ30" s="1187"/>
      <c r="HR30" s="1187"/>
      <c r="HS30" s="1187"/>
      <c r="HT30" s="1187"/>
      <c r="HU30" s="1187"/>
      <c r="HV30" s="1187"/>
      <c r="HW30" s="1187"/>
      <c r="HX30" s="1187"/>
      <c r="HY30" s="1187"/>
      <c r="HZ30" s="1187"/>
      <c r="IA30" s="1187"/>
      <c r="IB30" s="1187"/>
      <c r="IC30" s="1187"/>
      <c r="ID30" s="1187"/>
      <c r="IE30" s="1187"/>
      <c r="IF30" s="1214"/>
      <c r="IG30" s="1181"/>
      <c r="IH30" s="1181"/>
      <c r="II30" s="1181"/>
      <c r="IJ30" s="1181"/>
      <c r="IK30" s="1181"/>
      <c r="IL30" s="1181"/>
      <c r="IM30" s="1181"/>
      <c r="IN30" s="1181"/>
      <c r="IO30" s="1181"/>
      <c r="IP30" s="1181"/>
      <c r="IQ30" s="1181"/>
      <c r="IR30" s="1181"/>
      <c r="IS30" s="1181"/>
      <c r="IT30" s="1219"/>
      <c r="IU30" s="1220"/>
    </row>
    <row r="31" spans="1:255">
      <c r="A31" s="1179"/>
      <c r="D31" s="1181"/>
      <c r="E31" s="1181"/>
      <c r="F31" s="1181"/>
      <c r="G31" s="1181"/>
      <c r="H31" s="1181"/>
      <c r="I31" s="1181"/>
      <c r="J31" s="1181"/>
      <c r="K31" s="1181"/>
      <c r="L31" s="1181"/>
      <c r="M31" s="1181"/>
      <c r="N31" s="1181"/>
      <c r="O31" s="1181"/>
      <c r="P31" s="1181"/>
      <c r="Q31" s="1181"/>
      <c r="R31" s="1181"/>
      <c r="S31" s="1187"/>
      <c r="T31" s="1187"/>
      <c r="U31" s="1187"/>
      <c r="V31" s="1187"/>
      <c r="W31" s="1187"/>
      <c r="X31" s="1187"/>
      <c r="Y31" s="1187"/>
      <c r="Z31" s="1187"/>
      <c r="AA31" s="1187"/>
      <c r="AB31" s="1187"/>
      <c r="AC31" s="1187"/>
      <c r="AD31" s="1187"/>
      <c r="AE31" s="1187"/>
      <c r="AF31" s="1187"/>
      <c r="AG31" s="1187"/>
      <c r="AH31" s="1181"/>
      <c r="AI31" s="1181"/>
      <c r="AJ31" s="1187"/>
      <c r="AK31" s="1187"/>
      <c r="AL31" s="1187"/>
      <c r="AM31" s="1187"/>
      <c r="AN31" s="1187"/>
      <c r="AO31" s="1187"/>
      <c r="AP31" s="1187"/>
      <c r="AQ31" s="1187"/>
      <c r="AR31" s="1187"/>
      <c r="AS31" s="1187"/>
      <c r="AT31" s="1187"/>
      <c r="AU31" s="1187"/>
      <c r="AV31" s="1187"/>
      <c r="AW31" s="1181"/>
      <c r="AX31" s="1181"/>
      <c r="AY31" s="1181"/>
      <c r="AZ31" s="1181"/>
      <c r="BA31" s="1181"/>
      <c r="BB31" s="1181"/>
      <c r="BC31" s="1181"/>
      <c r="BD31" s="1181"/>
      <c r="BE31" s="1181"/>
      <c r="BF31" s="1181"/>
      <c r="BG31" s="1181"/>
      <c r="BH31" s="1181"/>
      <c r="BI31" s="1181"/>
      <c r="BJ31" s="1187"/>
      <c r="BK31" s="1187"/>
      <c r="BL31" s="1187"/>
      <c r="BM31" s="1187"/>
      <c r="BN31" s="1187"/>
      <c r="BO31" s="1187"/>
      <c r="BP31" s="1187"/>
      <c r="BQ31" s="1187"/>
      <c r="BR31" s="1187"/>
      <c r="BS31" s="1187"/>
      <c r="BT31" s="1187"/>
      <c r="BU31" s="1187"/>
      <c r="BV31" s="1187"/>
      <c r="BW31" s="1187"/>
      <c r="BX31" s="1187"/>
      <c r="BY31" s="1181"/>
      <c r="BZ31" s="1181"/>
      <c r="CA31" s="1181"/>
      <c r="CB31" s="1181"/>
      <c r="CC31" s="1181"/>
      <c r="CD31" s="1181"/>
      <c r="CE31" s="1181"/>
      <c r="CF31" s="1181"/>
      <c r="CG31" s="1181"/>
      <c r="CH31" s="1181"/>
      <c r="CI31" s="1181"/>
      <c r="CJ31" s="1181"/>
      <c r="CK31" s="1181"/>
      <c r="CL31" s="1187"/>
      <c r="CM31" s="1187"/>
      <c r="CN31" s="1187"/>
      <c r="CO31" s="1187"/>
      <c r="CP31" s="1187"/>
      <c r="CQ31" s="1187"/>
      <c r="CR31" s="1187"/>
      <c r="CS31" s="1187"/>
      <c r="CT31" s="1187"/>
      <c r="CU31" s="1187"/>
      <c r="CV31" s="1187"/>
      <c r="CW31" s="1187"/>
      <c r="CX31" s="1187"/>
      <c r="CY31" s="1187"/>
      <c r="CZ31" s="1187"/>
      <c r="DA31" s="1181"/>
      <c r="DB31" s="1181"/>
      <c r="DC31" s="1181"/>
      <c r="DD31" s="1181"/>
      <c r="DE31" s="1181"/>
      <c r="DF31" s="1181"/>
      <c r="DG31" s="1181"/>
      <c r="DH31" s="1181"/>
      <c r="DI31" s="1181"/>
      <c r="DJ31" s="1181"/>
      <c r="DK31" s="1181"/>
      <c r="DL31" s="1181"/>
      <c r="DM31" s="1181"/>
      <c r="DN31" s="1187"/>
      <c r="DO31" s="1187"/>
      <c r="DP31" s="1181"/>
      <c r="DQ31" s="1181"/>
      <c r="DR31" s="1181"/>
      <c r="DS31" s="1181"/>
      <c r="DT31" s="1181"/>
      <c r="DU31" s="1181"/>
      <c r="DV31" s="1181"/>
      <c r="DW31" s="1181"/>
      <c r="DX31" s="1181"/>
      <c r="DY31" s="1181"/>
      <c r="DZ31" s="1181"/>
      <c r="EA31" s="1181"/>
      <c r="EB31" s="1181"/>
      <c r="EC31" s="1181"/>
      <c r="ED31" s="1181"/>
      <c r="EE31" s="1187"/>
      <c r="EF31" s="1187"/>
      <c r="EG31" s="1187"/>
      <c r="EH31" s="1187"/>
      <c r="EI31" s="1187"/>
      <c r="EJ31" s="1187"/>
      <c r="EK31" s="1187"/>
      <c r="EL31" s="1187"/>
      <c r="EM31" s="1187"/>
      <c r="EN31" s="1187"/>
      <c r="EO31" s="1187"/>
      <c r="EP31" s="1187"/>
      <c r="EQ31" s="1187"/>
      <c r="ER31" s="1187"/>
      <c r="ES31" s="1187"/>
      <c r="ET31" s="1181"/>
      <c r="EU31" s="1181"/>
      <c r="EV31" s="1181"/>
      <c r="EW31" s="1181"/>
      <c r="EX31" s="1181"/>
      <c r="EY31" s="1181"/>
      <c r="EZ31" s="1181"/>
      <c r="FA31" s="1181"/>
      <c r="FB31" s="1181"/>
      <c r="FC31" s="1181"/>
      <c r="FD31" s="1181"/>
      <c r="FE31" s="1181"/>
      <c r="FF31" s="1181"/>
      <c r="FG31" s="1181"/>
      <c r="FH31" s="1181"/>
      <c r="FI31" s="1187"/>
      <c r="FJ31" s="1187"/>
      <c r="FK31" s="1187"/>
      <c r="FL31" s="1187"/>
      <c r="FM31" s="1187"/>
      <c r="FN31" s="1187"/>
      <c r="FO31" s="1187"/>
      <c r="FP31" s="1187"/>
      <c r="FQ31" s="1187"/>
      <c r="FR31" s="1187"/>
      <c r="FS31" s="1187"/>
      <c r="FT31" s="1187"/>
      <c r="FU31" s="1187"/>
      <c r="FV31" s="1187"/>
      <c r="FW31" s="1187"/>
      <c r="FX31" s="1181"/>
      <c r="FY31" s="1181"/>
      <c r="FZ31" s="1181"/>
      <c r="GA31" s="1181"/>
      <c r="GB31" s="1181"/>
      <c r="GC31" s="1181"/>
      <c r="GD31" s="1181"/>
      <c r="GE31" s="1181"/>
      <c r="GF31" s="1181"/>
      <c r="GG31" s="1181"/>
      <c r="GH31" s="1181"/>
      <c r="GI31" s="1181"/>
      <c r="GJ31" s="1181"/>
      <c r="GK31" s="1181"/>
      <c r="GL31" s="1181"/>
      <c r="GM31" s="1187"/>
      <c r="GN31" s="1187"/>
      <c r="GO31" s="1187"/>
      <c r="GP31" s="1187"/>
      <c r="GQ31" s="1187"/>
      <c r="GR31" s="1187"/>
      <c r="GS31" s="1187"/>
      <c r="GT31" s="1187"/>
      <c r="GU31" s="1187"/>
      <c r="GV31" s="1187"/>
      <c r="GW31" s="1187"/>
      <c r="GX31" s="1187"/>
      <c r="GY31" s="1187"/>
      <c r="GZ31" s="1187"/>
      <c r="HA31" s="1187"/>
      <c r="HB31" s="1181"/>
      <c r="HC31" s="1181"/>
      <c r="HD31" s="1181"/>
      <c r="HE31" s="1181"/>
      <c r="HF31" s="1181"/>
      <c r="HG31" s="1181"/>
      <c r="HH31" s="1181"/>
      <c r="HI31" s="1181"/>
      <c r="HJ31" s="1181"/>
      <c r="HK31" s="1181"/>
      <c r="HL31" s="1181"/>
      <c r="HM31" s="1181"/>
      <c r="HN31" s="1181"/>
      <c r="HO31" s="1181"/>
      <c r="HP31" s="1181"/>
      <c r="HQ31" s="1187"/>
      <c r="HR31" s="1187"/>
      <c r="HS31" s="1187"/>
      <c r="HT31" s="1187"/>
      <c r="HU31" s="1187"/>
      <c r="HV31" s="1187"/>
      <c r="HW31" s="1187"/>
      <c r="HX31" s="1187"/>
      <c r="HY31" s="1187"/>
      <c r="HZ31" s="1187"/>
      <c r="IA31" s="1187"/>
      <c r="IB31" s="1187"/>
      <c r="IC31" s="1187"/>
      <c r="ID31" s="1187"/>
      <c r="IE31" s="1187"/>
      <c r="IF31" s="1214"/>
      <c r="IG31" s="1181"/>
      <c r="IH31" s="1181"/>
      <c r="II31" s="1181"/>
      <c r="IJ31" s="1181"/>
      <c r="IK31" s="1181"/>
      <c r="IL31" s="1181"/>
      <c r="IM31" s="1181"/>
      <c r="IN31" s="1181"/>
      <c r="IO31" s="1181"/>
      <c r="IP31" s="1181"/>
      <c r="IQ31" s="1181"/>
      <c r="IR31" s="1181"/>
      <c r="IS31" s="1181"/>
      <c r="IT31" s="1219"/>
      <c r="IU31" s="1220"/>
    </row>
    <row r="32" spans="1:255">
      <c r="A32" s="1179"/>
      <c r="D32" s="1181"/>
      <c r="E32" s="1181"/>
      <c r="F32" s="1181"/>
      <c r="G32" s="1181"/>
      <c r="H32" s="1181"/>
      <c r="I32" s="1181"/>
      <c r="J32" s="1181"/>
      <c r="K32" s="1181"/>
      <c r="L32" s="1181"/>
      <c r="M32" s="1181"/>
      <c r="N32" s="1181"/>
      <c r="O32" s="1181"/>
      <c r="P32" s="1181"/>
      <c r="Q32" s="1181"/>
      <c r="R32" s="1181"/>
      <c r="S32" s="1187"/>
      <c r="T32" s="1187"/>
      <c r="U32" s="1187"/>
      <c r="V32" s="1187"/>
      <c r="W32" s="1187"/>
      <c r="X32" s="1187"/>
      <c r="Y32" s="1187"/>
      <c r="Z32" s="1187"/>
      <c r="AA32" s="1187"/>
      <c r="AB32" s="1187"/>
      <c r="AC32" s="1187"/>
      <c r="AD32" s="1187"/>
      <c r="AE32" s="1187"/>
      <c r="AF32" s="1187"/>
      <c r="AG32" s="1187"/>
      <c r="AH32" s="1181"/>
      <c r="AI32" s="1181"/>
      <c r="AJ32" s="1187"/>
      <c r="AK32" s="1187"/>
      <c r="AL32" s="1187"/>
      <c r="AM32" s="1187"/>
      <c r="AN32" s="1187"/>
      <c r="AO32" s="1187"/>
      <c r="AP32" s="1187"/>
      <c r="AQ32" s="1187"/>
      <c r="AR32" s="1187"/>
      <c r="AS32" s="1187"/>
      <c r="AT32" s="1187"/>
      <c r="AU32" s="1187"/>
      <c r="AV32" s="1187"/>
      <c r="AW32" s="1181"/>
      <c r="AX32" s="1181"/>
      <c r="AY32" s="1181"/>
      <c r="AZ32" s="1181"/>
      <c r="BA32" s="1181"/>
      <c r="BB32" s="1181"/>
      <c r="BC32" s="1181"/>
      <c r="BD32" s="1181"/>
      <c r="BE32" s="1181"/>
      <c r="BF32" s="1181"/>
      <c r="BG32" s="1181"/>
      <c r="BH32" s="1181"/>
      <c r="BI32" s="1181"/>
      <c r="BJ32" s="1187"/>
      <c r="BK32" s="1187"/>
      <c r="BL32" s="1187"/>
      <c r="BM32" s="1187"/>
      <c r="BN32" s="1187"/>
      <c r="BO32" s="1187"/>
      <c r="BP32" s="1187"/>
      <c r="BQ32" s="1187"/>
      <c r="BR32" s="1187"/>
      <c r="BS32" s="1187"/>
      <c r="BT32" s="1187"/>
      <c r="BU32" s="1187"/>
      <c r="BV32" s="1187"/>
      <c r="BW32" s="1187"/>
      <c r="BX32" s="1187"/>
      <c r="BY32" s="1181"/>
      <c r="BZ32" s="1181"/>
      <c r="CA32" s="1181"/>
      <c r="CB32" s="1181"/>
      <c r="CC32" s="1181"/>
      <c r="CD32" s="1181"/>
      <c r="CE32" s="1181"/>
      <c r="CF32" s="1181"/>
      <c r="CG32" s="1181"/>
      <c r="CH32" s="1181"/>
      <c r="CI32" s="1181"/>
      <c r="CJ32" s="1181"/>
      <c r="CK32" s="1181"/>
      <c r="CL32" s="1187"/>
      <c r="CM32" s="1187"/>
      <c r="CN32" s="1187"/>
      <c r="CO32" s="1187"/>
      <c r="CP32" s="1187"/>
      <c r="CQ32" s="1187"/>
      <c r="CR32" s="1187"/>
      <c r="CS32" s="1187"/>
      <c r="CT32" s="1187"/>
      <c r="CU32" s="1187"/>
      <c r="CV32" s="1187"/>
      <c r="CW32" s="1187"/>
      <c r="CX32" s="1187"/>
      <c r="CY32" s="1187"/>
      <c r="CZ32" s="1187"/>
      <c r="DA32" s="1181"/>
      <c r="DB32" s="1181"/>
      <c r="DC32" s="1181"/>
      <c r="DD32" s="1181"/>
      <c r="DE32" s="1181"/>
      <c r="DF32" s="1181"/>
      <c r="DG32" s="1181"/>
      <c r="DH32" s="1181"/>
      <c r="DI32" s="1181"/>
      <c r="DJ32" s="1181"/>
      <c r="DK32" s="1181"/>
      <c r="DL32" s="1181"/>
      <c r="DM32" s="1181"/>
      <c r="DN32" s="1187"/>
      <c r="DO32" s="1187"/>
      <c r="DP32" s="1181"/>
      <c r="DQ32" s="1181"/>
      <c r="DR32" s="1181"/>
      <c r="DS32" s="1181"/>
      <c r="DT32" s="1181"/>
      <c r="DU32" s="1181"/>
      <c r="DV32" s="1181"/>
      <c r="DW32" s="1181"/>
      <c r="DX32" s="1181"/>
      <c r="DY32" s="1181"/>
      <c r="DZ32" s="1181"/>
      <c r="EA32" s="1181"/>
      <c r="EB32" s="1181"/>
      <c r="EC32" s="1181"/>
      <c r="ED32" s="1181"/>
      <c r="EE32" s="1187"/>
      <c r="EF32" s="1187"/>
      <c r="EG32" s="1187"/>
      <c r="EH32" s="1187"/>
      <c r="EI32" s="1187"/>
      <c r="EJ32" s="1187"/>
      <c r="EK32" s="1187"/>
      <c r="EL32" s="1187"/>
      <c r="EM32" s="1187"/>
      <c r="EN32" s="1187"/>
      <c r="EO32" s="1187"/>
      <c r="EP32" s="1187"/>
      <c r="EQ32" s="1187"/>
      <c r="ER32" s="1187"/>
      <c r="ES32" s="1187"/>
      <c r="ET32" s="1181"/>
      <c r="EU32" s="1181"/>
      <c r="EV32" s="1181"/>
      <c r="EW32" s="1181"/>
      <c r="EX32" s="1181"/>
      <c r="EY32" s="1181"/>
      <c r="EZ32" s="1181"/>
      <c r="FA32" s="1181"/>
      <c r="FB32" s="1181"/>
      <c r="FC32" s="1181"/>
      <c r="FD32" s="1181"/>
      <c r="FE32" s="1181"/>
      <c r="FF32" s="1181"/>
      <c r="FG32" s="1181"/>
      <c r="FH32" s="1181"/>
      <c r="FI32" s="1187"/>
      <c r="FJ32" s="1187"/>
      <c r="FK32" s="1187"/>
      <c r="FL32" s="1187"/>
      <c r="FM32" s="1187"/>
      <c r="FN32" s="1187"/>
      <c r="FO32" s="1187"/>
      <c r="FP32" s="1187"/>
      <c r="FQ32" s="1187"/>
      <c r="FR32" s="1187"/>
      <c r="FS32" s="1187"/>
      <c r="FT32" s="1187"/>
      <c r="FU32" s="1187"/>
      <c r="FV32" s="1187"/>
      <c r="FW32" s="1187"/>
      <c r="FX32" s="1181"/>
      <c r="FY32" s="1181"/>
      <c r="FZ32" s="1181"/>
      <c r="GA32" s="1181"/>
      <c r="GB32" s="1181"/>
      <c r="GC32" s="1181"/>
      <c r="GD32" s="1181"/>
      <c r="GE32" s="1181"/>
      <c r="GF32" s="1181"/>
      <c r="GG32" s="1181"/>
      <c r="GH32" s="1181"/>
      <c r="GI32" s="1181"/>
      <c r="GJ32" s="1181"/>
      <c r="GK32" s="1181"/>
      <c r="GL32" s="1181"/>
      <c r="GM32" s="1187"/>
      <c r="GN32" s="1187"/>
      <c r="GO32" s="1187"/>
      <c r="GP32" s="1187"/>
      <c r="GQ32" s="1187"/>
      <c r="GR32" s="1187"/>
      <c r="GS32" s="1187"/>
      <c r="GT32" s="1187"/>
      <c r="GU32" s="1187"/>
      <c r="GV32" s="1187"/>
      <c r="GW32" s="1187"/>
      <c r="GX32" s="1187"/>
      <c r="GY32" s="1187"/>
      <c r="GZ32" s="1187"/>
      <c r="HA32" s="1187"/>
      <c r="HB32" s="1181"/>
      <c r="HC32" s="1181"/>
      <c r="HD32" s="1181"/>
      <c r="HE32" s="1181"/>
      <c r="HF32" s="1181"/>
      <c r="HG32" s="1181"/>
      <c r="HH32" s="1181"/>
      <c r="HI32" s="1181"/>
      <c r="HJ32" s="1181"/>
      <c r="HK32" s="1181"/>
      <c r="HL32" s="1181"/>
      <c r="HM32" s="1181"/>
      <c r="HN32" s="1181"/>
      <c r="HO32" s="1181"/>
      <c r="HP32" s="1181"/>
      <c r="HQ32" s="1187"/>
      <c r="HR32" s="1187"/>
      <c r="HS32" s="1187"/>
      <c r="HT32" s="1187"/>
      <c r="HU32" s="1187"/>
      <c r="HV32" s="1187"/>
      <c r="HW32" s="1187"/>
      <c r="HX32" s="1187"/>
      <c r="HY32" s="1187"/>
      <c r="HZ32" s="1187"/>
      <c r="IA32" s="1187"/>
      <c r="IB32" s="1187"/>
      <c r="IC32" s="1187"/>
      <c r="ID32" s="1187"/>
      <c r="IE32" s="1187"/>
      <c r="IF32" s="1214"/>
      <c r="IG32" s="1181"/>
      <c r="IH32" s="1181"/>
      <c r="II32" s="1181"/>
      <c r="IJ32" s="1181"/>
      <c r="IK32" s="1181"/>
      <c r="IL32" s="1181"/>
      <c r="IM32" s="1181"/>
      <c r="IN32" s="1181"/>
      <c r="IO32" s="1181"/>
      <c r="IP32" s="1181"/>
      <c r="IQ32" s="1181"/>
      <c r="IR32" s="1181"/>
      <c r="IS32" s="1181"/>
      <c r="IT32" s="1219"/>
      <c r="IU32" s="1220"/>
    </row>
    <row r="33" spans="1:255">
      <c r="A33" s="1179"/>
      <c r="D33" s="1181"/>
      <c r="E33" s="1181"/>
      <c r="F33" s="1181"/>
      <c r="G33" s="1181"/>
      <c r="H33" s="1181"/>
      <c r="I33" s="1181"/>
      <c r="J33" s="1181"/>
      <c r="K33" s="1181"/>
      <c r="L33" s="1181"/>
      <c r="M33" s="1181"/>
      <c r="N33" s="1181"/>
      <c r="O33" s="1181"/>
      <c r="P33" s="1181"/>
      <c r="Q33" s="1181"/>
      <c r="R33" s="1181"/>
      <c r="S33" s="1187"/>
      <c r="T33" s="1187"/>
      <c r="U33" s="1187"/>
      <c r="V33" s="1187"/>
      <c r="W33" s="1187"/>
      <c r="X33" s="1187"/>
      <c r="Y33" s="1187"/>
      <c r="Z33" s="1187"/>
      <c r="AA33" s="1187"/>
      <c r="AB33" s="1187"/>
      <c r="AC33" s="1187"/>
      <c r="AD33" s="1187"/>
      <c r="AE33" s="1187"/>
      <c r="AF33" s="1187"/>
      <c r="AG33" s="1187"/>
      <c r="AH33" s="1181"/>
      <c r="AI33" s="1181"/>
      <c r="AJ33" s="1187"/>
      <c r="AK33" s="1187"/>
      <c r="AL33" s="1187"/>
      <c r="AM33" s="1187"/>
      <c r="AN33" s="1187"/>
      <c r="AO33" s="1187"/>
      <c r="AP33" s="1187"/>
      <c r="AQ33" s="1187"/>
      <c r="AR33" s="1187"/>
      <c r="AS33" s="1187"/>
      <c r="AT33" s="1187"/>
      <c r="AU33" s="1187"/>
      <c r="AV33" s="1187"/>
      <c r="AW33" s="1181"/>
      <c r="AX33" s="1181"/>
      <c r="AY33" s="1181"/>
      <c r="AZ33" s="1181"/>
      <c r="BA33" s="1181"/>
      <c r="BB33" s="1181"/>
      <c r="BC33" s="1181"/>
      <c r="BD33" s="1181"/>
      <c r="BE33" s="1181"/>
      <c r="BF33" s="1181"/>
      <c r="BG33" s="1181"/>
      <c r="BH33" s="1181"/>
      <c r="BI33" s="1181"/>
      <c r="BJ33" s="1187"/>
      <c r="BK33" s="1187"/>
      <c r="BL33" s="1187"/>
      <c r="BM33" s="1187"/>
      <c r="BN33" s="1187"/>
      <c r="BO33" s="1187"/>
      <c r="BP33" s="1187"/>
      <c r="BQ33" s="1187"/>
      <c r="BR33" s="1187"/>
      <c r="BS33" s="1187"/>
      <c r="BT33" s="1187"/>
      <c r="BU33" s="1187"/>
      <c r="BV33" s="1187"/>
      <c r="BW33" s="1187"/>
      <c r="BX33" s="1187"/>
      <c r="BY33" s="1181"/>
      <c r="BZ33" s="1181"/>
      <c r="CA33" s="1181"/>
      <c r="CB33" s="1181"/>
      <c r="CC33" s="1181"/>
      <c r="CD33" s="1181"/>
      <c r="CE33" s="1181"/>
      <c r="CF33" s="1181"/>
      <c r="CG33" s="1181"/>
      <c r="CH33" s="1181"/>
      <c r="CI33" s="1181"/>
      <c r="CJ33" s="1181"/>
      <c r="CK33" s="1181"/>
      <c r="CL33" s="1187"/>
      <c r="CM33" s="1187"/>
      <c r="CN33" s="1187"/>
      <c r="CO33" s="1187"/>
      <c r="CP33" s="1187"/>
      <c r="CQ33" s="1187"/>
      <c r="CR33" s="1187"/>
      <c r="CS33" s="1187"/>
      <c r="CT33" s="1187"/>
      <c r="CU33" s="1187"/>
      <c r="CV33" s="1187"/>
      <c r="CW33" s="1187"/>
      <c r="CX33" s="1187"/>
      <c r="CY33" s="1187"/>
      <c r="CZ33" s="1187"/>
      <c r="DA33" s="1181"/>
      <c r="DB33" s="1181"/>
      <c r="DC33" s="1181"/>
      <c r="DD33" s="1181"/>
      <c r="DE33" s="1181"/>
      <c r="DF33" s="1181"/>
      <c r="DG33" s="1181"/>
      <c r="DH33" s="1181"/>
      <c r="DI33" s="1181"/>
      <c r="DJ33" s="1181"/>
      <c r="DK33" s="1181"/>
      <c r="DL33" s="1181"/>
      <c r="DM33" s="1181"/>
      <c r="DN33" s="1187"/>
      <c r="DO33" s="1187"/>
      <c r="DP33" s="1181"/>
      <c r="DQ33" s="1181"/>
      <c r="DR33" s="1181"/>
      <c r="DS33" s="1181"/>
      <c r="DT33" s="1181"/>
      <c r="DU33" s="1181"/>
      <c r="DV33" s="1181"/>
      <c r="DW33" s="1181"/>
      <c r="DX33" s="1181"/>
      <c r="DY33" s="1181"/>
      <c r="DZ33" s="1181"/>
      <c r="EA33" s="1181"/>
      <c r="EB33" s="1181"/>
      <c r="EC33" s="1181"/>
      <c r="ED33" s="1181"/>
      <c r="EE33" s="1187"/>
      <c r="EF33" s="1187"/>
      <c r="EG33" s="1187"/>
      <c r="EH33" s="1187"/>
      <c r="EI33" s="1187"/>
      <c r="EJ33" s="1187"/>
      <c r="EK33" s="1187"/>
      <c r="EL33" s="1187"/>
      <c r="EM33" s="1187"/>
      <c r="EN33" s="1187"/>
      <c r="EO33" s="1187"/>
      <c r="EP33" s="1187"/>
      <c r="EQ33" s="1187"/>
      <c r="ER33" s="1187"/>
      <c r="ES33" s="1187"/>
      <c r="ET33" s="1181"/>
      <c r="EU33" s="1181"/>
      <c r="EV33" s="1181"/>
      <c r="EW33" s="1181"/>
      <c r="EX33" s="1181"/>
      <c r="EY33" s="1181"/>
      <c r="EZ33" s="1181"/>
      <c r="FA33" s="1181"/>
      <c r="FB33" s="1181"/>
      <c r="FC33" s="1181"/>
      <c r="FD33" s="1181"/>
      <c r="FE33" s="1181"/>
      <c r="FF33" s="1181"/>
      <c r="FG33" s="1181"/>
      <c r="FH33" s="1181"/>
      <c r="FI33" s="1187"/>
      <c r="FJ33" s="1187"/>
      <c r="FK33" s="1187"/>
      <c r="FL33" s="1187"/>
      <c r="FM33" s="1187"/>
      <c r="FN33" s="1187"/>
      <c r="FO33" s="1187"/>
      <c r="FP33" s="1187"/>
      <c r="FQ33" s="1187"/>
      <c r="FR33" s="1187"/>
      <c r="FS33" s="1187"/>
      <c r="FT33" s="1187"/>
      <c r="FU33" s="1187"/>
      <c r="FV33" s="1187"/>
      <c r="FW33" s="1187"/>
      <c r="FX33" s="1181"/>
      <c r="FY33" s="1181"/>
      <c r="FZ33" s="1181"/>
      <c r="GA33" s="1181"/>
      <c r="GB33" s="1181"/>
      <c r="GC33" s="1181"/>
      <c r="GD33" s="1181"/>
      <c r="GE33" s="1181"/>
      <c r="GF33" s="1181"/>
      <c r="GG33" s="1181"/>
      <c r="GH33" s="1181"/>
      <c r="GI33" s="1181"/>
      <c r="GJ33" s="1181"/>
      <c r="GK33" s="1181"/>
      <c r="GL33" s="1181"/>
      <c r="GM33" s="1187"/>
      <c r="GN33" s="1187"/>
      <c r="GO33" s="1187"/>
      <c r="GP33" s="1187"/>
      <c r="GQ33" s="1187"/>
      <c r="GR33" s="1187"/>
      <c r="GS33" s="1187"/>
      <c r="GT33" s="1187"/>
      <c r="GU33" s="1187"/>
      <c r="GV33" s="1187"/>
      <c r="GW33" s="1187"/>
      <c r="GX33" s="1187"/>
      <c r="GY33" s="1187"/>
      <c r="GZ33" s="1187"/>
      <c r="HA33" s="1187"/>
      <c r="HB33" s="1181"/>
      <c r="HC33" s="1181"/>
      <c r="HD33" s="1181"/>
      <c r="HE33" s="1181"/>
      <c r="HF33" s="1181"/>
      <c r="HG33" s="1181"/>
      <c r="HH33" s="1181"/>
      <c r="HI33" s="1181"/>
      <c r="HJ33" s="1181"/>
      <c r="HK33" s="1181"/>
      <c r="HL33" s="1181"/>
      <c r="HM33" s="1181"/>
      <c r="HN33" s="1181"/>
      <c r="HO33" s="1181"/>
      <c r="HP33" s="1181"/>
      <c r="HQ33" s="1187"/>
      <c r="HR33" s="1187"/>
      <c r="HS33" s="1187"/>
      <c r="HT33" s="1187"/>
      <c r="HU33" s="1187"/>
      <c r="HV33" s="1187"/>
      <c r="HW33" s="1187"/>
      <c r="HX33" s="1187"/>
      <c r="HY33" s="1187"/>
      <c r="HZ33" s="1187"/>
      <c r="IA33" s="1187"/>
      <c r="IB33" s="1187"/>
      <c r="IC33" s="1187"/>
      <c r="ID33" s="1187"/>
      <c r="IE33" s="1187"/>
      <c r="IF33" s="1214"/>
      <c r="IG33" s="1181"/>
      <c r="IH33" s="1181"/>
      <c r="II33" s="1181"/>
      <c r="IJ33" s="1181"/>
      <c r="IK33" s="1181"/>
      <c r="IL33" s="1181"/>
      <c r="IM33" s="1181"/>
      <c r="IN33" s="1181"/>
      <c r="IO33" s="1181"/>
      <c r="IP33" s="1181"/>
      <c r="IQ33" s="1181"/>
      <c r="IR33" s="1181"/>
      <c r="IS33" s="1181"/>
      <c r="IT33" s="1219"/>
      <c r="IU33" s="1220"/>
    </row>
    <row r="34" spans="1:255">
      <c r="A34" s="1179"/>
      <c r="D34" s="1181"/>
      <c r="E34" s="1181"/>
      <c r="F34" s="1181"/>
      <c r="G34" s="1181"/>
      <c r="H34" s="1181"/>
      <c r="I34" s="1181"/>
      <c r="J34" s="1181"/>
      <c r="K34" s="1181"/>
      <c r="L34" s="1181"/>
      <c r="M34" s="1181"/>
      <c r="N34" s="1181"/>
      <c r="O34" s="1181"/>
      <c r="P34" s="1181"/>
      <c r="Q34" s="1181"/>
      <c r="R34" s="1181"/>
      <c r="S34" s="1187"/>
      <c r="T34" s="1187"/>
      <c r="U34" s="1187"/>
      <c r="V34" s="1187"/>
      <c r="W34" s="1187"/>
      <c r="X34" s="1187"/>
      <c r="Y34" s="1187"/>
      <c r="Z34" s="1187"/>
      <c r="AA34" s="1187"/>
      <c r="AB34" s="1187"/>
      <c r="AC34" s="1187"/>
      <c r="AD34" s="1187"/>
      <c r="AE34" s="1187"/>
      <c r="AF34" s="1187"/>
      <c r="AG34" s="1187"/>
      <c r="AH34" s="1181"/>
      <c r="AI34" s="1181"/>
      <c r="AJ34" s="1187"/>
      <c r="AK34" s="1187"/>
      <c r="AL34" s="1187"/>
      <c r="AM34" s="1187"/>
      <c r="AN34" s="1187"/>
      <c r="AO34" s="1187"/>
      <c r="AP34" s="1187"/>
      <c r="AQ34" s="1187"/>
      <c r="AR34" s="1187"/>
      <c r="AS34" s="1187"/>
      <c r="AT34" s="1187"/>
      <c r="AU34" s="1187"/>
      <c r="AV34" s="1187"/>
      <c r="AW34" s="1181"/>
      <c r="AX34" s="1181"/>
      <c r="AY34" s="1181"/>
      <c r="AZ34" s="1181"/>
      <c r="BA34" s="1181"/>
      <c r="BB34" s="1181"/>
      <c r="BC34" s="1181"/>
      <c r="BD34" s="1181"/>
      <c r="BE34" s="1181"/>
      <c r="BF34" s="1181"/>
      <c r="BG34" s="1181"/>
      <c r="BH34" s="1181"/>
      <c r="BI34" s="1181"/>
      <c r="BJ34" s="1187"/>
      <c r="BK34" s="1187"/>
      <c r="BL34" s="1187"/>
      <c r="BM34" s="1187"/>
      <c r="BN34" s="1187"/>
      <c r="BO34" s="1187"/>
      <c r="BP34" s="1187"/>
      <c r="BQ34" s="1187"/>
      <c r="BR34" s="1187"/>
      <c r="BS34" s="1187"/>
      <c r="BT34" s="1187"/>
      <c r="BU34" s="1187"/>
      <c r="BV34" s="1187"/>
      <c r="BW34" s="1187"/>
      <c r="BX34" s="1187"/>
      <c r="BY34" s="1181"/>
      <c r="BZ34" s="1181"/>
      <c r="CA34" s="1181"/>
      <c r="CB34" s="1181"/>
      <c r="CC34" s="1181"/>
      <c r="CD34" s="1181"/>
      <c r="CE34" s="1181"/>
      <c r="CF34" s="1181"/>
      <c r="CG34" s="1181"/>
      <c r="CH34" s="1181"/>
      <c r="CI34" s="1181"/>
      <c r="CJ34" s="1181"/>
      <c r="CK34" s="1181"/>
      <c r="CL34" s="1187"/>
      <c r="CM34" s="1187"/>
      <c r="CN34" s="1187"/>
      <c r="CO34" s="1187"/>
      <c r="CP34" s="1187"/>
      <c r="CQ34" s="1187"/>
      <c r="CR34" s="1187"/>
      <c r="CS34" s="1187"/>
      <c r="CT34" s="1187"/>
      <c r="CU34" s="1187"/>
      <c r="CV34" s="1187"/>
      <c r="CW34" s="1187"/>
      <c r="CX34" s="1187"/>
      <c r="CY34" s="1187"/>
      <c r="CZ34" s="1187"/>
      <c r="DA34" s="1181"/>
      <c r="DB34" s="1181"/>
      <c r="DC34" s="1181"/>
      <c r="DD34" s="1181"/>
      <c r="DE34" s="1181"/>
      <c r="DF34" s="1181"/>
      <c r="DG34" s="1181"/>
      <c r="DH34" s="1181"/>
      <c r="DI34" s="1181"/>
      <c r="DJ34" s="1181"/>
      <c r="DK34" s="1181"/>
      <c r="DL34" s="1181"/>
      <c r="DM34" s="1181"/>
      <c r="DN34" s="1187"/>
      <c r="DO34" s="1187"/>
      <c r="DP34" s="1181"/>
      <c r="DQ34" s="1181"/>
      <c r="DR34" s="1181"/>
      <c r="DS34" s="1181"/>
      <c r="DT34" s="1181"/>
      <c r="DU34" s="1181"/>
      <c r="DV34" s="1181"/>
      <c r="DW34" s="1181"/>
      <c r="DX34" s="1181"/>
      <c r="DY34" s="1181"/>
      <c r="DZ34" s="1181"/>
      <c r="EA34" s="1181"/>
      <c r="EB34" s="1181"/>
      <c r="EC34" s="1181"/>
      <c r="ED34" s="1181"/>
      <c r="EE34" s="1187"/>
      <c r="EF34" s="1187"/>
      <c r="EG34" s="1187"/>
      <c r="EH34" s="1187"/>
      <c r="EI34" s="1187"/>
      <c r="EJ34" s="1187"/>
      <c r="EK34" s="1187"/>
      <c r="EL34" s="1187"/>
      <c r="EM34" s="1187"/>
      <c r="EN34" s="1187"/>
      <c r="EO34" s="1187"/>
      <c r="EP34" s="1187"/>
      <c r="EQ34" s="1187"/>
      <c r="ER34" s="1187"/>
      <c r="ES34" s="1187"/>
      <c r="ET34" s="1181"/>
      <c r="EU34" s="1181"/>
      <c r="EV34" s="1181"/>
      <c r="EW34" s="1181"/>
      <c r="EX34" s="1181"/>
      <c r="EY34" s="1181"/>
      <c r="EZ34" s="1181"/>
      <c r="FA34" s="1181"/>
      <c r="FB34" s="1181"/>
      <c r="FC34" s="1181"/>
      <c r="FD34" s="1181"/>
      <c r="FE34" s="1181"/>
      <c r="FF34" s="1181"/>
      <c r="FG34" s="1181"/>
      <c r="FH34" s="1181"/>
      <c r="FI34" s="1187"/>
      <c r="FJ34" s="1187"/>
      <c r="FK34" s="1187"/>
      <c r="FL34" s="1187"/>
      <c r="FM34" s="1187"/>
      <c r="FN34" s="1187"/>
      <c r="FO34" s="1187"/>
      <c r="FP34" s="1187"/>
      <c r="FQ34" s="1187"/>
      <c r="FR34" s="1187"/>
      <c r="FS34" s="1187"/>
      <c r="FT34" s="1187"/>
      <c r="FU34" s="1187"/>
      <c r="FV34" s="1187"/>
      <c r="FW34" s="1187"/>
      <c r="FX34" s="1181"/>
      <c r="FY34" s="1181"/>
      <c r="FZ34" s="1181"/>
      <c r="GA34" s="1181"/>
      <c r="GB34" s="1181"/>
      <c r="GC34" s="1181"/>
      <c r="GD34" s="1181"/>
      <c r="GE34" s="1181"/>
      <c r="GF34" s="1181"/>
      <c r="GG34" s="1181"/>
      <c r="GH34" s="1181"/>
      <c r="GI34" s="1181"/>
      <c r="GJ34" s="1181"/>
      <c r="GK34" s="1181"/>
      <c r="GL34" s="1181"/>
      <c r="GM34" s="1187"/>
      <c r="GN34" s="1187"/>
      <c r="GO34" s="1187"/>
      <c r="GP34" s="1187"/>
      <c r="GQ34" s="1187"/>
      <c r="GR34" s="1187"/>
      <c r="GS34" s="1187"/>
      <c r="GT34" s="1187"/>
      <c r="GU34" s="1187"/>
      <c r="GV34" s="1187"/>
      <c r="GW34" s="1187"/>
      <c r="GX34" s="1187"/>
      <c r="GY34" s="1187"/>
      <c r="GZ34" s="1187"/>
      <c r="HA34" s="1187"/>
      <c r="HB34" s="1181"/>
      <c r="HC34" s="1181"/>
      <c r="HD34" s="1181"/>
      <c r="HE34" s="1181"/>
      <c r="HF34" s="1181"/>
      <c r="HG34" s="1181"/>
      <c r="HH34" s="1181"/>
      <c r="HI34" s="1181"/>
      <c r="HJ34" s="1181"/>
      <c r="HK34" s="1181"/>
      <c r="HL34" s="1181"/>
      <c r="HM34" s="1181"/>
      <c r="HN34" s="1181"/>
      <c r="HO34" s="1181"/>
      <c r="HP34" s="1181"/>
      <c r="HQ34" s="1187"/>
      <c r="HR34" s="1187"/>
      <c r="HS34" s="1187"/>
      <c r="HT34" s="1187"/>
      <c r="HU34" s="1187"/>
      <c r="HV34" s="1187"/>
      <c r="HW34" s="1187"/>
      <c r="HX34" s="1187"/>
      <c r="HY34" s="1187"/>
      <c r="HZ34" s="1187"/>
      <c r="IA34" s="1187"/>
      <c r="IB34" s="1187"/>
      <c r="IC34" s="1187"/>
      <c r="ID34" s="1187"/>
      <c r="IE34" s="1187"/>
      <c r="IF34" s="1214"/>
      <c r="IG34" s="1181"/>
      <c r="IH34" s="1181"/>
      <c r="II34" s="1181"/>
      <c r="IJ34" s="1181"/>
      <c r="IK34" s="1181"/>
      <c r="IL34" s="1181"/>
      <c r="IM34" s="1181"/>
      <c r="IN34" s="1181"/>
      <c r="IO34" s="1181"/>
      <c r="IP34" s="1181"/>
      <c r="IQ34" s="1181"/>
      <c r="IR34" s="1181"/>
      <c r="IS34" s="1181"/>
      <c r="IT34" s="1219"/>
      <c r="IU34" s="1220"/>
    </row>
    <row r="35" spans="1:255">
      <c r="A35" s="1179"/>
      <c r="D35" s="1181"/>
      <c r="E35" s="1181"/>
      <c r="F35" s="1181"/>
      <c r="G35" s="1181"/>
      <c r="H35" s="1181"/>
      <c r="I35" s="1181"/>
      <c r="J35" s="1181"/>
      <c r="K35" s="1181"/>
      <c r="L35" s="1181"/>
      <c r="M35" s="1181"/>
      <c r="N35" s="1181"/>
      <c r="O35" s="1181"/>
      <c r="P35" s="1181"/>
      <c r="Q35" s="1181"/>
      <c r="R35" s="1181"/>
      <c r="S35" s="1187"/>
      <c r="T35" s="1187"/>
      <c r="U35" s="1187"/>
      <c r="V35" s="1187"/>
      <c r="W35" s="1187"/>
      <c r="X35" s="1187"/>
      <c r="Y35" s="1187"/>
      <c r="Z35" s="1187"/>
      <c r="AA35" s="1187"/>
      <c r="AB35" s="1187"/>
      <c r="AC35" s="1187"/>
      <c r="AD35" s="1187"/>
      <c r="AE35" s="1187"/>
      <c r="AF35" s="1187"/>
      <c r="AG35" s="1187"/>
      <c r="AH35" s="1181"/>
      <c r="AI35" s="1181"/>
      <c r="AJ35" s="1187"/>
      <c r="AK35" s="1187"/>
      <c r="AL35" s="1187"/>
      <c r="AM35" s="1187"/>
      <c r="AN35" s="1187"/>
      <c r="AO35" s="1187"/>
      <c r="AP35" s="1187"/>
      <c r="AQ35" s="1187"/>
      <c r="AR35" s="1187"/>
      <c r="AS35" s="1187"/>
      <c r="AT35" s="1187"/>
      <c r="AU35" s="1187"/>
      <c r="AV35" s="1187"/>
      <c r="AW35" s="1181"/>
      <c r="AX35" s="1181"/>
      <c r="AY35" s="1181"/>
      <c r="AZ35" s="1181"/>
      <c r="BA35" s="1181"/>
      <c r="BB35" s="1181"/>
      <c r="BC35" s="1181"/>
      <c r="BD35" s="1181"/>
      <c r="BE35" s="1181"/>
      <c r="BF35" s="1181"/>
      <c r="BG35" s="1181"/>
      <c r="BH35" s="1181"/>
      <c r="BI35" s="1181"/>
      <c r="BJ35" s="1187"/>
      <c r="BK35" s="1187"/>
      <c r="BL35" s="1187"/>
      <c r="BM35" s="1187"/>
      <c r="BN35" s="1187"/>
      <c r="BO35" s="1187"/>
      <c r="BP35" s="1187"/>
      <c r="BQ35" s="1187"/>
      <c r="BR35" s="1187"/>
      <c r="BS35" s="1187"/>
      <c r="BT35" s="1187"/>
      <c r="BU35" s="1187"/>
      <c r="BV35" s="1187"/>
      <c r="BW35" s="1187"/>
      <c r="BX35" s="1187"/>
      <c r="BY35" s="1181"/>
      <c r="BZ35" s="1181"/>
      <c r="CA35" s="1181"/>
      <c r="CB35" s="1181"/>
      <c r="CC35" s="1181"/>
      <c r="CD35" s="1181"/>
      <c r="CE35" s="1181"/>
      <c r="CF35" s="1181"/>
      <c r="CG35" s="1181"/>
      <c r="CH35" s="1181"/>
      <c r="CI35" s="1181"/>
      <c r="CJ35" s="1181"/>
      <c r="CK35" s="1181"/>
      <c r="CL35" s="1187"/>
      <c r="CM35" s="1187"/>
      <c r="CN35" s="1187"/>
      <c r="CO35" s="1187"/>
      <c r="CP35" s="1187"/>
      <c r="CQ35" s="1187"/>
      <c r="CR35" s="1187"/>
      <c r="CS35" s="1187"/>
      <c r="CT35" s="1187"/>
      <c r="CU35" s="1187"/>
      <c r="CV35" s="1187"/>
      <c r="CW35" s="1187"/>
      <c r="CX35" s="1187"/>
      <c r="CY35" s="1187"/>
      <c r="CZ35" s="1187"/>
      <c r="DA35" s="1181"/>
      <c r="DB35" s="1181"/>
      <c r="DC35" s="1181"/>
      <c r="DD35" s="1181"/>
      <c r="DE35" s="1181"/>
      <c r="DF35" s="1181"/>
      <c r="DG35" s="1181"/>
      <c r="DH35" s="1181"/>
      <c r="DI35" s="1181"/>
      <c r="DJ35" s="1181"/>
      <c r="DK35" s="1181"/>
      <c r="DL35" s="1181"/>
      <c r="DM35" s="1181"/>
      <c r="DN35" s="1187"/>
      <c r="DO35" s="1187"/>
      <c r="DP35" s="1181"/>
      <c r="DQ35" s="1181"/>
      <c r="DR35" s="1181"/>
      <c r="DS35" s="1181"/>
      <c r="DT35" s="1181"/>
      <c r="DU35" s="1181"/>
      <c r="DV35" s="1181"/>
      <c r="DW35" s="1181"/>
      <c r="DX35" s="1181"/>
      <c r="DY35" s="1181"/>
      <c r="DZ35" s="1181"/>
      <c r="EA35" s="1181"/>
      <c r="EB35" s="1181"/>
      <c r="EC35" s="1181"/>
      <c r="ED35" s="1181"/>
      <c r="EE35" s="1187"/>
      <c r="EF35" s="1187"/>
      <c r="EG35" s="1187"/>
      <c r="EH35" s="1187"/>
      <c r="EI35" s="1187"/>
      <c r="EJ35" s="1187"/>
      <c r="EK35" s="1187"/>
      <c r="EL35" s="1187"/>
      <c r="EM35" s="1187"/>
      <c r="EN35" s="1187"/>
      <c r="EO35" s="1187"/>
      <c r="EP35" s="1187"/>
      <c r="EQ35" s="1187"/>
      <c r="ER35" s="1187"/>
      <c r="ES35" s="1187"/>
      <c r="ET35" s="1181"/>
      <c r="EU35" s="1181"/>
      <c r="EV35" s="1181"/>
      <c r="EW35" s="1181"/>
      <c r="EX35" s="1181"/>
      <c r="EY35" s="1181"/>
      <c r="EZ35" s="1181"/>
      <c r="FA35" s="1181"/>
      <c r="FB35" s="1181"/>
      <c r="FC35" s="1181"/>
      <c r="FD35" s="1181"/>
      <c r="FE35" s="1181"/>
      <c r="FF35" s="1181"/>
      <c r="FG35" s="1181"/>
      <c r="FH35" s="1181"/>
      <c r="FI35" s="1187"/>
      <c r="FJ35" s="1187"/>
      <c r="FK35" s="1187"/>
      <c r="FL35" s="1187"/>
      <c r="FM35" s="1187"/>
      <c r="FN35" s="1187"/>
      <c r="FO35" s="1187"/>
      <c r="FP35" s="1187"/>
      <c r="FQ35" s="1187"/>
      <c r="FR35" s="1187"/>
      <c r="FS35" s="1187"/>
      <c r="FT35" s="1187"/>
      <c r="FU35" s="1187"/>
      <c r="FV35" s="1187"/>
      <c r="FW35" s="1187"/>
      <c r="FX35" s="1181"/>
      <c r="FY35" s="1181"/>
      <c r="FZ35" s="1181"/>
      <c r="GA35" s="1181"/>
      <c r="GB35" s="1181"/>
      <c r="GC35" s="1181"/>
      <c r="GD35" s="1181"/>
      <c r="GE35" s="1181"/>
      <c r="GF35" s="1181"/>
      <c r="GG35" s="1181"/>
      <c r="GH35" s="1181"/>
      <c r="GI35" s="1181"/>
      <c r="GJ35" s="1181"/>
      <c r="GK35" s="1181"/>
      <c r="GL35" s="1181"/>
      <c r="GM35" s="1187"/>
      <c r="GN35" s="1187"/>
      <c r="GO35" s="1187"/>
      <c r="GP35" s="1187"/>
      <c r="GQ35" s="1187"/>
      <c r="GR35" s="1187"/>
      <c r="GS35" s="1187"/>
      <c r="GT35" s="1187"/>
      <c r="GU35" s="1187"/>
      <c r="GV35" s="1187"/>
      <c r="GW35" s="1187"/>
      <c r="GX35" s="1187"/>
      <c r="GY35" s="1187"/>
      <c r="GZ35" s="1187"/>
      <c r="HA35" s="1187"/>
      <c r="HB35" s="1181"/>
      <c r="HC35" s="1181"/>
      <c r="HD35" s="1181"/>
      <c r="HE35" s="1181"/>
      <c r="HF35" s="1181"/>
      <c r="HG35" s="1181"/>
      <c r="HH35" s="1181"/>
      <c r="HI35" s="1181"/>
      <c r="HJ35" s="1181"/>
      <c r="HK35" s="1181"/>
      <c r="HL35" s="1181"/>
      <c r="HM35" s="1181"/>
      <c r="HN35" s="1181"/>
      <c r="HO35" s="1181"/>
      <c r="HP35" s="1181"/>
      <c r="HQ35" s="1187"/>
      <c r="HR35" s="1187"/>
      <c r="HS35" s="1187"/>
      <c r="HT35" s="1187"/>
      <c r="HU35" s="1187"/>
      <c r="HV35" s="1187"/>
      <c r="HW35" s="1187"/>
      <c r="HX35" s="1187"/>
      <c r="HY35" s="1187"/>
      <c r="HZ35" s="1187"/>
      <c r="IA35" s="1187"/>
      <c r="IB35" s="1187"/>
      <c r="IC35" s="1187"/>
      <c r="ID35" s="1187"/>
      <c r="IE35" s="1187"/>
      <c r="IF35" s="1214"/>
      <c r="IG35" s="1181"/>
      <c r="IH35" s="1181"/>
      <c r="II35" s="1181"/>
      <c r="IJ35" s="1181"/>
      <c r="IK35" s="1181"/>
      <c r="IL35" s="1181"/>
      <c r="IM35" s="1181"/>
      <c r="IN35" s="1181"/>
      <c r="IO35" s="1181"/>
      <c r="IP35" s="1181"/>
      <c r="IQ35" s="1181"/>
      <c r="IR35" s="1181"/>
      <c r="IS35" s="1181"/>
      <c r="IT35" s="1219"/>
      <c r="IU35" s="1220"/>
    </row>
    <row r="36" spans="1:255">
      <c r="A36" s="1179"/>
      <c r="D36" s="1181"/>
      <c r="E36" s="1181"/>
      <c r="F36" s="1181"/>
      <c r="G36" s="1181"/>
      <c r="H36" s="1181"/>
      <c r="I36" s="1181"/>
      <c r="J36" s="1181"/>
      <c r="K36" s="1181"/>
      <c r="L36" s="1181"/>
      <c r="M36" s="1181"/>
      <c r="N36" s="1181"/>
      <c r="O36" s="1181"/>
      <c r="P36" s="1181"/>
      <c r="Q36" s="1181"/>
      <c r="R36" s="1181"/>
      <c r="S36" s="1187"/>
      <c r="T36" s="1187"/>
      <c r="U36" s="1187"/>
      <c r="V36" s="1187"/>
      <c r="W36" s="1187"/>
      <c r="X36" s="1187"/>
      <c r="Y36" s="1187"/>
      <c r="Z36" s="1187"/>
      <c r="AA36" s="1187"/>
      <c r="AB36" s="1187"/>
      <c r="AC36" s="1187"/>
      <c r="AD36" s="1187"/>
      <c r="AE36" s="1187"/>
      <c r="AF36" s="1187"/>
      <c r="AG36" s="1187"/>
      <c r="AH36" s="1181"/>
      <c r="AI36" s="1181"/>
      <c r="AJ36" s="1187"/>
      <c r="AK36" s="1187"/>
      <c r="AL36" s="1187"/>
      <c r="AM36" s="1187"/>
      <c r="AN36" s="1187"/>
      <c r="AO36" s="1187"/>
      <c r="AP36" s="1187"/>
      <c r="AQ36" s="1187"/>
      <c r="AR36" s="1187"/>
      <c r="AS36" s="1187"/>
      <c r="AT36" s="1187"/>
      <c r="AU36" s="1187"/>
      <c r="AV36" s="1187"/>
      <c r="AW36" s="1181"/>
      <c r="AX36" s="1181"/>
      <c r="AY36" s="1181"/>
      <c r="AZ36" s="1181"/>
      <c r="BA36" s="1181"/>
      <c r="BB36" s="1181"/>
      <c r="BC36" s="1181"/>
      <c r="BD36" s="1181"/>
      <c r="BE36" s="1181"/>
      <c r="BF36" s="1181"/>
      <c r="BG36" s="1181"/>
      <c r="BH36" s="1181"/>
      <c r="BI36" s="1181"/>
      <c r="BJ36" s="1187"/>
      <c r="BK36" s="1187"/>
      <c r="BL36" s="1187"/>
      <c r="BM36" s="1187"/>
      <c r="BN36" s="1187"/>
      <c r="BO36" s="1187"/>
      <c r="BP36" s="1187"/>
      <c r="BQ36" s="1187"/>
      <c r="BR36" s="1187"/>
      <c r="BS36" s="1187"/>
      <c r="BT36" s="1187"/>
      <c r="BU36" s="1187"/>
      <c r="BV36" s="1187"/>
      <c r="BW36" s="1187"/>
      <c r="BX36" s="1187"/>
      <c r="BY36" s="1181"/>
      <c r="BZ36" s="1181"/>
      <c r="CA36" s="1181"/>
      <c r="CB36" s="1181"/>
      <c r="CC36" s="1181"/>
      <c r="CD36" s="1181"/>
      <c r="CE36" s="1181"/>
      <c r="CF36" s="1181"/>
      <c r="CG36" s="1181"/>
      <c r="CH36" s="1181"/>
      <c r="CI36" s="1181"/>
      <c r="CJ36" s="1181"/>
      <c r="CK36" s="1181"/>
      <c r="CL36" s="1187"/>
      <c r="CM36" s="1187"/>
      <c r="CN36" s="1187"/>
      <c r="CO36" s="1187"/>
      <c r="CP36" s="1187"/>
      <c r="CQ36" s="1187"/>
      <c r="CR36" s="1187"/>
      <c r="CS36" s="1187"/>
      <c r="CT36" s="1187"/>
      <c r="CU36" s="1187"/>
      <c r="CV36" s="1187"/>
      <c r="CW36" s="1187"/>
      <c r="CX36" s="1187"/>
      <c r="CY36" s="1187"/>
      <c r="CZ36" s="1187"/>
      <c r="DA36" s="1181"/>
      <c r="DB36" s="1181"/>
      <c r="DC36" s="1181"/>
      <c r="DD36" s="1181"/>
      <c r="DE36" s="1181"/>
      <c r="DF36" s="1181"/>
      <c r="DG36" s="1181"/>
      <c r="DH36" s="1181"/>
      <c r="DI36" s="1181"/>
      <c r="DJ36" s="1181"/>
      <c r="DK36" s="1181"/>
      <c r="DL36" s="1181"/>
      <c r="DM36" s="1181"/>
      <c r="DN36" s="1187"/>
      <c r="DO36" s="1187"/>
      <c r="DP36" s="1181"/>
      <c r="DQ36" s="1181"/>
      <c r="DR36" s="1181"/>
      <c r="DS36" s="1181"/>
      <c r="DT36" s="1181"/>
      <c r="DU36" s="1181"/>
      <c r="DV36" s="1181"/>
      <c r="DW36" s="1181"/>
      <c r="DX36" s="1181"/>
      <c r="DY36" s="1181"/>
      <c r="DZ36" s="1181"/>
      <c r="EA36" s="1181"/>
      <c r="EB36" s="1181"/>
      <c r="EC36" s="1181"/>
      <c r="ED36" s="1181"/>
      <c r="EE36" s="1187"/>
      <c r="EF36" s="1187"/>
      <c r="EG36" s="1187"/>
      <c r="EH36" s="1187"/>
      <c r="EI36" s="1187"/>
      <c r="EJ36" s="1187"/>
      <c r="EK36" s="1187"/>
      <c r="EL36" s="1187"/>
      <c r="EM36" s="1187"/>
      <c r="EN36" s="1187"/>
      <c r="EO36" s="1187"/>
      <c r="EP36" s="1187"/>
      <c r="EQ36" s="1187"/>
      <c r="ER36" s="1187"/>
      <c r="ES36" s="1187"/>
      <c r="ET36" s="1181"/>
      <c r="EU36" s="1181"/>
      <c r="EV36" s="1181"/>
      <c r="EW36" s="1181"/>
      <c r="EX36" s="1181"/>
      <c r="EY36" s="1181"/>
      <c r="EZ36" s="1181"/>
      <c r="FA36" s="1181"/>
      <c r="FB36" s="1181"/>
      <c r="FC36" s="1181"/>
      <c r="FD36" s="1181"/>
      <c r="FE36" s="1181"/>
      <c r="FF36" s="1181"/>
      <c r="FG36" s="1181"/>
      <c r="FH36" s="1181"/>
      <c r="FI36" s="1187"/>
      <c r="FJ36" s="1187"/>
      <c r="FK36" s="1187"/>
      <c r="FL36" s="1187"/>
      <c r="FM36" s="1187"/>
      <c r="FN36" s="1187"/>
      <c r="FO36" s="1187"/>
      <c r="FP36" s="1187"/>
      <c r="FQ36" s="1187"/>
      <c r="FR36" s="1187"/>
      <c r="FS36" s="1187"/>
      <c r="FT36" s="1187"/>
      <c r="FU36" s="1187"/>
      <c r="FV36" s="1187"/>
      <c r="FW36" s="1187"/>
      <c r="FX36" s="1181"/>
      <c r="FY36" s="1181"/>
      <c r="FZ36" s="1181"/>
      <c r="GA36" s="1181"/>
      <c r="GB36" s="1181"/>
      <c r="GC36" s="1181"/>
      <c r="GD36" s="1181"/>
      <c r="GE36" s="1181"/>
      <c r="GF36" s="1181"/>
      <c r="GG36" s="1181"/>
      <c r="GH36" s="1181"/>
      <c r="GI36" s="1181"/>
      <c r="GJ36" s="1181"/>
      <c r="GK36" s="1181"/>
      <c r="GL36" s="1181"/>
      <c r="GM36" s="1187"/>
      <c r="GN36" s="1187"/>
      <c r="GO36" s="1187"/>
      <c r="GP36" s="1187"/>
      <c r="GQ36" s="1187"/>
      <c r="GR36" s="1187"/>
      <c r="GS36" s="1187"/>
      <c r="GT36" s="1187"/>
      <c r="GU36" s="1187"/>
      <c r="GV36" s="1187"/>
      <c r="GW36" s="1187"/>
      <c r="GX36" s="1187"/>
      <c r="GY36" s="1187"/>
      <c r="GZ36" s="1187"/>
      <c r="HA36" s="1187"/>
      <c r="HB36" s="1181"/>
      <c r="HC36" s="1181"/>
      <c r="HD36" s="1181"/>
      <c r="HE36" s="1181"/>
      <c r="HF36" s="1181"/>
      <c r="HG36" s="1181"/>
      <c r="HH36" s="1181"/>
      <c r="HI36" s="1181"/>
      <c r="HJ36" s="1181"/>
      <c r="HK36" s="1181"/>
      <c r="HL36" s="1181"/>
      <c r="HM36" s="1181"/>
      <c r="HN36" s="1181"/>
      <c r="HO36" s="1181"/>
      <c r="HP36" s="1181"/>
      <c r="HQ36" s="1187"/>
      <c r="HR36" s="1187"/>
      <c r="HS36" s="1187"/>
      <c r="HT36" s="1187"/>
      <c r="HU36" s="1187"/>
      <c r="HV36" s="1187"/>
      <c r="HW36" s="1187"/>
      <c r="HX36" s="1187"/>
      <c r="HY36" s="1187"/>
      <c r="HZ36" s="1187"/>
      <c r="IA36" s="1187"/>
      <c r="IB36" s="1187"/>
      <c r="IC36" s="1187"/>
      <c r="ID36" s="1187"/>
      <c r="IE36" s="1187"/>
      <c r="IF36" s="1214"/>
      <c r="IG36" s="1181"/>
      <c r="IH36" s="1181"/>
      <c r="II36" s="1181"/>
      <c r="IJ36" s="1181"/>
      <c r="IK36" s="1181"/>
      <c r="IL36" s="1181"/>
      <c r="IM36" s="1181"/>
      <c r="IN36" s="1181"/>
      <c r="IO36" s="1181"/>
      <c r="IP36" s="1181"/>
      <c r="IQ36" s="1181"/>
      <c r="IR36" s="1181"/>
      <c r="IS36" s="1181"/>
      <c r="IT36" s="1219"/>
      <c r="IU36" s="1220"/>
    </row>
    <row r="37" spans="1:255">
      <c r="A37" s="1179"/>
      <c r="D37" s="1181"/>
      <c r="E37" s="1181"/>
      <c r="F37" s="1181"/>
      <c r="G37" s="1181"/>
      <c r="H37" s="1181"/>
      <c r="I37" s="1181"/>
      <c r="J37" s="1181"/>
      <c r="K37" s="1181"/>
      <c r="L37" s="1181"/>
      <c r="M37" s="1181"/>
      <c r="N37" s="1181"/>
      <c r="O37" s="1181"/>
      <c r="P37" s="1181"/>
      <c r="Q37" s="1181"/>
      <c r="R37" s="1181"/>
      <c r="S37" s="1187"/>
      <c r="T37" s="1187"/>
      <c r="U37" s="1187"/>
      <c r="V37" s="1187"/>
      <c r="W37" s="1187"/>
      <c r="X37" s="1187"/>
      <c r="Y37" s="1187"/>
      <c r="Z37" s="1187"/>
      <c r="AA37" s="1187"/>
      <c r="AB37" s="1187"/>
      <c r="AC37" s="1187"/>
      <c r="AD37" s="1187"/>
      <c r="AE37" s="1187"/>
      <c r="AF37" s="1187"/>
      <c r="AG37" s="1187"/>
      <c r="AH37" s="1181"/>
      <c r="AI37" s="1181"/>
      <c r="AJ37" s="1187"/>
      <c r="AK37" s="1187"/>
      <c r="AL37" s="1187"/>
      <c r="AM37" s="1187"/>
      <c r="AN37" s="1187"/>
      <c r="AO37" s="1187"/>
      <c r="AP37" s="1187"/>
      <c r="AQ37" s="1187"/>
      <c r="AR37" s="1187"/>
      <c r="AS37" s="1187"/>
      <c r="AT37" s="1187"/>
      <c r="AU37" s="1187"/>
      <c r="AV37" s="1187"/>
      <c r="AW37" s="1181"/>
      <c r="AX37" s="1181"/>
      <c r="AY37" s="1181"/>
      <c r="AZ37" s="1181"/>
      <c r="BA37" s="1181"/>
      <c r="BB37" s="1181"/>
      <c r="BC37" s="1181"/>
      <c r="BD37" s="1181"/>
      <c r="BE37" s="1181"/>
      <c r="BF37" s="1181"/>
      <c r="BG37" s="1181"/>
      <c r="BH37" s="1181"/>
      <c r="BI37" s="1181"/>
      <c r="BJ37" s="1187"/>
      <c r="BK37" s="1187"/>
      <c r="BL37" s="1187"/>
      <c r="BM37" s="1187"/>
      <c r="BN37" s="1187"/>
      <c r="BO37" s="1187"/>
      <c r="BP37" s="1187"/>
      <c r="BQ37" s="1187"/>
      <c r="BR37" s="1187"/>
      <c r="BS37" s="1187"/>
      <c r="BT37" s="1187"/>
      <c r="BU37" s="1187"/>
      <c r="BV37" s="1187"/>
      <c r="BW37" s="1187"/>
      <c r="BX37" s="1187"/>
      <c r="BY37" s="1181"/>
      <c r="BZ37" s="1181"/>
      <c r="CA37" s="1181"/>
      <c r="CB37" s="1181"/>
      <c r="CC37" s="1181"/>
      <c r="CD37" s="1181"/>
      <c r="CE37" s="1181"/>
      <c r="CF37" s="1181"/>
      <c r="CG37" s="1181"/>
      <c r="CH37" s="1181"/>
      <c r="CI37" s="1181"/>
      <c r="CJ37" s="1181"/>
      <c r="CK37" s="1181"/>
      <c r="CL37" s="1187"/>
      <c r="CM37" s="1187"/>
      <c r="CN37" s="1187"/>
      <c r="CO37" s="1187"/>
      <c r="CP37" s="1187"/>
      <c r="CQ37" s="1187"/>
      <c r="CR37" s="1187"/>
      <c r="CS37" s="1187"/>
      <c r="CT37" s="1187"/>
      <c r="CU37" s="1187"/>
      <c r="CV37" s="1187"/>
      <c r="CW37" s="1187"/>
      <c r="CX37" s="1187"/>
      <c r="CY37" s="1187"/>
      <c r="CZ37" s="1187"/>
      <c r="DA37" s="1181"/>
      <c r="DB37" s="1181"/>
      <c r="DC37" s="1181"/>
      <c r="DD37" s="1181"/>
      <c r="DE37" s="1181"/>
      <c r="DF37" s="1181"/>
      <c r="DG37" s="1181"/>
      <c r="DH37" s="1181"/>
      <c r="DI37" s="1181"/>
      <c r="DJ37" s="1181"/>
      <c r="DK37" s="1181"/>
      <c r="DL37" s="1181"/>
      <c r="DM37" s="1181"/>
      <c r="DN37" s="1187"/>
      <c r="DO37" s="1187"/>
      <c r="DP37" s="1181"/>
      <c r="DQ37" s="1181"/>
      <c r="DR37" s="1181"/>
      <c r="DS37" s="1181"/>
      <c r="DT37" s="1181"/>
      <c r="DU37" s="1181"/>
      <c r="DV37" s="1181"/>
      <c r="DW37" s="1181"/>
      <c r="DX37" s="1181"/>
      <c r="DY37" s="1181"/>
      <c r="DZ37" s="1181"/>
      <c r="EA37" s="1181"/>
      <c r="EB37" s="1181"/>
      <c r="EC37" s="1181"/>
      <c r="ED37" s="1181"/>
      <c r="EE37" s="1187"/>
      <c r="EF37" s="1187"/>
      <c r="EG37" s="1187"/>
      <c r="EH37" s="1187"/>
      <c r="EI37" s="1187"/>
      <c r="EJ37" s="1187"/>
      <c r="EK37" s="1187"/>
      <c r="EL37" s="1187"/>
      <c r="EM37" s="1187"/>
      <c r="EN37" s="1187"/>
      <c r="EO37" s="1187"/>
      <c r="EP37" s="1187"/>
      <c r="EQ37" s="1187"/>
      <c r="ER37" s="1187"/>
      <c r="ES37" s="1187"/>
      <c r="ET37" s="1181"/>
      <c r="EU37" s="1181"/>
      <c r="EV37" s="1181"/>
      <c r="EW37" s="1181"/>
      <c r="EX37" s="1181"/>
      <c r="EY37" s="1181"/>
      <c r="EZ37" s="1181"/>
      <c r="FA37" s="1181"/>
      <c r="FB37" s="1181"/>
      <c r="FC37" s="1181"/>
      <c r="FD37" s="1181"/>
      <c r="FE37" s="1181"/>
      <c r="FF37" s="1181"/>
      <c r="FG37" s="1181"/>
      <c r="FH37" s="1181"/>
      <c r="FI37" s="1187"/>
      <c r="FJ37" s="1187"/>
      <c r="FK37" s="1187"/>
      <c r="FL37" s="1187"/>
      <c r="FM37" s="1187"/>
      <c r="FN37" s="1187"/>
      <c r="FO37" s="1187"/>
      <c r="FP37" s="1187"/>
      <c r="FQ37" s="1187"/>
      <c r="FR37" s="1187"/>
      <c r="FS37" s="1187"/>
      <c r="FT37" s="1187"/>
      <c r="FU37" s="1187"/>
      <c r="FV37" s="1187"/>
      <c r="FW37" s="1187"/>
      <c r="FX37" s="1181"/>
      <c r="FY37" s="1181"/>
      <c r="FZ37" s="1181"/>
      <c r="GA37" s="1181"/>
      <c r="GB37" s="1181"/>
      <c r="GC37" s="1181"/>
      <c r="GD37" s="1181"/>
      <c r="GE37" s="1181"/>
      <c r="GF37" s="1181"/>
      <c r="GG37" s="1181"/>
      <c r="GH37" s="1181"/>
      <c r="GI37" s="1181"/>
      <c r="GJ37" s="1181"/>
      <c r="GK37" s="1181"/>
      <c r="GL37" s="1181"/>
      <c r="GM37" s="1187"/>
      <c r="GN37" s="1187"/>
      <c r="GO37" s="1187"/>
      <c r="GP37" s="1187"/>
      <c r="GQ37" s="1187"/>
      <c r="GR37" s="1187"/>
      <c r="GS37" s="1187"/>
      <c r="GT37" s="1187"/>
      <c r="GU37" s="1187"/>
      <c r="GV37" s="1187"/>
      <c r="GW37" s="1187"/>
      <c r="GX37" s="1187"/>
      <c r="GY37" s="1187"/>
      <c r="GZ37" s="1187"/>
      <c r="HA37" s="1187"/>
      <c r="HB37" s="1181"/>
      <c r="HC37" s="1181"/>
      <c r="HD37" s="1181"/>
      <c r="HE37" s="1181"/>
      <c r="HF37" s="1181"/>
      <c r="HG37" s="1181"/>
      <c r="HH37" s="1181"/>
      <c r="HI37" s="1181"/>
      <c r="HJ37" s="1181"/>
      <c r="HK37" s="1181"/>
      <c r="HL37" s="1181"/>
      <c r="HM37" s="1181"/>
      <c r="HN37" s="1181"/>
      <c r="HO37" s="1181"/>
      <c r="HP37" s="1181"/>
      <c r="HQ37" s="1187"/>
      <c r="HR37" s="1187"/>
      <c r="HS37" s="1187"/>
      <c r="HT37" s="1187"/>
      <c r="HU37" s="1187"/>
      <c r="HV37" s="1187"/>
      <c r="HW37" s="1187"/>
      <c r="HX37" s="1187"/>
      <c r="HY37" s="1187"/>
      <c r="HZ37" s="1187"/>
      <c r="IA37" s="1187"/>
      <c r="IB37" s="1187"/>
      <c r="IC37" s="1187"/>
      <c r="ID37" s="1187"/>
      <c r="IE37" s="1187"/>
      <c r="IF37" s="1214"/>
      <c r="IG37" s="1181"/>
      <c r="IH37" s="1181"/>
      <c r="II37" s="1181"/>
      <c r="IJ37" s="1181"/>
      <c r="IK37" s="1181"/>
      <c r="IL37" s="1181"/>
      <c r="IM37" s="1181"/>
      <c r="IN37" s="1181"/>
      <c r="IO37" s="1181"/>
      <c r="IP37" s="1181"/>
      <c r="IQ37" s="1181"/>
      <c r="IR37" s="1181"/>
      <c r="IS37" s="1181"/>
      <c r="IT37" s="1219"/>
      <c r="IU37" s="1220"/>
    </row>
    <row r="38" spans="1:255">
      <c r="A38" s="1179"/>
      <c r="D38" s="1181"/>
      <c r="E38" s="1181"/>
      <c r="F38" s="1181"/>
      <c r="G38" s="1181"/>
      <c r="H38" s="1181"/>
      <c r="I38" s="1181"/>
      <c r="J38" s="1181"/>
      <c r="K38" s="1181"/>
      <c r="L38" s="1181"/>
      <c r="M38" s="1181"/>
      <c r="N38" s="1181"/>
      <c r="O38" s="1181"/>
      <c r="P38" s="1181"/>
      <c r="Q38" s="1181"/>
      <c r="R38" s="1181"/>
      <c r="S38" s="1187"/>
      <c r="T38" s="1187"/>
      <c r="U38" s="1187"/>
      <c r="V38" s="1187"/>
      <c r="W38" s="1187"/>
      <c r="X38" s="1187"/>
      <c r="Y38" s="1187"/>
      <c r="Z38" s="1187"/>
      <c r="AA38" s="1187"/>
      <c r="AB38" s="1187"/>
      <c r="AC38" s="1187"/>
      <c r="AD38" s="1187"/>
      <c r="AE38" s="1187"/>
      <c r="AF38" s="1187"/>
      <c r="AG38" s="1187"/>
      <c r="AH38" s="1181"/>
      <c r="AI38" s="1181"/>
      <c r="AJ38" s="1187"/>
      <c r="AK38" s="1187"/>
      <c r="AL38" s="1187"/>
      <c r="AM38" s="1187"/>
      <c r="AN38" s="1187"/>
      <c r="AO38" s="1187"/>
      <c r="AP38" s="1187"/>
      <c r="AQ38" s="1187"/>
      <c r="AR38" s="1187"/>
      <c r="AS38" s="1187"/>
      <c r="AT38" s="1187"/>
      <c r="AU38" s="1187"/>
      <c r="AV38" s="1187"/>
      <c r="AW38" s="1181"/>
      <c r="AX38" s="1181"/>
      <c r="AY38" s="1181"/>
      <c r="AZ38" s="1181"/>
      <c r="BA38" s="1181"/>
      <c r="BB38" s="1181"/>
      <c r="BC38" s="1181"/>
      <c r="BD38" s="1181"/>
      <c r="BE38" s="1181"/>
      <c r="BF38" s="1181"/>
      <c r="BG38" s="1181"/>
      <c r="BH38" s="1181"/>
      <c r="BI38" s="1181"/>
      <c r="BJ38" s="1187"/>
      <c r="BK38" s="1187"/>
      <c r="BL38" s="1187"/>
      <c r="BM38" s="1187"/>
      <c r="BN38" s="1187"/>
      <c r="BO38" s="1187"/>
      <c r="BP38" s="1187"/>
      <c r="BQ38" s="1187"/>
      <c r="BR38" s="1187"/>
      <c r="BS38" s="1187"/>
      <c r="BT38" s="1187"/>
      <c r="BU38" s="1187"/>
      <c r="BV38" s="1187"/>
      <c r="BW38" s="1187"/>
      <c r="BX38" s="1187"/>
      <c r="BY38" s="1181"/>
      <c r="BZ38" s="1181"/>
      <c r="CA38" s="1181"/>
      <c r="CB38" s="1181"/>
      <c r="CC38" s="1181"/>
      <c r="CD38" s="1181"/>
      <c r="CE38" s="1181"/>
      <c r="CF38" s="1181"/>
      <c r="CG38" s="1181"/>
      <c r="CH38" s="1181"/>
      <c r="CI38" s="1181"/>
      <c r="CJ38" s="1181"/>
      <c r="CK38" s="1181"/>
      <c r="CL38" s="1187"/>
      <c r="CM38" s="1187"/>
      <c r="CN38" s="1187"/>
      <c r="CO38" s="1187"/>
      <c r="CP38" s="1187"/>
      <c r="CQ38" s="1187"/>
      <c r="CR38" s="1187"/>
      <c r="CS38" s="1187"/>
      <c r="CT38" s="1187"/>
      <c r="CU38" s="1187"/>
      <c r="CV38" s="1187"/>
      <c r="CW38" s="1187"/>
      <c r="CX38" s="1187"/>
      <c r="CY38" s="1187"/>
      <c r="CZ38" s="1187"/>
      <c r="DA38" s="1181"/>
      <c r="DB38" s="1181"/>
      <c r="DC38" s="1181"/>
      <c r="DD38" s="1181"/>
      <c r="DE38" s="1181"/>
      <c r="DF38" s="1181"/>
      <c r="DG38" s="1181"/>
      <c r="DH38" s="1181"/>
      <c r="DI38" s="1181"/>
      <c r="DJ38" s="1181"/>
      <c r="DK38" s="1181"/>
      <c r="DL38" s="1181"/>
      <c r="DM38" s="1181"/>
      <c r="DN38" s="1187"/>
      <c r="DO38" s="1187"/>
      <c r="DP38" s="1181"/>
      <c r="DQ38" s="1181"/>
      <c r="DR38" s="1181"/>
      <c r="DS38" s="1181"/>
      <c r="DT38" s="1181"/>
      <c r="DU38" s="1181"/>
      <c r="DV38" s="1181"/>
      <c r="DW38" s="1181"/>
      <c r="DX38" s="1181"/>
      <c r="DY38" s="1181"/>
      <c r="DZ38" s="1181"/>
      <c r="EA38" s="1181"/>
      <c r="EB38" s="1181"/>
      <c r="EC38" s="1181"/>
      <c r="ED38" s="1181"/>
      <c r="EE38" s="1187"/>
      <c r="EF38" s="1187"/>
      <c r="EG38" s="1187"/>
      <c r="EH38" s="1187"/>
      <c r="EI38" s="1187"/>
      <c r="EJ38" s="1187"/>
      <c r="EK38" s="1187"/>
      <c r="EL38" s="1187"/>
      <c r="EM38" s="1187"/>
      <c r="EN38" s="1187"/>
      <c r="EO38" s="1187"/>
      <c r="EP38" s="1187"/>
      <c r="EQ38" s="1187"/>
      <c r="ER38" s="1187"/>
      <c r="ES38" s="1187"/>
      <c r="ET38" s="1181"/>
      <c r="EU38" s="1181"/>
      <c r="EV38" s="1181"/>
      <c r="EW38" s="1181"/>
      <c r="EX38" s="1181"/>
      <c r="EY38" s="1181"/>
      <c r="EZ38" s="1181"/>
      <c r="FA38" s="1181"/>
      <c r="FB38" s="1181"/>
      <c r="FC38" s="1181"/>
      <c r="FD38" s="1181"/>
      <c r="FE38" s="1181"/>
      <c r="FF38" s="1181"/>
      <c r="FG38" s="1181"/>
      <c r="FH38" s="1181"/>
      <c r="FI38" s="1187"/>
      <c r="FJ38" s="1187"/>
      <c r="FK38" s="1187"/>
      <c r="FL38" s="1187"/>
      <c r="FM38" s="1187"/>
      <c r="FN38" s="1187"/>
      <c r="FO38" s="1187"/>
      <c r="FP38" s="1187"/>
      <c r="FQ38" s="1187"/>
      <c r="FR38" s="1187"/>
      <c r="FS38" s="1187"/>
      <c r="FT38" s="1187"/>
      <c r="FU38" s="1187"/>
      <c r="FV38" s="1187"/>
      <c r="FW38" s="1187"/>
      <c r="FX38" s="1181"/>
      <c r="FY38" s="1181"/>
      <c r="FZ38" s="1181"/>
      <c r="GA38" s="1181"/>
      <c r="GB38" s="1181"/>
      <c r="GC38" s="1181"/>
      <c r="GD38" s="1181"/>
      <c r="GE38" s="1181"/>
      <c r="GF38" s="1181"/>
      <c r="GG38" s="1181"/>
      <c r="GH38" s="1181"/>
      <c r="GI38" s="1181"/>
      <c r="GJ38" s="1181"/>
      <c r="GK38" s="1181"/>
      <c r="GL38" s="1181"/>
      <c r="GM38" s="1187"/>
      <c r="GN38" s="1187"/>
      <c r="GO38" s="1187"/>
      <c r="GP38" s="1187"/>
      <c r="GQ38" s="1187"/>
      <c r="GR38" s="1187"/>
      <c r="GS38" s="1187"/>
      <c r="GT38" s="1187"/>
      <c r="GU38" s="1187"/>
      <c r="GV38" s="1187"/>
      <c r="GW38" s="1187"/>
      <c r="GX38" s="1187"/>
      <c r="GY38" s="1187"/>
      <c r="GZ38" s="1187"/>
      <c r="HA38" s="1187"/>
      <c r="HB38" s="1181"/>
      <c r="HC38" s="1181"/>
      <c r="HD38" s="1181"/>
      <c r="HE38" s="1181"/>
      <c r="HF38" s="1181"/>
      <c r="HG38" s="1181"/>
      <c r="HH38" s="1181"/>
      <c r="HI38" s="1181"/>
      <c r="HJ38" s="1181"/>
      <c r="HK38" s="1181"/>
      <c r="HL38" s="1181"/>
      <c r="HM38" s="1181"/>
      <c r="HN38" s="1181"/>
      <c r="HO38" s="1181"/>
      <c r="HP38" s="1181"/>
      <c r="HQ38" s="1187"/>
      <c r="HR38" s="1187"/>
      <c r="HS38" s="1187"/>
      <c r="HT38" s="1187"/>
      <c r="HU38" s="1187"/>
      <c r="HV38" s="1187"/>
      <c r="HW38" s="1187"/>
      <c r="HX38" s="1187"/>
      <c r="HY38" s="1187"/>
      <c r="HZ38" s="1187"/>
      <c r="IA38" s="1187"/>
      <c r="IB38" s="1187"/>
      <c r="IC38" s="1187"/>
      <c r="ID38" s="1187"/>
      <c r="IE38" s="1187"/>
      <c r="IF38" s="1214"/>
      <c r="IG38" s="1181"/>
      <c r="IH38" s="1181"/>
      <c r="II38" s="1181"/>
      <c r="IJ38" s="1181"/>
      <c r="IK38" s="1181"/>
      <c r="IL38" s="1181"/>
      <c r="IM38" s="1181"/>
      <c r="IN38" s="1181"/>
      <c r="IO38" s="1181"/>
      <c r="IP38" s="1181"/>
      <c r="IQ38" s="1181"/>
      <c r="IR38" s="1181"/>
      <c r="IS38" s="1181"/>
      <c r="IT38" s="1219"/>
      <c r="IU38" s="1220"/>
    </row>
    <row r="39" spans="1:255">
      <c r="A39" s="1179"/>
      <c r="D39" s="1181"/>
      <c r="E39" s="1181"/>
      <c r="F39" s="1181"/>
      <c r="G39" s="1181"/>
      <c r="H39" s="1181"/>
      <c r="I39" s="1181"/>
      <c r="J39" s="1181"/>
      <c r="K39" s="1181"/>
      <c r="L39" s="1181"/>
      <c r="M39" s="1181"/>
      <c r="N39" s="1181"/>
      <c r="O39" s="1181"/>
      <c r="P39" s="1181"/>
      <c r="Q39" s="1181"/>
      <c r="R39" s="1181"/>
      <c r="S39" s="1187"/>
      <c r="T39" s="1187"/>
      <c r="U39" s="1187"/>
      <c r="V39" s="1187"/>
      <c r="W39" s="1187"/>
      <c r="X39" s="1187"/>
      <c r="Y39" s="1187"/>
      <c r="Z39" s="1187"/>
      <c r="AA39" s="1187"/>
      <c r="AB39" s="1187"/>
      <c r="AC39" s="1187"/>
      <c r="AD39" s="1187"/>
      <c r="AE39" s="1187"/>
      <c r="AF39" s="1187"/>
      <c r="AG39" s="1187"/>
      <c r="AH39" s="1181"/>
      <c r="AI39" s="1181"/>
      <c r="AJ39" s="1187"/>
      <c r="AK39" s="1187"/>
      <c r="AL39" s="1187"/>
      <c r="AM39" s="1187"/>
      <c r="AN39" s="1187"/>
      <c r="AO39" s="1187"/>
      <c r="AP39" s="1187"/>
      <c r="AQ39" s="1187"/>
      <c r="AR39" s="1187"/>
      <c r="AS39" s="1187"/>
      <c r="AT39" s="1187"/>
      <c r="AU39" s="1187"/>
      <c r="AV39" s="1187"/>
      <c r="AW39" s="1181"/>
      <c r="AX39" s="1181"/>
      <c r="AY39" s="1181"/>
      <c r="AZ39" s="1181"/>
      <c r="BA39" s="1181"/>
      <c r="BB39" s="1181"/>
      <c r="BC39" s="1181"/>
      <c r="BD39" s="1181"/>
      <c r="BE39" s="1181"/>
      <c r="BF39" s="1181"/>
      <c r="BG39" s="1181"/>
      <c r="BH39" s="1181"/>
      <c r="BI39" s="1181"/>
      <c r="BJ39" s="1187"/>
      <c r="BK39" s="1187"/>
      <c r="BL39" s="1187"/>
      <c r="BM39" s="1187"/>
      <c r="BN39" s="1187"/>
      <c r="BO39" s="1187"/>
      <c r="BP39" s="1187"/>
      <c r="BQ39" s="1187"/>
      <c r="BR39" s="1187"/>
      <c r="BS39" s="1187"/>
      <c r="BT39" s="1187"/>
      <c r="BU39" s="1187"/>
      <c r="BV39" s="1187"/>
      <c r="BW39" s="1187"/>
      <c r="BX39" s="1187"/>
      <c r="BY39" s="1181"/>
      <c r="BZ39" s="1181"/>
      <c r="CA39" s="1181"/>
      <c r="CB39" s="1181"/>
      <c r="CC39" s="1181"/>
      <c r="CD39" s="1181"/>
      <c r="CE39" s="1181"/>
      <c r="CF39" s="1181"/>
      <c r="CG39" s="1181"/>
      <c r="CH39" s="1181"/>
      <c r="CI39" s="1181"/>
      <c r="CJ39" s="1181"/>
      <c r="CK39" s="1181"/>
      <c r="CL39" s="1187"/>
      <c r="CM39" s="1187"/>
      <c r="CN39" s="1187"/>
      <c r="CO39" s="1187"/>
      <c r="CP39" s="1187"/>
      <c r="CQ39" s="1187"/>
      <c r="CR39" s="1187"/>
      <c r="CS39" s="1187"/>
      <c r="CT39" s="1187"/>
      <c r="CU39" s="1187"/>
      <c r="CV39" s="1187"/>
      <c r="CW39" s="1187"/>
      <c r="CX39" s="1187"/>
      <c r="CY39" s="1187"/>
      <c r="CZ39" s="1187"/>
      <c r="DA39" s="1181"/>
      <c r="DB39" s="1181"/>
      <c r="DC39" s="1181"/>
      <c r="DD39" s="1181"/>
      <c r="DE39" s="1181"/>
      <c r="DF39" s="1181"/>
      <c r="DG39" s="1181"/>
      <c r="DH39" s="1181"/>
      <c r="DI39" s="1181"/>
      <c r="DJ39" s="1181"/>
      <c r="DK39" s="1181"/>
      <c r="DL39" s="1181"/>
      <c r="DM39" s="1181"/>
      <c r="DN39" s="1187"/>
      <c r="DO39" s="1187"/>
      <c r="DP39" s="1181"/>
      <c r="DQ39" s="1181"/>
      <c r="DR39" s="1181"/>
      <c r="DS39" s="1181"/>
      <c r="DT39" s="1181"/>
      <c r="DU39" s="1181"/>
      <c r="DV39" s="1181"/>
      <c r="DW39" s="1181"/>
      <c r="DX39" s="1181"/>
      <c r="DY39" s="1181"/>
      <c r="DZ39" s="1181"/>
      <c r="EA39" s="1181"/>
      <c r="EB39" s="1181"/>
      <c r="EC39" s="1181"/>
      <c r="ED39" s="1181"/>
      <c r="EE39" s="1187"/>
      <c r="EF39" s="1187"/>
      <c r="EG39" s="1187"/>
      <c r="EH39" s="1187"/>
      <c r="EI39" s="1187"/>
      <c r="EJ39" s="1187"/>
      <c r="EK39" s="1187"/>
      <c r="EL39" s="1187"/>
      <c r="EM39" s="1187"/>
      <c r="EN39" s="1187"/>
      <c r="EO39" s="1187"/>
      <c r="EP39" s="1187"/>
      <c r="EQ39" s="1187"/>
      <c r="ER39" s="1187"/>
      <c r="ES39" s="1187"/>
      <c r="ET39" s="1181"/>
      <c r="EU39" s="1181"/>
      <c r="EV39" s="1181"/>
      <c r="EW39" s="1181"/>
      <c r="EX39" s="1181"/>
      <c r="EY39" s="1181"/>
      <c r="EZ39" s="1181"/>
      <c r="FA39" s="1181"/>
      <c r="FB39" s="1181"/>
      <c r="FC39" s="1181"/>
      <c r="FD39" s="1181"/>
      <c r="FE39" s="1181"/>
      <c r="FF39" s="1181"/>
      <c r="FG39" s="1181"/>
      <c r="FH39" s="1181"/>
      <c r="FI39" s="1187"/>
      <c r="FJ39" s="1187"/>
      <c r="FK39" s="1187"/>
      <c r="FL39" s="1187"/>
      <c r="FM39" s="1187"/>
      <c r="FN39" s="1187"/>
      <c r="FO39" s="1187"/>
      <c r="FP39" s="1187"/>
      <c r="FQ39" s="1187"/>
      <c r="FR39" s="1187"/>
      <c r="FS39" s="1187"/>
      <c r="FT39" s="1187"/>
      <c r="FU39" s="1187"/>
      <c r="FV39" s="1187"/>
      <c r="FW39" s="1187"/>
      <c r="FX39" s="1181"/>
      <c r="FY39" s="1181"/>
      <c r="FZ39" s="1181"/>
      <c r="GA39" s="1181"/>
      <c r="GB39" s="1181"/>
      <c r="GC39" s="1181"/>
      <c r="GD39" s="1181"/>
      <c r="GE39" s="1181"/>
      <c r="GF39" s="1181"/>
      <c r="GG39" s="1181"/>
      <c r="GH39" s="1181"/>
      <c r="GI39" s="1181"/>
      <c r="GJ39" s="1181"/>
      <c r="GK39" s="1181"/>
      <c r="GL39" s="1181"/>
      <c r="GM39" s="1187"/>
      <c r="GN39" s="1187"/>
      <c r="GO39" s="1187"/>
      <c r="GP39" s="1187"/>
      <c r="GQ39" s="1187"/>
      <c r="GR39" s="1187"/>
      <c r="GS39" s="1187"/>
      <c r="GT39" s="1187"/>
      <c r="GU39" s="1187"/>
      <c r="GV39" s="1187"/>
      <c r="GW39" s="1187"/>
      <c r="GX39" s="1187"/>
      <c r="GY39" s="1187"/>
      <c r="GZ39" s="1187"/>
      <c r="HA39" s="1187"/>
      <c r="HB39" s="1181"/>
      <c r="HC39" s="1181"/>
      <c r="HD39" s="1181"/>
      <c r="HE39" s="1181"/>
      <c r="HF39" s="1181"/>
      <c r="HG39" s="1181"/>
      <c r="HH39" s="1181"/>
      <c r="HI39" s="1181"/>
      <c r="HJ39" s="1181"/>
      <c r="HK39" s="1181"/>
      <c r="HL39" s="1181"/>
      <c r="HM39" s="1181"/>
      <c r="HN39" s="1181"/>
      <c r="HO39" s="1181"/>
      <c r="HP39" s="1181"/>
      <c r="HQ39" s="1187"/>
      <c r="HR39" s="1187"/>
      <c r="HS39" s="1187"/>
      <c r="HT39" s="1187"/>
      <c r="HU39" s="1187"/>
      <c r="HV39" s="1187"/>
      <c r="HW39" s="1187"/>
      <c r="HX39" s="1187"/>
      <c r="HY39" s="1187"/>
      <c r="HZ39" s="1187"/>
      <c r="IA39" s="1187"/>
      <c r="IB39" s="1187"/>
      <c r="IC39" s="1187"/>
      <c r="ID39" s="1187"/>
      <c r="IE39" s="1187"/>
      <c r="IF39" s="1214"/>
      <c r="IG39" s="1181"/>
      <c r="IH39" s="1181"/>
      <c r="II39" s="1181"/>
      <c r="IJ39" s="1181"/>
      <c r="IK39" s="1181"/>
      <c r="IL39" s="1181"/>
      <c r="IM39" s="1181"/>
      <c r="IN39" s="1181"/>
      <c r="IO39" s="1181"/>
      <c r="IP39" s="1181"/>
      <c r="IQ39" s="1181"/>
      <c r="IR39" s="1181"/>
      <c r="IS39" s="1181"/>
      <c r="IT39" s="1219"/>
      <c r="IU39" s="1220"/>
    </row>
    <row r="40" spans="1:255">
      <c r="A40" s="1179"/>
      <c r="D40" s="1181"/>
      <c r="E40" s="1181"/>
      <c r="F40" s="1181"/>
      <c r="G40" s="1181"/>
      <c r="H40" s="1181"/>
      <c r="I40" s="1181"/>
      <c r="J40" s="1181"/>
      <c r="K40" s="1181"/>
      <c r="L40" s="1181"/>
      <c r="M40" s="1181"/>
      <c r="N40" s="1181"/>
      <c r="O40" s="1181"/>
      <c r="P40" s="1181"/>
      <c r="Q40" s="1181"/>
      <c r="R40" s="1181"/>
      <c r="S40" s="1187"/>
      <c r="T40" s="1187"/>
      <c r="U40" s="1187"/>
      <c r="V40" s="1187"/>
      <c r="W40" s="1187"/>
      <c r="X40" s="1187"/>
      <c r="Y40" s="1187"/>
      <c r="Z40" s="1187"/>
      <c r="AA40" s="1187"/>
      <c r="AB40" s="1187"/>
      <c r="AC40" s="1187"/>
      <c r="AD40" s="1187"/>
      <c r="AE40" s="1187"/>
      <c r="AF40" s="1187"/>
      <c r="AG40" s="1187"/>
      <c r="AH40" s="1181"/>
      <c r="AI40" s="1181"/>
      <c r="AJ40" s="1187"/>
      <c r="AK40" s="1187"/>
      <c r="AL40" s="1187"/>
      <c r="AM40" s="1187"/>
      <c r="AN40" s="1187"/>
      <c r="AO40" s="1187"/>
      <c r="AP40" s="1187"/>
      <c r="AQ40" s="1187"/>
      <c r="AR40" s="1187"/>
      <c r="AS40" s="1187"/>
      <c r="AT40" s="1187"/>
      <c r="AU40" s="1187"/>
      <c r="AV40" s="1187"/>
      <c r="AW40" s="1181"/>
      <c r="AX40" s="1181"/>
      <c r="AY40" s="1181"/>
      <c r="AZ40" s="1181"/>
      <c r="BA40" s="1181"/>
      <c r="BB40" s="1181"/>
      <c r="BC40" s="1181"/>
      <c r="BD40" s="1181"/>
      <c r="BE40" s="1181"/>
      <c r="BF40" s="1181"/>
      <c r="BG40" s="1181"/>
      <c r="BH40" s="1181"/>
      <c r="BI40" s="1181"/>
      <c r="BJ40" s="1187"/>
      <c r="BK40" s="1187"/>
      <c r="BL40" s="1187"/>
      <c r="BM40" s="1187"/>
      <c r="BN40" s="1187"/>
      <c r="BO40" s="1187"/>
      <c r="BP40" s="1187"/>
      <c r="BQ40" s="1187"/>
      <c r="BR40" s="1187"/>
      <c r="BS40" s="1187"/>
      <c r="BT40" s="1187"/>
      <c r="BU40" s="1187"/>
      <c r="BV40" s="1187"/>
      <c r="BW40" s="1187"/>
      <c r="BX40" s="1187"/>
      <c r="BY40" s="1181"/>
      <c r="BZ40" s="1181"/>
      <c r="CA40" s="1181"/>
      <c r="CB40" s="1181"/>
      <c r="CC40" s="1181"/>
      <c r="CD40" s="1181"/>
      <c r="CE40" s="1181"/>
      <c r="CF40" s="1181"/>
      <c r="CG40" s="1181"/>
      <c r="CH40" s="1181"/>
      <c r="CI40" s="1181"/>
      <c r="CJ40" s="1181"/>
      <c r="CK40" s="1181"/>
      <c r="CL40" s="1187"/>
      <c r="CM40" s="1187"/>
      <c r="CN40" s="1187"/>
      <c r="CO40" s="1187"/>
      <c r="CP40" s="1187"/>
      <c r="CQ40" s="1187"/>
      <c r="CR40" s="1187"/>
      <c r="CS40" s="1187"/>
      <c r="CT40" s="1187"/>
      <c r="CU40" s="1187"/>
      <c r="CV40" s="1187"/>
      <c r="CW40" s="1187"/>
      <c r="CX40" s="1187"/>
      <c r="CY40" s="1187"/>
      <c r="CZ40" s="1187"/>
      <c r="DA40" s="1181"/>
      <c r="DB40" s="1181"/>
      <c r="DC40" s="1181"/>
      <c r="DD40" s="1181"/>
      <c r="DE40" s="1181"/>
      <c r="DF40" s="1181"/>
      <c r="DG40" s="1181"/>
      <c r="DH40" s="1181"/>
      <c r="DI40" s="1181"/>
      <c r="DJ40" s="1181"/>
      <c r="DK40" s="1181"/>
      <c r="DL40" s="1181"/>
      <c r="DM40" s="1181"/>
      <c r="DN40" s="1187"/>
      <c r="DO40" s="1187"/>
      <c r="DP40" s="1181"/>
      <c r="DQ40" s="1181"/>
      <c r="DR40" s="1181"/>
      <c r="DS40" s="1181"/>
      <c r="DT40" s="1181"/>
      <c r="DU40" s="1181"/>
      <c r="DV40" s="1181"/>
      <c r="DW40" s="1181"/>
      <c r="DX40" s="1181"/>
      <c r="DY40" s="1181"/>
      <c r="DZ40" s="1181"/>
      <c r="EA40" s="1181"/>
      <c r="EB40" s="1181"/>
      <c r="EC40" s="1181"/>
      <c r="ED40" s="1181"/>
      <c r="EE40" s="1187"/>
      <c r="EF40" s="1187"/>
      <c r="EG40" s="1187"/>
      <c r="EH40" s="1187"/>
      <c r="EI40" s="1187"/>
      <c r="EJ40" s="1187"/>
      <c r="EK40" s="1187"/>
      <c r="EL40" s="1187"/>
      <c r="EM40" s="1187"/>
      <c r="EN40" s="1187"/>
      <c r="EO40" s="1187"/>
      <c r="EP40" s="1187"/>
      <c r="EQ40" s="1187"/>
      <c r="ER40" s="1187"/>
      <c r="ES40" s="1187"/>
      <c r="ET40" s="1181"/>
      <c r="EU40" s="1181"/>
      <c r="EV40" s="1181"/>
      <c r="EW40" s="1181"/>
      <c r="EX40" s="1181"/>
      <c r="EY40" s="1181"/>
      <c r="EZ40" s="1181"/>
      <c r="FA40" s="1181"/>
      <c r="FB40" s="1181"/>
      <c r="FC40" s="1181"/>
      <c r="FD40" s="1181"/>
      <c r="FE40" s="1181"/>
      <c r="FF40" s="1181"/>
      <c r="FG40" s="1181"/>
      <c r="FH40" s="1181"/>
      <c r="FI40" s="1187"/>
      <c r="FJ40" s="1187"/>
      <c r="FK40" s="1187"/>
      <c r="FL40" s="1187"/>
      <c r="FM40" s="1187"/>
      <c r="FN40" s="1187"/>
      <c r="FO40" s="1187"/>
      <c r="FP40" s="1187"/>
      <c r="FQ40" s="1187"/>
      <c r="FR40" s="1187"/>
      <c r="FS40" s="1187"/>
      <c r="FT40" s="1187"/>
      <c r="FU40" s="1187"/>
      <c r="FV40" s="1187"/>
      <c r="FW40" s="1187"/>
      <c r="FX40" s="1181"/>
      <c r="FY40" s="1181"/>
      <c r="FZ40" s="1181"/>
      <c r="GA40" s="1181"/>
      <c r="GB40" s="1181"/>
      <c r="GC40" s="1181"/>
      <c r="GD40" s="1181"/>
      <c r="GE40" s="1181"/>
      <c r="GF40" s="1181"/>
      <c r="GG40" s="1181"/>
      <c r="GH40" s="1181"/>
      <c r="GI40" s="1181"/>
      <c r="GJ40" s="1181"/>
      <c r="GK40" s="1181"/>
      <c r="GL40" s="1181"/>
      <c r="GM40" s="1187"/>
      <c r="GN40" s="1187"/>
      <c r="GO40" s="1187"/>
      <c r="GP40" s="1187"/>
      <c r="GQ40" s="1187"/>
      <c r="GR40" s="1187"/>
      <c r="GS40" s="1187"/>
      <c r="GT40" s="1187"/>
      <c r="GU40" s="1187"/>
      <c r="GV40" s="1187"/>
      <c r="GW40" s="1187"/>
      <c r="GX40" s="1187"/>
      <c r="GY40" s="1187"/>
      <c r="GZ40" s="1187"/>
      <c r="HA40" s="1187"/>
      <c r="HB40" s="1181"/>
      <c r="HC40" s="1181"/>
      <c r="HD40" s="1181"/>
      <c r="HE40" s="1181"/>
      <c r="HF40" s="1181"/>
      <c r="HG40" s="1181"/>
      <c r="HH40" s="1181"/>
      <c r="HI40" s="1181"/>
      <c r="HJ40" s="1181"/>
      <c r="HK40" s="1181"/>
      <c r="HL40" s="1181"/>
      <c r="HM40" s="1181"/>
      <c r="HN40" s="1181"/>
      <c r="HO40" s="1181"/>
      <c r="HP40" s="1181"/>
      <c r="HQ40" s="1187"/>
      <c r="HR40" s="1187"/>
      <c r="HS40" s="1187"/>
      <c r="HT40" s="1187"/>
      <c r="HU40" s="1187"/>
      <c r="HV40" s="1187"/>
      <c r="HW40" s="1187"/>
      <c r="HX40" s="1187"/>
      <c r="HY40" s="1187"/>
      <c r="HZ40" s="1187"/>
      <c r="IA40" s="1187"/>
      <c r="IB40" s="1187"/>
      <c r="IC40" s="1187"/>
      <c r="ID40" s="1187"/>
      <c r="IE40" s="1187"/>
      <c r="IF40" s="1214"/>
      <c r="IG40" s="1181"/>
      <c r="IH40" s="1181"/>
      <c r="II40" s="1181"/>
      <c r="IJ40" s="1181"/>
      <c r="IK40" s="1181"/>
      <c r="IL40" s="1181"/>
      <c r="IM40" s="1181"/>
      <c r="IN40" s="1181"/>
      <c r="IO40" s="1181"/>
      <c r="IP40" s="1181"/>
      <c r="IQ40" s="1181"/>
      <c r="IR40" s="1181"/>
      <c r="IS40" s="1181"/>
      <c r="IT40" s="1219"/>
      <c r="IU40" s="1220"/>
    </row>
    <row r="41" spans="1:255">
      <c r="A41" s="1179"/>
      <c r="D41" s="1181"/>
      <c r="E41" s="1181"/>
      <c r="F41" s="1181"/>
      <c r="G41" s="1181"/>
      <c r="H41" s="1181"/>
      <c r="I41" s="1181"/>
      <c r="J41" s="1181"/>
      <c r="K41" s="1181"/>
      <c r="L41" s="1181"/>
      <c r="M41" s="1181"/>
      <c r="N41" s="1181"/>
      <c r="O41" s="1181"/>
      <c r="P41" s="1181"/>
      <c r="Q41" s="1181"/>
      <c r="R41" s="1181"/>
      <c r="S41" s="1187"/>
      <c r="T41" s="1187"/>
      <c r="U41" s="1187"/>
      <c r="V41" s="1187"/>
      <c r="W41" s="1187"/>
      <c r="X41" s="1187"/>
      <c r="Y41" s="1187"/>
      <c r="Z41" s="1187"/>
      <c r="AA41" s="1187"/>
      <c r="AB41" s="1187"/>
      <c r="AC41" s="1187"/>
      <c r="AD41" s="1187"/>
      <c r="AE41" s="1187"/>
      <c r="AF41" s="1187"/>
      <c r="AG41" s="1187"/>
      <c r="AH41" s="1181"/>
      <c r="AI41" s="1181"/>
      <c r="AJ41" s="1187"/>
      <c r="AK41" s="1187"/>
      <c r="AL41" s="1187"/>
      <c r="AM41" s="1187"/>
      <c r="AN41" s="1187"/>
      <c r="AO41" s="1187"/>
      <c r="AP41" s="1187"/>
      <c r="AQ41" s="1187"/>
      <c r="AR41" s="1187"/>
      <c r="AS41" s="1187"/>
      <c r="AT41" s="1187"/>
      <c r="AU41" s="1187"/>
      <c r="AV41" s="1187"/>
      <c r="AW41" s="1181"/>
      <c r="AX41" s="1181"/>
      <c r="AY41" s="1181"/>
      <c r="AZ41" s="1181"/>
      <c r="BA41" s="1181"/>
      <c r="BB41" s="1181"/>
      <c r="BC41" s="1181"/>
      <c r="BD41" s="1181"/>
      <c r="BE41" s="1181"/>
      <c r="BF41" s="1181"/>
      <c r="BG41" s="1181"/>
      <c r="BH41" s="1181"/>
      <c r="BI41" s="1181"/>
      <c r="BJ41" s="1187"/>
      <c r="BK41" s="1187"/>
      <c r="BL41" s="1187"/>
      <c r="BM41" s="1187"/>
      <c r="BN41" s="1187"/>
      <c r="BO41" s="1187"/>
      <c r="BP41" s="1187"/>
      <c r="BQ41" s="1187"/>
      <c r="BR41" s="1187"/>
      <c r="BS41" s="1187"/>
      <c r="BT41" s="1187"/>
      <c r="BU41" s="1187"/>
      <c r="BV41" s="1187"/>
      <c r="BW41" s="1187"/>
      <c r="BX41" s="1187"/>
      <c r="BY41" s="1181"/>
      <c r="BZ41" s="1181"/>
      <c r="CA41" s="1181"/>
      <c r="CB41" s="1181"/>
      <c r="CC41" s="1181"/>
      <c r="CD41" s="1181"/>
      <c r="CE41" s="1181"/>
      <c r="CF41" s="1181"/>
      <c r="CG41" s="1181"/>
      <c r="CH41" s="1181"/>
      <c r="CI41" s="1181"/>
      <c r="CJ41" s="1181"/>
      <c r="CK41" s="1181"/>
      <c r="CL41" s="1187"/>
      <c r="CM41" s="1187"/>
      <c r="CN41" s="1187"/>
      <c r="CO41" s="1187"/>
      <c r="CP41" s="1187"/>
      <c r="CQ41" s="1187"/>
      <c r="CR41" s="1187"/>
      <c r="CS41" s="1187"/>
      <c r="CT41" s="1187"/>
      <c r="CU41" s="1187"/>
      <c r="CV41" s="1187"/>
      <c r="CW41" s="1187"/>
      <c r="CX41" s="1187"/>
      <c r="CY41" s="1187"/>
      <c r="CZ41" s="1187"/>
      <c r="DA41" s="1181"/>
      <c r="DB41" s="1181"/>
      <c r="DC41" s="1181"/>
      <c r="DD41" s="1181"/>
      <c r="DE41" s="1181"/>
      <c r="DF41" s="1181"/>
      <c r="DG41" s="1181"/>
      <c r="DH41" s="1181"/>
      <c r="DI41" s="1181"/>
      <c r="DJ41" s="1181"/>
      <c r="DK41" s="1181"/>
      <c r="DL41" s="1181"/>
      <c r="DM41" s="1181"/>
      <c r="DN41" s="1187"/>
      <c r="DO41" s="1187"/>
      <c r="DP41" s="1181"/>
      <c r="DQ41" s="1181"/>
      <c r="DR41" s="1181"/>
      <c r="DS41" s="1181"/>
      <c r="DT41" s="1181"/>
      <c r="DU41" s="1181"/>
      <c r="DV41" s="1181"/>
      <c r="DW41" s="1181"/>
      <c r="DX41" s="1181"/>
      <c r="DY41" s="1181"/>
      <c r="DZ41" s="1181"/>
      <c r="EA41" s="1181"/>
      <c r="EB41" s="1181"/>
      <c r="EC41" s="1181"/>
      <c r="ED41" s="1181"/>
      <c r="EE41" s="1187"/>
      <c r="EF41" s="1187"/>
      <c r="EG41" s="1187"/>
      <c r="EH41" s="1187"/>
      <c r="EI41" s="1187"/>
      <c r="EJ41" s="1187"/>
      <c r="EK41" s="1187"/>
      <c r="EL41" s="1187"/>
      <c r="EM41" s="1187"/>
      <c r="EN41" s="1187"/>
      <c r="EO41" s="1187"/>
      <c r="EP41" s="1187"/>
      <c r="EQ41" s="1187"/>
      <c r="ER41" s="1187"/>
      <c r="ES41" s="1187"/>
      <c r="ET41" s="1181"/>
      <c r="EU41" s="1181"/>
      <c r="EV41" s="1181"/>
      <c r="EW41" s="1181"/>
      <c r="EX41" s="1181"/>
      <c r="EY41" s="1181"/>
      <c r="EZ41" s="1181"/>
      <c r="FA41" s="1181"/>
      <c r="FB41" s="1181"/>
      <c r="FC41" s="1181"/>
      <c r="FD41" s="1181"/>
      <c r="FE41" s="1181"/>
      <c r="FF41" s="1181"/>
      <c r="FG41" s="1181"/>
      <c r="FH41" s="1181"/>
      <c r="FI41" s="1187"/>
      <c r="FJ41" s="1187"/>
      <c r="FK41" s="1187"/>
      <c r="FL41" s="1187"/>
      <c r="FM41" s="1187"/>
      <c r="FN41" s="1187"/>
      <c r="FO41" s="1187"/>
      <c r="FP41" s="1187"/>
      <c r="FQ41" s="1187"/>
      <c r="FR41" s="1187"/>
      <c r="FS41" s="1187"/>
      <c r="FT41" s="1187"/>
      <c r="FU41" s="1187"/>
      <c r="FV41" s="1187"/>
      <c r="FW41" s="1187"/>
      <c r="FX41" s="1181"/>
      <c r="FY41" s="1181"/>
      <c r="FZ41" s="1181"/>
      <c r="GA41" s="1181"/>
      <c r="GB41" s="1181"/>
      <c r="GC41" s="1181"/>
      <c r="GD41" s="1181"/>
      <c r="GE41" s="1181"/>
      <c r="GF41" s="1181"/>
      <c r="GG41" s="1181"/>
      <c r="GH41" s="1181"/>
      <c r="GI41" s="1181"/>
      <c r="GJ41" s="1181"/>
      <c r="GK41" s="1181"/>
      <c r="GL41" s="1181"/>
      <c r="GM41" s="1187"/>
      <c r="GN41" s="1187"/>
      <c r="GO41" s="1187"/>
      <c r="GP41" s="1187"/>
      <c r="GQ41" s="1187"/>
      <c r="GR41" s="1187"/>
      <c r="GS41" s="1187"/>
      <c r="GT41" s="1187"/>
      <c r="GU41" s="1187"/>
      <c r="GV41" s="1187"/>
      <c r="GW41" s="1187"/>
      <c r="GX41" s="1187"/>
      <c r="GY41" s="1187"/>
      <c r="GZ41" s="1187"/>
      <c r="HA41" s="1187"/>
      <c r="HB41" s="1181"/>
      <c r="HC41" s="1181"/>
      <c r="HD41" s="1181"/>
      <c r="HE41" s="1181"/>
      <c r="HF41" s="1181"/>
      <c r="HG41" s="1181"/>
      <c r="HH41" s="1181"/>
      <c r="HI41" s="1181"/>
      <c r="HJ41" s="1181"/>
      <c r="HK41" s="1181"/>
      <c r="HL41" s="1181"/>
      <c r="HM41" s="1181"/>
      <c r="HN41" s="1181"/>
      <c r="HO41" s="1181"/>
      <c r="HP41" s="1181"/>
      <c r="HQ41" s="1187"/>
      <c r="HR41" s="1187"/>
      <c r="HS41" s="1187"/>
      <c r="HT41" s="1187"/>
      <c r="HU41" s="1187"/>
      <c r="HV41" s="1187"/>
      <c r="HW41" s="1187"/>
      <c r="HX41" s="1187"/>
      <c r="HY41" s="1187"/>
      <c r="HZ41" s="1187"/>
      <c r="IA41" s="1187"/>
      <c r="IB41" s="1187"/>
      <c r="IC41" s="1187"/>
      <c r="ID41" s="1187"/>
      <c r="IE41" s="1187"/>
      <c r="IF41" s="1214"/>
      <c r="IG41" s="1181"/>
      <c r="IH41" s="1181"/>
      <c r="II41" s="1181"/>
      <c r="IJ41" s="1181"/>
      <c r="IK41" s="1181"/>
      <c r="IL41" s="1181"/>
      <c r="IM41" s="1181"/>
      <c r="IN41" s="1181"/>
      <c r="IO41" s="1181"/>
      <c r="IP41" s="1181"/>
      <c r="IQ41" s="1181"/>
      <c r="IR41" s="1181"/>
      <c r="IS41" s="1181"/>
      <c r="IT41" s="1219"/>
      <c r="IU41" s="1220"/>
    </row>
    <row r="42" spans="1:255">
      <c r="A42" s="1179"/>
      <c r="D42" s="1181"/>
      <c r="E42" s="1181"/>
      <c r="F42" s="1181"/>
      <c r="G42" s="1181"/>
      <c r="H42" s="1181"/>
      <c r="I42" s="1181"/>
      <c r="J42" s="1181"/>
      <c r="K42" s="1181"/>
      <c r="L42" s="1181"/>
      <c r="M42" s="1181"/>
      <c r="N42" s="1181"/>
      <c r="O42" s="1181"/>
      <c r="P42" s="1181"/>
      <c r="Q42" s="1181"/>
      <c r="R42" s="1181"/>
      <c r="S42" s="1187"/>
      <c r="T42" s="1187"/>
      <c r="U42" s="1187"/>
      <c r="V42" s="1187"/>
      <c r="W42" s="1187"/>
      <c r="X42" s="1187"/>
      <c r="Y42" s="1187"/>
      <c r="Z42" s="1187"/>
      <c r="AA42" s="1187"/>
      <c r="AB42" s="1187"/>
      <c r="AC42" s="1187"/>
      <c r="AD42" s="1187"/>
      <c r="AE42" s="1187"/>
      <c r="AF42" s="1187"/>
      <c r="AG42" s="1187"/>
      <c r="AH42" s="1181"/>
      <c r="AI42" s="1181"/>
      <c r="AJ42" s="1187"/>
      <c r="AK42" s="1187"/>
      <c r="AL42" s="1187"/>
      <c r="AM42" s="1187"/>
      <c r="AN42" s="1187"/>
      <c r="AO42" s="1187"/>
      <c r="AP42" s="1187"/>
      <c r="AQ42" s="1187"/>
      <c r="AR42" s="1187"/>
      <c r="AS42" s="1187"/>
      <c r="AT42" s="1187"/>
      <c r="AU42" s="1187"/>
      <c r="AV42" s="1187"/>
      <c r="AW42" s="1181"/>
      <c r="AX42" s="1181"/>
      <c r="AY42" s="1181"/>
      <c r="AZ42" s="1181"/>
      <c r="BA42" s="1181"/>
      <c r="BB42" s="1181"/>
      <c r="BC42" s="1181"/>
      <c r="BD42" s="1181"/>
      <c r="BE42" s="1181"/>
      <c r="BF42" s="1181"/>
      <c r="BG42" s="1181"/>
      <c r="BH42" s="1181"/>
      <c r="BI42" s="1181"/>
      <c r="BJ42" s="1187"/>
      <c r="BK42" s="1187"/>
      <c r="BL42" s="1187"/>
      <c r="BM42" s="1187"/>
      <c r="BN42" s="1187"/>
      <c r="BO42" s="1187"/>
      <c r="BP42" s="1187"/>
      <c r="BQ42" s="1187"/>
      <c r="BR42" s="1187"/>
      <c r="BS42" s="1187"/>
      <c r="BT42" s="1187"/>
      <c r="BU42" s="1187"/>
      <c r="BV42" s="1187"/>
      <c r="BW42" s="1187"/>
      <c r="BX42" s="1187"/>
      <c r="BY42" s="1181"/>
      <c r="BZ42" s="1181"/>
      <c r="CA42" s="1181"/>
      <c r="CB42" s="1181"/>
      <c r="CC42" s="1181"/>
      <c r="CD42" s="1181"/>
      <c r="CE42" s="1181"/>
      <c r="CF42" s="1181"/>
      <c r="CG42" s="1181"/>
      <c r="CH42" s="1181"/>
      <c r="CI42" s="1181"/>
      <c r="CJ42" s="1181"/>
      <c r="CK42" s="1181"/>
      <c r="CL42" s="1187"/>
      <c r="CM42" s="1187"/>
      <c r="CN42" s="1187"/>
      <c r="CO42" s="1187"/>
      <c r="CP42" s="1187"/>
      <c r="CQ42" s="1187"/>
      <c r="CR42" s="1187"/>
      <c r="CS42" s="1187"/>
      <c r="CT42" s="1187"/>
      <c r="CU42" s="1187"/>
      <c r="CV42" s="1187"/>
      <c r="CW42" s="1187"/>
      <c r="CX42" s="1187"/>
      <c r="CY42" s="1187"/>
      <c r="CZ42" s="1187"/>
      <c r="DA42" s="1181"/>
      <c r="DB42" s="1181"/>
      <c r="DC42" s="1181"/>
      <c r="DD42" s="1181"/>
      <c r="DE42" s="1181"/>
      <c r="DF42" s="1181"/>
      <c r="DG42" s="1181"/>
      <c r="DH42" s="1181"/>
      <c r="DI42" s="1181"/>
      <c r="DJ42" s="1181"/>
      <c r="DK42" s="1181"/>
      <c r="DL42" s="1181"/>
      <c r="DM42" s="1181"/>
      <c r="DN42" s="1187"/>
      <c r="DO42" s="1187"/>
      <c r="DP42" s="1181"/>
      <c r="DQ42" s="1181"/>
      <c r="DR42" s="1181"/>
      <c r="DS42" s="1181"/>
      <c r="DT42" s="1181"/>
      <c r="DU42" s="1181"/>
      <c r="DV42" s="1181"/>
      <c r="DW42" s="1181"/>
      <c r="DX42" s="1181"/>
      <c r="DY42" s="1181"/>
      <c r="DZ42" s="1181"/>
      <c r="EA42" s="1181"/>
      <c r="EB42" s="1181"/>
      <c r="EC42" s="1181"/>
      <c r="ED42" s="1181"/>
      <c r="EE42" s="1187"/>
      <c r="EF42" s="1187"/>
      <c r="EG42" s="1187"/>
      <c r="EH42" s="1187"/>
      <c r="EI42" s="1187"/>
      <c r="EJ42" s="1187"/>
      <c r="EK42" s="1187"/>
      <c r="EL42" s="1187"/>
      <c r="EM42" s="1187"/>
      <c r="EN42" s="1187"/>
      <c r="EO42" s="1187"/>
      <c r="EP42" s="1187"/>
      <c r="EQ42" s="1187"/>
      <c r="ER42" s="1187"/>
      <c r="ES42" s="1187"/>
      <c r="ET42" s="1181"/>
      <c r="EU42" s="1181"/>
      <c r="EV42" s="1181"/>
      <c r="EW42" s="1181"/>
      <c r="EX42" s="1181"/>
      <c r="EY42" s="1181"/>
      <c r="EZ42" s="1181"/>
      <c r="FA42" s="1181"/>
      <c r="FB42" s="1181"/>
      <c r="FC42" s="1181"/>
      <c r="FD42" s="1181"/>
      <c r="FE42" s="1181"/>
      <c r="FF42" s="1181"/>
      <c r="FG42" s="1181"/>
      <c r="FH42" s="1181"/>
      <c r="FI42" s="1187"/>
      <c r="FJ42" s="1187"/>
      <c r="FK42" s="1187"/>
      <c r="FL42" s="1187"/>
      <c r="FM42" s="1187"/>
      <c r="FN42" s="1187"/>
      <c r="FO42" s="1187"/>
      <c r="FP42" s="1187"/>
      <c r="FQ42" s="1187"/>
      <c r="FR42" s="1187"/>
      <c r="FS42" s="1187"/>
      <c r="FT42" s="1187"/>
      <c r="FU42" s="1187"/>
      <c r="FV42" s="1187"/>
      <c r="FW42" s="1187"/>
      <c r="FX42" s="1181"/>
      <c r="FY42" s="1181"/>
      <c r="FZ42" s="1181"/>
      <c r="GA42" s="1181"/>
      <c r="GB42" s="1181"/>
      <c r="GC42" s="1181"/>
      <c r="GD42" s="1181"/>
      <c r="GE42" s="1181"/>
      <c r="GF42" s="1181"/>
      <c r="GG42" s="1181"/>
      <c r="GH42" s="1181"/>
      <c r="GI42" s="1181"/>
      <c r="GJ42" s="1181"/>
      <c r="GK42" s="1181"/>
      <c r="GL42" s="1181"/>
      <c r="GM42" s="1187"/>
      <c r="GN42" s="1187"/>
      <c r="GO42" s="1187"/>
      <c r="GP42" s="1187"/>
      <c r="GQ42" s="1187"/>
      <c r="GR42" s="1187"/>
      <c r="GS42" s="1187"/>
      <c r="GT42" s="1187"/>
      <c r="GU42" s="1187"/>
      <c r="GV42" s="1187"/>
      <c r="GW42" s="1187"/>
      <c r="GX42" s="1187"/>
      <c r="GY42" s="1187"/>
      <c r="GZ42" s="1187"/>
      <c r="HA42" s="1187"/>
      <c r="HB42" s="1181"/>
      <c r="HC42" s="1181"/>
      <c r="HD42" s="1181"/>
      <c r="HE42" s="1181"/>
      <c r="HF42" s="1181"/>
      <c r="HG42" s="1181"/>
      <c r="HH42" s="1181"/>
      <c r="HI42" s="1181"/>
      <c r="HJ42" s="1181"/>
      <c r="HK42" s="1181"/>
      <c r="HL42" s="1181"/>
      <c r="HM42" s="1181"/>
      <c r="HN42" s="1181"/>
      <c r="HO42" s="1181"/>
      <c r="HP42" s="1181"/>
      <c r="HQ42" s="1187"/>
      <c r="HR42" s="1187"/>
      <c r="HS42" s="1187"/>
      <c r="HT42" s="1187"/>
      <c r="HU42" s="1187"/>
      <c r="HV42" s="1187"/>
      <c r="HW42" s="1187"/>
      <c r="HX42" s="1187"/>
      <c r="HY42" s="1187"/>
      <c r="HZ42" s="1187"/>
      <c r="IA42" s="1187"/>
      <c r="IB42" s="1187"/>
      <c r="IC42" s="1187"/>
      <c r="ID42" s="1187"/>
      <c r="IE42" s="1187"/>
      <c r="IF42" s="1214"/>
      <c r="IG42" s="1181"/>
      <c r="IH42" s="1181"/>
      <c r="II42" s="1181"/>
      <c r="IJ42" s="1181"/>
      <c r="IK42" s="1181"/>
      <c r="IL42" s="1181"/>
      <c r="IM42" s="1181"/>
      <c r="IN42" s="1181"/>
      <c r="IO42" s="1181"/>
      <c r="IP42" s="1181"/>
      <c r="IQ42" s="1181"/>
      <c r="IR42" s="1181"/>
      <c r="IS42" s="1181"/>
      <c r="IT42" s="1219"/>
      <c r="IU42" s="1220"/>
    </row>
    <row r="43" spans="1:255">
      <c r="A43" s="1179"/>
      <c r="D43" s="1181"/>
      <c r="E43" s="1181"/>
      <c r="F43" s="1181"/>
      <c r="G43" s="1181"/>
      <c r="H43" s="1181"/>
      <c r="I43" s="1181"/>
      <c r="J43" s="1181"/>
      <c r="K43" s="1181"/>
      <c r="L43" s="1181"/>
      <c r="M43" s="1181"/>
      <c r="N43" s="1181"/>
      <c r="O43" s="1181"/>
      <c r="P43" s="1181"/>
      <c r="Q43" s="1181"/>
      <c r="R43" s="1181"/>
      <c r="S43" s="1187"/>
      <c r="T43" s="1187"/>
      <c r="U43" s="1187"/>
      <c r="V43" s="1187"/>
      <c r="W43" s="1187"/>
      <c r="X43" s="1187"/>
      <c r="Y43" s="1187"/>
      <c r="Z43" s="1187"/>
      <c r="AA43" s="1187"/>
      <c r="AB43" s="1187"/>
      <c r="AC43" s="1187"/>
      <c r="AD43" s="1187"/>
      <c r="AE43" s="1187"/>
      <c r="AF43" s="1187"/>
      <c r="AG43" s="1187"/>
      <c r="AH43" s="1181"/>
      <c r="AI43" s="1181"/>
      <c r="AJ43" s="1187"/>
      <c r="AK43" s="1187"/>
      <c r="AL43" s="1187"/>
      <c r="AM43" s="1187"/>
      <c r="AN43" s="1187"/>
      <c r="AO43" s="1187"/>
      <c r="AP43" s="1187"/>
      <c r="AQ43" s="1187"/>
      <c r="AR43" s="1187"/>
      <c r="AS43" s="1187"/>
      <c r="AT43" s="1187"/>
      <c r="AU43" s="1187"/>
      <c r="AV43" s="1187"/>
      <c r="AW43" s="1181"/>
      <c r="AX43" s="1181"/>
      <c r="AY43" s="1181"/>
      <c r="AZ43" s="1181"/>
      <c r="BA43" s="1181"/>
      <c r="BB43" s="1181"/>
      <c r="BC43" s="1181"/>
      <c r="BD43" s="1181"/>
      <c r="BE43" s="1181"/>
      <c r="BF43" s="1181"/>
      <c r="BG43" s="1181"/>
      <c r="BH43" s="1181"/>
      <c r="BI43" s="1181"/>
      <c r="BJ43" s="1187"/>
      <c r="BK43" s="1187"/>
      <c r="BL43" s="1187"/>
      <c r="BM43" s="1187"/>
      <c r="BN43" s="1187"/>
      <c r="BO43" s="1187"/>
      <c r="BP43" s="1187"/>
      <c r="BQ43" s="1187"/>
      <c r="BR43" s="1187"/>
      <c r="BS43" s="1187"/>
      <c r="BT43" s="1187"/>
      <c r="BU43" s="1187"/>
      <c r="BV43" s="1187"/>
      <c r="BW43" s="1187"/>
      <c r="BX43" s="1187"/>
      <c r="BY43" s="1181"/>
      <c r="BZ43" s="1181"/>
      <c r="CA43" s="1181"/>
      <c r="CB43" s="1181"/>
      <c r="CC43" s="1181"/>
      <c r="CD43" s="1181"/>
      <c r="CE43" s="1181"/>
      <c r="CF43" s="1181"/>
      <c r="CG43" s="1181"/>
      <c r="CH43" s="1181"/>
      <c r="CI43" s="1181"/>
      <c r="CJ43" s="1181"/>
      <c r="CK43" s="1181"/>
      <c r="CL43" s="1187"/>
      <c r="CM43" s="1187"/>
      <c r="CN43" s="1187"/>
      <c r="CO43" s="1187"/>
      <c r="CP43" s="1187"/>
      <c r="CQ43" s="1187"/>
      <c r="CR43" s="1187"/>
      <c r="CS43" s="1187"/>
      <c r="CT43" s="1187"/>
      <c r="CU43" s="1187"/>
      <c r="CV43" s="1187"/>
      <c r="CW43" s="1187"/>
      <c r="CX43" s="1187"/>
      <c r="CY43" s="1187"/>
      <c r="CZ43" s="1187"/>
      <c r="DA43" s="1181"/>
      <c r="DB43" s="1181"/>
      <c r="DC43" s="1181"/>
      <c r="DD43" s="1181"/>
      <c r="DE43" s="1181"/>
      <c r="DF43" s="1181"/>
      <c r="DG43" s="1181"/>
      <c r="DH43" s="1181"/>
      <c r="DI43" s="1181"/>
      <c r="DJ43" s="1181"/>
      <c r="DK43" s="1181"/>
      <c r="DL43" s="1181"/>
      <c r="DM43" s="1181"/>
      <c r="DN43" s="1187"/>
      <c r="DO43" s="1187"/>
      <c r="DP43" s="1181"/>
      <c r="DQ43" s="1181"/>
      <c r="DR43" s="1181"/>
      <c r="DS43" s="1181"/>
      <c r="DT43" s="1181"/>
      <c r="DU43" s="1181"/>
      <c r="DV43" s="1181"/>
      <c r="DW43" s="1181"/>
      <c r="DX43" s="1181"/>
      <c r="DY43" s="1181"/>
      <c r="DZ43" s="1181"/>
      <c r="EA43" s="1181"/>
      <c r="EB43" s="1181"/>
      <c r="EC43" s="1181"/>
      <c r="ED43" s="1181"/>
      <c r="EE43" s="1187"/>
      <c r="EF43" s="1187"/>
      <c r="EG43" s="1187"/>
      <c r="EH43" s="1187"/>
      <c r="EI43" s="1187"/>
      <c r="EJ43" s="1187"/>
      <c r="EK43" s="1187"/>
      <c r="EL43" s="1187"/>
      <c r="EM43" s="1187"/>
      <c r="EN43" s="1187"/>
      <c r="EO43" s="1187"/>
      <c r="EP43" s="1187"/>
      <c r="EQ43" s="1187"/>
      <c r="ER43" s="1187"/>
      <c r="ES43" s="1187"/>
      <c r="ET43" s="1181"/>
      <c r="EU43" s="1181"/>
      <c r="EV43" s="1181"/>
      <c r="EW43" s="1181"/>
      <c r="EX43" s="1181"/>
      <c r="EY43" s="1181"/>
      <c r="EZ43" s="1181"/>
      <c r="FA43" s="1181"/>
      <c r="FB43" s="1181"/>
      <c r="FC43" s="1181"/>
      <c r="FD43" s="1181"/>
      <c r="FE43" s="1181"/>
      <c r="FF43" s="1181"/>
      <c r="FG43" s="1181"/>
      <c r="FH43" s="1181"/>
      <c r="FI43" s="1187"/>
      <c r="FJ43" s="1187"/>
      <c r="FK43" s="1187"/>
      <c r="FL43" s="1187"/>
      <c r="FM43" s="1187"/>
      <c r="FN43" s="1187"/>
      <c r="FO43" s="1187"/>
      <c r="FP43" s="1187"/>
      <c r="FQ43" s="1187"/>
      <c r="FR43" s="1187"/>
      <c r="FS43" s="1187"/>
      <c r="FT43" s="1187"/>
      <c r="FU43" s="1187"/>
      <c r="FV43" s="1187"/>
      <c r="FW43" s="1187"/>
      <c r="FX43" s="1181"/>
      <c r="FY43" s="1181"/>
      <c r="FZ43" s="1181"/>
      <c r="GA43" s="1181"/>
      <c r="GB43" s="1181"/>
      <c r="GC43" s="1181"/>
      <c r="GD43" s="1181"/>
      <c r="GE43" s="1181"/>
      <c r="GF43" s="1181"/>
      <c r="GG43" s="1181"/>
      <c r="GH43" s="1181"/>
      <c r="GI43" s="1181"/>
      <c r="GJ43" s="1181"/>
      <c r="GK43" s="1181"/>
      <c r="GL43" s="1181"/>
      <c r="GM43" s="1187"/>
      <c r="GN43" s="1187"/>
      <c r="GO43" s="1187"/>
      <c r="GP43" s="1187"/>
      <c r="GQ43" s="1187"/>
      <c r="GR43" s="1187"/>
      <c r="GS43" s="1187"/>
      <c r="GT43" s="1187"/>
      <c r="GU43" s="1187"/>
      <c r="GV43" s="1187"/>
      <c r="GW43" s="1187"/>
      <c r="GX43" s="1187"/>
      <c r="GY43" s="1187"/>
      <c r="GZ43" s="1187"/>
      <c r="HA43" s="1187"/>
      <c r="HB43" s="1181"/>
      <c r="HC43" s="1181"/>
      <c r="HD43" s="1181"/>
      <c r="HE43" s="1181"/>
      <c r="HF43" s="1181"/>
      <c r="HG43" s="1181"/>
      <c r="HH43" s="1181"/>
      <c r="HI43" s="1181"/>
      <c r="HJ43" s="1181"/>
      <c r="HK43" s="1181"/>
      <c r="HL43" s="1181"/>
      <c r="HM43" s="1181"/>
      <c r="HN43" s="1181"/>
      <c r="HO43" s="1181"/>
      <c r="HP43" s="1181"/>
      <c r="HQ43" s="1187"/>
      <c r="HR43" s="1187"/>
      <c r="HS43" s="1187"/>
      <c r="HT43" s="1187"/>
      <c r="HU43" s="1187"/>
      <c r="HV43" s="1187"/>
      <c r="HW43" s="1187"/>
      <c r="HX43" s="1187"/>
      <c r="HY43" s="1187"/>
      <c r="HZ43" s="1187"/>
      <c r="IA43" s="1187"/>
      <c r="IB43" s="1187"/>
      <c r="IC43" s="1187"/>
      <c r="ID43" s="1187"/>
      <c r="IE43" s="1187"/>
      <c r="IF43" s="1214"/>
      <c r="IG43" s="1181"/>
      <c r="IH43" s="1181"/>
      <c r="II43" s="1181"/>
      <c r="IJ43" s="1181"/>
      <c r="IK43" s="1181"/>
      <c r="IL43" s="1181"/>
      <c r="IM43" s="1181"/>
      <c r="IN43" s="1181"/>
      <c r="IO43" s="1181"/>
      <c r="IP43" s="1181"/>
      <c r="IQ43" s="1181"/>
      <c r="IR43" s="1181"/>
      <c r="IS43" s="1181"/>
      <c r="IT43" s="1219"/>
      <c r="IU43" s="1220"/>
    </row>
    <row r="44" spans="1:255">
      <c r="A44" s="1179"/>
      <c r="D44" s="1181"/>
      <c r="E44" s="1181"/>
      <c r="F44" s="1181"/>
      <c r="G44" s="1181"/>
      <c r="H44" s="1181"/>
      <c r="I44" s="1181"/>
      <c r="J44" s="1181"/>
      <c r="K44" s="1181"/>
      <c r="L44" s="1181"/>
      <c r="M44" s="1181"/>
      <c r="N44" s="1181"/>
      <c r="O44" s="1181"/>
      <c r="P44" s="1181"/>
      <c r="Q44" s="1181"/>
      <c r="R44" s="1181"/>
      <c r="S44" s="1187"/>
      <c r="T44" s="1187"/>
      <c r="U44" s="1187"/>
      <c r="V44" s="1187"/>
      <c r="W44" s="1187"/>
      <c r="X44" s="1187"/>
      <c r="Y44" s="1187"/>
      <c r="Z44" s="1187"/>
      <c r="AA44" s="1187"/>
      <c r="AB44" s="1187"/>
      <c r="AC44" s="1187"/>
      <c r="AD44" s="1187"/>
      <c r="AE44" s="1187"/>
      <c r="AF44" s="1187"/>
      <c r="AG44" s="1187"/>
      <c r="AH44" s="1181"/>
      <c r="AI44" s="1181"/>
      <c r="AJ44" s="1187"/>
      <c r="AK44" s="1187"/>
      <c r="AL44" s="1187"/>
      <c r="AM44" s="1187"/>
      <c r="AN44" s="1187"/>
      <c r="AO44" s="1187"/>
      <c r="AP44" s="1187"/>
      <c r="AQ44" s="1187"/>
      <c r="AR44" s="1187"/>
      <c r="AS44" s="1187"/>
      <c r="AT44" s="1187"/>
      <c r="AU44" s="1187"/>
      <c r="AV44" s="1187"/>
      <c r="AW44" s="1181"/>
      <c r="AX44" s="1181"/>
      <c r="AY44" s="1181"/>
      <c r="AZ44" s="1181"/>
      <c r="BA44" s="1181"/>
      <c r="BB44" s="1181"/>
      <c r="BC44" s="1181"/>
      <c r="BD44" s="1181"/>
      <c r="BE44" s="1181"/>
      <c r="BF44" s="1181"/>
      <c r="BG44" s="1181"/>
      <c r="BH44" s="1181"/>
      <c r="BI44" s="1181"/>
      <c r="BJ44" s="1187"/>
      <c r="BK44" s="1187"/>
      <c r="BL44" s="1187"/>
      <c r="BM44" s="1187"/>
      <c r="BN44" s="1187"/>
      <c r="BO44" s="1187"/>
      <c r="BP44" s="1187"/>
      <c r="BQ44" s="1187"/>
      <c r="BR44" s="1187"/>
      <c r="BS44" s="1187"/>
      <c r="BT44" s="1187"/>
      <c r="BU44" s="1187"/>
      <c r="BV44" s="1187"/>
      <c r="BW44" s="1187"/>
      <c r="BX44" s="1187"/>
      <c r="BY44" s="1181"/>
      <c r="BZ44" s="1181"/>
      <c r="CA44" s="1181"/>
      <c r="CB44" s="1181"/>
      <c r="CC44" s="1181"/>
      <c r="CD44" s="1181"/>
      <c r="CE44" s="1181"/>
      <c r="CF44" s="1181"/>
      <c r="CG44" s="1181"/>
      <c r="CH44" s="1181"/>
      <c r="CI44" s="1181"/>
      <c r="CJ44" s="1181"/>
      <c r="CK44" s="1181"/>
      <c r="CL44" s="1187"/>
      <c r="CM44" s="1187"/>
      <c r="CN44" s="1187"/>
      <c r="CO44" s="1187"/>
      <c r="CP44" s="1187"/>
      <c r="CQ44" s="1187"/>
      <c r="CR44" s="1187"/>
      <c r="CS44" s="1187"/>
      <c r="CT44" s="1187"/>
      <c r="CU44" s="1187"/>
      <c r="CV44" s="1187"/>
      <c r="CW44" s="1187"/>
      <c r="CX44" s="1187"/>
      <c r="CY44" s="1187"/>
      <c r="CZ44" s="1187"/>
      <c r="DA44" s="1181"/>
      <c r="DB44" s="1181"/>
      <c r="DC44" s="1181"/>
      <c r="DD44" s="1181"/>
      <c r="DE44" s="1181"/>
      <c r="DF44" s="1181"/>
      <c r="DG44" s="1181"/>
      <c r="DH44" s="1181"/>
      <c r="DI44" s="1181"/>
      <c r="DJ44" s="1181"/>
      <c r="DK44" s="1181"/>
      <c r="DL44" s="1181"/>
      <c r="DM44" s="1181"/>
      <c r="DN44" s="1187"/>
      <c r="DO44" s="1187"/>
      <c r="DP44" s="1181"/>
      <c r="DQ44" s="1181"/>
      <c r="DR44" s="1181"/>
      <c r="DS44" s="1181"/>
      <c r="DT44" s="1181"/>
      <c r="DU44" s="1181"/>
      <c r="DV44" s="1181"/>
      <c r="DW44" s="1181"/>
      <c r="DX44" s="1181"/>
      <c r="DY44" s="1181"/>
      <c r="DZ44" s="1181"/>
      <c r="EA44" s="1181"/>
      <c r="EB44" s="1181"/>
      <c r="EC44" s="1181"/>
      <c r="ED44" s="1181"/>
      <c r="EE44" s="1187"/>
      <c r="EF44" s="1187"/>
      <c r="EG44" s="1187"/>
      <c r="EH44" s="1187"/>
      <c r="EI44" s="1187"/>
      <c r="EJ44" s="1187"/>
      <c r="EK44" s="1187"/>
      <c r="EL44" s="1187"/>
      <c r="EM44" s="1187"/>
      <c r="EN44" s="1187"/>
      <c r="EO44" s="1187"/>
      <c r="EP44" s="1187"/>
      <c r="EQ44" s="1187"/>
      <c r="ER44" s="1187"/>
      <c r="ES44" s="1187"/>
      <c r="ET44" s="1181"/>
      <c r="EU44" s="1181"/>
      <c r="EV44" s="1181"/>
      <c r="EW44" s="1181"/>
      <c r="EX44" s="1181"/>
      <c r="EY44" s="1181"/>
      <c r="EZ44" s="1181"/>
      <c r="FA44" s="1181"/>
      <c r="FB44" s="1181"/>
      <c r="FC44" s="1181"/>
      <c r="FD44" s="1181"/>
      <c r="FE44" s="1181"/>
      <c r="FF44" s="1181"/>
      <c r="FG44" s="1181"/>
      <c r="FH44" s="1181"/>
      <c r="FI44" s="1187"/>
      <c r="FJ44" s="1187"/>
      <c r="FK44" s="1187"/>
      <c r="FL44" s="1187"/>
      <c r="FM44" s="1187"/>
      <c r="FN44" s="1187"/>
      <c r="FO44" s="1187"/>
      <c r="FP44" s="1187"/>
      <c r="FQ44" s="1187"/>
      <c r="FR44" s="1187"/>
      <c r="FS44" s="1187"/>
      <c r="FT44" s="1187"/>
      <c r="FU44" s="1187"/>
      <c r="FV44" s="1187"/>
      <c r="FW44" s="1187"/>
      <c r="FX44" s="1181"/>
      <c r="FY44" s="1181"/>
      <c r="FZ44" s="1181"/>
      <c r="GA44" s="1181"/>
      <c r="GB44" s="1181"/>
      <c r="GC44" s="1181"/>
      <c r="GD44" s="1181"/>
      <c r="GE44" s="1181"/>
      <c r="GF44" s="1181"/>
      <c r="GG44" s="1181"/>
      <c r="GH44" s="1181"/>
      <c r="GI44" s="1181"/>
      <c r="GJ44" s="1181"/>
      <c r="GK44" s="1181"/>
      <c r="GL44" s="1181"/>
      <c r="GM44" s="1187"/>
      <c r="GN44" s="1187"/>
      <c r="GO44" s="1187"/>
      <c r="GP44" s="1187"/>
      <c r="GQ44" s="1187"/>
      <c r="GR44" s="1187"/>
      <c r="GS44" s="1187"/>
      <c r="GT44" s="1187"/>
      <c r="GU44" s="1187"/>
      <c r="GV44" s="1187"/>
      <c r="GW44" s="1187"/>
      <c r="GX44" s="1187"/>
      <c r="GY44" s="1187"/>
      <c r="GZ44" s="1187"/>
      <c r="HA44" s="1187"/>
      <c r="HB44" s="1181"/>
      <c r="HC44" s="1181"/>
      <c r="HD44" s="1181"/>
      <c r="HE44" s="1181"/>
      <c r="HF44" s="1181"/>
      <c r="HG44" s="1181"/>
      <c r="HH44" s="1181"/>
      <c r="HI44" s="1181"/>
      <c r="HJ44" s="1181"/>
      <c r="HK44" s="1181"/>
      <c r="HL44" s="1181"/>
      <c r="HM44" s="1181"/>
      <c r="HN44" s="1181"/>
      <c r="HO44" s="1181"/>
      <c r="HP44" s="1181"/>
      <c r="HQ44" s="1187"/>
      <c r="HR44" s="1187"/>
      <c r="HS44" s="1187"/>
      <c r="HT44" s="1187"/>
      <c r="HU44" s="1187"/>
      <c r="HV44" s="1187"/>
      <c r="HW44" s="1187"/>
      <c r="HX44" s="1187"/>
      <c r="HY44" s="1187"/>
      <c r="HZ44" s="1187"/>
      <c r="IA44" s="1187"/>
      <c r="IB44" s="1187"/>
      <c r="IC44" s="1187"/>
      <c r="ID44" s="1187"/>
      <c r="IE44" s="1187"/>
      <c r="IF44" s="1214"/>
      <c r="IG44" s="1181"/>
      <c r="IH44" s="1181"/>
      <c r="II44" s="1181"/>
      <c r="IJ44" s="1181"/>
      <c r="IK44" s="1181"/>
      <c r="IL44" s="1181"/>
      <c r="IM44" s="1181"/>
      <c r="IN44" s="1181"/>
      <c r="IO44" s="1181"/>
      <c r="IP44" s="1181"/>
      <c r="IQ44" s="1181"/>
      <c r="IR44" s="1181"/>
      <c r="IS44" s="1181"/>
      <c r="IT44" s="1219"/>
      <c r="IU44" s="1220"/>
    </row>
    <row r="45" spans="1:255">
      <c r="A45" s="1179"/>
      <c r="D45" s="1181"/>
      <c r="E45" s="1181"/>
      <c r="F45" s="1181"/>
      <c r="G45" s="1181"/>
      <c r="H45" s="1181"/>
      <c r="I45" s="1181"/>
      <c r="J45" s="1181"/>
      <c r="K45" s="1181"/>
      <c r="L45" s="1181"/>
      <c r="M45" s="1181"/>
      <c r="N45" s="1181"/>
      <c r="O45" s="1181"/>
      <c r="P45" s="1181"/>
      <c r="Q45" s="1181"/>
      <c r="R45" s="1181"/>
      <c r="S45" s="1187"/>
      <c r="T45" s="1187"/>
      <c r="U45" s="1187"/>
      <c r="V45" s="1187"/>
      <c r="W45" s="1187"/>
      <c r="X45" s="1187"/>
      <c r="Y45" s="1187"/>
      <c r="Z45" s="1187"/>
      <c r="AA45" s="1187"/>
      <c r="AB45" s="1187"/>
      <c r="AC45" s="1187"/>
      <c r="AD45" s="1187"/>
      <c r="AE45" s="1187"/>
      <c r="AF45" s="1187"/>
      <c r="AG45" s="1187"/>
      <c r="AH45" s="1181"/>
      <c r="AI45" s="1181"/>
      <c r="AJ45" s="1187"/>
      <c r="AK45" s="1187"/>
      <c r="AL45" s="1187"/>
      <c r="AM45" s="1187"/>
      <c r="AN45" s="1187"/>
      <c r="AO45" s="1187"/>
      <c r="AP45" s="1187"/>
      <c r="AQ45" s="1187"/>
      <c r="AR45" s="1187"/>
      <c r="AS45" s="1187"/>
      <c r="AT45" s="1187"/>
      <c r="AU45" s="1187"/>
      <c r="AV45" s="1187"/>
      <c r="AW45" s="1181"/>
      <c r="AX45" s="1181"/>
      <c r="AY45" s="1181"/>
      <c r="AZ45" s="1181"/>
      <c r="BA45" s="1181"/>
      <c r="BB45" s="1181"/>
      <c r="BC45" s="1181"/>
      <c r="BD45" s="1181"/>
      <c r="BE45" s="1181"/>
      <c r="BF45" s="1181"/>
      <c r="BG45" s="1181"/>
      <c r="BH45" s="1181"/>
      <c r="BI45" s="1181"/>
      <c r="BJ45" s="1187"/>
      <c r="BK45" s="1187"/>
      <c r="BL45" s="1187"/>
      <c r="BM45" s="1187"/>
      <c r="BN45" s="1187"/>
      <c r="BO45" s="1187"/>
      <c r="BP45" s="1187"/>
      <c r="BQ45" s="1187"/>
      <c r="BR45" s="1187"/>
      <c r="BS45" s="1187"/>
      <c r="BT45" s="1187"/>
      <c r="BU45" s="1187"/>
      <c r="BV45" s="1187"/>
      <c r="BW45" s="1187"/>
      <c r="BX45" s="1187"/>
      <c r="BY45" s="1181"/>
      <c r="BZ45" s="1181"/>
      <c r="CA45" s="1181"/>
      <c r="CB45" s="1181"/>
      <c r="CC45" s="1181"/>
      <c r="CD45" s="1181"/>
      <c r="CE45" s="1181"/>
      <c r="CF45" s="1181"/>
      <c r="CG45" s="1181"/>
      <c r="CH45" s="1181"/>
      <c r="CI45" s="1181"/>
      <c r="CJ45" s="1181"/>
      <c r="CK45" s="1181"/>
      <c r="CL45" s="1187"/>
      <c r="CM45" s="1187"/>
      <c r="CN45" s="1187"/>
      <c r="CO45" s="1187"/>
      <c r="CP45" s="1187"/>
      <c r="CQ45" s="1187"/>
      <c r="CR45" s="1187"/>
      <c r="CS45" s="1187"/>
      <c r="CT45" s="1187"/>
      <c r="CU45" s="1187"/>
      <c r="CV45" s="1187"/>
      <c r="CW45" s="1187"/>
      <c r="CX45" s="1187"/>
      <c r="CY45" s="1187"/>
      <c r="CZ45" s="1187"/>
      <c r="DA45" s="1181"/>
      <c r="DB45" s="1181"/>
      <c r="DC45" s="1181"/>
      <c r="DD45" s="1181"/>
      <c r="DE45" s="1181"/>
      <c r="DF45" s="1181"/>
      <c r="DG45" s="1181"/>
      <c r="DH45" s="1181"/>
      <c r="DI45" s="1181"/>
      <c r="DJ45" s="1181"/>
      <c r="DK45" s="1181"/>
      <c r="DL45" s="1181"/>
      <c r="DM45" s="1181"/>
      <c r="DN45" s="1187"/>
      <c r="DO45" s="1187"/>
      <c r="DP45" s="1181"/>
      <c r="DQ45" s="1181"/>
      <c r="DR45" s="1181"/>
      <c r="DS45" s="1181"/>
      <c r="DT45" s="1181"/>
      <c r="DU45" s="1181"/>
      <c r="DV45" s="1181"/>
      <c r="DW45" s="1181"/>
      <c r="DX45" s="1181"/>
      <c r="DY45" s="1181"/>
      <c r="DZ45" s="1181"/>
      <c r="EA45" s="1181"/>
      <c r="EB45" s="1181"/>
      <c r="EC45" s="1181"/>
      <c r="ED45" s="1181"/>
      <c r="EE45" s="1187"/>
      <c r="EF45" s="1187"/>
      <c r="EG45" s="1187"/>
      <c r="EH45" s="1187"/>
      <c r="EI45" s="1187"/>
      <c r="EJ45" s="1187"/>
      <c r="EK45" s="1187"/>
      <c r="EL45" s="1187"/>
      <c r="EM45" s="1187"/>
      <c r="EN45" s="1187"/>
      <c r="EO45" s="1187"/>
      <c r="EP45" s="1187"/>
      <c r="EQ45" s="1187"/>
      <c r="ER45" s="1187"/>
      <c r="ES45" s="1187"/>
      <c r="ET45" s="1181"/>
      <c r="EU45" s="1181"/>
      <c r="EV45" s="1181"/>
      <c r="EW45" s="1181"/>
      <c r="EX45" s="1181"/>
      <c r="EY45" s="1181"/>
      <c r="EZ45" s="1181"/>
      <c r="FA45" s="1181"/>
      <c r="FB45" s="1181"/>
      <c r="FC45" s="1181"/>
      <c r="FD45" s="1181"/>
      <c r="FE45" s="1181"/>
      <c r="FF45" s="1181"/>
      <c r="FG45" s="1181"/>
      <c r="FH45" s="1181"/>
      <c r="FI45" s="1187"/>
      <c r="FJ45" s="1187"/>
      <c r="FK45" s="1187"/>
      <c r="FL45" s="1187"/>
      <c r="FM45" s="1187"/>
      <c r="FN45" s="1187"/>
      <c r="FO45" s="1187"/>
      <c r="FP45" s="1187"/>
      <c r="FQ45" s="1187"/>
      <c r="FR45" s="1187"/>
      <c r="FS45" s="1187"/>
      <c r="FT45" s="1187"/>
      <c r="FU45" s="1187"/>
      <c r="FV45" s="1187"/>
      <c r="FW45" s="1187"/>
      <c r="FX45" s="1181"/>
      <c r="FY45" s="1181"/>
      <c r="FZ45" s="1181"/>
      <c r="GA45" s="1181"/>
      <c r="GB45" s="1181"/>
      <c r="GC45" s="1181"/>
      <c r="GD45" s="1181"/>
      <c r="GE45" s="1181"/>
      <c r="GF45" s="1181"/>
      <c r="GG45" s="1181"/>
      <c r="GH45" s="1181"/>
      <c r="GI45" s="1181"/>
      <c r="GJ45" s="1181"/>
      <c r="GK45" s="1181"/>
      <c r="GL45" s="1181"/>
      <c r="GM45" s="1187"/>
      <c r="GN45" s="1187"/>
      <c r="GO45" s="1187"/>
      <c r="GP45" s="1187"/>
      <c r="GQ45" s="1187"/>
      <c r="GR45" s="1187"/>
      <c r="GS45" s="1187"/>
      <c r="GT45" s="1187"/>
      <c r="GU45" s="1187"/>
      <c r="GV45" s="1187"/>
      <c r="GW45" s="1187"/>
      <c r="GX45" s="1187"/>
      <c r="GY45" s="1187"/>
      <c r="GZ45" s="1187"/>
      <c r="HA45" s="1187"/>
      <c r="HB45" s="1181"/>
      <c r="HC45" s="1181"/>
      <c r="HD45" s="1181"/>
      <c r="HE45" s="1181"/>
      <c r="HF45" s="1181"/>
      <c r="HG45" s="1181"/>
      <c r="HH45" s="1181"/>
      <c r="HI45" s="1181"/>
      <c r="HJ45" s="1181"/>
      <c r="HK45" s="1181"/>
      <c r="HL45" s="1181"/>
      <c r="HM45" s="1181"/>
      <c r="HN45" s="1181"/>
      <c r="HO45" s="1181"/>
      <c r="HP45" s="1181"/>
      <c r="HQ45" s="1187"/>
      <c r="HR45" s="1187"/>
      <c r="HS45" s="1187"/>
      <c r="HT45" s="1187"/>
      <c r="HU45" s="1187"/>
      <c r="HV45" s="1187"/>
      <c r="HW45" s="1187"/>
      <c r="HX45" s="1187"/>
      <c r="HY45" s="1187"/>
      <c r="HZ45" s="1187"/>
      <c r="IA45" s="1187"/>
      <c r="IB45" s="1187"/>
      <c r="IC45" s="1187"/>
      <c r="ID45" s="1187"/>
      <c r="IE45" s="1187"/>
      <c r="IF45" s="1214"/>
      <c r="IG45" s="1181"/>
      <c r="IH45" s="1181"/>
      <c r="II45" s="1181"/>
      <c r="IJ45" s="1181"/>
      <c r="IK45" s="1181"/>
      <c r="IL45" s="1181"/>
      <c r="IM45" s="1181"/>
      <c r="IN45" s="1181"/>
      <c r="IO45" s="1181"/>
      <c r="IP45" s="1181"/>
      <c r="IQ45" s="1181"/>
      <c r="IR45" s="1181"/>
      <c r="IS45" s="1181"/>
      <c r="IT45" s="1219"/>
      <c r="IU45" s="1220"/>
    </row>
    <row r="46" spans="1:255">
      <c r="A46" s="1179"/>
      <c r="D46" s="1181"/>
      <c r="E46" s="1181"/>
      <c r="F46" s="1181"/>
      <c r="G46" s="1181"/>
      <c r="H46" s="1181"/>
      <c r="I46" s="1181"/>
      <c r="J46" s="1181"/>
      <c r="K46" s="1181"/>
      <c r="L46" s="1181"/>
      <c r="M46" s="1181"/>
      <c r="N46" s="1181"/>
      <c r="O46" s="1181"/>
      <c r="P46" s="1181"/>
      <c r="Q46" s="1181"/>
      <c r="R46" s="1181"/>
      <c r="S46" s="1187"/>
      <c r="T46" s="1187"/>
      <c r="U46" s="1187"/>
      <c r="V46" s="1187"/>
      <c r="W46" s="1187"/>
      <c r="X46" s="1187"/>
      <c r="Y46" s="1187"/>
      <c r="Z46" s="1187"/>
      <c r="AA46" s="1187"/>
      <c r="AB46" s="1187"/>
      <c r="AC46" s="1187"/>
      <c r="AD46" s="1187"/>
      <c r="AE46" s="1187"/>
      <c r="AF46" s="1187"/>
      <c r="AG46" s="1187"/>
      <c r="AH46" s="1181"/>
      <c r="AI46" s="1181"/>
      <c r="AJ46" s="1187"/>
      <c r="AK46" s="1187"/>
      <c r="AL46" s="1187"/>
      <c r="AM46" s="1187"/>
      <c r="AN46" s="1187"/>
      <c r="AO46" s="1187"/>
      <c r="AP46" s="1187"/>
      <c r="AQ46" s="1187"/>
      <c r="AR46" s="1187"/>
      <c r="AS46" s="1187"/>
      <c r="AT46" s="1187"/>
      <c r="AU46" s="1187"/>
      <c r="AV46" s="1187"/>
      <c r="AW46" s="1181"/>
      <c r="AX46" s="1181"/>
      <c r="AY46" s="1181"/>
      <c r="AZ46" s="1181"/>
      <c r="BA46" s="1181"/>
      <c r="BB46" s="1181"/>
      <c r="BC46" s="1181"/>
      <c r="BD46" s="1181"/>
      <c r="BE46" s="1181"/>
      <c r="BF46" s="1181"/>
      <c r="BG46" s="1181"/>
      <c r="BH46" s="1181"/>
      <c r="BI46" s="1181"/>
      <c r="BJ46" s="1187"/>
      <c r="BK46" s="1187"/>
      <c r="BL46" s="1187"/>
      <c r="BM46" s="1187"/>
      <c r="BN46" s="1187"/>
      <c r="BO46" s="1187"/>
      <c r="BP46" s="1187"/>
      <c r="BQ46" s="1187"/>
      <c r="BR46" s="1187"/>
      <c r="BS46" s="1187"/>
      <c r="BT46" s="1187"/>
      <c r="BU46" s="1187"/>
      <c r="BV46" s="1187"/>
      <c r="BW46" s="1187"/>
      <c r="BX46" s="1187"/>
      <c r="BY46" s="1181"/>
      <c r="BZ46" s="1181"/>
      <c r="CA46" s="1181"/>
      <c r="CB46" s="1181"/>
      <c r="CC46" s="1181"/>
      <c r="CD46" s="1181"/>
      <c r="CE46" s="1181"/>
      <c r="CF46" s="1181"/>
      <c r="CG46" s="1181"/>
      <c r="CH46" s="1181"/>
      <c r="CI46" s="1181"/>
      <c r="CJ46" s="1181"/>
      <c r="CK46" s="1181"/>
      <c r="CL46" s="1187"/>
      <c r="CM46" s="1187"/>
      <c r="CN46" s="1187"/>
      <c r="CO46" s="1187"/>
      <c r="CP46" s="1187"/>
      <c r="CQ46" s="1187"/>
      <c r="CR46" s="1187"/>
      <c r="CS46" s="1187"/>
      <c r="CT46" s="1187"/>
      <c r="CU46" s="1187"/>
      <c r="CV46" s="1187"/>
      <c r="CW46" s="1187"/>
      <c r="CX46" s="1187"/>
      <c r="CY46" s="1187"/>
      <c r="CZ46" s="1187"/>
      <c r="DA46" s="1181"/>
      <c r="DB46" s="1181"/>
      <c r="DC46" s="1181"/>
      <c r="DD46" s="1181"/>
      <c r="DE46" s="1181"/>
      <c r="DF46" s="1181"/>
      <c r="DG46" s="1181"/>
      <c r="DH46" s="1181"/>
      <c r="DI46" s="1181"/>
      <c r="DJ46" s="1181"/>
      <c r="DK46" s="1181"/>
      <c r="DL46" s="1181"/>
      <c r="DM46" s="1181"/>
      <c r="DN46" s="1187"/>
      <c r="DO46" s="1187"/>
      <c r="DP46" s="1181"/>
      <c r="DQ46" s="1181"/>
      <c r="DR46" s="1181"/>
      <c r="DS46" s="1181"/>
      <c r="DT46" s="1181"/>
      <c r="DU46" s="1181"/>
      <c r="DV46" s="1181"/>
      <c r="DW46" s="1181"/>
      <c r="DX46" s="1181"/>
      <c r="DY46" s="1181"/>
      <c r="DZ46" s="1181"/>
      <c r="EA46" s="1181"/>
      <c r="EB46" s="1181"/>
      <c r="EC46" s="1181"/>
      <c r="ED46" s="1181"/>
      <c r="EE46" s="1187"/>
      <c r="EF46" s="1187"/>
      <c r="EG46" s="1187"/>
      <c r="EH46" s="1187"/>
      <c r="EI46" s="1187"/>
      <c r="EJ46" s="1187"/>
      <c r="EK46" s="1187"/>
      <c r="EL46" s="1187"/>
      <c r="EM46" s="1187"/>
      <c r="EN46" s="1187"/>
      <c r="EO46" s="1187"/>
      <c r="EP46" s="1187"/>
      <c r="EQ46" s="1187"/>
      <c r="ER46" s="1187"/>
      <c r="ES46" s="1187"/>
      <c r="ET46" s="1181"/>
      <c r="EU46" s="1181"/>
      <c r="EV46" s="1181"/>
      <c r="EW46" s="1181"/>
      <c r="EX46" s="1181"/>
      <c r="EY46" s="1181"/>
      <c r="EZ46" s="1181"/>
      <c r="FA46" s="1181"/>
      <c r="FB46" s="1181"/>
      <c r="FC46" s="1181"/>
      <c r="FD46" s="1181"/>
      <c r="FE46" s="1181"/>
      <c r="FF46" s="1181"/>
      <c r="FG46" s="1181"/>
      <c r="FH46" s="1181"/>
      <c r="FI46" s="1187"/>
      <c r="FJ46" s="1187"/>
      <c r="FK46" s="1187"/>
      <c r="FL46" s="1187"/>
      <c r="FM46" s="1187"/>
      <c r="FN46" s="1187"/>
      <c r="FO46" s="1187"/>
      <c r="FP46" s="1187"/>
      <c r="FQ46" s="1187"/>
      <c r="FR46" s="1187"/>
      <c r="FS46" s="1187"/>
      <c r="FT46" s="1187"/>
      <c r="FU46" s="1187"/>
      <c r="FV46" s="1187"/>
      <c r="FW46" s="1187"/>
      <c r="FX46" s="1181"/>
      <c r="FY46" s="1181"/>
      <c r="FZ46" s="1181"/>
      <c r="GA46" s="1181"/>
      <c r="GB46" s="1181"/>
      <c r="GC46" s="1181"/>
      <c r="GD46" s="1181"/>
      <c r="GE46" s="1181"/>
      <c r="GF46" s="1181"/>
      <c r="GG46" s="1181"/>
      <c r="GH46" s="1181"/>
      <c r="GI46" s="1181"/>
      <c r="GJ46" s="1181"/>
      <c r="GK46" s="1181"/>
      <c r="GL46" s="1181"/>
      <c r="GM46" s="1187"/>
      <c r="GN46" s="1187"/>
      <c r="GO46" s="1187"/>
      <c r="GP46" s="1187"/>
      <c r="GQ46" s="1187"/>
      <c r="GR46" s="1187"/>
      <c r="GS46" s="1187"/>
      <c r="GT46" s="1187"/>
      <c r="GU46" s="1187"/>
      <c r="GV46" s="1187"/>
      <c r="GW46" s="1187"/>
      <c r="GX46" s="1187"/>
      <c r="GY46" s="1187"/>
      <c r="GZ46" s="1187"/>
      <c r="HA46" s="1187"/>
      <c r="HB46" s="1181"/>
      <c r="HC46" s="1181"/>
      <c r="HD46" s="1181"/>
      <c r="HE46" s="1181"/>
      <c r="HF46" s="1181"/>
      <c r="HG46" s="1181"/>
      <c r="HH46" s="1181"/>
      <c r="HI46" s="1181"/>
      <c r="HJ46" s="1181"/>
      <c r="HK46" s="1181"/>
      <c r="HL46" s="1181"/>
      <c r="HM46" s="1181"/>
      <c r="HN46" s="1181"/>
      <c r="HO46" s="1181"/>
      <c r="HP46" s="1181"/>
      <c r="HQ46" s="1187"/>
      <c r="HR46" s="1187"/>
      <c r="HS46" s="1187"/>
      <c r="HT46" s="1187"/>
      <c r="HU46" s="1187"/>
      <c r="HV46" s="1187"/>
      <c r="HW46" s="1187"/>
      <c r="HX46" s="1187"/>
      <c r="HY46" s="1187"/>
      <c r="HZ46" s="1187"/>
      <c r="IA46" s="1187"/>
      <c r="IB46" s="1187"/>
      <c r="IC46" s="1187"/>
      <c r="ID46" s="1187"/>
      <c r="IE46" s="1187"/>
      <c r="IF46" s="1214"/>
      <c r="IG46" s="1181"/>
      <c r="IH46" s="1181"/>
      <c r="II46" s="1181"/>
      <c r="IJ46" s="1181"/>
      <c r="IK46" s="1181"/>
      <c r="IL46" s="1181"/>
      <c r="IM46" s="1181"/>
      <c r="IN46" s="1181"/>
      <c r="IO46" s="1181"/>
      <c r="IP46" s="1181"/>
      <c r="IQ46" s="1181"/>
      <c r="IR46" s="1181"/>
      <c r="IS46" s="1181"/>
      <c r="IT46" s="1219"/>
      <c r="IU46" s="1220"/>
    </row>
    <row r="47" spans="1:255">
      <c r="A47" s="1179"/>
      <c r="D47" s="1181"/>
      <c r="E47" s="1181"/>
      <c r="F47" s="1181"/>
      <c r="G47" s="1181"/>
      <c r="H47" s="1181"/>
      <c r="I47" s="1181"/>
      <c r="J47" s="1181"/>
      <c r="K47" s="1181"/>
      <c r="L47" s="1181"/>
      <c r="M47" s="1181"/>
      <c r="N47" s="1181"/>
      <c r="O47" s="1181"/>
      <c r="P47" s="1181"/>
      <c r="Q47" s="1181"/>
      <c r="R47" s="1181"/>
      <c r="S47" s="1187"/>
      <c r="T47" s="1187"/>
      <c r="U47" s="1187"/>
      <c r="V47" s="1187"/>
      <c r="W47" s="1187"/>
      <c r="X47" s="1187"/>
      <c r="Y47" s="1187"/>
      <c r="Z47" s="1187"/>
      <c r="AA47" s="1187"/>
      <c r="AB47" s="1187"/>
      <c r="AC47" s="1187"/>
      <c r="AD47" s="1187"/>
      <c r="AE47" s="1187"/>
      <c r="AF47" s="1187"/>
      <c r="AG47" s="1187"/>
      <c r="AH47" s="1181"/>
      <c r="AI47" s="1181"/>
      <c r="AJ47" s="1187"/>
      <c r="AK47" s="1187"/>
      <c r="AL47" s="1187"/>
      <c r="AM47" s="1187"/>
      <c r="AN47" s="1187"/>
      <c r="AO47" s="1187"/>
      <c r="AP47" s="1187"/>
      <c r="AQ47" s="1187"/>
      <c r="AR47" s="1187"/>
      <c r="AS47" s="1187"/>
      <c r="AT47" s="1187"/>
      <c r="AU47" s="1187"/>
      <c r="AV47" s="1187"/>
      <c r="AW47" s="1181"/>
      <c r="AX47" s="1181"/>
      <c r="AY47" s="1181"/>
      <c r="AZ47" s="1181"/>
      <c r="BA47" s="1181"/>
      <c r="BB47" s="1181"/>
      <c r="BC47" s="1181"/>
      <c r="BD47" s="1181"/>
      <c r="BE47" s="1181"/>
      <c r="BF47" s="1181"/>
      <c r="BG47" s="1181"/>
      <c r="BH47" s="1181"/>
      <c r="BI47" s="1181"/>
      <c r="BJ47" s="1187"/>
      <c r="BK47" s="1187"/>
      <c r="BL47" s="1187"/>
      <c r="BM47" s="1187"/>
      <c r="BN47" s="1187"/>
      <c r="BO47" s="1187"/>
      <c r="BP47" s="1187"/>
      <c r="BQ47" s="1187"/>
      <c r="BR47" s="1187"/>
      <c r="BS47" s="1187"/>
      <c r="BT47" s="1187"/>
      <c r="BU47" s="1187"/>
      <c r="BV47" s="1187"/>
      <c r="BW47" s="1187"/>
      <c r="BX47" s="1187"/>
      <c r="BY47" s="1181"/>
      <c r="BZ47" s="1181"/>
      <c r="CA47" s="1181"/>
      <c r="CB47" s="1181"/>
      <c r="CC47" s="1181"/>
      <c r="CD47" s="1181"/>
      <c r="CE47" s="1181"/>
      <c r="CF47" s="1181"/>
      <c r="CG47" s="1181"/>
      <c r="CH47" s="1181"/>
      <c r="CI47" s="1181"/>
      <c r="CJ47" s="1181"/>
      <c r="CK47" s="1181"/>
      <c r="CL47" s="1187"/>
      <c r="CM47" s="1187"/>
      <c r="CN47" s="1187"/>
      <c r="CO47" s="1187"/>
      <c r="CP47" s="1187"/>
      <c r="CQ47" s="1187"/>
      <c r="CR47" s="1187"/>
      <c r="CS47" s="1187"/>
      <c r="CT47" s="1187"/>
      <c r="CU47" s="1187"/>
      <c r="CV47" s="1187"/>
      <c r="CW47" s="1187"/>
      <c r="CX47" s="1187"/>
      <c r="CY47" s="1187"/>
      <c r="CZ47" s="1187"/>
      <c r="DA47" s="1181"/>
      <c r="DB47" s="1181"/>
      <c r="DC47" s="1181"/>
      <c r="DD47" s="1181"/>
      <c r="DE47" s="1181"/>
      <c r="DF47" s="1181"/>
      <c r="DG47" s="1181"/>
      <c r="DH47" s="1181"/>
      <c r="DI47" s="1181"/>
      <c r="DJ47" s="1181"/>
      <c r="DK47" s="1181"/>
      <c r="DL47" s="1181"/>
      <c r="DM47" s="1181"/>
      <c r="DN47" s="1187"/>
      <c r="DO47" s="1187"/>
      <c r="DP47" s="1181"/>
      <c r="DQ47" s="1181"/>
      <c r="DR47" s="1181"/>
      <c r="DS47" s="1181"/>
      <c r="DT47" s="1181"/>
      <c r="DU47" s="1181"/>
      <c r="DV47" s="1181"/>
      <c r="DW47" s="1181"/>
      <c r="DX47" s="1181"/>
      <c r="DY47" s="1181"/>
      <c r="DZ47" s="1181"/>
      <c r="EA47" s="1181"/>
      <c r="EB47" s="1181"/>
      <c r="EC47" s="1181"/>
      <c r="ED47" s="1181"/>
      <c r="EE47" s="1187"/>
      <c r="EF47" s="1187"/>
      <c r="EG47" s="1187"/>
      <c r="EH47" s="1187"/>
      <c r="EI47" s="1187"/>
      <c r="EJ47" s="1187"/>
      <c r="EK47" s="1187"/>
      <c r="EL47" s="1187"/>
      <c r="EM47" s="1187"/>
      <c r="EN47" s="1187"/>
      <c r="EO47" s="1187"/>
      <c r="EP47" s="1187"/>
      <c r="EQ47" s="1187"/>
      <c r="ER47" s="1187"/>
      <c r="ES47" s="1187"/>
      <c r="ET47" s="1181"/>
      <c r="EU47" s="1181"/>
      <c r="EV47" s="1181"/>
      <c r="EW47" s="1181"/>
      <c r="EX47" s="1181"/>
      <c r="EY47" s="1181"/>
      <c r="EZ47" s="1181"/>
      <c r="FA47" s="1181"/>
      <c r="FB47" s="1181"/>
      <c r="FC47" s="1181"/>
      <c r="FD47" s="1181"/>
      <c r="FE47" s="1181"/>
      <c r="FF47" s="1181"/>
      <c r="FG47" s="1181"/>
      <c r="FH47" s="1181"/>
      <c r="FI47" s="1187"/>
      <c r="FJ47" s="1187"/>
      <c r="FK47" s="1187"/>
      <c r="FL47" s="1187"/>
      <c r="FM47" s="1187"/>
      <c r="FN47" s="1187"/>
      <c r="FO47" s="1187"/>
      <c r="FP47" s="1187"/>
      <c r="FQ47" s="1187"/>
      <c r="FR47" s="1187"/>
      <c r="FS47" s="1187"/>
      <c r="FT47" s="1187"/>
      <c r="FU47" s="1187"/>
      <c r="FV47" s="1187"/>
      <c r="FW47" s="1187"/>
      <c r="FX47" s="1181"/>
      <c r="FY47" s="1181"/>
      <c r="FZ47" s="1181"/>
      <c r="GA47" s="1181"/>
      <c r="GB47" s="1181"/>
      <c r="GC47" s="1181"/>
      <c r="GD47" s="1181"/>
      <c r="GE47" s="1181"/>
      <c r="GF47" s="1181"/>
      <c r="GG47" s="1181"/>
      <c r="GH47" s="1181"/>
      <c r="GI47" s="1181"/>
      <c r="GJ47" s="1181"/>
      <c r="GK47" s="1181"/>
      <c r="GL47" s="1181"/>
      <c r="GM47" s="1187"/>
      <c r="GN47" s="1187"/>
      <c r="GO47" s="1187"/>
      <c r="GP47" s="1187"/>
      <c r="GQ47" s="1187"/>
      <c r="GR47" s="1187"/>
      <c r="GS47" s="1187"/>
      <c r="GT47" s="1187"/>
      <c r="GU47" s="1187"/>
      <c r="GV47" s="1187"/>
      <c r="GW47" s="1187"/>
      <c r="GX47" s="1187"/>
      <c r="GY47" s="1187"/>
      <c r="GZ47" s="1187"/>
      <c r="HA47" s="1187"/>
      <c r="HB47" s="1181"/>
      <c r="HC47" s="1181"/>
      <c r="HD47" s="1181"/>
      <c r="HE47" s="1181"/>
      <c r="HF47" s="1181"/>
      <c r="HG47" s="1181"/>
      <c r="HH47" s="1181"/>
      <c r="HI47" s="1181"/>
      <c r="HJ47" s="1181"/>
      <c r="HK47" s="1181"/>
      <c r="HL47" s="1181"/>
      <c r="HM47" s="1181"/>
      <c r="HN47" s="1181"/>
      <c r="HO47" s="1181"/>
      <c r="HP47" s="1181"/>
      <c r="HQ47" s="1187"/>
      <c r="HR47" s="1187"/>
      <c r="HS47" s="1187"/>
      <c r="HT47" s="1187"/>
      <c r="HU47" s="1187"/>
      <c r="HV47" s="1187"/>
      <c r="HW47" s="1187"/>
      <c r="HX47" s="1187"/>
      <c r="HY47" s="1187"/>
      <c r="HZ47" s="1187"/>
      <c r="IA47" s="1187"/>
      <c r="IB47" s="1187"/>
      <c r="IC47" s="1187"/>
      <c r="ID47" s="1187"/>
      <c r="IE47" s="1187"/>
      <c r="IF47" s="1214"/>
      <c r="IG47" s="1181"/>
      <c r="IH47" s="1181"/>
      <c r="II47" s="1181"/>
      <c r="IJ47" s="1181"/>
      <c r="IK47" s="1181"/>
      <c r="IL47" s="1181"/>
      <c r="IM47" s="1181"/>
      <c r="IN47" s="1181"/>
      <c r="IO47" s="1181"/>
      <c r="IP47" s="1181"/>
      <c r="IQ47" s="1181"/>
      <c r="IR47" s="1181"/>
      <c r="IS47" s="1181"/>
      <c r="IT47" s="1219"/>
      <c r="IU47" s="1220"/>
    </row>
    <row r="48" spans="1:255">
      <c r="A48" s="1179"/>
      <c r="D48" s="1181"/>
      <c r="E48" s="1181"/>
      <c r="F48" s="1181"/>
      <c r="G48" s="1181"/>
      <c r="H48" s="1181"/>
      <c r="I48" s="1181"/>
      <c r="J48" s="1181"/>
      <c r="K48" s="1181"/>
      <c r="L48" s="1181"/>
      <c r="M48" s="1181"/>
      <c r="N48" s="1181"/>
      <c r="O48" s="1181"/>
      <c r="P48" s="1181"/>
      <c r="Q48" s="1181"/>
      <c r="R48" s="1181"/>
      <c r="S48" s="1187"/>
      <c r="T48" s="1187"/>
      <c r="U48" s="1187"/>
      <c r="V48" s="1187"/>
      <c r="W48" s="1187"/>
      <c r="X48" s="1187"/>
      <c r="Y48" s="1187"/>
      <c r="Z48" s="1187"/>
      <c r="AA48" s="1187"/>
      <c r="AB48" s="1187"/>
      <c r="AC48" s="1187"/>
      <c r="AD48" s="1187"/>
      <c r="AE48" s="1187"/>
      <c r="AF48" s="1187"/>
      <c r="AG48" s="1187"/>
      <c r="AH48" s="1181"/>
      <c r="AI48" s="1181"/>
      <c r="AJ48" s="1187"/>
      <c r="AK48" s="1187"/>
      <c r="AL48" s="1187"/>
      <c r="AM48" s="1187"/>
      <c r="AN48" s="1187"/>
      <c r="AO48" s="1187"/>
      <c r="AP48" s="1187"/>
      <c r="AQ48" s="1187"/>
      <c r="AR48" s="1187"/>
      <c r="AS48" s="1187"/>
      <c r="AT48" s="1187"/>
      <c r="AU48" s="1187"/>
      <c r="AV48" s="1187"/>
      <c r="AW48" s="1181"/>
      <c r="AX48" s="1181"/>
      <c r="AY48" s="1181"/>
      <c r="AZ48" s="1181"/>
      <c r="BA48" s="1181"/>
      <c r="BB48" s="1181"/>
      <c r="BC48" s="1181"/>
      <c r="BD48" s="1181"/>
      <c r="BE48" s="1181"/>
      <c r="BF48" s="1181"/>
      <c r="BG48" s="1181"/>
      <c r="BH48" s="1181"/>
      <c r="BI48" s="1181"/>
      <c r="BJ48" s="1187"/>
      <c r="BK48" s="1187"/>
      <c r="BL48" s="1187"/>
      <c r="BM48" s="1187"/>
      <c r="BN48" s="1187"/>
      <c r="BO48" s="1187"/>
      <c r="BP48" s="1187"/>
      <c r="BQ48" s="1187"/>
      <c r="BR48" s="1187"/>
      <c r="BS48" s="1187"/>
      <c r="BT48" s="1187"/>
      <c r="BU48" s="1187"/>
      <c r="BV48" s="1187"/>
      <c r="BW48" s="1187"/>
      <c r="BX48" s="1187"/>
      <c r="BY48" s="1181"/>
      <c r="BZ48" s="1181"/>
      <c r="CA48" s="1181"/>
      <c r="CB48" s="1181"/>
      <c r="CC48" s="1181"/>
      <c r="CD48" s="1181"/>
      <c r="CE48" s="1181"/>
      <c r="CF48" s="1181"/>
      <c r="CG48" s="1181"/>
      <c r="CH48" s="1181"/>
      <c r="CI48" s="1181"/>
      <c r="CJ48" s="1181"/>
      <c r="CK48" s="1181"/>
      <c r="CL48" s="1187"/>
      <c r="CM48" s="1187"/>
      <c r="CN48" s="1187"/>
      <c r="CO48" s="1187"/>
      <c r="CP48" s="1187"/>
      <c r="CQ48" s="1187"/>
      <c r="CR48" s="1187"/>
      <c r="CS48" s="1187"/>
      <c r="CT48" s="1187"/>
      <c r="CU48" s="1187"/>
      <c r="CV48" s="1187"/>
      <c r="CW48" s="1187"/>
      <c r="CX48" s="1187"/>
      <c r="CY48" s="1187"/>
      <c r="CZ48" s="1187"/>
      <c r="DA48" s="1181"/>
      <c r="DB48" s="1181"/>
      <c r="DC48" s="1181"/>
      <c r="DD48" s="1181"/>
      <c r="DE48" s="1181"/>
      <c r="DF48" s="1181"/>
      <c r="DG48" s="1181"/>
      <c r="DH48" s="1181"/>
      <c r="DI48" s="1181"/>
      <c r="DJ48" s="1181"/>
      <c r="DK48" s="1181"/>
      <c r="DL48" s="1181"/>
      <c r="DM48" s="1181"/>
      <c r="DN48" s="1187"/>
      <c r="DO48" s="1187"/>
      <c r="DP48" s="1181"/>
      <c r="DQ48" s="1181"/>
      <c r="DR48" s="1181"/>
      <c r="DS48" s="1181"/>
      <c r="DT48" s="1181"/>
      <c r="DU48" s="1181"/>
      <c r="DV48" s="1181"/>
      <c r="DW48" s="1181"/>
      <c r="DX48" s="1181"/>
      <c r="DY48" s="1181"/>
      <c r="DZ48" s="1181"/>
      <c r="EA48" s="1181"/>
      <c r="EB48" s="1181"/>
      <c r="EC48" s="1181"/>
      <c r="ED48" s="1181"/>
      <c r="EE48" s="1187"/>
      <c r="EF48" s="1187"/>
      <c r="EG48" s="1187"/>
      <c r="EH48" s="1187"/>
      <c r="EI48" s="1187"/>
      <c r="EJ48" s="1187"/>
      <c r="EK48" s="1187"/>
      <c r="EL48" s="1187"/>
      <c r="EM48" s="1187"/>
      <c r="EN48" s="1187"/>
      <c r="EO48" s="1187"/>
      <c r="EP48" s="1187"/>
      <c r="EQ48" s="1187"/>
      <c r="ER48" s="1187"/>
      <c r="ES48" s="1187"/>
      <c r="ET48" s="1181"/>
      <c r="EU48" s="1181"/>
      <c r="EV48" s="1181"/>
      <c r="EW48" s="1181"/>
      <c r="EX48" s="1181"/>
      <c r="EY48" s="1181"/>
      <c r="EZ48" s="1181"/>
      <c r="FA48" s="1181"/>
      <c r="FB48" s="1181"/>
      <c r="FC48" s="1181"/>
      <c r="FD48" s="1181"/>
      <c r="FE48" s="1181"/>
      <c r="FF48" s="1181"/>
      <c r="FG48" s="1181"/>
      <c r="FH48" s="1181"/>
      <c r="FI48" s="1187"/>
      <c r="FJ48" s="1187"/>
      <c r="FK48" s="1187"/>
      <c r="FL48" s="1187"/>
      <c r="FM48" s="1187"/>
      <c r="FN48" s="1187"/>
      <c r="FO48" s="1187"/>
      <c r="FP48" s="1187"/>
      <c r="FQ48" s="1187"/>
      <c r="FR48" s="1187"/>
      <c r="FS48" s="1187"/>
      <c r="FT48" s="1187"/>
      <c r="FU48" s="1187"/>
      <c r="FV48" s="1187"/>
      <c r="FW48" s="1187"/>
      <c r="FX48" s="1181"/>
      <c r="FY48" s="1181"/>
      <c r="FZ48" s="1181"/>
      <c r="GA48" s="1181"/>
      <c r="GB48" s="1181"/>
      <c r="GC48" s="1181"/>
      <c r="GD48" s="1181"/>
      <c r="GE48" s="1181"/>
      <c r="GF48" s="1181"/>
      <c r="GG48" s="1181"/>
      <c r="GH48" s="1181"/>
      <c r="GI48" s="1181"/>
      <c r="GJ48" s="1181"/>
      <c r="GK48" s="1181"/>
      <c r="GL48" s="1181"/>
      <c r="GM48" s="1187"/>
      <c r="GN48" s="1187"/>
      <c r="GO48" s="1187"/>
      <c r="GP48" s="1187"/>
      <c r="GQ48" s="1187"/>
      <c r="GR48" s="1187"/>
      <c r="GS48" s="1187"/>
      <c r="GT48" s="1187"/>
      <c r="GU48" s="1187"/>
      <c r="GV48" s="1187"/>
      <c r="GW48" s="1187"/>
      <c r="GX48" s="1187"/>
      <c r="GY48" s="1187"/>
      <c r="GZ48" s="1187"/>
      <c r="HA48" s="1187"/>
      <c r="HB48" s="1181"/>
      <c r="HC48" s="1181"/>
      <c r="HD48" s="1181"/>
      <c r="HE48" s="1181"/>
      <c r="HF48" s="1181"/>
      <c r="HG48" s="1181"/>
      <c r="HH48" s="1181"/>
      <c r="HI48" s="1181"/>
      <c r="HJ48" s="1181"/>
      <c r="HK48" s="1181"/>
      <c r="HL48" s="1181"/>
      <c r="HM48" s="1181"/>
      <c r="HN48" s="1181"/>
      <c r="HO48" s="1181"/>
      <c r="HP48" s="1181"/>
      <c r="HQ48" s="1187"/>
      <c r="HR48" s="1187"/>
      <c r="HS48" s="1187"/>
      <c r="HT48" s="1187"/>
      <c r="HU48" s="1187"/>
      <c r="HV48" s="1187"/>
      <c r="HW48" s="1187"/>
      <c r="HX48" s="1187"/>
      <c r="HY48" s="1187"/>
      <c r="HZ48" s="1187"/>
      <c r="IA48" s="1187"/>
      <c r="IB48" s="1187"/>
      <c r="IC48" s="1187"/>
      <c r="ID48" s="1187"/>
      <c r="IE48" s="1187"/>
      <c r="IF48" s="1214"/>
      <c r="IG48" s="1181"/>
      <c r="IH48" s="1181"/>
      <c r="II48" s="1181"/>
      <c r="IJ48" s="1181"/>
      <c r="IK48" s="1181"/>
      <c r="IL48" s="1181"/>
      <c r="IM48" s="1181"/>
      <c r="IN48" s="1181"/>
      <c r="IO48" s="1181"/>
      <c r="IP48" s="1181"/>
      <c r="IQ48" s="1181"/>
      <c r="IR48" s="1181"/>
      <c r="IS48" s="1181"/>
      <c r="IT48" s="1219"/>
      <c r="IU48" s="1220"/>
    </row>
    <row r="49" spans="1:255">
      <c r="A49" s="1179"/>
      <c r="D49" s="1181"/>
      <c r="E49" s="1181"/>
      <c r="F49" s="1181"/>
      <c r="G49" s="1181"/>
      <c r="H49" s="1181"/>
      <c r="I49" s="1181"/>
      <c r="J49" s="1181"/>
      <c r="K49" s="1181"/>
      <c r="L49" s="1181"/>
      <c r="M49" s="1181"/>
      <c r="N49" s="1181"/>
      <c r="O49" s="1181"/>
      <c r="P49" s="1181"/>
      <c r="Q49" s="1181"/>
      <c r="R49" s="1181"/>
      <c r="S49" s="1187"/>
      <c r="T49" s="1187"/>
      <c r="U49" s="1187"/>
      <c r="V49" s="1187"/>
      <c r="W49" s="1187"/>
      <c r="X49" s="1187"/>
      <c r="Y49" s="1187"/>
      <c r="Z49" s="1187"/>
      <c r="AA49" s="1187"/>
      <c r="AB49" s="1187"/>
      <c r="AC49" s="1187"/>
      <c r="AD49" s="1187"/>
      <c r="AE49" s="1187"/>
      <c r="AF49" s="1187"/>
      <c r="AG49" s="1187"/>
      <c r="AH49" s="1181"/>
      <c r="AI49" s="1181"/>
      <c r="AJ49" s="1187"/>
      <c r="AK49" s="1187"/>
      <c r="AL49" s="1187"/>
      <c r="AM49" s="1187"/>
      <c r="AN49" s="1187"/>
      <c r="AO49" s="1187"/>
      <c r="AP49" s="1187"/>
      <c r="AQ49" s="1187"/>
      <c r="AR49" s="1187"/>
      <c r="AS49" s="1187"/>
      <c r="AT49" s="1187"/>
      <c r="AU49" s="1187"/>
      <c r="AV49" s="1187"/>
      <c r="AW49" s="1181"/>
      <c r="AX49" s="1181"/>
      <c r="AY49" s="1181"/>
      <c r="AZ49" s="1181"/>
      <c r="BA49" s="1181"/>
      <c r="BB49" s="1181"/>
      <c r="BC49" s="1181"/>
      <c r="BD49" s="1181"/>
      <c r="BE49" s="1181"/>
      <c r="BF49" s="1181"/>
      <c r="BG49" s="1181"/>
      <c r="BH49" s="1181"/>
      <c r="BI49" s="1181"/>
      <c r="BJ49" s="1187"/>
      <c r="BK49" s="1187"/>
      <c r="BL49" s="1187"/>
      <c r="BM49" s="1187"/>
      <c r="BN49" s="1187"/>
      <c r="BO49" s="1187"/>
      <c r="BP49" s="1187"/>
      <c r="BQ49" s="1187"/>
      <c r="BR49" s="1187"/>
      <c r="BS49" s="1187"/>
      <c r="BT49" s="1187"/>
      <c r="BU49" s="1187"/>
      <c r="BV49" s="1187"/>
      <c r="BW49" s="1187"/>
      <c r="BX49" s="1187"/>
      <c r="BY49" s="1181"/>
      <c r="BZ49" s="1181"/>
      <c r="CA49" s="1181"/>
      <c r="CB49" s="1181"/>
      <c r="CC49" s="1181"/>
      <c r="CD49" s="1181"/>
      <c r="CE49" s="1181"/>
      <c r="CF49" s="1181"/>
      <c r="CG49" s="1181"/>
      <c r="CH49" s="1181"/>
      <c r="CI49" s="1181"/>
      <c r="CJ49" s="1181"/>
      <c r="CK49" s="1181"/>
      <c r="CL49" s="1187"/>
      <c r="CM49" s="1187"/>
      <c r="CN49" s="1187"/>
      <c r="CO49" s="1187"/>
      <c r="CP49" s="1187"/>
      <c r="CQ49" s="1187"/>
      <c r="CR49" s="1187"/>
      <c r="CS49" s="1187"/>
      <c r="CT49" s="1187"/>
      <c r="CU49" s="1187"/>
      <c r="CV49" s="1187"/>
      <c r="CW49" s="1187"/>
      <c r="CX49" s="1187"/>
      <c r="CY49" s="1187"/>
      <c r="CZ49" s="1187"/>
      <c r="DA49" s="1181"/>
      <c r="DB49" s="1181"/>
      <c r="DC49" s="1181"/>
      <c r="DD49" s="1181"/>
      <c r="DE49" s="1181"/>
      <c r="DF49" s="1181"/>
      <c r="DG49" s="1181"/>
      <c r="DH49" s="1181"/>
      <c r="DI49" s="1181"/>
      <c r="DJ49" s="1181"/>
      <c r="DK49" s="1181"/>
      <c r="DL49" s="1181"/>
      <c r="DM49" s="1181"/>
      <c r="DN49" s="1187"/>
      <c r="DO49" s="1187"/>
      <c r="DP49" s="1181"/>
      <c r="DQ49" s="1181"/>
      <c r="DR49" s="1181"/>
      <c r="DS49" s="1181"/>
      <c r="DT49" s="1181"/>
      <c r="DU49" s="1181"/>
      <c r="DV49" s="1181"/>
      <c r="DW49" s="1181"/>
      <c r="DX49" s="1181"/>
      <c r="DY49" s="1181"/>
      <c r="DZ49" s="1181"/>
      <c r="EA49" s="1181"/>
      <c r="EB49" s="1181"/>
      <c r="EC49" s="1181"/>
      <c r="ED49" s="1181"/>
      <c r="EE49" s="1187"/>
      <c r="EF49" s="1187"/>
      <c r="EG49" s="1187"/>
      <c r="EH49" s="1187"/>
      <c r="EI49" s="1187"/>
      <c r="EJ49" s="1187"/>
      <c r="EK49" s="1187"/>
      <c r="EL49" s="1187"/>
      <c r="EM49" s="1187"/>
      <c r="EN49" s="1187"/>
      <c r="EO49" s="1187"/>
      <c r="EP49" s="1187"/>
      <c r="EQ49" s="1187"/>
      <c r="ER49" s="1187"/>
      <c r="ES49" s="1187"/>
      <c r="ET49" s="1181"/>
      <c r="EU49" s="1181"/>
      <c r="EV49" s="1181"/>
      <c r="EW49" s="1181"/>
      <c r="EX49" s="1181"/>
      <c r="EY49" s="1181"/>
      <c r="EZ49" s="1181"/>
      <c r="FA49" s="1181"/>
      <c r="FB49" s="1181"/>
      <c r="FC49" s="1181"/>
      <c r="FD49" s="1181"/>
      <c r="FE49" s="1181"/>
      <c r="FF49" s="1181"/>
      <c r="FG49" s="1181"/>
      <c r="FH49" s="1181"/>
      <c r="FI49" s="1187"/>
      <c r="FJ49" s="1187"/>
      <c r="FK49" s="1187"/>
      <c r="FL49" s="1187"/>
      <c r="FM49" s="1187"/>
      <c r="FN49" s="1187"/>
      <c r="FO49" s="1187"/>
      <c r="FP49" s="1187"/>
      <c r="FQ49" s="1187"/>
      <c r="FR49" s="1187"/>
      <c r="FS49" s="1187"/>
      <c r="FT49" s="1187"/>
      <c r="FU49" s="1187"/>
      <c r="FV49" s="1187"/>
      <c r="FW49" s="1187"/>
      <c r="FX49" s="1181"/>
      <c r="FY49" s="1181"/>
      <c r="FZ49" s="1181"/>
      <c r="GA49" s="1181"/>
      <c r="GB49" s="1181"/>
      <c r="GC49" s="1181"/>
      <c r="GD49" s="1181"/>
      <c r="GE49" s="1181"/>
      <c r="GF49" s="1181"/>
      <c r="GG49" s="1181"/>
      <c r="GH49" s="1181"/>
      <c r="GI49" s="1181"/>
      <c r="GJ49" s="1181"/>
      <c r="GK49" s="1181"/>
      <c r="GL49" s="1181"/>
      <c r="GM49" s="1187"/>
      <c r="GN49" s="1187"/>
      <c r="GO49" s="1187"/>
      <c r="GP49" s="1187"/>
      <c r="GQ49" s="1187"/>
      <c r="GR49" s="1187"/>
      <c r="GS49" s="1187"/>
      <c r="GT49" s="1187"/>
      <c r="GU49" s="1187"/>
      <c r="GV49" s="1187"/>
      <c r="GW49" s="1187"/>
      <c r="GX49" s="1187"/>
      <c r="GY49" s="1187"/>
      <c r="GZ49" s="1187"/>
      <c r="HA49" s="1187"/>
      <c r="HB49" s="1181"/>
      <c r="HC49" s="1181"/>
      <c r="HD49" s="1181"/>
      <c r="HE49" s="1181"/>
      <c r="HF49" s="1181"/>
      <c r="HG49" s="1181"/>
      <c r="HH49" s="1181"/>
      <c r="HI49" s="1181"/>
      <c r="HJ49" s="1181"/>
      <c r="HK49" s="1181"/>
      <c r="HL49" s="1181"/>
      <c r="HM49" s="1181"/>
      <c r="HN49" s="1181"/>
      <c r="HO49" s="1181"/>
      <c r="HP49" s="1181"/>
      <c r="HQ49" s="1187"/>
      <c r="HR49" s="1187"/>
      <c r="HS49" s="1187"/>
      <c r="HT49" s="1187"/>
      <c r="HU49" s="1187"/>
      <c r="HV49" s="1187"/>
      <c r="HW49" s="1187"/>
      <c r="HX49" s="1187"/>
      <c r="HY49" s="1187"/>
      <c r="HZ49" s="1187"/>
      <c r="IA49" s="1187"/>
      <c r="IB49" s="1187"/>
      <c r="IC49" s="1187"/>
      <c r="ID49" s="1187"/>
      <c r="IE49" s="1187"/>
      <c r="IF49" s="1214"/>
      <c r="IG49" s="1181"/>
      <c r="IH49" s="1181"/>
      <c r="II49" s="1181"/>
      <c r="IJ49" s="1181"/>
      <c r="IK49" s="1181"/>
      <c r="IL49" s="1181"/>
      <c r="IM49" s="1181"/>
      <c r="IN49" s="1181"/>
      <c r="IO49" s="1181"/>
      <c r="IP49" s="1181"/>
      <c r="IQ49" s="1181"/>
      <c r="IR49" s="1181"/>
      <c r="IS49" s="1181"/>
      <c r="IT49" s="1219"/>
      <c r="IU49" s="1220"/>
    </row>
    <row r="50" spans="1:255">
      <c r="A50" s="1179"/>
      <c r="D50" s="1182"/>
      <c r="E50" s="1182"/>
      <c r="F50" s="1182"/>
      <c r="G50" s="1182"/>
      <c r="H50" s="1182"/>
      <c r="I50" s="1182"/>
      <c r="J50" s="1182"/>
      <c r="K50" s="1182"/>
      <c r="L50" s="1182"/>
      <c r="M50" s="1182"/>
      <c r="N50" s="1182"/>
      <c r="O50" s="1182"/>
      <c r="P50" s="1182"/>
      <c r="Q50" s="1182"/>
      <c r="R50" s="1182"/>
      <c r="S50" s="1187"/>
      <c r="T50" s="1187"/>
      <c r="U50" s="1187"/>
      <c r="V50" s="1187"/>
      <c r="W50" s="1187"/>
      <c r="X50" s="1187"/>
      <c r="Y50" s="1187"/>
      <c r="Z50" s="1187"/>
      <c r="AA50" s="1187"/>
      <c r="AB50" s="1187"/>
      <c r="AC50" s="1187"/>
      <c r="AD50" s="1187"/>
      <c r="AE50" s="1187"/>
      <c r="AF50" s="1187"/>
      <c r="AG50" s="1187"/>
      <c r="AH50" s="1181"/>
      <c r="AI50" s="1181"/>
      <c r="AJ50" s="1187"/>
      <c r="AK50" s="1187"/>
      <c r="AL50" s="1187"/>
      <c r="AM50" s="1187"/>
      <c r="AN50" s="1187"/>
      <c r="AO50" s="1187"/>
      <c r="AP50" s="1187"/>
      <c r="AQ50" s="1187"/>
      <c r="AR50" s="1187"/>
      <c r="AS50" s="1187"/>
      <c r="AT50" s="1187"/>
      <c r="AU50" s="1187"/>
      <c r="AV50" s="1187"/>
      <c r="AW50" s="1182"/>
      <c r="AX50" s="1182"/>
      <c r="AY50" s="1182"/>
      <c r="AZ50" s="1182"/>
      <c r="BA50" s="1182"/>
      <c r="BB50" s="1182"/>
      <c r="BC50" s="1182"/>
      <c r="BD50" s="1182"/>
      <c r="BE50" s="1182"/>
      <c r="BF50" s="1182"/>
      <c r="BG50" s="1182"/>
      <c r="BH50" s="1182"/>
      <c r="BI50" s="1182"/>
      <c r="BJ50" s="1187"/>
      <c r="BK50" s="1187"/>
      <c r="BL50" s="1187"/>
      <c r="BM50" s="1187"/>
      <c r="BN50" s="1187"/>
      <c r="BO50" s="1187"/>
      <c r="BP50" s="1187"/>
      <c r="BQ50" s="1187"/>
      <c r="BR50" s="1187"/>
      <c r="BS50" s="1187"/>
      <c r="BT50" s="1187"/>
      <c r="BU50" s="1187"/>
      <c r="BV50" s="1187"/>
      <c r="BW50" s="1187"/>
      <c r="BX50" s="1187"/>
      <c r="BY50" s="1182"/>
      <c r="BZ50" s="1182"/>
      <c r="CA50" s="1182"/>
      <c r="CB50" s="1182"/>
      <c r="CC50" s="1182"/>
      <c r="CD50" s="1182"/>
      <c r="CE50" s="1182"/>
      <c r="CF50" s="1182"/>
      <c r="CG50" s="1182"/>
      <c r="CH50" s="1182"/>
      <c r="CI50" s="1182"/>
      <c r="CJ50" s="1182"/>
      <c r="CK50" s="1182"/>
      <c r="CL50" s="1187"/>
      <c r="CM50" s="1187"/>
      <c r="CN50" s="1187"/>
      <c r="CO50" s="1187"/>
      <c r="CP50" s="1187"/>
      <c r="CQ50" s="1187"/>
      <c r="CR50" s="1187"/>
      <c r="CS50" s="1187"/>
      <c r="CT50" s="1187"/>
      <c r="CU50" s="1187"/>
      <c r="CV50" s="1187"/>
      <c r="CW50" s="1187"/>
      <c r="CX50" s="1187"/>
      <c r="CY50" s="1187"/>
      <c r="CZ50" s="1187"/>
      <c r="DA50" s="1182"/>
      <c r="DB50" s="1182"/>
      <c r="DC50" s="1182"/>
      <c r="DD50" s="1182"/>
      <c r="DE50" s="1182"/>
      <c r="DF50" s="1182"/>
      <c r="DG50" s="1182"/>
      <c r="DH50" s="1182"/>
      <c r="DI50" s="1182"/>
      <c r="DJ50" s="1182"/>
      <c r="DK50" s="1182"/>
      <c r="DL50" s="1182"/>
      <c r="DM50" s="1182"/>
      <c r="DN50" s="1187"/>
      <c r="DO50" s="1187"/>
      <c r="DP50" s="1182"/>
      <c r="DQ50" s="1182"/>
      <c r="DR50" s="1182"/>
      <c r="DS50" s="1182"/>
      <c r="DT50" s="1182"/>
      <c r="DU50" s="1182"/>
      <c r="DV50" s="1182"/>
      <c r="DW50" s="1182"/>
      <c r="DX50" s="1182"/>
      <c r="DY50" s="1182"/>
      <c r="DZ50" s="1182"/>
      <c r="EA50" s="1182"/>
      <c r="EB50" s="1182"/>
      <c r="EC50" s="1182"/>
      <c r="ED50" s="1182"/>
      <c r="EE50" s="1187"/>
      <c r="EF50" s="1187"/>
      <c r="EG50" s="1187"/>
      <c r="EH50" s="1187"/>
      <c r="EI50" s="1187"/>
      <c r="EJ50" s="1187"/>
      <c r="EK50" s="1187"/>
      <c r="EL50" s="1187"/>
      <c r="EM50" s="1187"/>
      <c r="EN50" s="1187"/>
      <c r="EO50" s="1187"/>
      <c r="EP50" s="1187"/>
      <c r="EQ50" s="1187"/>
      <c r="ER50" s="1187"/>
      <c r="ES50" s="1187"/>
      <c r="ET50" s="1182"/>
      <c r="EU50" s="1182"/>
      <c r="EV50" s="1182"/>
      <c r="EW50" s="1182"/>
      <c r="EX50" s="1182"/>
      <c r="EY50" s="1182"/>
      <c r="EZ50" s="1182"/>
      <c r="FA50" s="1182"/>
      <c r="FB50" s="1182"/>
      <c r="FC50" s="1182"/>
      <c r="FD50" s="1182"/>
      <c r="FE50" s="1182"/>
      <c r="FF50" s="1182"/>
      <c r="FG50" s="1182"/>
      <c r="FH50" s="1182"/>
      <c r="FI50" s="1210"/>
      <c r="FJ50" s="1210"/>
      <c r="FK50" s="1210"/>
      <c r="FL50" s="1210"/>
      <c r="FM50" s="1210"/>
      <c r="FN50" s="1210"/>
      <c r="FO50" s="1210"/>
      <c r="FP50" s="1210"/>
      <c r="FQ50" s="1210"/>
      <c r="FR50" s="1210"/>
      <c r="FS50" s="1210"/>
      <c r="FT50" s="1210"/>
      <c r="FU50" s="1210"/>
      <c r="FV50" s="1210"/>
      <c r="FW50" s="1210"/>
      <c r="FX50" s="1182"/>
      <c r="FY50" s="1182"/>
      <c r="FZ50" s="1182"/>
      <c r="GA50" s="1182"/>
      <c r="GB50" s="1182"/>
      <c r="GC50" s="1182"/>
      <c r="GD50" s="1182"/>
      <c r="GE50" s="1182"/>
      <c r="GF50" s="1182"/>
      <c r="GG50" s="1182"/>
      <c r="GH50" s="1182"/>
      <c r="GI50" s="1182"/>
      <c r="GJ50" s="1182"/>
      <c r="GK50" s="1182"/>
      <c r="GL50" s="1182"/>
      <c r="GM50" s="1187"/>
      <c r="GN50" s="1187"/>
      <c r="GO50" s="1187"/>
      <c r="GP50" s="1187"/>
      <c r="GQ50" s="1187"/>
      <c r="GR50" s="1187"/>
      <c r="GS50" s="1187"/>
      <c r="GT50" s="1187"/>
      <c r="GU50" s="1187"/>
      <c r="GV50" s="1187"/>
      <c r="GW50" s="1187"/>
      <c r="GX50" s="1187"/>
      <c r="GY50" s="1187"/>
      <c r="GZ50" s="1187"/>
      <c r="HA50" s="1187"/>
      <c r="HB50" s="1182"/>
      <c r="HC50" s="1182"/>
      <c r="HD50" s="1182"/>
      <c r="HE50" s="1182"/>
      <c r="HF50" s="1182"/>
      <c r="HG50" s="1182"/>
      <c r="HH50" s="1182"/>
      <c r="HI50" s="1182"/>
      <c r="HJ50" s="1182"/>
      <c r="HK50" s="1182"/>
      <c r="HL50" s="1182"/>
      <c r="HM50" s="1182"/>
      <c r="HN50" s="1182"/>
      <c r="HO50" s="1182"/>
      <c r="HP50" s="1182"/>
      <c r="HQ50" s="1187"/>
      <c r="HR50" s="1187"/>
      <c r="HS50" s="1187"/>
      <c r="HT50" s="1187"/>
      <c r="HU50" s="1187"/>
      <c r="HV50" s="1187"/>
      <c r="HW50" s="1187"/>
      <c r="HX50" s="1187"/>
      <c r="HY50" s="1187"/>
      <c r="HZ50" s="1187"/>
      <c r="IA50" s="1187"/>
      <c r="IB50" s="1187"/>
      <c r="IC50" s="1187"/>
      <c r="ID50" s="1187"/>
      <c r="IE50" s="1187"/>
      <c r="IF50" s="1214"/>
      <c r="IG50" s="1181"/>
      <c r="IH50" s="1181"/>
      <c r="II50" s="1181"/>
      <c r="IJ50" s="1181"/>
      <c r="IK50" s="1181"/>
      <c r="IL50" s="1181"/>
      <c r="IM50" s="1181"/>
      <c r="IN50" s="1181"/>
      <c r="IO50" s="1181"/>
      <c r="IP50" s="1181"/>
      <c r="IQ50" s="1181"/>
      <c r="IR50" s="1181"/>
      <c r="IS50" s="1181"/>
      <c r="IT50" s="1219"/>
      <c r="IU50" s="1221"/>
    </row>
    <row r="51" spans="1:255">
      <c r="D51" s="1858" t="s">
        <v>20</v>
      </c>
      <c r="E51" s="1859"/>
      <c r="F51" s="1859"/>
      <c r="G51" s="1859"/>
      <c r="H51" s="1859"/>
      <c r="I51" s="1859"/>
      <c r="J51" s="1859"/>
      <c r="K51" s="1859"/>
      <c r="L51" s="1859"/>
      <c r="M51" s="1859"/>
      <c r="N51" s="1859"/>
      <c r="O51" s="1859"/>
      <c r="P51" s="1859"/>
      <c r="Q51" s="1859"/>
      <c r="R51" s="1860"/>
      <c r="S51" s="1858" t="s">
        <v>21</v>
      </c>
      <c r="T51" s="1859"/>
      <c r="U51" s="1859"/>
      <c r="V51" s="1859"/>
      <c r="W51" s="1859"/>
      <c r="X51" s="1859"/>
      <c r="Y51" s="1859"/>
      <c r="Z51" s="1859"/>
      <c r="AA51" s="1859"/>
      <c r="AB51" s="1859"/>
      <c r="AC51" s="1859"/>
      <c r="AD51" s="1859"/>
      <c r="AE51" s="1859"/>
      <c r="AF51" s="1859"/>
      <c r="AG51" s="1860"/>
      <c r="AJ51" s="1858" t="s">
        <v>22</v>
      </c>
      <c r="AK51" s="1859"/>
      <c r="AL51" s="1859"/>
      <c r="AM51" s="1859"/>
      <c r="AN51" s="1859"/>
      <c r="AO51" s="1859"/>
      <c r="AP51" s="1859"/>
      <c r="AQ51" s="1859"/>
      <c r="AR51" s="1859"/>
      <c r="AS51" s="1859"/>
      <c r="AT51" s="1859"/>
      <c r="AU51" s="1859"/>
      <c r="AV51" s="1860"/>
      <c r="AW51" s="1858" t="s">
        <v>23</v>
      </c>
      <c r="AX51" s="1859"/>
      <c r="AY51" s="1859"/>
      <c r="AZ51" s="1859"/>
      <c r="BA51" s="1859"/>
      <c r="BB51" s="1859"/>
      <c r="BC51" s="1859"/>
      <c r="BD51" s="1859"/>
      <c r="BE51" s="1859"/>
      <c r="BF51" s="1859"/>
      <c r="BG51" s="1859"/>
      <c r="BH51" s="1859"/>
      <c r="BI51" s="1860"/>
      <c r="BJ51" s="1858" t="s">
        <v>24</v>
      </c>
      <c r="BK51" s="1859"/>
      <c r="BL51" s="1859"/>
      <c r="BM51" s="1859"/>
      <c r="BN51" s="1859"/>
      <c r="BO51" s="1859"/>
      <c r="BP51" s="1859"/>
      <c r="BQ51" s="1859"/>
      <c r="BR51" s="1859"/>
      <c r="BS51" s="1859"/>
      <c r="BT51" s="1859"/>
      <c r="BU51" s="1859"/>
      <c r="BV51" s="1859"/>
      <c r="BW51" s="1859"/>
      <c r="BX51" s="1860"/>
      <c r="BY51" s="1858" t="s">
        <v>25</v>
      </c>
      <c r="BZ51" s="1859"/>
      <c r="CA51" s="1859"/>
      <c r="CB51" s="1859"/>
      <c r="CC51" s="1859"/>
      <c r="CD51" s="1859"/>
      <c r="CE51" s="1859"/>
      <c r="CF51" s="1859"/>
      <c r="CG51" s="1859"/>
      <c r="CH51" s="1859"/>
      <c r="CI51" s="1859"/>
      <c r="CJ51" s="1859"/>
      <c r="CK51" s="1860"/>
      <c r="CL51" s="1858" t="s">
        <v>26</v>
      </c>
      <c r="CM51" s="1859"/>
      <c r="CN51" s="1859"/>
      <c r="CO51" s="1859"/>
      <c r="CP51" s="1859"/>
      <c r="CQ51" s="1859"/>
      <c r="CR51" s="1859"/>
      <c r="CS51" s="1859"/>
      <c r="CT51" s="1859"/>
      <c r="CU51" s="1859"/>
      <c r="CV51" s="1859"/>
      <c r="CW51" s="1859"/>
      <c r="CX51" s="1859"/>
      <c r="CY51" s="1859"/>
      <c r="CZ51" s="1860"/>
      <c r="DA51" s="1858" t="s">
        <v>27</v>
      </c>
      <c r="DB51" s="1859"/>
      <c r="DC51" s="1859"/>
      <c r="DD51" s="1859"/>
      <c r="DE51" s="1859"/>
      <c r="DF51" s="1859"/>
      <c r="DG51" s="1859"/>
      <c r="DH51" s="1859"/>
      <c r="DI51" s="1859"/>
      <c r="DJ51" s="1859"/>
      <c r="DK51" s="1859"/>
      <c r="DL51" s="1859"/>
      <c r="DM51" s="1860"/>
      <c r="DP51" s="1858" t="s">
        <v>28</v>
      </c>
      <c r="DQ51" s="1859"/>
      <c r="DR51" s="1859"/>
      <c r="DS51" s="1859"/>
      <c r="DT51" s="1859"/>
      <c r="DU51" s="1859"/>
      <c r="DV51" s="1859"/>
      <c r="DW51" s="1859"/>
      <c r="DX51" s="1859"/>
      <c r="DY51" s="1859"/>
      <c r="DZ51" s="1859"/>
      <c r="EA51" s="1859"/>
      <c r="EB51" s="1859"/>
      <c r="EC51" s="1859"/>
      <c r="ED51" s="1860"/>
      <c r="EE51" s="1858" t="s">
        <v>29</v>
      </c>
      <c r="EF51" s="1859"/>
      <c r="EG51" s="1859"/>
      <c r="EH51" s="1859"/>
      <c r="EI51" s="1859"/>
      <c r="EJ51" s="1859"/>
      <c r="EK51" s="1859"/>
      <c r="EL51" s="1859"/>
      <c r="EM51" s="1859"/>
      <c r="EN51" s="1859"/>
      <c r="EO51" s="1859"/>
      <c r="EP51" s="1859"/>
      <c r="EQ51" s="1859"/>
      <c r="ER51" s="1859"/>
      <c r="ES51" s="1860"/>
      <c r="ET51" s="1858" t="s">
        <v>30</v>
      </c>
      <c r="EU51" s="1859"/>
      <c r="EV51" s="1859"/>
      <c r="EW51" s="1859"/>
      <c r="EX51" s="1859"/>
      <c r="EY51" s="1859"/>
      <c r="EZ51" s="1859"/>
      <c r="FA51" s="1859"/>
      <c r="FB51" s="1859"/>
      <c r="FC51" s="1859"/>
      <c r="FD51" s="1859"/>
      <c r="FE51" s="1859"/>
      <c r="FF51" s="1859"/>
      <c r="FG51" s="1859"/>
      <c r="FH51" s="1860"/>
      <c r="FI51" s="1858" t="s">
        <v>31</v>
      </c>
      <c r="FJ51" s="1859"/>
      <c r="FK51" s="1859"/>
      <c r="FL51" s="1859"/>
      <c r="FM51" s="1859"/>
      <c r="FN51" s="1859"/>
      <c r="FO51" s="1859"/>
      <c r="FP51" s="1859"/>
      <c r="FQ51" s="1859"/>
      <c r="FR51" s="1859"/>
      <c r="FS51" s="1859"/>
      <c r="FT51" s="1859"/>
      <c r="FU51" s="1859"/>
      <c r="FV51" s="1859"/>
      <c r="FW51" s="1860"/>
      <c r="FX51" s="1864" t="s">
        <v>32</v>
      </c>
      <c r="FY51" s="1865"/>
      <c r="FZ51" s="1865"/>
      <c r="GA51" s="1865"/>
      <c r="GB51" s="1865"/>
      <c r="GC51" s="1865"/>
      <c r="GD51" s="1865"/>
      <c r="GE51" s="1865"/>
      <c r="GF51" s="1865"/>
      <c r="GG51" s="1865"/>
      <c r="GH51" s="1865"/>
      <c r="GI51" s="1865"/>
      <c r="GJ51" s="1865"/>
      <c r="GK51" s="1865"/>
      <c r="GL51" s="1866"/>
      <c r="GM51" s="1858" t="s">
        <v>33</v>
      </c>
      <c r="GN51" s="1859"/>
      <c r="GO51" s="1859"/>
      <c r="GP51" s="1859"/>
      <c r="GQ51" s="1859"/>
      <c r="GR51" s="1859"/>
      <c r="GS51" s="1859"/>
      <c r="GT51" s="1859"/>
      <c r="GU51" s="1859"/>
      <c r="GV51" s="1859"/>
      <c r="GW51" s="1859"/>
      <c r="GX51" s="1859"/>
      <c r="GY51" s="1859"/>
      <c r="GZ51" s="1859"/>
      <c r="HA51" s="1859"/>
      <c r="HB51" s="1858" t="s">
        <v>34</v>
      </c>
      <c r="HC51" s="1859"/>
      <c r="HD51" s="1859"/>
      <c r="HE51" s="1859"/>
      <c r="HF51" s="1859"/>
      <c r="HG51" s="1859"/>
      <c r="HH51" s="1859"/>
      <c r="HI51" s="1859"/>
      <c r="HJ51" s="1859"/>
      <c r="HK51" s="1859"/>
      <c r="HL51" s="1859"/>
      <c r="HM51" s="1859"/>
      <c r="HN51" s="1859"/>
      <c r="HO51" s="1859"/>
      <c r="HP51" s="1860"/>
      <c r="HQ51" s="1858" t="s">
        <v>35</v>
      </c>
      <c r="HR51" s="1859"/>
      <c r="HS51" s="1859"/>
      <c r="HT51" s="1859"/>
      <c r="HU51" s="1859"/>
      <c r="HV51" s="1859"/>
      <c r="HW51" s="1859"/>
      <c r="HX51" s="1859"/>
      <c r="HY51" s="1859"/>
      <c r="HZ51" s="1859"/>
      <c r="IA51" s="1859"/>
      <c r="IB51" s="1859"/>
      <c r="IC51" s="1859"/>
      <c r="ID51" s="1859"/>
      <c r="IE51" s="1860"/>
      <c r="IF51" s="1861" t="s">
        <v>36</v>
      </c>
      <c r="IG51" s="1862"/>
      <c r="IH51" s="1862"/>
      <c r="II51" s="1862"/>
      <c r="IJ51" s="1862"/>
      <c r="IK51" s="1862"/>
      <c r="IL51" s="1862"/>
      <c r="IM51" s="1862"/>
      <c r="IN51" s="1862"/>
      <c r="IO51" s="1862"/>
      <c r="IP51" s="1862"/>
      <c r="IQ51" s="1862"/>
      <c r="IR51" s="1862"/>
      <c r="IS51" s="1862"/>
      <c r="IT51" s="1863"/>
      <c r="IU51" s="1222" t="s">
        <v>37</v>
      </c>
    </row>
    <row r="52" spans="1:255">
      <c r="IU52" s="1222"/>
    </row>
  </sheetData>
  <mergeCells count="17">
    <mergeCell ref="HQ51:IE51"/>
    <mergeCell ref="IF51:IT51"/>
    <mergeCell ref="ET51:FH51"/>
    <mergeCell ref="FI51:FW51"/>
    <mergeCell ref="FX51:GL51"/>
    <mergeCell ref="GM51:HA51"/>
    <mergeCell ref="HB51:HP51"/>
    <mergeCell ref="BY51:CK51"/>
    <mergeCell ref="CL51:CZ51"/>
    <mergeCell ref="DA51:DM51"/>
    <mergeCell ref="DP51:ED51"/>
    <mergeCell ref="EE51:ES51"/>
    <mergeCell ref="D51:R51"/>
    <mergeCell ref="S51:AG51"/>
    <mergeCell ref="AJ51:AV51"/>
    <mergeCell ref="AW51:BI51"/>
    <mergeCell ref="BJ51:BX5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12</vt:i4>
      </vt:variant>
    </vt:vector>
  </HeadingPairs>
  <TitlesOfParts>
    <vt:vector size="42" baseType="lpstr">
      <vt:lpstr>FORM-(Hidden)</vt:lpstr>
      <vt:lpstr>HOME | Ctr+H</vt:lpstr>
      <vt:lpstr>Instructions</vt:lpstr>
      <vt:lpstr>Employee Info</vt:lpstr>
      <vt:lpstr>Schedule</vt:lpstr>
      <vt:lpstr>DAILY MEAT PREP &amp; PAR SHEET</vt:lpstr>
      <vt:lpstr>TRANSFER LOG</vt:lpstr>
      <vt:lpstr>INVENTORY USAGE</vt:lpstr>
      <vt:lpstr>CHARTS</vt:lpstr>
      <vt:lpstr>TRUCK ORDER</vt:lpstr>
      <vt:lpstr>OPEN PURCHASES</vt:lpstr>
      <vt:lpstr>INVENTORY WEEK 1</vt:lpstr>
      <vt:lpstr>INVENTORY WEEK 2</vt:lpstr>
      <vt:lpstr>INVENTORY WEEK 3</vt:lpstr>
      <vt:lpstr>INVENTORY WEEK 4</vt:lpstr>
      <vt:lpstr>INVENTORY WEEK 5</vt:lpstr>
      <vt:lpstr>Sheet1</vt:lpstr>
      <vt:lpstr>|||||||||||||||||||||||||||||||</vt:lpstr>
      <vt:lpstr>Register Log</vt:lpstr>
      <vt:lpstr>AM Deposit</vt:lpstr>
      <vt:lpstr>AM Drive Thru</vt:lpstr>
      <vt:lpstr>PM Drive Thru</vt:lpstr>
      <vt:lpstr>PM Deposit</vt:lpstr>
      <vt:lpstr>Tips Counter</vt:lpstr>
      <vt:lpstr>Count Cards</vt:lpstr>
      <vt:lpstr>||||||||||||||||||||||||||</vt:lpstr>
      <vt:lpstr>Whiteboard</vt:lpstr>
      <vt:lpstr>Data</vt:lpstr>
      <vt:lpstr>Lists</vt:lpstr>
      <vt:lpstr>DATA-(Hidden)</vt:lpstr>
      <vt:lpstr>DataStart</vt:lpstr>
      <vt:lpstr>Day_of_the_Month</vt:lpstr>
      <vt:lpstr>Lists!DaysofWeek</vt:lpstr>
      <vt:lpstr>FOM</vt:lpstr>
      <vt:lpstr>Lists!Months</vt:lpstr>
      <vt:lpstr>Months</vt:lpstr>
      <vt:lpstr>CHARTS!Print_Area</vt:lpstr>
      <vt:lpstr>'Employee Info'!Print_Area</vt:lpstr>
      <vt:lpstr>'INVENTORY USAGE'!Print_Area</vt:lpstr>
      <vt:lpstr>Schedule!Print_Area</vt:lpstr>
      <vt:lpstr>'TRUCK ORDER'!Print_Area</vt:lpstr>
      <vt:lpstr>Lists!Year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Meat Prep and Par Sheet</dc:title>
  <dc:creator>Robert Dunning</dc:creator>
  <cp:lastModifiedBy>Sohel Ahamed</cp:lastModifiedBy>
  <cp:lastPrinted>2020-11-04T16:42:46Z</cp:lastPrinted>
  <dcterms:created xsi:type="dcterms:W3CDTF">2015-01-28T16:31:00Z</dcterms:created>
  <dcterms:modified xsi:type="dcterms:W3CDTF">2020-11-04T16:51:54Z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1033-11.2.0.9635</vt:lpwstr>
  </property>
</Properties>
</file>