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8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0" i="1" l="1"/>
  <c r="F629" i="1"/>
  <c r="E610" i="1"/>
  <c r="E611" i="1"/>
  <c r="F610" i="1"/>
  <c r="I634" i="1"/>
  <c r="B634" i="1"/>
  <c r="F634" i="1" s="1"/>
  <c r="I633" i="1"/>
  <c r="B633" i="1"/>
  <c r="F633" i="1" s="1"/>
  <c r="I632" i="1"/>
  <c r="B632" i="1"/>
  <c r="F632" i="1" s="1"/>
  <c r="I631" i="1"/>
  <c r="B631" i="1"/>
  <c r="F631" i="1" s="1"/>
  <c r="I630" i="1"/>
  <c r="B630" i="1"/>
  <c r="I629" i="1"/>
  <c r="B629" i="1"/>
  <c r="I628" i="1"/>
  <c r="B628" i="1"/>
  <c r="F628" i="1" s="1"/>
  <c r="I627" i="1"/>
  <c r="B627" i="1"/>
  <c r="F627" i="1" s="1"/>
  <c r="I626" i="1"/>
  <c r="B626" i="1"/>
  <c r="F626" i="1" s="1"/>
  <c r="I625" i="1"/>
  <c r="B625" i="1"/>
  <c r="F625" i="1" s="1"/>
  <c r="I624" i="1"/>
  <c r="B624" i="1"/>
  <c r="F624" i="1" s="1"/>
  <c r="J615" i="1"/>
  <c r="J614" i="1"/>
  <c r="J613" i="1"/>
  <c r="J612" i="1"/>
  <c r="J611" i="1"/>
  <c r="J610" i="1"/>
  <c r="J609" i="1"/>
  <c r="F609" i="1"/>
  <c r="E628" i="1" s="1"/>
  <c r="E609" i="1"/>
  <c r="J608" i="1"/>
  <c r="F608" i="1"/>
  <c r="E627" i="1" s="1"/>
  <c r="E608" i="1"/>
  <c r="J607" i="1"/>
  <c r="F607" i="1"/>
  <c r="E626" i="1" s="1"/>
  <c r="E607" i="1"/>
  <c r="J606" i="1"/>
  <c r="F606" i="1"/>
  <c r="E625" i="1" s="1"/>
  <c r="E606" i="1"/>
  <c r="J605" i="1"/>
  <c r="F605" i="1"/>
  <c r="E624" i="1" s="1"/>
  <c r="E605" i="1"/>
  <c r="F533" i="1"/>
  <c r="F532" i="1"/>
  <c r="E513" i="1"/>
  <c r="F514" i="1"/>
  <c r="F513" i="1"/>
  <c r="I586" i="1"/>
  <c r="F586" i="1"/>
  <c r="I585" i="1"/>
  <c r="B585" i="1"/>
  <c r="F585" i="1" s="1"/>
  <c r="I584" i="1"/>
  <c r="B584" i="1"/>
  <c r="F584" i="1" s="1"/>
  <c r="I583" i="1"/>
  <c r="B583" i="1"/>
  <c r="F583" i="1" s="1"/>
  <c r="I582" i="1"/>
  <c r="B582" i="1"/>
  <c r="F582" i="1" s="1"/>
  <c r="I581" i="1"/>
  <c r="B581" i="1"/>
  <c r="F581" i="1" s="1"/>
  <c r="I580" i="1"/>
  <c r="B580" i="1"/>
  <c r="F580" i="1" s="1"/>
  <c r="I579" i="1"/>
  <c r="B579" i="1"/>
  <c r="F579" i="1" s="1"/>
  <c r="I578" i="1"/>
  <c r="B578" i="1"/>
  <c r="F578" i="1" s="1"/>
  <c r="I577" i="1"/>
  <c r="B577" i="1"/>
  <c r="F577" i="1" s="1"/>
  <c r="I576" i="1"/>
  <c r="B576" i="1"/>
  <c r="F576" i="1" s="1"/>
  <c r="I575" i="1"/>
  <c r="B575" i="1"/>
  <c r="F575" i="1" s="1"/>
  <c r="J567" i="1"/>
  <c r="J566" i="1"/>
  <c r="J565" i="1"/>
  <c r="J564" i="1"/>
  <c r="J563" i="1"/>
  <c r="J562" i="1"/>
  <c r="J561" i="1"/>
  <c r="F561" i="1"/>
  <c r="E561" i="1"/>
  <c r="J560" i="1"/>
  <c r="F560" i="1"/>
  <c r="E579" i="1" s="1"/>
  <c r="E560" i="1"/>
  <c r="J559" i="1"/>
  <c r="F559" i="1"/>
  <c r="E578" i="1" s="1"/>
  <c r="E559" i="1"/>
  <c r="J558" i="1"/>
  <c r="F558" i="1"/>
  <c r="E577" i="1" s="1"/>
  <c r="E558" i="1"/>
  <c r="J557" i="1"/>
  <c r="F557" i="1"/>
  <c r="E576" i="1" s="1"/>
  <c r="E557" i="1"/>
  <c r="J556" i="1"/>
  <c r="F556" i="1"/>
  <c r="E575" i="1" s="1"/>
  <c r="E556" i="1"/>
  <c r="I536" i="1"/>
  <c r="B536" i="1"/>
  <c r="F536" i="1" s="1"/>
  <c r="I535" i="1"/>
  <c r="B535" i="1"/>
  <c r="F535" i="1" s="1"/>
  <c r="I534" i="1"/>
  <c r="B534" i="1"/>
  <c r="F534" i="1" s="1"/>
  <c r="I533" i="1"/>
  <c r="B533" i="1"/>
  <c r="I532" i="1"/>
  <c r="B532" i="1"/>
  <c r="I531" i="1"/>
  <c r="B531" i="1"/>
  <c r="F531" i="1" s="1"/>
  <c r="I530" i="1"/>
  <c r="B530" i="1"/>
  <c r="F530" i="1" s="1"/>
  <c r="I529" i="1"/>
  <c r="B529" i="1"/>
  <c r="F529" i="1" s="1"/>
  <c r="I528" i="1"/>
  <c r="B528" i="1"/>
  <c r="F528" i="1" s="1"/>
  <c r="I527" i="1"/>
  <c r="B527" i="1"/>
  <c r="F527" i="1" s="1"/>
  <c r="J517" i="1"/>
  <c r="J516" i="1"/>
  <c r="J515" i="1"/>
  <c r="J514" i="1"/>
  <c r="E533" i="1"/>
  <c r="J513" i="1"/>
  <c r="E532" i="1"/>
  <c r="J512" i="1"/>
  <c r="F512" i="1"/>
  <c r="E531" i="1" s="1"/>
  <c r="E512" i="1"/>
  <c r="J511" i="1"/>
  <c r="F511" i="1"/>
  <c r="E530" i="1" s="1"/>
  <c r="E511" i="1"/>
  <c r="J510" i="1"/>
  <c r="F510" i="1"/>
  <c r="E529" i="1" s="1"/>
  <c r="E510" i="1"/>
  <c r="J509" i="1"/>
  <c r="F509" i="1"/>
  <c r="E528" i="1" s="1"/>
  <c r="E509" i="1"/>
  <c r="J508" i="1"/>
  <c r="F508" i="1"/>
  <c r="E527" i="1" s="1"/>
  <c r="E508" i="1"/>
  <c r="F484" i="1"/>
  <c r="F483" i="1"/>
  <c r="E464" i="1"/>
  <c r="E465" i="1"/>
  <c r="F463" i="1"/>
  <c r="I487" i="1"/>
  <c r="F487" i="1"/>
  <c r="I486" i="1"/>
  <c r="B486" i="1"/>
  <c r="F486" i="1" s="1"/>
  <c r="I485" i="1"/>
  <c r="B485" i="1"/>
  <c r="F485" i="1" s="1"/>
  <c r="I484" i="1"/>
  <c r="B484" i="1"/>
  <c r="I483" i="1"/>
  <c r="E483" i="1"/>
  <c r="B483" i="1"/>
  <c r="I482" i="1"/>
  <c r="B482" i="1"/>
  <c r="F482" i="1" s="1"/>
  <c r="I481" i="1"/>
  <c r="B481" i="1"/>
  <c r="F481" i="1" s="1"/>
  <c r="I480" i="1"/>
  <c r="B480" i="1"/>
  <c r="F480" i="1" s="1"/>
  <c r="I479" i="1"/>
  <c r="B479" i="1"/>
  <c r="F479" i="1" s="1"/>
  <c r="I478" i="1"/>
  <c r="B478" i="1"/>
  <c r="F478" i="1" s="1"/>
  <c r="I477" i="1"/>
  <c r="B477" i="1"/>
  <c r="F477" i="1" s="1"/>
  <c r="I476" i="1"/>
  <c r="B476" i="1"/>
  <c r="F476" i="1" s="1"/>
  <c r="J468" i="1"/>
  <c r="J467" i="1"/>
  <c r="J466" i="1"/>
  <c r="J465" i="1"/>
  <c r="F465" i="1"/>
  <c r="J464" i="1"/>
  <c r="J463" i="1"/>
  <c r="E482" i="1"/>
  <c r="E463" i="1"/>
  <c r="J462" i="1"/>
  <c r="F462" i="1"/>
  <c r="E481" i="1" s="1"/>
  <c r="E462" i="1"/>
  <c r="J461" i="1"/>
  <c r="F461" i="1"/>
  <c r="E480" i="1" s="1"/>
  <c r="E461" i="1"/>
  <c r="J460" i="1"/>
  <c r="F460" i="1"/>
  <c r="E479" i="1" s="1"/>
  <c r="E460" i="1"/>
  <c r="J459" i="1"/>
  <c r="F459" i="1"/>
  <c r="E478" i="1" s="1"/>
  <c r="E459" i="1"/>
  <c r="J458" i="1"/>
  <c r="F458" i="1"/>
  <c r="E477" i="1" s="1"/>
  <c r="E458" i="1"/>
  <c r="J457" i="1"/>
  <c r="F457" i="1"/>
  <c r="E476" i="1" s="1"/>
  <c r="E457" i="1"/>
  <c r="F438" i="1"/>
  <c r="F435" i="1"/>
  <c r="F434" i="1"/>
  <c r="F433" i="1"/>
  <c r="I438" i="1"/>
  <c r="G438" i="1"/>
  <c r="E438" i="1"/>
  <c r="D438" i="1"/>
  <c r="O419" i="1"/>
  <c r="P419" i="1" s="1"/>
  <c r="C438" i="1" s="1"/>
  <c r="H438" i="1" s="1"/>
  <c r="J419" i="1"/>
  <c r="G419" i="1"/>
  <c r="G418" i="1"/>
  <c r="E419" i="1"/>
  <c r="E414" i="1"/>
  <c r="E415" i="1"/>
  <c r="F419" i="1"/>
  <c r="F416" i="1"/>
  <c r="F409" i="1"/>
  <c r="F410" i="1"/>
  <c r="F411" i="1"/>
  <c r="F412" i="1"/>
  <c r="F413" i="1"/>
  <c r="F414" i="1"/>
  <c r="F408" i="1"/>
  <c r="I437" i="1"/>
  <c r="B437" i="1"/>
  <c r="F437" i="1" s="1"/>
  <c r="I436" i="1"/>
  <c r="B436" i="1"/>
  <c r="F436" i="1" s="1"/>
  <c r="I435" i="1"/>
  <c r="B435" i="1"/>
  <c r="I434" i="1"/>
  <c r="B434" i="1"/>
  <c r="I433" i="1"/>
  <c r="B433" i="1"/>
  <c r="I432" i="1"/>
  <c r="B432" i="1"/>
  <c r="F432" i="1" s="1"/>
  <c r="I431" i="1"/>
  <c r="B431" i="1"/>
  <c r="F431" i="1" s="1"/>
  <c r="I430" i="1"/>
  <c r="B430" i="1"/>
  <c r="F430" i="1" s="1"/>
  <c r="I429" i="1"/>
  <c r="B429" i="1"/>
  <c r="F429" i="1" s="1"/>
  <c r="I428" i="1"/>
  <c r="B428" i="1"/>
  <c r="F428" i="1" s="1"/>
  <c r="I427" i="1"/>
  <c r="B427" i="1"/>
  <c r="F427" i="1" s="1"/>
  <c r="J418" i="1"/>
  <c r="J417" i="1"/>
  <c r="J416" i="1"/>
  <c r="J415" i="1"/>
  <c r="J414" i="1"/>
  <c r="J413" i="1"/>
  <c r="J412" i="1"/>
  <c r="J411" i="1"/>
  <c r="J410" i="1"/>
  <c r="J409" i="1"/>
  <c r="J408" i="1"/>
  <c r="E408" i="1"/>
  <c r="F385" i="1"/>
  <c r="F386" i="1"/>
  <c r="F384" i="1"/>
  <c r="E364" i="1"/>
  <c r="E366" i="1"/>
  <c r="E365" i="1"/>
  <c r="E359" i="1"/>
  <c r="I388" i="1"/>
  <c r="B388" i="1"/>
  <c r="F388" i="1" s="1"/>
  <c r="I387" i="1"/>
  <c r="B387" i="1"/>
  <c r="F387" i="1" s="1"/>
  <c r="I386" i="1"/>
  <c r="B386" i="1"/>
  <c r="I385" i="1"/>
  <c r="B385" i="1"/>
  <c r="I384" i="1"/>
  <c r="E384" i="1"/>
  <c r="B384" i="1"/>
  <c r="I383" i="1"/>
  <c r="B383" i="1"/>
  <c r="F383" i="1" s="1"/>
  <c r="I382" i="1"/>
  <c r="B382" i="1"/>
  <c r="F382" i="1" s="1"/>
  <c r="I381" i="1"/>
  <c r="B381" i="1"/>
  <c r="F381" i="1" s="1"/>
  <c r="I380" i="1"/>
  <c r="B380" i="1"/>
  <c r="F380" i="1" s="1"/>
  <c r="I379" i="1"/>
  <c r="B379" i="1"/>
  <c r="F379" i="1" s="1"/>
  <c r="I378" i="1"/>
  <c r="B378" i="1"/>
  <c r="F378" i="1" s="1"/>
  <c r="J369" i="1"/>
  <c r="J368" i="1"/>
  <c r="J367" i="1"/>
  <c r="J366" i="1"/>
  <c r="F366" i="1"/>
  <c r="J365" i="1"/>
  <c r="J364" i="1"/>
  <c r="J363" i="1"/>
  <c r="J362" i="1"/>
  <c r="J361" i="1"/>
  <c r="J360" i="1"/>
  <c r="J359" i="1"/>
  <c r="F359" i="1"/>
  <c r="F339" i="1"/>
  <c r="F338" i="1"/>
  <c r="F337" i="1"/>
  <c r="E318" i="1"/>
  <c r="F319" i="1"/>
  <c r="F291" i="1"/>
  <c r="F290" i="1"/>
  <c r="I342" i="1"/>
  <c r="B342" i="1"/>
  <c r="F342" i="1" s="1"/>
  <c r="I341" i="1"/>
  <c r="B341" i="1"/>
  <c r="F341" i="1" s="1"/>
  <c r="I340" i="1"/>
  <c r="B340" i="1"/>
  <c r="F340" i="1" s="1"/>
  <c r="I339" i="1"/>
  <c r="B339" i="1"/>
  <c r="I338" i="1"/>
  <c r="B338" i="1"/>
  <c r="I337" i="1"/>
  <c r="E337" i="1"/>
  <c r="B337" i="1"/>
  <c r="I336" i="1"/>
  <c r="B336" i="1"/>
  <c r="F336" i="1" s="1"/>
  <c r="I335" i="1"/>
  <c r="B335" i="1"/>
  <c r="F335" i="1" s="1"/>
  <c r="I334" i="1"/>
  <c r="B334" i="1"/>
  <c r="F334" i="1" s="1"/>
  <c r="I333" i="1"/>
  <c r="B333" i="1"/>
  <c r="F333" i="1" s="1"/>
  <c r="I332" i="1"/>
  <c r="B332" i="1"/>
  <c r="F332" i="1" s="1"/>
  <c r="I331" i="1"/>
  <c r="B331" i="1"/>
  <c r="F331" i="1" s="1"/>
  <c r="J323" i="1"/>
  <c r="J322" i="1"/>
  <c r="J321" i="1"/>
  <c r="J320" i="1"/>
  <c r="J319" i="1"/>
  <c r="J318" i="1"/>
  <c r="J317" i="1"/>
  <c r="J316" i="1"/>
  <c r="J315" i="1"/>
  <c r="J314" i="1"/>
  <c r="J313" i="1"/>
  <c r="J312" i="1"/>
  <c r="F312" i="1"/>
  <c r="F294" i="1"/>
  <c r="E273" i="1"/>
  <c r="E272" i="1"/>
  <c r="E271" i="1"/>
  <c r="F272" i="1"/>
  <c r="F265" i="1"/>
  <c r="C271" i="1"/>
  <c r="C270" i="1"/>
  <c r="D273" i="1"/>
  <c r="D274" i="1"/>
  <c r="D275" i="1"/>
  <c r="D276" i="1"/>
  <c r="D272" i="1"/>
  <c r="D269" i="1"/>
  <c r="D270" i="1"/>
  <c r="D271" i="1"/>
  <c r="D268" i="1"/>
  <c r="D266" i="1"/>
  <c r="D267" i="1"/>
  <c r="D265" i="1"/>
  <c r="I295" i="1"/>
  <c r="B295" i="1"/>
  <c r="F295" i="1" s="1"/>
  <c r="I294" i="1"/>
  <c r="B294" i="1"/>
  <c r="I293" i="1"/>
  <c r="B293" i="1"/>
  <c r="F293" i="1" s="1"/>
  <c r="I292" i="1"/>
  <c r="B292" i="1"/>
  <c r="F292" i="1" s="1"/>
  <c r="I291" i="1"/>
  <c r="B291" i="1"/>
  <c r="I290" i="1"/>
  <c r="E290" i="1"/>
  <c r="B290" i="1"/>
  <c r="I289" i="1"/>
  <c r="B289" i="1"/>
  <c r="F289" i="1" s="1"/>
  <c r="I288" i="1"/>
  <c r="B288" i="1"/>
  <c r="F288" i="1" s="1"/>
  <c r="I287" i="1"/>
  <c r="B287" i="1"/>
  <c r="F287" i="1" s="1"/>
  <c r="I286" i="1"/>
  <c r="B286" i="1"/>
  <c r="F286" i="1" s="1"/>
  <c r="I285" i="1"/>
  <c r="B285" i="1"/>
  <c r="F285" i="1" s="1"/>
  <c r="I284" i="1"/>
  <c r="B284" i="1"/>
  <c r="F284" i="1" s="1"/>
  <c r="J276" i="1"/>
  <c r="J275" i="1"/>
  <c r="J274" i="1"/>
  <c r="J273" i="1"/>
  <c r="J272" i="1"/>
  <c r="J271" i="1"/>
  <c r="J270" i="1"/>
  <c r="J269" i="1"/>
  <c r="J268" i="1"/>
  <c r="J267" i="1"/>
  <c r="J266" i="1"/>
  <c r="J265" i="1"/>
  <c r="E265" i="1"/>
  <c r="B236" i="1"/>
  <c r="E223" i="1"/>
  <c r="F224" i="1"/>
  <c r="E224" i="1" s="1"/>
  <c r="I247" i="1"/>
  <c r="B247" i="1"/>
  <c r="F247" i="1" s="1"/>
  <c r="I246" i="1"/>
  <c r="B246" i="1"/>
  <c r="F246" i="1" s="1"/>
  <c r="I245" i="1"/>
  <c r="B245" i="1"/>
  <c r="F245" i="1" s="1"/>
  <c r="I244" i="1"/>
  <c r="B244" i="1"/>
  <c r="F244" i="1" s="1"/>
  <c r="I243" i="1"/>
  <c r="B243" i="1"/>
  <c r="F243" i="1" s="1"/>
  <c r="I242" i="1"/>
  <c r="E242" i="1"/>
  <c r="B242" i="1"/>
  <c r="F242" i="1" s="1"/>
  <c r="I241" i="1"/>
  <c r="B241" i="1"/>
  <c r="F241" i="1" s="1"/>
  <c r="I240" i="1"/>
  <c r="B240" i="1"/>
  <c r="F240" i="1" s="1"/>
  <c r="I239" i="1"/>
  <c r="B239" i="1"/>
  <c r="F239" i="1" s="1"/>
  <c r="I238" i="1"/>
  <c r="B238" i="1"/>
  <c r="F238" i="1" s="1"/>
  <c r="I237" i="1"/>
  <c r="B237" i="1"/>
  <c r="F237" i="1" s="1"/>
  <c r="I236" i="1"/>
  <c r="F236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F217" i="1"/>
  <c r="E217" i="1"/>
  <c r="B190" i="1"/>
  <c r="B191" i="1"/>
  <c r="B192" i="1"/>
  <c r="B193" i="1"/>
  <c r="B194" i="1"/>
  <c r="B195" i="1"/>
  <c r="F195" i="1" s="1"/>
  <c r="B196" i="1"/>
  <c r="F196" i="1" s="1"/>
  <c r="B197" i="1"/>
  <c r="B198" i="1"/>
  <c r="B199" i="1"/>
  <c r="B200" i="1"/>
  <c r="B189" i="1"/>
  <c r="F189" i="1" s="1"/>
  <c r="E176" i="1"/>
  <c r="F177" i="1"/>
  <c r="E177" i="1" s="1"/>
  <c r="F170" i="1"/>
  <c r="I200" i="1"/>
  <c r="F200" i="1"/>
  <c r="I199" i="1"/>
  <c r="F199" i="1"/>
  <c r="I198" i="1"/>
  <c r="F198" i="1"/>
  <c r="I197" i="1"/>
  <c r="F197" i="1"/>
  <c r="I196" i="1"/>
  <c r="I195" i="1"/>
  <c r="I194" i="1"/>
  <c r="F194" i="1"/>
  <c r="I193" i="1"/>
  <c r="F193" i="1"/>
  <c r="I192" i="1"/>
  <c r="F192" i="1"/>
  <c r="I191" i="1"/>
  <c r="F191" i="1"/>
  <c r="I190" i="1"/>
  <c r="F190" i="1"/>
  <c r="I189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B85" i="1"/>
  <c r="B86" i="1"/>
  <c r="B87" i="1"/>
  <c r="B88" i="1"/>
  <c r="B89" i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84" i="1"/>
  <c r="I95" i="1"/>
  <c r="I94" i="1"/>
  <c r="I93" i="1"/>
  <c r="I92" i="1"/>
  <c r="I91" i="1"/>
  <c r="I90" i="1"/>
  <c r="I89" i="1"/>
  <c r="F89" i="1"/>
  <c r="I88" i="1"/>
  <c r="F88" i="1"/>
  <c r="I87" i="1"/>
  <c r="F87" i="1"/>
  <c r="I86" i="1"/>
  <c r="F86" i="1"/>
  <c r="I85" i="1"/>
  <c r="F85" i="1"/>
  <c r="I84" i="1"/>
  <c r="F84" i="1"/>
  <c r="J76" i="1"/>
  <c r="J75" i="1"/>
  <c r="J74" i="1"/>
  <c r="J73" i="1"/>
  <c r="J72" i="1"/>
  <c r="J71" i="1"/>
  <c r="J70" i="1"/>
  <c r="J69" i="1"/>
  <c r="J68" i="1"/>
  <c r="J67" i="1"/>
  <c r="J66" i="1"/>
  <c r="J65" i="1"/>
  <c r="F65" i="1"/>
  <c r="E65" i="1"/>
  <c r="B31" i="1"/>
  <c r="B32" i="1"/>
  <c r="B33" i="1"/>
  <c r="B34" i="1"/>
  <c r="B35" i="1"/>
  <c r="B36" i="1"/>
  <c r="B37" i="1"/>
  <c r="B38" i="1"/>
  <c r="F38" i="1" s="1"/>
  <c r="B39" i="1"/>
  <c r="F39" i="1" s="1"/>
  <c r="B40" i="1"/>
  <c r="B41" i="1"/>
  <c r="B42" i="1"/>
  <c r="B30" i="1"/>
  <c r="F11" i="1"/>
  <c r="I42" i="1"/>
  <c r="F42" i="1"/>
  <c r="I41" i="1"/>
  <c r="F41" i="1"/>
  <c r="I40" i="1"/>
  <c r="F40" i="1"/>
  <c r="I39" i="1"/>
  <c r="I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D624" i="1" l="1"/>
  <c r="G605" i="1"/>
  <c r="O605" i="1" s="1"/>
  <c r="P605" i="1" s="1"/>
  <c r="C624" i="1" s="1"/>
  <c r="H624" i="1" s="1"/>
  <c r="G624" i="1"/>
  <c r="D625" i="1"/>
  <c r="G606" i="1"/>
  <c r="O606" i="1" s="1"/>
  <c r="P606" i="1" s="1"/>
  <c r="C625" i="1" s="1"/>
  <c r="H625" i="1" s="1"/>
  <c r="G625" i="1"/>
  <c r="D626" i="1"/>
  <c r="G607" i="1"/>
  <c r="O607" i="1" s="1"/>
  <c r="P607" i="1" s="1"/>
  <c r="C626" i="1" s="1"/>
  <c r="H626" i="1" s="1"/>
  <c r="G626" i="1"/>
  <c r="D627" i="1"/>
  <c r="G608" i="1"/>
  <c r="O608" i="1" s="1"/>
  <c r="P608" i="1" s="1"/>
  <c r="C627" i="1" s="1"/>
  <c r="H627" i="1" s="1"/>
  <c r="G627" i="1"/>
  <c r="D628" i="1"/>
  <c r="G609" i="1"/>
  <c r="O609" i="1" s="1"/>
  <c r="P609" i="1" s="1"/>
  <c r="C628" i="1" s="1"/>
  <c r="H628" i="1" s="1"/>
  <c r="G628" i="1"/>
  <c r="D629" i="1"/>
  <c r="G610" i="1"/>
  <c r="O610" i="1" s="1"/>
  <c r="P610" i="1" s="1"/>
  <c r="C629" i="1" s="1"/>
  <c r="H629" i="1" s="1"/>
  <c r="E629" i="1"/>
  <c r="G629" i="1" s="1"/>
  <c r="F611" i="1"/>
  <c r="E514" i="1"/>
  <c r="F515" i="1"/>
  <c r="D575" i="1"/>
  <c r="G556" i="1"/>
  <c r="O556" i="1" s="1"/>
  <c r="P556" i="1" s="1"/>
  <c r="C575" i="1" s="1"/>
  <c r="H575" i="1" s="1"/>
  <c r="G575" i="1"/>
  <c r="D576" i="1"/>
  <c r="G557" i="1"/>
  <c r="O557" i="1" s="1"/>
  <c r="P557" i="1" s="1"/>
  <c r="C576" i="1" s="1"/>
  <c r="H576" i="1" s="1"/>
  <c r="G576" i="1"/>
  <c r="D577" i="1"/>
  <c r="G558" i="1"/>
  <c r="O558" i="1" s="1"/>
  <c r="P558" i="1" s="1"/>
  <c r="C577" i="1" s="1"/>
  <c r="H577" i="1" s="1"/>
  <c r="G577" i="1"/>
  <c r="D578" i="1"/>
  <c r="G559" i="1"/>
  <c r="O559" i="1" s="1"/>
  <c r="P559" i="1" s="1"/>
  <c r="C578" i="1" s="1"/>
  <c r="H578" i="1" s="1"/>
  <c r="G578" i="1"/>
  <c r="D579" i="1"/>
  <c r="G560" i="1"/>
  <c r="O560" i="1" s="1"/>
  <c r="P560" i="1" s="1"/>
  <c r="C579" i="1" s="1"/>
  <c r="H579" i="1" s="1"/>
  <c r="G579" i="1"/>
  <c r="D580" i="1"/>
  <c r="G561" i="1"/>
  <c r="O561" i="1" s="1"/>
  <c r="P561" i="1" s="1"/>
  <c r="C580" i="1" s="1"/>
  <c r="H580" i="1" s="1"/>
  <c r="E580" i="1"/>
  <c r="G580" i="1" s="1"/>
  <c r="F562" i="1"/>
  <c r="J438" i="1"/>
  <c r="D527" i="1"/>
  <c r="G508" i="1"/>
  <c r="O508" i="1" s="1"/>
  <c r="P508" i="1" s="1"/>
  <c r="C527" i="1" s="1"/>
  <c r="H527" i="1" s="1"/>
  <c r="G527" i="1"/>
  <c r="D528" i="1"/>
  <c r="G509" i="1"/>
  <c r="O509" i="1" s="1"/>
  <c r="P509" i="1" s="1"/>
  <c r="C528" i="1" s="1"/>
  <c r="H528" i="1" s="1"/>
  <c r="G528" i="1"/>
  <c r="D529" i="1"/>
  <c r="G510" i="1"/>
  <c r="O510" i="1" s="1"/>
  <c r="P510" i="1" s="1"/>
  <c r="C529" i="1" s="1"/>
  <c r="H529" i="1" s="1"/>
  <c r="G529" i="1"/>
  <c r="D530" i="1"/>
  <c r="G511" i="1"/>
  <c r="O511" i="1" s="1"/>
  <c r="P511" i="1" s="1"/>
  <c r="C530" i="1" s="1"/>
  <c r="H530" i="1" s="1"/>
  <c r="G530" i="1"/>
  <c r="D531" i="1"/>
  <c r="G512" i="1"/>
  <c r="O512" i="1" s="1"/>
  <c r="P512" i="1" s="1"/>
  <c r="C531" i="1" s="1"/>
  <c r="H531" i="1" s="1"/>
  <c r="G531" i="1"/>
  <c r="D532" i="1"/>
  <c r="G513" i="1"/>
  <c r="O513" i="1" s="1"/>
  <c r="P513" i="1" s="1"/>
  <c r="C532" i="1" s="1"/>
  <c r="H532" i="1" s="1"/>
  <c r="G532" i="1"/>
  <c r="D533" i="1"/>
  <c r="G514" i="1"/>
  <c r="O514" i="1" s="1"/>
  <c r="P514" i="1" s="1"/>
  <c r="C533" i="1" s="1"/>
  <c r="H533" i="1" s="1"/>
  <c r="G533" i="1"/>
  <c r="D476" i="1"/>
  <c r="G457" i="1"/>
  <c r="O457" i="1" s="1"/>
  <c r="P457" i="1" s="1"/>
  <c r="C476" i="1" s="1"/>
  <c r="H476" i="1" s="1"/>
  <c r="G476" i="1"/>
  <c r="D477" i="1"/>
  <c r="G458" i="1"/>
  <c r="O458" i="1" s="1"/>
  <c r="P458" i="1" s="1"/>
  <c r="C477" i="1" s="1"/>
  <c r="H477" i="1" s="1"/>
  <c r="G477" i="1"/>
  <c r="D478" i="1"/>
  <c r="G459" i="1"/>
  <c r="O459" i="1" s="1"/>
  <c r="P459" i="1" s="1"/>
  <c r="C478" i="1" s="1"/>
  <c r="H478" i="1" s="1"/>
  <c r="G478" i="1"/>
  <c r="D479" i="1"/>
  <c r="G460" i="1"/>
  <c r="O460" i="1" s="1"/>
  <c r="P460" i="1" s="1"/>
  <c r="C479" i="1" s="1"/>
  <c r="H479" i="1" s="1"/>
  <c r="G479" i="1"/>
  <c r="D480" i="1"/>
  <c r="G461" i="1"/>
  <c r="O461" i="1" s="1"/>
  <c r="P461" i="1" s="1"/>
  <c r="C480" i="1" s="1"/>
  <c r="H480" i="1" s="1"/>
  <c r="G480" i="1"/>
  <c r="D481" i="1"/>
  <c r="G462" i="1"/>
  <c r="O462" i="1" s="1"/>
  <c r="P462" i="1" s="1"/>
  <c r="C481" i="1" s="1"/>
  <c r="H481" i="1" s="1"/>
  <c r="G481" i="1"/>
  <c r="D482" i="1"/>
  <c r="G463" i="1"/>
  <c r="O463" i="1" s="1"/>
  <c r="P463" i="1" s="1"/>
  <c r="C482" i="1" s="1"/>
  <c r="H482" i="1" s="1"/>
  <c r="G482" i="1"/>
  <c r="D483" i="1"/>
  <c r="G464" i="1"/>
  <c r="O464" i="1" s="1"/>
  <c r="P464" i="1" s="1"/>
  <c r="C483" i="1" s="1"/>
  <c r="H483" i="1" s="1"/>
  <c r="D484" i="1"/>
  <c r="G465" i="1"/>
  <c r="O465" i="1" s="1"/>
  <c r="P465" i="1" s="1"/>
  <c r="C484" i="1" s="1"/>
  <c r="H484" i="1" s="1"/>
  <c r="E484" i="1"/>
  <c r="G484" i="1" s="1"/>
  <c r="F466" i="1"/>
  <c r="G483" i="1"/>
  <c r="D427" i="1"/>
  <c r="G408" i="1"/>
  <c r="O408" i="1" s="1"/>
  <c r="P408" i="1" s="1"/>
  <c r="C427" i="1" s="1"/>
  <c r="H427" i="1" s="1"/>
  <c r="E427" i="1"/>
  <c r="G427" i="1" s="1"/>
  <c r="D378" i="1"/>
  <c r="G359" i="1"/>
  <c r="O359" i="1" s="1"/>
  <c r="P359" i="1" s="1"/>
  <c r="C378" i="1" s="1"/>
  <c r="H378" i="1" s="1"/>
  <c r="E378" i="1"/>
  <c r="G378" i="1" s="1"/>
  <c r="F360" i="1"/>
  <c r="D384" i="1"/>
  <c r="G365" i="1"/>
  <c r="O365" i="1" s="1"/>
  <c r="P365" i="1" s="1"/>
  <c r="C384" i="1" s="1"/>
  <c r="H384" i="1" s="1"/>
  <c r="D385" i="1"/>
  <c r="G366" i="1"/>
  <c r="O366" i="1" s="1"/>
  <c r="P366" i="1" s="1"/>
  <c r="C385" i="1" s="1"/>
  <c r="H385" i="1" s="1"/>
  <c r="E385" i="1"/>
  <c r="G385" i="1" s="1"/>
  <c r="F367" i="1"/>
  <c r="G384" i="1"/>
  <c r="E331" i="1"/>
  <c r="F313" i="1"/>
  <c r="E312" i="1"/>
  <c r="E338" i="1"/>
  <c r="F320" i="1"/>
  <c r="E319" i="1"/>
  <c r="D337" i="1"/>
  <c r="G318" i="1"/>
  <c r="O318" i="1" s="1"/>
  <c r="P318" i="1" s="1"/>
  <c r="C337" i="1" s="1"/>
  <c r="H337" i="1" s="1"/>
  <c r="G337" i="1"/>
  <c r="E30" i="1"/>
  <c r="E11" i="1"/>
  <c r="D30" i="1" s="1"/>
  <c r="F12" i="1"/>
  <c r="E170" i="1"/>
  <c r="F171" i="1"/>
  <c r="D284" i="1"/>
  <c r="G265" i="1"/>
  <c r="O265" i="1" s="1"/>
  <c r="P265" i="1" s="1"/>
  <c r="C284" i="1" s="1"/>
  <c r="H284" i="1" s="1"/>
  <c r="E284" i="1"/>
  <c r="G284" i="1" s="1"/>
  <c r="F266" i="1"/>
  <c r="D290" i="1"/>
  <c r="G271" i="1"/>
  <c r="O271" i="1" s="1"/>
  <c r="P271" i="1" s="1"/>
  <c r="C290" i="1" s="1"/>
  <c r="H290" i="1" s="1"/>
  <c r="D291" i="1"/>
  <c r="G272" i="1"/>
  <c r="O272" i="1" s="1"/>
  <c r="P272" i="1" s="1"/>
  <c r="C291" i="1" s="1"/>
  <c r="H291" i="1" s="1"/>
  <c r="E291" i="1"/>
  <c r="G291" i="1" s="1"/>
  <c r="F273" i="1"/>
  <c r="G290" i="1"/>
  <c r="D236" i="1"/>
  <c r="G217" i="1"/>
  <c r="O217" i="1" s="1"/>
  <c r="P217" i="1" s="1"/>
  <c r="C236" i="1" s="1"/>
  <c r="H236" i="1" s="1"/>
  <c r="E236" i="1"/>
  <c r="G236" i="1" s="1"/>
  <c r="F218" i="1"/>
  <c r="D242" i="1"/>
  <c r="G223" i="1"/>
  <c r="O223" i="1" s="1"/>
  <c r="P223" i="1" s="1"/>
  <c r="C242" i="1" s="1"/>
  <c r="H242" i="1" s="1"/>
  <c r="D243" i="1"/>
  <c r="G224" i="1"/>
  <c r="O224" i="1" s="1"/>
  <c r="P224" i="1" s="1"/>
  <c r="C243" i="1" s="1"/>
  <c r="H243" i="1" s="1"/>
  <c r="E243" i="1"/>
  <c r="G243" i="1" s="1"/>
  <c r="F225" i="1"/>
  <c r="G242" i="1"/>
  <c r="D189" i="1"/>
  <c r="G170" i="1"/>
  <c r="O170" i="1" s="1"/>
  <c r="P170" i="1" s="1"/>
  <c r="E189" i="1"/>
  <c r="G189" i="1" s="1"/>
  <c r="D84" i="1"/>
  <c r="G65" i="1"/>
  <c r="O65" i="1" s="1"/>
  <c r="P65" i="1" s="1"/>
  <c r="E84" i="1"/>
  <c r="G84" i="1" s="1"/>
  <c r="F66" i="1"/>
  <c r="G11" i="1"/>
  <c r="O11" i="1" s="1"/>
  <c r="P11" i="1" s="1"/>
  <c r="C30" i="1" s="1"/>
  <c r="H30" i="1" s="1"/>
  <c r="G30" i="1"/>
  <c r="J30" i="1"/>
  <c r="F152" i="1"/>
  <c r="F153" i="1"/>
  <c r="F154" i="1"/>
  <c r="F155" i="1"/>
  <c r="F156" i="1"/>
  <c r="F157" i="1"/>
  <c r="F144" i="1"/>
  <c r="H149" i="1"/>
  <c r="H148" i="1"/>
  <c r="H147" i="1"/>
  <c r="H145" i="1"/>
  <c r="H144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F151" i="1"/>
  <c r="I150" i="1"/>
  <c r="H150" i="1"/>
  <c r="F150" i="1"/>
  <c r="I149" i="1"/>
  <c r="F149" i="1"/>
  <c r="I148" i="1"/>
  <c r="F148" i="1"/>
  <c r="I147" i="1"/>
  <c r="F147" i="1"/>
  <c r="I146" i="1"/>
  <c r="H146" i="1"/>
  <c r="F146" i="1"/>
  <c r="I145" i="1"/>
  <c r="F145" i="1"/>
  <c r="I144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23" i="1"/>
  <c r="E124" i="1"/>
  <c r="E125" i="1"/>
  <c r="E126" i="1"/>
  <c r="E127" i="1"/>
  <c r="E128" i="1"/>
  <c r="E129" i="1"/>
  <c r="E123" i="1"/>
  <c r="F131" i="1"/>
  <c r="F132" i="1"/>
  <c r="F133" i="1"/>
  <c r="F134" i="1"/>
  <c r="F135" i="1"/>
  <c r="F136" i="1"/>
  <c r="F130" i="1"/>
  <c r="F124" i="1"/>
  <c r="E145" i="1" s="1"/>
  <c r="F125" i="1"/>
  <c r="E146" i="1" s="1"/>
  <c r="F126" i="1"/>
  <c r="E147" i="1" s="1"/>
  <c r="F127" i="1"/>
  <c r="E148" i="1" s="1"/>
  <c r="F128" i="1"/>
  <c r="E149" i="1" s="1"/>
  <c r="F129" i="1"/>
  <c r="E150" i="1" s="1"/>
  <c r="F123" i="1"/>
  <c r="E144" i="1" s="1"/>
  <c r="E630" i="1" l="1"/>
  <c r="F612" i="1"/>
  <c r="J629" i="1"/>
  <c r="J628" i="1"/>
  <c r="J627" i="1"/>
  <c r="J626" i="1"/>
  <c r="J625" i="1"/>
  <c r="J624" i="1"/>
  <c r="E515" i="1"/>
  <c r="F516" i="1"/>
  <c r="E534" i="1"/>
  <c r="E581" i="1"/>
  <c r="F563" i="1"/>
  <c r="E562" i="1"/>
  <c r="J580" i="1"/>
  <c r="J579" i="1"/>
  <c r="J578" i="1"/>
  <c r="J577" i="1"/>
  <c r="J576" i="1"/>
  <c r="J575" i="1"/>
  <c r="J533" i="1"/>
  <c r="J532" i="1"/>
  <c r="J531" i="1"/>
  <c r="J530" i="1"/>
  <c r="J529" i="1"/>
  <c r="J528" i="1"/>
  <c r="J527" i="1"/>
  <c r="E485" i="1"/>
  <c r="F467" i="1"/>
  <c r="E466" i="1"/>
  <c r="J484" i="1"/>
  <c r="J483" i="1"/>
  <c r="J482" i="1"/>
  <c r="J481" i="1"/>
  <c r="J480" i="1"/>
  <c r="J479" i="1"/>
  <c r="J478" i="1"/>
  <c r="J477" i="1"/>
  <c r="J476" i="1"/>
  <c r="E428" i="1"/>
  <c r="E409" i="1"/>
  <c r="J427" i="1"/>
  <c r="E386" i="1"/>
  <c r="F368" i="1"/>
  <c r="E367" i="1"/>
  <c r="E379" i="1"/>
  <c r="F361" i="1"/>
  <c r="E360" i="1"/>
  <c r="J337" i="1"/>
  <c r="D338" i="1"/>
  <c r="G319" i="1"/>
  <c r="O319" i="1" s="1"/>
  <c r="P319" i="1" s="1"/>
  <c r="C338" i="1" s="1"/>
  <c r="H338" i="1" s="1"/>
  <c r="E339" i="1"/>
  <c r="F321" i="1"/>
  <c r="E320" i="1"/>
  <c r="G338" i="1"/>
  <c r="D331" i="1"/>
  <c r="G312" i="1"/>
  <c r="O312" i="1" s="1"/>
  <c r="P312" i="1" s="1"/>
  <c r="C331" i="1" s="1"/>
  <c r="H331" i="1" s="1"/>
  <c r="E332" i="1"/>
  <c r="F314" i="1"/>
  <c r="E313" i="1"/>
  <c r="G331" i="1"/>
  <c r="C84" i="1"/>
  <c r="H84" i="1" s="1"/>
  <c r="C189" i="1"/>
  <c r="H189" i="1" s="1"/>
  <c r="E12" i="1"/>
  <c r="F13" i="1"/>
  <c r="E292" i="1"/>
  <c r="F274" i="1"/>
  <c r="J291" i="1"/>
  <c r="J290" i="1"/>
  <c r="E285" i="1"/>
  <c r="F267" i="1"/>
  <c r="E266" i="1"/>
  <c r="J284" i="1"/>
  <c r="E244" i="1"/>
  <c r="F226" i="1"/>
  <c r="E225" i="1"/>
  <c r="J243" i="1"/>
  <c r="J242" i="1"/>
  <c r="E237" i="1"/>
  <c r="F219" i="1"/>
  <c r="E218" i="1"/>
  <c r="J236" i="1"/>
  <c r="E190" i="1"/>
  <c r="F172" i="1"/>
  <c r="E171" i="1"/>
  <c r="J189" i="1"/>
  <c r="E85" i="1"/>
  <c r="F67" i="1"/>
  <c r="E66" i="1"/>
  <c r="J84" i="1"/>
  <c r="E151" i="1"/>
  <c r="E130" i="1"/>
  <c r="E157" i="1"/>
  <c r="E136" i="1"/>
  <c r="E156" i="1"/>
  <c r="E135" i="1"/>
  <c r="E155" i="1"/>
  <c r="E134" i="1"/>
  <c r="E154" i="1"/>
  <c r="E133" i="1"/>
  <c r="E153" i="1"/>
  <c r="E132" i="1"/>
  <c r="E152" i="1"/>
  <c r="E131" i="1"/>
  <c r="D144" i="1"/>
  <c r="G123" i="1"/>
  <c r="O123" i="1" s="1"/>
  <c r="D150" i="1"/>
  <c r="G129" i="1"/>
  <c r="O129" i="1" s="1"/>
  <c r="P129" i="1" s="1"/>
  <c r="D149" i="1"/>
  <c r="G128" i="1"/>
  <c r="O128" i="1" s="1"/>
  <c r="P128" i="1" s="1"/>
  <c r="D148" i="1"/>
  <c r="G127" i="1"/>
  <c r="O127" i="1" s="1"/>
  <c r="P127" i="1" s="1"/>
  <c r="D147" i="1"/>
  <c r="G126" i="1"/>
  <c r="O126" i="1" s="1"/>
  <c r="P126" i="1" s="1"/>
  <c r="D146" i="1"/>
  <c r="G125" i="1"/>
  <c r="O125" i="1" s="1"/>
  <c r="P125" i="1" s="1"/>
  <c r="D145" i="1"/>
  <c r="G124" i="1"/>
  <c r="O124" i="1" s="1"/>
  <c r="P124" i="1" s="1"/>
  <c r="G145" i="1"/>
  <c r="G148" i="1"/>
  <c r="G150" i="1"/>
  <c r="G149" i="1"/>
  <c r="G146" i="1"/>
  <c r="J146" i="1" s="1"/>
  <c r="G147" i="1"/>
  <c r="J147" i="1" s="1"/>
  <c r="G144" i="1"/>
  <c r="J144" i="1" s="1"/>
  <c r="J145" i="1"/>
  <c r="J148" i="1"/>
  <c r="J150" i="1"/>
  <c r="J149" i="1"/>
  <c r="P123" i="1"/>
  <c r="D630" i="1" l="1"/>
  <c r="G611" i="1"/>
  <c r="O611" i="1" s="1"/>
  <c r="P611" i="1" s="1"/>
  <c r="C630" i="1" s="1"/>
  <c r="H630" i="1" s="1"/>
  <c r="E631" i="1"/>
  <c r="F613" i="1"/>
  <c r="E612" i="1"/>
  <c r="G630" i="1"/>
  <c r="E516" i="1"/>
  <c r="F517" i="1"/>
  <c r="E535" i="1"/>
  <c r="D534" i="1"/>
  <c r="G534" i="1" s="1"/>
  <c r="G515" i="1"/>
  <c r="O515" i="1" s="1"/>
  <c r="P515" i="1" s="1"/>
  <c r="C534" i="1" s="1"/>
  <c r="H534" i="1" s="1"/>
  <c r="J534" i="1" s="1"/>
  <c r="D581" i="1"/>
  <c r="G562" i="1"/>
  <c r="O562" i="1" s="1"/>
  <c r="P562" i="1" s="1"/>
  <c r="C581" i="1" s="1"/>
  <c r="H581" i="1" s="1"/>
  <c r="E582" i="1"/>
  <c r="F564" i="1"/>
  <c r="E563" i="1"/>
  <c r="G581" i="1"/>
  <c r="D485" i="1"/>
  <c r="G466" i="1"/>
  <c r="O466" i="1" s="1"/>
  <c r="P466" i="1" s="1"/>
  <c r="C485" i="1" s="1"/>
  <c r="H485" i="1" s="1"/>
  <c r="E486" i="1"/>
  <c r="F468" i="1"/>
  <c r="E467" i="1"/>
  <c r="G485" i="1"/>
  <c r="D428" i="1"/>
  <c r="G409" i="1"/>
  <c r="O409" i="1" s="1"/>
  <c r="P409" i="1" s="1"/>
  <c r="C428" i="1" s="1"/>
  <c r="H428" i="1" s="1"/>
  <c r="E429" i="1"/>
  <c r="E410" i="1"/>
  <c r="G428" i="1"/>
  <c r="D379" i="1"/>
  <c r="G360" i="1"/>
  <c r="O360" i="1" s="1"/>
  <c r="P360" i="1" s="1"/>
  <c r="C379" i="1" s="1"/>
  <c r="H379" i="1" s="1"/>
  <c r="E380" i="1"/>
  <c r="F362" i="1"/>
  <c r="E361" i="1"/>
  <c r="G379" i="1"/>
  <c r="D386" i="1"/>
  <c r="G367" i="1"/>
  <c r="O367" i="1" s="1"/>
  <c r="P367" i="1" s="1"/>
  <c r="C386" i="1" s="1"/>
  <c r="H386" i="1" s="1"/>
  <c r="E387" i="1"/>
  <c r="F369" i="1"/>
  <c r="E368" i="1"/>
  <c r="G386" i="1"/>
  <c r="D332" i="1"/>
  <c r="G313" i="1"/>
  <c r="O313" i="1" s="1"/>
  <c r="P313" i="1" s="1"/>
  <c r="C332" i="1" s="1"/>
  <c r="H332" i="1" s="1"/>
  <c r="E333" i="1"/>
  <c r="F315" i="1"/>
  <c r="E314" i="1"/>
  <c r="G332" i="1"/>
  <c r="J331" i="1"/>
  <c r="D339" i="1"/>
  <c r="G320" i="1"/>
  <c r="O320" i="1" s="1"/>
  <c r="P320" i="1" s="1"/>
  <c r="C339" i="1" s="1"/>
  <c r="H339" i="1" s="1"/>
  <c r="E340" i="1"/>
  <c r="F322" i="1"/>
  <c r="E321" i="1"/>
  <c r="G339" i="1"/>
  <c r="J338" i="1"/>
  <c r="E13" i="1"/>
  <c r="F14" i="1"/>
  <c r="E32" i="1"/>
  <c r="D31" i="1"/>
  <c r="G12" i="1"/>
  <c r="O12" i="1" s="1"/>
  <c r="P12" i="1" s="1"/>
  <c r="C31" i="1" s="1"/>
  <c r="H31" i="1" s="1"/>
  <c r="D285" i="1"/>
  <c r="G266" i="1"/>
  <c r="O266" i="1" s="1"/>
  <c r="P266" i="1" s="1"/>
  <c r="C285" i="1" s="1"/>
  <c r="H285" i="1" s="1"/>
  <c r="E286" i="1"/>
  <c r="F268" i="1"/>
  <c r="E267" i="1"/>
  <c r="G285" i="1"/>
  <c r="D292" i="1"/>
  <c r="G273" i="1"/>
  <c r="O273" i="1" s="1"/>
  <c r="P273" i="1" s="1"/>
  <c r="C292" i="1" s="1"/>
  <c r="H292" i="1" s="1"/>
  <c r="E293" i="1"/>
  <c r="F275" i="1"/>
  <c r="E274" i="1"/>
  <c r="G292" i="1"/>
  <c r="D237" i="1"/>
  <c r="G218" i="1"/>
  <c r="O218" i="1" s="1"/>
  <c r="P218" i="1" s="1"/>
  <c r="C237" i="1" s="1"/>
  <c r="H237" i="1" s="1"/>
  <c r="E238" i="1"/>
  <c r="F220" i="1"/>
  <c r="E219" i="1"/>
  <c r="G237" i="1"/>
  <c r="D244" i="1"/>
  <c r="G225" i="1"/>
  <c r="O225" i="1" s="1"/>
  <c r="P225" i="1" s="1"/>
  <c r="C244" i="1" s="1"/>
  <c r="H244" i="1" s="1"/>
  <c r="E245" i="1"/>
  <c r="F227" i="1"/>
  <c r="E226" i="1"/>
  <c r="G244" i="1"/>
  <c r="D190" i="1"/>
  <c r="G171" i="1"/>
  <c r="O171" i="1" s="1"/>
  <c r="P171" i="1" s="1"/>
  <c r="E191" i="1"/>
  <c r="F173" i="1"/>
  <c r="E172" i="1"/>
  <c r="G190" i="1"/>
  <c r="D85" i="1"/>
  <c r="G66" i="1"/>
  <c r="O66" i="1" s="1"/>
  <c r="P66" i="1" s="1"/>
  <c r="E86" i="1"/>
  <c r="F68" i="1"/>
  <c r="E67" i="1"/>
  <c r="G85" i="1"/>
  <c r="D152" i="1"/>
  <c r="G152" i="1" s="1"/>
  <c r="J152" i="1" s="1"/>
  <c r="G131" i="1"/>
  <c r="O131" i="1" s="1"/>
  <c r="P131" i="1" s="1"/>
  <c r="D153" i="1"/>
  <c r="G132" i="1"/>
  <c r="O132" i="1" s="1"/>
  <c r="P132" i="1" s="1"/>
  <c r="G153" i="1"/>
  <c r="J153" i="1" s="1"/>
  <c r="D154" i="1"/>
  <c r="G154" i="1" s="1"/>
  <c r="J154" i="1" s="1"/>
  <c r="G133" i="1"/>
  <c r="O133" i="1" s="1"/>
  <c r="P133" i="1" s="1"/>
  <c r="D155" i="1"/>
  <c r="G155" i="1" s="1"/>
  <c r="J155" i="1" s="1"/>
  <c r="G134" i="1"/>
  <c r="O134" i="1" s="1"/>
  <c r="P134" i="1" s="1"/>
  <c r="D156" i="1"/>
  <c r="G135" i="1"/>
  <c r="O135" i="1" s="1"/>
  <c r="P135" i="1" s="1"/>
  <c r="G156" i="1"/>
  <c r="J156" i="1" s="1"/>
  <c r="D157" i="1"/>
  <c r="G157" i="1" s="1"/>
  <c r="J157" i="1" s="1"/>
  <c r="G136" i="1"/>
  <c r="O136" i="1" s="1"/>
  <c r="P136" i="1" s="1"/>
  <c r="D151" i="1"/>
  <c r="G151" i="1" s="1"/>
  <c r="J151" i="1" s="1"/>
  <c r="G130" i="1"/>
  <c r="O130" i="1" s="1"/>
  <c r="P130" i="1" s="1"/>
  <c r="E31" i="1"/>
  <c r="G31" i="1" s="1"/>
  <c r="J31" i="1" s="1"/>
  <c r="D631" i="1" l="1"/>
  <c r="G612" i="1"/>
  <c r="O612" i="1" s="1"/>
  <c r="P612" i="1" s="1"/>
  <c r="C631" i="1" s="1"/>
  <c r="H631" i="1" s="1"/>
  <c r="E632" i="1"/>
  <c r="F614" i="1"/>
  <c r="E613" i="1"/>
  <c r="G631" i="1"/>
  <c r="J630" i="1"/>
  <c r="E517" i="1"/>
  <c r="E536" i="1"/>
  <c r="D535" i="1"/>
  <c r="G535" i="1" s="1"/>
  <c r="G516" i="1"/>
  <c r="O516" i="1" s="1"/>
  <c r="P516" i="1" s="1"/>
  <c r="C535" i="1" s="1"/>
  <c r="H535" i="1" s="1"/>
  <c r="J535" i="1" s="1"/>
  <c r="D582" i="1"/>
  <c r="G563" i="1"/>
  <c r="O563" i="1" s="1"/>
  <c r="P563" i="1" s="1"/>
  <c r="C582" i="1" s="1"/>
  <c r="H582" i="1" s="1"/>
  <c r="E583" i="1"/>
  <c r="F565" i="1"/>
  <c r="E564" i="1"/>
  <c r="G582" i="1"/>
  <c r="J581" i="1"/>
  <c r="D486" i="1"/>
  <c r="G467" i="1"/>
  <c r="O467" i="1"/>
  <c r="P467" i="1" s="1"/>
  <c r="C486" i="1" s="1"/>
  <c r="H486" i="1" s="1"/>
  <c r="E487" i="1"/>
  <c r="E468" i="1"/>
  <c r="G486" i="1"/>
  <c r="J485" i="1"/>
  <c r="D429" i="1"/>
  <c r="G410" i="1"/>
  <c r="O410" i="1" s="1"/>
  <c r="P410" i="1" s="1"/>
  <c r="C429" i="1" s="1"/>
  <c r="H429" i="1" s="1"/>
  <c r="E430" i="1"/>
  <c r="E411" i="1"/>
  <c r="G429" i="1"/>
  <c r="J428" i="1"/>
  <c r="D387" i="1"/>
  <c r="G368" i="1"/>
  <c r="O368" i="1" s="1"/>
  <c r="P368" i="1" s="1"/>
  <c r="C387" i="1" s="1"/>
  <c r="H387" i="1" s="1"/>
  <c r="E388" i="1"/>
  <c r="E369" i="1"/>
  <c r="G387" i="1"/>
  <c r="D380" i="1"/>
  <c r="G361" i="1"/>
  <c r="O361" i="1" s="1"/>
  <c r="P361" i="1" s="1"/>
  <c r="C380" i="1" s="1"/>
  <c r="H380" i="1" s="1"/>
  <c r="E381" i="1"/>
  <c r="F363" i="1"/>
  <c r="E362" i="1"/>
  <c r="G380" i="1"/>
  <c r="D340" i="1"/>
  <c r="G321" i="1"/>
  <c r="O321" i="1" s="1"/>
  <c r="P321" i="1" s="1"/>
  <c r="C340" i="1" s="1"/>
  <c r="H340" i="1" s="1"/>
  <c r="E341" i="1"/>
  <c r="F323" i="1"/>
  <c r="E322" i="1"/>
  <c r="G340" i="1"/>
  <c r="J339" i="1"/>
  <c r="D333" i="1"/>
  <c r="G314" i="1"/>
  <c r="O314" i="1" s="1"/>
  <c r="P314" i="1" s="1"/>
  <c r="C333" i="1" s="1"/>
  <c r="H333" i="1" s="1"/>
  <c r="E334" i="1"/>
  <c r="F316" i="1"/>
  <c r="E315" i="1"/>
  <c r="G333" i="1"/>
  <c r="J332" i="1"/>
  <c r="C85" i="1"/>
  <c r="H85" i="1" s="1"/>
  <c r="C190" i="1"/>
  <c r="H190" i="1" s="1"/>
  <c r="E14" i="1"/>
  <c r="F15" i="1"/>
  <c r="E33" i="1"/>
  <c r="D32" i="1"/>
  <c r="G32" i="1" s="1"/>
  <c r="G13" i="1"/>
  <c r="O13" i="1" s="1"/>
  <c r="P13" i="1" s="1"/>
  <c r="C32" i="1" s="1"/>
  <c r="H32" i="1" s="1"/>
  <c r="J32" i="1" s="1"/>
  <c r="D293" i="1"/>
  <c r="G274" i="1"/>
  <c r="O274" i="1" s="1"/>
  <c r="P274" i="1" s="1"/>
  <c r="C293" i="1" s="1"/>
  <c r="H293" i="1" s="1"/>
  <c r="E294" i="1"/>
  <c r="F276" i="1"/>
  <c r="E275" i="1"/>
  <c r="G293" i="1"/>
  <c r="J292" i="1"/>
  <c r="D286" i="1"/>
  <c r="G267" i="1"/>
  <c r="O267" i="1" s="1"/>
  <c r="P267" i="1" s="1"/>
  <c r="C286" i="1" s="1"/>
  <c r="H286" i="1" s="1"/>
  <c r="E287" i="1"/>
  <c r="F269" i="1"/>
  <c r="E268" i="1"/>
  <c r="G286" i="1"/>
  <c r="J285" i="1"/>
  <c r="D245" i="1"/>
  <c r="G226" i="1"/>
  <c r="O226" i="1" s="1"/>
  <c r="P226" i="1" s="1"/>
  <c r="C245" i="1" s="1"/>
  <c r="H245" i="1" s="1"/>
  <c r="E246" i="1"/>
  <c r="F228" i="1"/>
  <c r="E227" i="1"/>
  <c r="G245" i="1"/>
  <c r="J244" i="1"/>
  <c r="D238" i="1"/>
  <c r="G219" i="1"/>
  <c r="O219" i="1" s="1"/>
  <c r="P219" i="1" s="1"/>
  <c r="C238" i="1" s="1"/>
  <c r="H238" i="1" s="1"/>
  <c r="E239" i="1"/>
  <c r="F221" i="1"/>
  <c r="F222" i="1" s="1"/>
  <c r="E220" i="1"/>
  <c r="G238" i="1"/>
  <c r="J237" i="1"/>
  <c r="D191" i="1"/>
  <c r="G172" i="1"/>
  <c r="O172" i="1" s="1"/>
  <c r="P172" i="1" s="1"/>
  <c r="E192" i="1"/>
  <c r="F174" i="1"/>
  <c r="E173" i="1"/>
  <c r="G191" i="1"/>
  <c r="J190" i="1"/>
  <c r="D86" i="1"/>
  <c r="G67" i="1"/>
  <c r="O67" i="1" s="1"/>
  <c r="P67" i="1" s="1"/>
  <c r="E87" i="1"/>
  <c r="F69" i="1"/>
  <c r="F70" i="1" s="1"/>
  <c r="F71" i="1" s="1"/>
  <c r="E68" i="1"/>
  <c r="G86" i="1"/>
  <c r="J85" i="1"/>
  <c r="D632" i="1" l="1"/>
  <c r="G613" i="1"/>
  <c r="O613" i="1" s="1"/>
  <c r="P613" i="1" s="1"/>
  <c r="C632" i="1" s="1"/>
  <c r="H632" i="1" s="1"/>
  <c r="E633" i="1"/>
  <c r="F615" i="1"/>
  <c r="E614" i="1"/>
  <c r="G632" i="1"/>
  <c r="J631" i="1"/>
  <c r="D536" i="1"/>
  <c r="G536" i="1" s="1"/>
  <c r="G517" i="1"/>
  <c r="O517" i="1" s="1"/>
  <c r="P517" i="1" s="1"/>
  <c r="C536" i="1" s="1"/>
  <c r="H536" i="1" s="1"/>
  <c r="J536" i="1" s="1"/>
  <c r="D583" i="1"/>
  <c r="G564" i="1"/>
  <c r="O564" i="1" s="1"/>
  <c r="P564" i="1" s="1"/>
  <c r="C583" i="1" s="1"/>
  <c r="H583" i="1" s="1"/>
  <c r="E584" i="1"/>
  <c r="F566" i="1"/>
  <c r="E565" i="1"/>
  <c r="G583" i="1"/>
  <c r="J582" i="1"/>
  <c r="D487" i="1"/>
  <c r="G468" i="1"/>
  <c r="O468" i="1"/>
  <c r="P468" i="1" s="1"/>
  <c r="C487" i="1" s="1"/>
  <c r="H487" i="1" s="1"/>
  <c r="G487" i="1"/>
  <c r="J486" i="1"/>
  <c r="E433" i="1"/>
  <c r="D430" i="1"/>
  <c r="G411" i="1"/>
  <c r="O411" i="1" s="1"/>
  <c r="P411" i="1" s="1"/>
  <c r="C430" i="1" s="1"/>
  <c r="H430" i="1" s="1"/>
  <c r="E431" i="1"/>
  <c r="E412" i="1"/>
  <c r="G430" i="1"/>
  <c r="J429" i="1"/>
  <c r="D381" i="1"/>
  <c r="G362" i="1"/>
  <c r="O362" i="1" s="1"/>
  <c r="P362" i="1" s="1"/>
  <c r="C381" i="1" s="1"/>
  <c r="H381" i="1" s="1"/>
  <c r="E382" i="1"/>
  <c r="F364" i="1"/>
  <c r="E363" i="1"/>
  <c r="G381" i="1"/>
  <c r="D388" i="1"/>
  <c r="G369" i="1"/>
  <c r="O369" i="1" s="1"/>
  <c r="P369" i="1" s="1"/>
  <c r="C388" i="1" s="1"/>
  <c r="H388" i="1" s="1"/>
  <c r="G388" i="1"/>
  <c r="D334" i="1"/>
  <c r="G315" i="1"/>
  <c r="O315" i="1" s="1"/>
  <c r="P315" i="1" s="1"/>
  <c r="C334" i="1" s="1"/>
  <c r="H334" i="1" s="1"/>
  <c r="E335" i="1"/>
  <c r="F317" i="1"/>
  <c r="E316" i="1"/>
  <c r="G334" i="1"/>
  <c r="J333" i="1"/>
  <c r="D341" i="1"/>
  <c r="G322" i="1"/>
  <c r="O322" i="1" s="1"/>
  <c r="P322" i="1" s="1"/>
  <c r="C341" i="1" s="1"/>
  <c r="H341" i="1" s="1"/>
  <c r="E342" i="1"/>
  <c r="E323" i="1"/>
  <c r="G341" i="1"/>
  <c r="J340" i="1"/>
  <c r="E71" i="1"/>
  <c r="F72" i="1"/>
  <c r="C86" i="1"/>
  <c r="H86" i="1" s="1"/>
  <c r="C191" i="1"/>
  <c r="H191" i="1" s="1"/>
  <c r="E15" i="1"/>
  <c r="F16" i="1"/>
  <c r="E34" i="1"/>
  <c r="D33" i="1"/>
  <c r="G33" i="1" s="1"/>
  <c r="G14" i="1"/>
  <c r="O14" i="1" s="1"/>
  <c r="P14" i="1" s="1"/>
  <c r="C33" i="1" s="1"/>
  <c r="H33" i="1" s="1"/>
  <c r="J33" i="1" s="1"/>
  <c r="D287" i="1"/>
  <c r="G268" i="1"/>
  <c r="O268" i="1" s="1"/>
  <c r="P268" i="1" s="1"/>
  <c r="C287" i="1" s="1"/>
  <c r="H287" i="1" s="1"/>
  <c r="E288" i="1"/>
  <c r="F270" i="1"/>
  <c r="E269" i="1"/>
  <c r="G287" i="1"/>
  <c r="J286" i="1"/>
  <c r="D294" i="1"/>
  <c r="G275" i="1"/>
  <c r="O275" i="1" s="1"/>
  <c r="P275" i="1" s="1"/>
  <c r="C294" i="1" s="1"/>
  <c r="H294" i="1" s="1"/>
  <c r="E295" i="1"/>
  <c r="E276" i="1"/>
  <c r="G294" i="1"/>
  <c r="J293" i="1"/>
  <c r="D239" i="1"/>
  <c r="G220" i="1"/>
  <c r="O220" i="1" s="1"/>
  <c r="P220" i="1" s="1"/>
  <c r="C239" i="1" s="1"/>
  <c r="H239" i="1" s="1"/>
  <c r="E240" i="1"/>
  <c r="E221" i="1"/>
  <c r="G239" i="1"/>
  <c r="J238" i="1"/>
  <c r="D246" i="1"/>
  <c r="G227" i="1"/>
  <c r="O227" i="1" s="1"/>
  <c r="P227" i="1" s="1"/>
  <c r="C246" i="1" s="1"/>
  <c r="H246" i="1" s="1"/>
  <c r="E247" i="1"/>
  <c r="E228" i="1"/>
  <c r="G246" i="1"/>
  <c r="J245" i="1"/>
  <c r="D192" i="1"/>
  <c r="G173" i="1"/>
  <c r="O173" i="1" s="1"/>
  <c r="P173" i="1" s="1"/>
  <c r="E193" i="1"/>
  <c r="F175" i="1"/>
  <c r="E174" i="1"/>
  <c r="G192" i="1"/>
  <c r="J191" i="1"/>
  <c r="D87" i="1"/>
  <c r="G68" i="1"/>
  <c r="O68" i="1" s="1"/>
  <c r="P68" i="1" s="1"/>
  <c r="E88" i="1"/>
  <c r="E69" i="1"/>
  <c r="G87" i="1"/>
  <c r="J86" i="1"/>
  <c r="D633" i="1" l="1"/>
  <c r="G614" i="1"/>
  <c r="O614" i="1" s="1"/>
  <c r="P614" i="1" s="1"/>
  <c r="C633" i="1" s="1"/>
  <c r="H633" i="1" s="1"/>
  <c r="E634" i="1"/>
  <c r="E615" i="1"/>
  <c r="G633" i="1"/>
  <c r="J632" i="1"/>
  <c r="D584" i="1"/>
  <c r="G565" i="1"/>
  <c r="O565" i="1" s="1"/>
  <c r="P565" i="1" s="1"/>
  <c r="C584" i="1" s="1"/>
  <c r="H584" i="1" s="1"/>
  <c r="E585" i="1"/>
  <c r="F567" i="1"/>
  <c r="E566" i="1"/>
  <c r="G584" i="1"/>
  <c r="J583" i="1"/>
  <c r="J487" i="1"/>
  <c r="D433" i="1"/>
  <c r="G414" i="1"/>
  <c r="O414" i="1" s="1"/>
  <c r="P414" i="1" s="1"/>
  <c r="C433" i="1" s="1"/>
  <c r="H433" i="1" s="1"/>
  <c r="E434" i="1"/>
  <c r="G433" i="1"/>
  <c r="D431" i="1"/>
  <c r="G412" i="1"/>
  <c r="O412" i="1" s="1"/>
  <c r="P412" i="1" s="1"/>
  <c r="C431" i="1" s="1"/>
  <c r="H431" i="1" s="1"/>
  <c r="E432" i="1"/>
  <c r="E413" i="1"/>
  <c r="G431" i="1"/>
  <c r="J430" i="1"/>
  <c r="D382" i="1"/>
  <c r="G363" i="1"/>
  <c r="O363" i="1" s="1"/>
  <c r="P363" i="1" s="1"/>
  <c r="C382" i="1" s="1"/>
  <c r="H382" i="1" s="1"/>
  <c r="E383" i="1"/>
  <c r="G382" i="1"/>
  <c r="D342" i="1"/>
  <c r="G323" i="1"/>
  <c r="O323" i="1" s="1"/>
  <c r="P323" i="1" s="1"/>
  <c r="C342" i="1" s="1"/>
  <c r="H342" i="1" s="1"/>
  <c r="G342" i="1"/>
  <c r="J341" i="1"/>
  <c r="D335" i="1"/>
  <c r="G316" i="1"/>
  <c r="O316" i="1" s="1"/>
  <c r="P316" i="1" s="1"/>
  <c r="C335" i="1" s="1"/>
  <c r="H335" i="1" s="1"/>
  <c r="E336" i="1"/>
  <c r="E317" i="1"/>
  <c r="G335" i="1"/>
  <c r="J334" i="1"/>
  <c r="C87" i="1"/>
  <c r="H87" i="1" s="1"/>
  <c r="C192" i="1"/>
  <c r="H192" i="1" s="1"/>
  <c r="E16" i="1"/>
  <c r="F17" i="1"/>
  <c r="E35" i="1"/>
  <c r="D34" i="1"/>
  <c r="G34" i="1" s="1"/>
  <c r="G15" i="1"/>
  <c r="O15" i="1" s="1"/>
  <c r="P15" i="1" s="1"/>
  <c r="C34" i="1" s="1"/>
  <c r="H34" i="1" s="1"/>
  <c r="J34" i="1" s="1"/>
  <c r="E72" i="1"/>
  <c r="F73" i="1"/>
  <c r="D295" i="1"/>
  <c r="G276" i="1"/>
  <c r="O276" i="1" s="1"/>
  <c r="P276" i="1" s="1"/>
  <c r="C295" i="1" s="1"/>
  <c r="H295" i="1" s="1"/>
  <c r="G295" i="1"/>
  <c r="J294" i="1"/>
  <c r="D288" i="1"/>
  <c r="G269" i="1"/>
  <c r="O269" i="1" s="1"/>
  <c r="P269" i="1" s="1"/>
  <c r="C288" i="1" s="1"/>
  <c r="H288" i="1" s="1"/>
  <c r="E289" i="1"/>
  <c r="E270" i="1"/>
  <c r="G288" i="1"/>
  <c r="J287" i="1"/>
  <c r="D247" i="1"/>
  <c r="G228" i="1"/>
  <c r="O228" i="1" s="1"/>
  <c r="P228" i="1" s="1"/>
  <c r="C247" i="1" s="1"/>
  <c r="H247" i="1" s="1"/>
  <c r="G247" i="1"/>
  <c r="J246" i="1"/>
  <c r="D240" i="1"/>
  <c r="G221" i="1"/>
  <c r="O221" i="1" s="1"/>
  <c r="P221" i="1" s="1"/>
  <c r="C240" i="1" s="1"/>
  <c r="H240" i="1" s="1"/>
  <c r="E241" i="1"/>
  <c r="E222" i="1"/>
  <c r="G240" i="1"/>
  <c r="J239" i="1"/>
  <c r="D193" i="1"/>
  <c r="G174" i="1"/>
  <c r="O174" i="1" s="1"/>
  <c r="P174" i="1" s="1"/>
  <c r="E194" i="1"/>
  <c r="E175" i="1"/>
  <c r="G193" i="1"/>
  <c r="J192" i="1"/>
  <c r="D88" i="1"/>
  <c r="G69" i="1"/>
  <c r="O69" i="1" s="1"/>
  <c r="P69" i="1" s="1"/>
  <c r="E89" i="1"/>
  <c r="E70" i="1"/>
  <c r="G88" i="1"/>
  <c r="J87" i="1"/>
  <c r="D634" i="1" l="1"/>
  <c r="G615" i="1"/>
  <c r="O615" i="1" s="1"/>
  <c r="P615" i="1" s="1"/>
  <c r="C634" i="1" s="1"/>
  <c r="H634" i="1" s="1"/>
  <c r="G634" i="1"/>
  <c r="J633" i="1"/>
  <c r="D585" i="1"/>
  <c r="G566" i="1"/>
  <c r="O566" i="1" s="1"/>
  <c r="P566" i="1" s="1"/>
  <c r="C585" i="1" s="1"/>
  <c r="H585" i="1" s="1"/>
  <c r="E586" i="1"/>
  <c r="E567" i="1"/>
  <c r="G585" i="1"/>
  <c r="J584" i="1"/>
  <c r="E435" i="1"/>
  <c r="F417" i="1"/>
  <c r="E416" i="1"/>
  <c r="D434" i="1"/>
  <c r="G434" i="1" s="1"/>
  <c r="G415" i="1"/>
  <c r="O415" i="1" s="1"/>
  <c r="P415" i="1" s="1"/>
  <c r="C434" i="1" s="1"/>
  <c r="H434" i="1" s="1"/>
  <c r="J434" i="1" s="1"/>
  <c r="J433" i="1"/>
  <c r="D432" i="1"/>
  <c r="G413" i="1"/>
  <c r="O413" i="1" s="1"/>
  <c r="P413" i="1" s="1"/>
  <c r="C432" i="1" s="1"/>
  <c r="H432" i="1" s="1"/>
  <c r="G432" i="1"/>
  <c r="J431" i="1"/>
  <c r="D383" i="1"/>
  <c r="G364" i="1"/>
  <c r="O364" i="1" s="1"/>
  <c r="P364" i="1" s="1"/>
  <c r="C383" i="1" s="1"/>
  <c r="H383" i="1" s="1"/>
  <c r="G383" i="1"/>
  <c r="D336" i="1"/>
  <c r="G317" i="1"/>
  <c r="O317" i="1" s="1"/>
  <c r="P317" i="1" s="1"/>
  <c r="C336" i="1" s="1"/>
  <c r="H336" i="1" s="1"/>
  <c r="G336" i="1"/>
  <c r="J335" i="1"/>
  <c r="J342" i="1"/>
  <c r="C88" i="1"/>
  <c r="H88" i="1" s="1"/>
  <c r="C193" i="1"/>
  <c r="H193" i="1" s="1"/>
  <c r="E73" i="1"/>
  <c r="F74" i="1"/>
  <c r="E17" i="1"/>
  <c r="F18" i="1"/>
  <c r="E36" i="1"/>
  <c r="D35" i="1"/>
  <c r="G35" i="1" s="1"/>
  <c r="G16" i="1"/>
  <c r="O16" i="1" s="1"/>
  <c r="P16" i="1" s="1"/>
  <c r="C35" i="1" s="1"/>
  <c r="H35" i="1" s="1"/>
  <c r="J35" i="1" s="1"/>
  <c r="D289" i="1"/>
  <c r="G270" i="1"/>
  <c r="O270" i="1" s="1"/>
  <c r="P270" i="1" s="1"/>
  <c r="C289" i="1" s="1"/>
  <c r="H289" i="1" s="1"/>
  <c r="G289" i="1"/>
  <c r="J288" i="1"/>
  <c r="J295" i="1"/>
  <c r="D241" i="1"/>
  <c r="G222" i="1"/>
  <c r="O222" i="1" s="1"/>
  <c r="P222" i="1" s="1"/>
  <c r="C241" i="1" s="1"/>
  <c r="H241" i="1" s="1"/>
  <c r="G241" i="1"/>
  <c r="J240" i="1"/>
  <c r="J247" i="1"/>
  <c r="D194" i="1"/>
  <c r="G175" i="1"/>
  <c r="O175" i="1" s="1"/>
  <c r="P175" i="1" s="1"/>
  <c r="E195" i="1"/>
  <c r="G194" i="1"/>
  <c r="J193" i="1"/>
  <c r="D89" i="1"/>
  <c r="G70" i="1"/>
  <c r="O70" i="1" s="1"/>
  <c r="P70" i="1" s="1"/>
  <c r="E90" i="1"/>
  <c r="G89" i="1"/>
  <c r="J88" i="1"/>
  <c r="J634" i="1" l="1"/>
  <c r="D586" i="1"/>
  <c r="G567" i="1"/>
  <c r="O567" i="1" s="1"/>
  <c r="P567" i="1" s="1"/>
  <c r="C586" i="1" s="1"/>
  <c r="H586" i="1" s="1"/>
  <c r="G586" i="1"/>
  <c r="J585" i="1"/>
  <c r="D435" i="1"/>
  <c r="G416" i="1"/>
  <c r="O416" i="1" s="1"/>
  <c r="P416" i="1" s="1"/>
  <c r="C435" i="1" s="1"/>
  <c r="H435" i="1" s="1"/>
  <c r="E436" i="1"/>
  <c r="F418" i="1"/>
  <c r="E417" i="1"/>
  <c r="G435" i="1"/>
  <c r="J432" i="1"/>
  <c r="J336" i="1"/>
  <c r="C89" i="1"/>
  <c r="H89" i="1" s="1"/>
  <c r="C194" i="1"/>
  <c r="H194" i="1" s="1"/>
  <c r="E18" i="1"/>
  <c r="F19" i="1"/>
  <c r="E37" i="1"/>
  <c r="D36" i="1"/>
  <c r="G36" i="1" s="1"/>
  <c r="G17" i="1"/>
  <c r="O17" i="1" s="1"/>
  <c r="P17" i="1" s="1"/>
  <c r="C36" i="1" s="1"/>
  <c r="H36" i="1" s="1"/>
  <c r="J36" i="1" s="1"/>
  <c r="E74" i="1"/>
  <c r="F75" i="1"/>
  <c r="J289" i="1"/>
  <c r="J241" i="1"/>
  <c r="D195" i="1"/>
  <c r="G176" i="1"/>
  <c r="O176" i="1" s="1"/>
  <c r="P176" i="1" s="1"/>
  <c r="E196" i="1"/>
  <c r="F178" i="1"/>
  <c r="E178" i="1" s="1"/>
  <c r="G195" i="1"/>
  <c r="J194" i="1"/>
  <c r="D90" i="1"/>
  <c r="G71" i="1"/>
  <c r="O71" i="1" s="1"/>
  <c r="P71" i="1" s="1"/>
  <c r="E91" i="1"/>
  <c r="G90" i="1"/>
  <c r="J89" i="1"/>
  <c r="J586" i="1" l="1"/>
  <c r="D436" i="1"/>
  <c r="G417" i="1"/>
  <c r="O417" i="1" s="1"/>
  <c r="P417" i="1" s="1"/>
  <c r="C436" i="1" s="1"/>
  <c r="H436" i="1" s="1"/>
  <c r="E437" i="1"/>
  <c r="E418" i="1"/>
  <c r="G436" i="1"/>
  <c r="J435" i="1"/>
  <c r="C90" i="1"/>
  <c r="H90" i="1" s="1"/>
  <c r="C195" i="1"/>
  <c r="H195" i="1" s="1"/>
  <c r="E75" i="1"/>
  <c r="F76" i="1"/>
  <c r="E76" i="1" s="1"/>
  <c r="E19" i="1"/>
  <c r="F20" i="1"/>
  <c r="E38" i="1"/>
  <c r="D37" i="1"/>
  <c r="G37" i="1" s="1"/>
  <c r="G18" i="1"/>
  <c r="O18" i="1" s="1"/>
  <c r="P18" i="1" s="1"/>
  <c r="C37" i="1" s="1"/>
  <c r="H37" i="1" s="1"/>
  <c r="J37" i="1" s="1"/>
  <c r="D196" i="1"/>
  <c r="G177" i="1"/>
  <c r="O177" i="1" s="1"/>
  <c r="P177" i="1" s="1"/>
  <c r="E197" i="1"/>
  <c r="F179" i="1"/>
  <c r="E179" i="1" s="1"/>
  <c r="G196" i="1"/>
  <c r="J195" i="1"/>
  <c r="D91" i="1"/>
  <c r="G72" i="1"/>
  <c r="O72" i="1" s="1"/>
  <c r="P72" i="1" s="1"/>
  <c r="E92" i="1"/>
  <c r="G91" i="1"/>
  <c r="J90" i="1"/>
  <c r="D437" i="1" l="1"/>
  <c r="O418" i="1"/>
  <c r="P418" i="1" s="1"/>
  <c r="C437" i="1" s="1"/>
  <c r="H437" i="1" s="1"/>
  <c r="G437" i="1"/>
  <c r="J436" i="1"/>
  <c r="C91" i="1"/>
  <c r="H91" i="1" s="1"/>
  <c r="C196" i="1"/>
  <c r="H196" i="1" s="1"/>
  <c r="E20" i="1"/>
  <c r="F21" i="1"/>
  <c r="E39" i="1"/>
  <c r="D38" i="1"/>
  <c r="G38" i="1" s="1"/>
  <c r="G19" i="1"/>
  <c r="O19" i="1" s="1"/>
  <c r="P19" i="1" s="1"/>
  <c r="C38" i="1" s="1"/>
  <c r="H38" i="1" s="1"/>
  <c r="J38" i="1" s="1"/>
  <c r="D197" i="1"/>
  <c r="G178" i="1"/>
  <c r="O178" i="1" s="1"/>
  <c r="P178" i="1" s="1"/>
  <c r="E198" i="1"/>
  <c r="F180" i="1"/>
  <c r="E180" i="1" s="1"/>
  <c r="G197" i="1"/>
  <c r="J196" i="1"/>
  <c r="D92" i="1"/>
  <c r="G73" i="1"/>
  <c r="O73" i="1" s="1"/>
  <c r="P73" i="1" s="1"/>
  <c r="E93" i="1"/>
  <c r="G92" i="1"/>
  <c r="J91" i="1"/>
  <c r="J437" i="1" l="1"/>
  <c r="C92" i="1"/>
  <c r="H92" i="1" s="1"/>
  <c r="C197" i="1"/>
  <c r="H197" i="1" s="1"/>
  <c r="E21" i="1"/>
  <c r="F22" i="1"/>
  <c r="E40" i="1"/>
  <c r="D39" i="1"/>
  <c r="G39" i="1" s="1"/>
  <c r="G20" i="1"/>
  <c r="O20" i="1" s="1"/>
  <c r="P20" i="1" s="1"/>
  <c r="C39" i="1" s="1"/>
  <c r="H39" i="1" s="1"/>
  <c r="J39" i="1" s="1"/>
  <c r="D198" i="1"/>
  <c r="G179" i="1"/>
  <c r="O179" i="1" s="1"/>
  <c r="P179" i="1" s="1"/>
  <c r="E199" i="1"/>
  <c r="F181" i="1"/>
  <c r="E181" i="1" s="1"/>
  <c r="G198" i="1"/>
  <c r="J197" i="1"/>
  <c r="D93" i="1"/>
  <c r="G74" i="1"/>
  <c r="O74" i="1" s="1"/>
  <c r="P74" i="1" s="1"/>
  <c r="E94" i="1"/>
  <c r="G93" i="1"/>
  <c r="J92" i="1"/>
  <c r="C93" i="1" l="1"/>
  <c r="H93" i="1" s="1"/>
  <c r="C198" i="1"/>
  <c r="H198" i="1" s="1"/>
  <c r="E22" i="1"/>
  <c r="F23" i="1"/>
  <c r="E41" i="1"/>
  <c r="D40" i="1"/>
  <c r="G40" i="1" s="1"/>
  <c r="G21" i="1"/>
  <c r="O21" i="1" s="1"/>
  <c r="P21" i="1" s="1"/>
  <c r="C40" i="1" s="1"/>
  <c r="H40" i="1" s="1"/>
  <c r="J40" i="1" s="1"/>
  <c r="D199" i="1"/>
  <c r="G180" i="1"/>
  <c r="O180" i="1" s="1"/>
  <c r="P180" i="1" s="1"/>
  <c r="E200" i="1"/>
  <c r="G199" i="1"/>
  <c r="J198" i="1"/>
  <c r="D94" i="1"/>
  <c r="G75" i="1"/>
  <c r="O75" i="1" s="1"/>
  <c r="P75" i="1" s="1"/>
  <c r="E95" i="1"/>
  <c r="G94" i="1"/>
  <c r="J93" i="1"/>
  <c r="C94" i="1" l="1"/>
  <c r="H94" i="1" s="1"/>
  <c r="C199" i="1"/>
  <c r="H199" i="1" s="1"/>
  <c r="E23" i="1"/>
  <c r="E42" i="1"/>
  <c r="D41" i="1"/>
  <c r="G41" i="1" s="1"/>
  <c r="G22" i="1"/>
  <c r="O22" i="1" s="1"/>
  <c r="P22" i="1" s="1"/>
  <c r="C41" i="1" s="1"/>
  <c r="H41" i="1" s="1"/>
  <c r="J41" i="1" s="1"/>
  <c r="D200" i="1"/>
  <c r="G181" i="1"/>
  <c r="O181" i="1" s="1"/>
  <c r="P181" i="1" s="1"/>
  <c r="G200" i="1"/>
  <c r="J199" i="1"/>
  <c r="D95" i="1"/>
  <c r="G76" i="1"/>
  <c r="O76" i="1" s="1"/>
  <c r="P76" i="1" s="1"/>
  <c r="G95" i="1"/>
  <c r="J94" i="1"/>
  <c r="C95" i="1" l="1"/>
  <c r="H95" i="1" s="1"/>
  <c r="C200" i="1"/>
  <c r="H200" i="1" s="1"/>
  <c r="D42" i="1"/>
  <c r="G42" i="1" s="1"/>
  <c r="G23" i="1"/>
  <c r="O23" i="1" s="1"/>
  <c r="P23" i="1" s="1"/>
  <c r="C42" i="1" s="1"/>
  <c r="H42" i="1" s="1"/>
  <c r="J42" i="1" s="1"/>
  <c r="J200" i="1"/>
  <c r="J95" i="1"/>
</calcChain>
</file>

<file path=xl/sharedStrings.xml><?xml version="1.0" encoding="utf-8"?>
<sst xmlns="http://schemas.openxmlformats.org/spreadsheetml/2006/main" count="1011" uniqueCount="83">
  <si>
    <t>BORE-HOLE NO. 1</t>
  </si>
  <si>
    <t>STRUCTURE : MULTI STOREYED BUILDINGS</t>
  </si>
  <si>
    <t>WATER TABLE = 7.5 m</t>
  </si>
  <si>
    <t>SITE : VRINDAVAN YOJNA-4 , SECTOR-18,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</si>
  <si>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</si>
  <si>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</si>
  <si>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</si>
  <si>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</si>
  <si>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</si>
  <si>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</si>
  <si>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</si>
  <si>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</si>
  <si>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</si>
  <si>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Water Table=7.5 m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</si>
  <si>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</si>
  <si>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</si>
  <si>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</si>
  <si>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</si>
  <si>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</si>
  <si>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</si>
  <si>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</si>
  <si>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</si>
  <si>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</si>
  <si>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</si>
  <si>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</si>
  <si>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</si>
  <si>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</si>
  <si>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</si>
  <si>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</si>
  <si>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</si>
  <si>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</si>
  <si>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</si>
  <si>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</si>
  <si>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</si>
  <si>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</si>
  <si>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</si>
  <si>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</si>
  <si>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</si>
  <si>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</si>
  <si>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</si>
  <si>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</si>
  <si>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</si>
  <si>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</si>
  <si>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</si>
  <si>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</si>
  <si>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</si>
  <si>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</si>
  <si>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</si>
  <si>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</si>
  <si>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</si>
  <si>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</si>
  <si>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</si>
  <si>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</si>
  <si>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</si>
  <si>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</si>
  <si>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</si>
  <si>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</si>
  <si>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SITE : VRINDAVAN YOJNA , SECTOR-17, LUCKNOW</t>
  </si>
  <si>
    <t>BOREHOLE NO. 3</t>
  </si>
  <si>
    <t>WATER TABLE = 8m</t>
  </si>
  <si>
    <t>BOREHOLE NO. 4</t>
  </si>
  <si>
    <t>BOREHOLE NO. 5</t>
  </si>
  <si>
    <t>Ɣw=</t>
  </si>
  <si>
    <t>BOREHOLE NO. 6</t>
  </si>
  <si>
    <t>BOREHOLE NO. 7</t>
  </si>
  <si>
    <t>BOREHOLE NO. 8</t>
  </si>
  <si>
    <t>BOREHOLE NO. 9</t>
  </si>
  <si>
    <t>BOREHOLE NO. 10</t>
  </si>
  <si>
    <t>BOREHOLE NO. 11</t>
  </si>
  <si>
    <t>BOREHOLE NO. 12</t>
  </si>
  <si>
    <t>(Ɣsat , Ɣd)</t>
  </si>
  <si>
    <t>BOREHOLE 1</t>
  </si>
  <si>
    <t>BOREHOLE 2</t>
  </si>
  <si>
    <t>BOREHOLE 3</t>
  </si>
  <si>
    <t>BOREHOLE 4</t>
  </si>
  <si>
    <t>BOREHOLE 5</t>
  </si>
  <si>
    <t>BOREHOLE 6</t>
  </si>
  <si>
    <t>BOREHOLE 7</t>
  </si>
  <si>
    <t>BOREHOLE 8</t>
  </si>
  <si>
    <t>BOREHOLE 9</t>
  </si>
  <si>
    <t>BOREHOLE 10</t>
  </si>
  <si>
    <t>BOREHOLE 11</t>
  </si>
  <si>
    <t>BOREHOLE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</si>
</sst>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.00"/>
    <numFmt numFmtId="165" formatCode="0.##"/>
    <numFmt numFmtId="166" formatCode="0.###"/>
    <numFmt numFmtId="167" formatCode="0.000"/>
    <numFmt numFmtId="168" formatCode="0.0"/>
  </numFmts>
  <fonts count="28"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b/>
      <vertAlign val="superscript"/>
      <sz val="10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2"/>
      <color rgb="FF444444"/>
      <name val="Roboto"/>
      <family val="2"/>
      <charset val="1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20"/>
      <color theme="1"/>
      <name val="Arial"/>
      <family val="2"/>
    </font>
    <font>
      <b/>
      <sz val="12"/>
      <color rgb="FF444444"/>
      <name val="Robot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6" fillId="0" borderId="0" xfId="0" applyFont="1"/>
    <xf numFmtId="0" fontId="11" fillId="0" borderId="0" xfId="0" applyFont="1"/>
    <xf numFmtId="0" fontId="27" fillId="0" borderId="0" xfId="0" applyFont="1"/>
    <xf numFmtId="168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5"/>
  <sheetViews>
    <sheetView tabSelected="1" topLeftCell="A639" zoomScale="55" zoomScaleNormal="55" workbookViewId="0">
      <selection activeCell="M683" sqref="M683"/>
    </sheetView>
  </sheetViews>
  <sheetFormatPr defaultRowHeight="13.2"/>
  <cols>
    <col min="2" max="2" width="8.33203125" customWidth="1"/>
    <col min="3" max="3" width="13.5546875" customWidth="1"/>
    <col min="4" max="4" width="13.88671875" customWidth="1"/>
    <col min="5" max="5" width="8.88671875" customWidth="1"/>
    <col min="6" max="6" width="15.44140625" customWidth="1"/>
    <col min="7" max="7" width="14" customWidth="1"/>
    <col min="8" max="8" width="14.88671875" customWidth="1"/>
    <col min="9" max="9" width="11.88671875" customWidth="1"/>
    <col min="10" max="10" width="16.109375" customWidth="1"/>
    <col min="11" max="11" width="15.6640625" customWidth="1"/>
    <col min="12" max="12" width="17.5546875" customWidth="1"/>
    <col min="13" max="13" width="18.33203125" style="1" customWidth="1"/>
    <col min="14" max="14" width="18.88671875" style="1" customWidth="1"/>
    <col min="15" max="15" width="15.33203125" customWidth="1"/>
    <col min="16" max="16" width="14" customWidth="1"/>
  </cols>
  <sheetData>
    <row r="1" spans="2:18" ht="31.5" customHeight="1">
      <c r="E1" s="34" t="s">
        <v>0</v>
      </c>
      <c r="F1" s="34"/>
      <c r="G1" s="34"/>
      <c r="H1" s="34"/>
      <c r="M1"/>
      <c r="O1" s="1"/>
    </row>
    <row r="2" spans="2:18" ht="22.95" customHeight="1">
      <c r="E2" s="34" t="s">
        <v>1</v>
      </c>
      <c r="F2" s="34"/>
      <c r="G2" s="34"/>
      <c r="H2" s="34"/>
      <c r="I2" s="34"/>
      <c r="J2" s="34"/>
      <c r="K2" s="34"/>
      <c r="M2" s="29" t="s">
        <v>2</v>
      </c>
      <c r="O2" s="1"/>
    </row>
    <row r="3" spans="2:18" ht="22.95" customHeight="1">
      <c r="E3" s="28" t="s">
        <v>3</v>
      </c>
      <c r="F3" s="28"/>
      <c r="G3" s="28"/>
      <c r="H3" s="28"/>
      <c r="I3" s="28"/>
      <c r="M3"/>
      <c r="O3" s="1"/>
    </row>
    <row r="4" spans="2:18" ht="24.6" customHeight="1">
      <c r="M4"/>
      <c r="O4" s="1"/>
    </row>
    <row r="5" spans="2:18" ht="30">
      <c r="C5" s="16" t="s">
        <v>4</v>
      </c>
      <c r="D5" s="16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7</v>
      </c>
      <c r="K5" s="17" t="s">
        <v>7</v>
      </c>
      <c r="L5" s="17" t="s">
        <v>7</v>
      </c>
      <c r="M5" s="17" t="s">
        <v>10</v>
      </c>
      <c r="N5" s="23" t="s">
        <v>11</v>
      </c>
      <c r="O5" s="23" t="s">
        <v>12</v>
      </c>
      <c r="P5" s="17" t="s">
        <v>12</v>
      </c>
      <c r="Q5" s="26" t="s">
        <v>13</v>
      </c>
      <c r="R5" s="27"/>
    </row>
    <row r="6" spans="2:18" ht="13.2" customHeight="1">
      <c r="B6" s="19" t="s">
        <v>14</v>
      </c>
      <c r="C6" s="16" t="s">
        <v>15</v>
      </c>
      <c r="D6" s="16" t="s">
        <v>15</v>
      </c>
      <c r="E6" s="17" t="s">
        <v>15</v>
      </c>
      <c r="F6" s="17" t="s">
        <v>15</v>
      </c>
      <c r="G6" s="17" t="s">
        <v>16</v>
      </c>
      <c r="H6" s="17" t="s">
        <v>17</v>
      </c>
      <c r="I6" s="17" t="s">
        <v>18</v>
      </c>
      <c r="J6" s="17" t="s">
        <v>19</v>
      </c>
      <c r="K6" s="17" t="s">
        <v>20</v>
      </c>
      <c r="L6" s="17" t="s">
        <v>21</v>
      </c>
      <c r="M6" s="17" t="s">
        <v>22</v>
      </c>
      <c r="N6" s="23" t="s">
        <v>23</v>
      </c>
      <c r="O6" s="23" t="s">
        <v>23</v>
      </c>
      <c r="P6" s="17" t="s">
        <v>23</v>
      </c>
    </row>
    <row r="7" spans="2:18" ht="13.2" customHeight="1">
      <c r="B7" s="6"/>
      <c r="C7" s="16" t="s">
        <v>24</v>
      </c>
      <c r="D7" s="16" t="s">
        <v>25</v>
      </c>
      <c r="E7" s="17" t="s">
        <v>26</v>
      </c>
      <c r="F7" s="17" t="s">
        <v>26</v>
      </c>
      <c r="G7" s="5"/>
      <c r="H7" s="17" t="s">
        <v>7</v>
      </c>
      <c r="I7" s="5"/>
      <c r="J7" s="5"/>
      <c r="K7" s="17" t="s">
        <v>27</v>
      </c>
      <c r="L7" s="17" t="s">
        <v>28</v>
      </c>
      <c r="M7" s="17" t="s">
        <v>29</v>
      </c>
      <c r="N7" s="9"/>
      <c r="O7" s="23" t="s">
        <v>30</v>
      </c>
      <c r="P7" s="17" t="s">
        <v>31</v>
      </c>
    </row>
    <row r="8" spans="2:18" ht="15.6" customHeight="1">
      <c r="B8" s="6" t="s">
        <v>32</v>
      </c>
      <c r="C8" s="20" t="s">
        <v>33</v>
      </c>
      <c r="D8" s="20" t="s">
        <v>34</v>
      </c>
      <c r="E8" s="18" t="s">
        <v>35</v>
      </c>
      <c r="F8" s="21" t="s">
        <v>36</v>
      </c>
      <c r="G8" s="22" t="s">
        <v>37</v>
      </c>
      <c r="H8" s="22" t="s">
        <v>38</v>
      </c>
      <c r="I8" s="22" t="s">
        <v>39</v>
      </c>
      <c r="J8" s="22" t="s">
        <v>40</v>
      </c>
      <c r="K8" s="17" t="s">
        <v>41</v>
      </c>
      <c r="L8" s="5"/>
      <c r="M8" s="5"/>
      <c r="N8" s="9"/>
      <c r="O8" s="25" t="s">
        <v>42</v>
      </c>
      <c r="P8" s="17" t="s">
        <v>7</v>
      </c>
    </row>
    <row r="9" spans="2:18" ht="23.4" customHeight="1">
      <c r="J9" s="4"/>
      <c r="K9" s="22" t="s">
        <v>43</v>
      </c>
      <c r="L9" s="22" t="s">
        <v>44</v>
      </c>
      <c r="M9" s="22" t="s">
        <v>45</v>
      </c>
      <c r="N9" s="24" t="s">
        <v>46</v>
      </c>
      <c r="O9" s="9"/>
      <c r="P9" s="7" t="s">
        <v>47</v>
      </c>
    </row>
    <row r="10" spans="2:18" ht="21" customHeight="1">
      <c r="M10"/>
      <c r="O10" s="1"/>
    </row>
    <row r="11" spans="2:18" ht="13.2" customHeight="1">
      <c r="B11">
        <v>1.5</v>
      </c>
      <c r="D11">
        <v>16.09</v>
      </c>
      <c r="E11">
        <f>F11</f>
        <v>24.134999999999998</v>
      </c>
      <c r="F11">
        <f>B11*D11</f>
        <v>24.134999999999998</v>
      </c>
      <c r="G11" s="1">
        <f>2.2/(1.2+E11/100)</f>
        <v>1.5263468276268779</v>
      </c>
      <c r="H11">
        <v>0.7</v>
      </c>
      <c r="I11">
        <v>71.06</v>
      </c>
      <c r="J11" s="1">
        <f>EXP(1.63+9.7/(I11+0.001)-(15.7/(I11+0.001))^2)</f>
        <v>5.5716392443310081</v>
      </c>
      <c r="K11">
        <v>1.05</v>
      </c>
      <c r="L11">
        <v>0.75</v>
      </c>
      <c r="M11">
        <v>1</v>
      </c>
      <c r="N11" s="1">
        <v>14</v>
      </c>
      <c r="O11" s="1">
        <f>N11*M11*L11*K11*H11*G11</f>
        <v>11.779581642210429</v>
      </c>
      <c r="P11" s="8">
        <f>O11+J11</f>
        <v>17.351220886541437</v>
      </c>
    </row>
    <row r="12" spans="2:18" ht="13.2" customHeight="1">
      <c r="B12">
        <v>2.5</v>
      </c>
      <c r="D12">
        <v>16.09</v>
      </c>
      <c r="E12">
        <f t="shared" ref="E12:E18" si="0">F12</f>
        <v>40.224999999999994</v>
      </c>
      <c r="F12">
        <f>F11+(B12-B11)*D11</f>
        <v>40.224999999999994</v>
      </c>
      <c r="G12" s="1">
        <f t="shared" ref="G12:G23" si="1">2.2/(1.2+E12/100)</f>
        <v>1.3730691215478235</v>
      </c>
      <c r="H12">
        <v>0.7</v>
      </c>
      <c r="I12">
        <v>71.06</v>
      </c>
      <c r="J12" s="1">
        <f t="shared" ref="J12:J23" si="2">EXP(1.63+9.7/(I12+0.001)-(15.7/(I12+0.001))^2)</f>
        <v>5.5716392443310081</v>
      </c>
      <c r="K12">
        <v>1.05</v>
      </c>
      <c r="L12">
        <v>0.75</v>
      </c>
      <c r="M12">
        <v>1</v>
      </c>
      <c r="N12" s="1">
        <v>14</v>
      </c>
      <c r="O12" s="1">
        <f t="shared" ref="O12:O23" si="3">N12*M12*L12*K12*H12*G12</f>
        <v>10.596660945545327</v>
      </c>
      <c r="P12" s="8">
        <f t="shared" ref="P12:P23" si="4">O12+J12</f>
        <v>16.168300189876334</v>
      </c>
    </row>
    <row r="13" spans="2:18" ht="13.2" customHeight="1">
      <c r="B13">
        <v>3</v>
      </c>
      <c r="D13">
        <v>16.579999999999998</v>
      </c>
      <c r="E13">
        <f t="shared" si="0"/>
        <v>48.269999999999996</v>
      </c>
      <c r="F13">
        <f t="shared" ref="F13:F18" si="5">F12+(B13-B12)*D12</f>
        <v>48.269999999999996</v>
      </c>
      <c r="G13" s="1">
        <f t="shared" si="1"/>
        <v>1.3074225946395677</v>
      </c>
      <c r="H13">
        <v>0.7</v>
      </c>
      <c r="I13">
        <v>94.24</v>
      </c>
      <c r="J13" s="1">
        <f t="shared" si="2"/>
        <v>5.5023429211156518</v>
      </c>
      <c r="K13">
        <v>1.05</v>
      </c>
      <c r="L13">
        <v>0.75</v>
      </c>
      <c r="M13">
        <v>1</v>
      </c>
      <c r="N13" s="1">
        <v>11</v>
      </c>
      <c r="O13" s="1">
        <f t="shared" si="3"/>
        <v>7.9278837582456783</v>
      </c>
      <c r="P13" s="8">
        <f t="shared" si="4"/>
        <v>13.430226679361329</v>
      </c>
    </row>
    <row r="14" spans="2:18" ht="13.2" customHeight="1">
      <c r="B14">
        <v>4</v>
      </c>
      <c r="D14">
        <v>16.579999999999998</v>
      </c>
      <c r="E14">
        <f t="shared" si="0"/>
        <v>64.849999999999994</v>
      </c>
      <c r="F14">
        <f t="shared" si="5"/>
        <v>64.849999999999994</v>
      </c>
      <c r="G14" s="1">
        <f t="shared" si="1"/>
        <v>1.1901541790641061</v>
      </c>
      <c r="H14">
        <v>0.7</v>
      </c>
      <c r="I14">
        <v>94.24</v>
      </c>
      <c r="J14" s="1">
        <f t="shared" si="2"/>
        <v>5.5023429211156518</v>
      </c>
      <c r="K14">
        <v>1.05</v>
      </c>
      <c r="L14">
        <v>1</v>
      </c>
      <c r="M14">
        <v>1</v>
      </c>
      <c r="N14" s="1">
        <v>11</v>
      </c>
      <c r="O14" s="1">
        <f t="shared" si="3"/>
        <v>9.6223965377332998</v>
      </c>
      <c r="P14" s="8">
        <f t="shared" si="4"/>
        <v>15.124739458848952</v>
      </c>
    </row>
    <row r="15" spans="2:18" ht="13.2" customHeight="1">
      <c r="B15">
        <v>4.5</v>
      </c>
      <c r="D15">
        <v>16.38</v>
      </c>
      <c r="E15">
        <f t="shared" si="0"/>
        <v>73.139999999999986</v>
      </c>
      <c r="F15">
        <f t="shared" si="5"/>
        <v>73.139999999999986</v>
      </c>
      <c r="G15" s="1">
        <f t="shared" si="1"/>
        <v>1.1390701045873461</v>
      </c>
      <c r="H15">
        <v>0.7</v>
      </c>
      <c r="I15">
        <v>72.39</v>
      </c>
      <c r="J15" s="1">
        <f t="shared" si="2"/>
        <v>5.5675693824189123</v>
      </c>
      <c r="K15">
        <v>1.05</v>
      </c>
      <c r="L15">
        <v>1</v>
      </c>
      <c r="M15">
        <v>1</v>
      </c>
      <c r="N15" s="1">
        <v>20</v>
      </c>
      <c r="O15" s="1">
        <f t="shared" si="3"/>
        <v>16.744330537433989</v>
      </c>
      <c r="P15" s="8">
        <f t="shared" si="4"/>
        <v>22.311899919852902</v>
      </c>
    </row>
    <row r="16" spans="2:18" ht="13.2" customHeight="1">
      <c r="B16">
        <v>5.5</v>
      </c>
      <c r="D16">
        <v>16.38</v>
      </c>
      <c r="E16">
        <f t="shared" si="0"/>
        <v>89.519999999999982</v>
      </c>
      <c r="F16">
        <f t="shared" si="5"/>
        <v>89.519999999999982</v>
      </c>
      <c r="G16" s="1">
        <f t="shared" si="1"/>
        <v>1.0500190912562049</v>
      </c>
      <c r="H16">
        <v>0.7</v>
      </c>
      <c r="I16">
        <v>72.39</v>
      </c>
      <c r="J16" s="1">
        <f t="shared" si="2"/>
        <v>5.5675693824189123</v>
      </c>
      <c r="K16">
        <v>1.05</v>
      </c>
      <c r="L16">
        <v>1</v>
      </c>
      <c r="M16">
        <v>1</v>
      </c>
      <c r="N16" s="1">
        <v>20</v>
      </c>
      <c r="O16" s="1">
        <f t="shared" si="3"/>
        <v>15.43528064146621</v>
      </c>
      <c r="P16" s="8">
        <f t="shared" si="4"/>
        <v>21.002850023885124</v>
      </c>
    </row>
    <row r="17" spans="2:16" ht="13.2" customHeight="1">
      <c r="B17">
        <v>6</v>
      </c>
      <c r="D17">
        <v>16.97</v>
      </c>
      <c r="E17">
        <f t="shared" si="0"/>
        <v>97.70999999999998</v>
      </c>
      <c r="F17">
        <f t="shared" si="5"/>
        <v>97.70999999999998</v>
      </c>
      <c r="G17" s="1">
        <f t="shared" si="1"/>
        <v>1.010518579762069</v>
      </c>
      <c r="H17">
        <v>0.7</v>
      </c>
      <c r="I17">
        <v>90.92</v>
      </c>
      <c r="J17" s="1">
        <f t="shared" si="2"/>
        <v>5.5116748738527948</v>
      </c>
      <c r="K17">
        <v>1.05</v>
      </c>
      <c r="L17">
        <v>1</v>
      </c>
      <c r="M17">
        <v>1</v>
      </c>
      <c r="N17" s="1">
        <v>22</v>
      </c>
      <c r="O17" s="1">
        <f t="shared" si="3"/>
        <v>16.340085434752659</v>
      </c>
      <c r="P17" s="8">
        <f t="shared" si="4"/>
        <v>21.851760308605453</v>
      </c>
    </row>
    <row r="18" spans="2:16" ht="13.2" customHeight="1">
      <c r="B18">
        <v>7.5</v>
      </c>
      <c r="C18">
        <v>21.09</v>
      </c>
      <c r="D18">
        <v>16.97</v>
      </c>
      <c r="E18">
        <f t="shared" si="0"/>
        <v>123.16499999999998</v>
      </c>
      <c r="F18">
        <f t="shared" si="5"/>
        <v>123.16499999999998</v>
      </c>
      <c r="G18" s="1">
        <f t="shared" si="1"/>
        <v>0.90473546768655055</v>
      </c>
      <c r="H18">
        <v>0.7</v>
      </c>
      <c r="I18">
        <v>90.92</v>
      </c>
      <c r="J18" s="1">
        <f t="shared" si="2"/>
        <v>5.5116748738527948</v>
      </c>
      <c r="K18">
        <v>1.05</v>
      </c>
      <c r="L18">
        <v>1</v>
      </c>
      <c r="M18">
        <v>1</v>
      </c>
      <c r="N18" s="1">
        <v>24</v>
      </c>
      <c r="O18" s="1">
        <f t="shared" si="3"/>
        <v>15.959533649990751</v>
      </c>
      <c r="P18" s="8">
        <f t="shared" si="4"/>
        <v>21.471208523843547</v>
      </c>
    </row>
    <row r="19" spans="2:16" ht="13.2" customHeight="1">
      <c r="B19">
        <v>9</v>
      </c>
      <c r="C19">
        <v>21.09</v>
      </c>
      <c r="D19">
        <v>16.97</v>
      </c>
      <c r="E19" s="3">
        <f>F19-(B19-B18)*9.81</f>
        <v>140.08499999999998</v>
      </c>
      <c r="F19">
        <f>F18+(B19-B18)*C18</f>
        <v>154.79999999999998</v>
      </c>
      <c r="G19" s="1">
        <f t="shared" si="1"/>
        <v>0.84587730934117722</v>
      </c>
      <c r="H19">
        <v>0.7</v>
      </c>
      <c r="I19">
        <v>90.92</v>
      </c>
      <c r="J19" s="1">
        <f t="shared" si="2"/>
        <v>5.5116748738527948</v>
      </c>
      <c r="K19">
        <v>1.05</v>
      </c>
      <c r="L19">
        <v>1</v>
      </c>
      <c r="M19">
        <v>1</v>
      </c>
      <c r="N19" s="1">
        <v>24</v>
      </c>
      <c r="O19" s="1">
        <f t="shared" si="3"/>
        <v>14.921275736778366</v>
      </c>
      <c r="P19" s="8">
        <f t="shared" si="4"/>
        <v>20.43295061063116</v>
      </c>
    </row>
    <row r="20" spans="2:16" ht="13.2" customHeight="1">
      <c r="B20">
        <v>10.5</v>
      </c>
      <c r="C20">
        <v>21.09</v>
      </c>
      <c r="D20">
        <v>16.97</v>
      </c>
      <c r="E20" s="3">
        <f t="shared" ref="E20:E23" si="6">F20-(B20-B19)*9.81</f>
        <v>171.71999999999997</v>
      </c>
      <c r="F20">
        <f t="shared" ref="F20:F23" si="7">F19+(B20-B19)*C19</f>
        <v>186.43499999999997</v>
      </c>
      <c r="G20" s="1">
        <f t="shared" si="1"/>
        <v>0.75414781297134259</v>
      </c>
      <c r="H20">
        <v>0.7</v>
      </c>
      <c r="I20">
        <v>90.92</v>
      </c>
      <c r="J20" s="1">
        <f t="shared" si="2"/>
        <v>5.5116748738527948</v>
      </c>
      <c r="K20">
        <v>1.05</v>
      </c>
      <c r="L20">
        <v>1</v>
      </c>
      <c r="M20">
        <v>1</v>
      </c>
      <c r="N20" s="1">
        <v>33</v>
      </c>
      <c r="O20" s="1">
        <f t="shared" si="3"/>
        <v>18.291855203619914</v>
      </c>
      <c r="P20" s="8">
        <f t="shared" si="4"/>
        <v>23.803530077472708</v>
      </c>
    </row>
    <row r="21" spans="2:16" ht="13.2" customHeight="1">
      <c r="B21">
        <v>12</v>
      </c>
      <c r="C21">
        <v>21.09</v>
      </c>
      <c r="D21">
        <v>16.97</v>
      </c>
      <c r="E21" s="3">
        <f t="shared" si="6"/>
        <v>203.35499999999996</v>
      </c>
      <c r="F21">
        <f t="shared" si="7"/>
        <v>218.06999999999996</v>
      </c>
      <c r="G21" s="1">
        <f t="shared" si="1"/>
        <v>0.68036677954570079</v>
      </c>
      <c r="H21">
        <v>0.7</v>
      </c>
      <c r="I21">
        <v>90.92</v>
      </c>
      <c r="J21" s="1">
        <f t="shared" si="2"/>
        <v>5.5116748738527948</v>
      </c>
      <c r="K21">
        <v>1.05</v>
      </c>
      <c r="L21">
        <v>1</v>
      </c>
      <c r="M21">
        <v>1</v>
      </c>
      <c r="N21" s="1">
        <v>38</v>
      </c>
      <c r="O21" s="1">
        <f t="shared" si="3"/>
        <v>19.002644152711422</v>
      </c>
      <c r="P21" s="8">
        <f t="shared" si="4"/>
        <v>24.514319026564216</v>
      </c>
    </row>
    <row r="22" spans="2:16" ht="13.2" customHeight="1">
      <c r="B22">
        <v>13.5</v>
      </c>
      <c r="C22">
        <v>21.09</v>
      </c>
      <c r="D22">
        <v>16.97</v>
      </c>
      <c r="E22" s="3">
        <f t="shared" si="6"/>
        <v>234.98999999999995</v>
      </c>
      <c r="F22">
        <f t="shared" si="7"/>
        <v>249.70499999999996</v>
      </c>
      <c r="G22" s="1">
        <f t="shared" si="1"/>
        <v>0.61973576720471024</v>
      </c>
      <c r="H22">
        <v>0.7</v>
      </c>
      <c r="I22">
        <v>90.92</v>
      </c>
      <c r="J22" s="1">
        <f t="shared" si="2"/>
        <v>5.5116748738527948</v>
      </c>
      <c r="K22">
        <v>1.05</v>
      </c>
      <c r="L22">
        <v>1</v>
      </c>
      <c r="M22">
        <v>1</v>
      </c>
      <c r="N22" s="1">
        <v>35</v>
      </c>
      <c r="O22" s="1">
        <f t="shared" si="3"/>
        <v>15.94270261134117</v>
      </c>
      <c r="P22" s="8">
        <f t="shared" si="4"/>
        <v>21.454377485193966</v>
      </c>
    </row>
    <row r="23" spans="2:16" ht="13.2" customHeight="1">
      <c r="B23">
        <v>15</v>
      </c>
      <c r="C23">
        <v>21.09</v>
      </c>
      <c r="D23">
        <v>16.97</v>
      </c>
      <c r="E23" s="3">
        <f t="shared" si="6"/>
        <v>266.625</v>
      </c>
      <c r="F23">
        <f t="shared" si="7"/>
        <v>281.33999999999997</v>
      </c>
      <c r="G23" s="1">
        <f t="shared" si="1"/>
        <v>0.56902683478823157</v>
      </c>
      <c r="H23">
        <v>0.7</v>
      </c>
      <c r="I23">
        <v>90.92</v>
      </c>
      <c r="J23" s="1">
        <f t="shared" si="2"/>
        <v>5.5116748738527948</v>
      </c>
      <c r="K23">
        <v>1.05</v>
      </c>
      <c r="L23">
        <v>1</v>
      </c>
      <c r="M23">
        <v>1</v>
      </c>
      <c r="N23" s="1">
        <v>40</v>
      </c>
      <c r="O23" s="1">
        <f t="shared" si="3"/>
        <v>16.729388942774008</v>
      </c>
      <c r="P23" s="8">
        <f t="shared" si="4"/>
        <v>22.241063816626802</v>
      </c>
    </row>
    <row r="24" spans="2:16" ht="13.2" customHeight="1">
      <c r="E24" s="3"/>
      <c r="G24" s="1"/>
      <c r="I24" s="2"/>
      <c r="J24" s="1"/>
      <c r="M24"/>
      <c r="O24" s="1"/>
      <c r="P24" s="8"/>
    </row>
    <row r="25" spans="2:16" ht="13.2" customHeight="1"/>
    <row r="26" spans="2:16" ht="13.2" customHeight="1"/>
    <row r="27" spans="2:16" ht="13.2" customHeight="1"/>
    <row r="28" spans="2:16" ht="13.2" customHeight="1">
      <c r="B28" s="15" t="s">
        <v>14</v>
      </c>
      <c r="C28" s="15" t="s">
        <v>48</v>
      </c>
      <c r="D28" s="15" t="s">
        <v>49</v>
      </c>
      <c r="E28" s="15" t="s">
        <v>50</v>
      </c>
      <c r="F28" s="15" t="s">
        <v>51</v>
      </c>
      <c r="G28" s="15" t="s">
        <v>52</v>
      </c>
      <c r="H28" s="15" t="s">
        <v>53</v>
      </c>
      <c r="I28" s="15" t="s">
        <v>54</v>
      </c>
      <c r="J28" s="15" t="s">
        <v>55</v>
      </c>
    </row>
    <row r="29" spans="2:16" ht="13.2" customHeight="1">
      <c r="B29" s="11" t="s">
        <v>32</v>
      </c>
      <c r="C29" s="10"/>
      <c r="D29" s="10"/>
      <c r="E29" s="10"/>
      <c r="F29" s="13"/>
      <c r="G29" s="10"/>
      <c r="H29" s="10"/>
      <c r="I29" s="10"/>
      <c r="J29" s="10"/>
    </row>
    <row r="30" spans="2:16" ht="13.2" customHeight="1">
      <c r="B30">
        <f>B11</f>
        <v>1.5</v>
      </c>
      <c r="C30" s="8">
        <f>P11</f>
        <v>17.351220886541437</v>
      </c>
      <c r="D30">
        <f>E11</f>
        <v>24.134999999999998</v>
      </c>
      <c r="E30">
        <f>F11</f>
        <v>24.134999999999998</v>
      </c>
      <c r="F30" s="14">
        <f>1-0.00765*B30</f>
        <v>0.98852499999999999</v>
      </c>
      <c r="G30" s="14">
        <f>0.65*0.16*(E30/D30)*F30</f>
        <v>0.10280660000000001</v>
      </c>
      <c r="H30" s="12">
        <f>EXP((C30/14.1)+((C30/126)^2)-((C30/23.6)^3)+((C30/25.4)^4)-2.8)</f>
        <v>0.17726422692360549</v>
      </c>
      <c r="I30" s="14">
        <f>((10^2.24)/(6.8^2.56))</f>
        <v>1.2846274075918176</v>
      </c>
      <c r="J30" s="2">
        <f>(H30*I30)/G30</f>
        <v>2.2150181436954335</v>
      </c>
    </row>
    <row r="31" spans="2:16" ht="13.2" customHeight="1">
      <c r="B31">
        <f t="shared" ref="B31:B42" si="8">B12</f>
        <v>2.5</v>
      </c>
      <c r="C31" s="8">
        <f t="shared" ref="C31:C42" si="9">P12</f>
        <v>16.168300189876334</v>
      </c>
      <c r="D31">
        <f t="shared" ref="D31:D42" si="10">E12</f>
        <v>40.224999999999994</v>
      </c>
      <c r="E31">
        <f t="shared" ref="E31:E42" si="11">F12</f>
        <v>40.224999999999994</v>
      </c>
      <c r="F31" s="14">
        <f t="shared" ref="F31:F37" si="12">1-0.00765*B31</f>
        <v>0.98087500000000005</v>
      </c>
      <c r="G31" s="14">
        <f t="shared" ref="G31:G42" si="13">0.65*0.16*(E31/D31)*F31</f>
        <v>0.10201100000000002</v>
      </c>
      <c r="H31" s="12">
        <f t="shared" ref="H31:H42" si="14">EXP((C31/14.1)+((C31/126)^2)-((C31/23.6)^3)+((C31/25.4)^4)-2.8)</f>
        <v>0.16625682928308205</v>
      </c>
      <c r="I31" s="14">
        <f t="shared" ref="I31:I42" si="15">((10^2.24)/(6.8^2.56))</f>
        <v>1.2846274075918176</v>
      </c>
      <c r="J31" s="2">
        <f t="shared" ref="J31:J42" si="16">(H31*I31)/G31</f>
        <v>2.0936769524498442</v>
      </c>
    </row>
    <row r="32" spans="2:16" ht="13.2" customHeight="1">
      <c r="B32">
        <f t="shared" si="8"/>
        <v>3</v>
      </c>
      <c r="C32" s="8">
        <f t="shared" si="9"/>
        <v>13.430226679361329</v>
      </c>
      <c r="D32">
        <f t="shared" si="10"/>
        <v>48.269999999999996</v>
      </c>
      <c r="E32">
        <f t="shared" si="11"/>
        <v>48.269999999999996</v>
      </c>
      <c r="F32" s="14">
        <f t="shared" si="12"/>
        <v>0.97704999999999997</v>
      </c>
      <c r="G32" s="14">
        <f t="shared" si="13"/>
        <v>0.1016132</v>
      </c>
      <c r="H32" s="12">
        <f t="shared" si="14"/>
        <v>0.14337766668676249</v>
      </c>
      <c r="I32" s="14">
        <f t="shared" si="15"/>
        <v>1.2846274075918176</v>
      </c>
      <c r="J32" s="2">
        <f t="shared" si="16"/>
        <v>1.8126274958605715</v>
      </c>
    </row>
    <row r="33" spans="2:10" ht="13.2" customHeight="1">
      <c r="B33">
        <f t="shared" si="8"/>
        <v>4</v>
      </c>
      <c r="C33" s="8">
        <f t="shared" si="9"/>
        <v>15.124739458848952</v>
      </c>
      <c r="D33">
        <f t="shared" si="10"/>
        <v>64.849999999999994</v>
      </c>
      <c r="E33">
        <f t="shared" si="11"/>
        <v>64.849999999999994</v>
      </c>
      <c r="F33" s="14">
        <f t="shared" si="12"/>
        <v>0.96940000000000004</v>
      </c>
      <c r="G33" s="14">
        <f t="shared" si="13"/>
        <v>0.10081760000000001</v>
      </c>
      <c r="H33" s="12">
        <f t="shared" si="14"/>
        <v>0.15717174188203575</v>
      </c>
      <c r="I33" s="14">
        <f t="shared" si="15"/>
        <v>1.2846274075918176</v>
      </c>
      <c r="J33" s="2">
        <f t="shared" si="16"/>
        <v>2.0026972207294151</v>
      </c>
    </row>
    <row r="34" spans="2:10" ht="13.2" customHeight="1">
      <c r="B34">
        <f t="shared" si="8"/>
        <v>4.5</v>
      </c>
      <c r="C34" s="8">
        <f t="shared" si="9"/>
        <v>22.311899919852902</v>
      </c>
      <c r="D34">
        <f t="shared" si="10"/>
        <v>73.139999999999986</v>
      </c>
      <c r="E34">
        <f t="shared" si="11"/>
        <v>73.139999999999986</v>
      </c>
      <c r="F34" s="14">
        <f t="shared" si="12"/>
        <v>0.96557499999999996</v>
      </c>
      <c r="G34" s="14">
        <f t="shared" si="13"/>
        <v>0.1004198</v>
      </c>
      <c r="H34" s="12">
        <f t="shared" si="14"/>
        <v>0.23790866375369063</v>
      </c>
      <c r="I34" s="14">
        <f t="shared" si="15"/>
        <v>1.2846274075918176</v>
      </c>
      <c r="J34" s="2">
        <f t="shared" si="16"/>
        <v>3.0434634400938561</v>
      </c>
    </row>
    <row r="35" spans="2:10" ht="13.2" customHeight="1">
      <c r="B35">
        <f t="shared" si="8"/>
        <v>5.5</v>
      </c>
      <c r="C35" s="8">
        <f t="shared" si="9"/>
        <v>21.002850023885124</v>
      </c>
      <c r="D35">
        <f t="shared" si="10"/>
        <v>89.519999999999982</v>
      </c>
      <c r="E35">
        <f t="shared" si="11"/>
        <v>89.519999999999982</v>
      </c>
      <c r="F35" s="14">
        <f t="shared" si="12"/>
        <v>0.95792500000000003</v>
      </c>
      <c r="G35" s="14">
        <f t="shared" si="13"/>
        <v>9.962420000000001E-2</v>
      </c>
      <c r="H35" s="12">
        <f t="shared" si="14"/>
        <v>0.21871016049089806</v>
      </c>
      <c r="I35" s="14">
        <f t="shared" si="15"/>
        <v>1.2846274075918176</v>
      </c>
      <c r="J35" s="2">
        <f t="shared" si="16"/>
        <v>2.8202090103148905</v>
      </c>
    </row>
    <row r="36" spans="2:10" ht="13.2" customHeight="1">
      <c r="B36">
        <f t="shared" si="8"/>
        <v>6</v>
      </c>
      <c r="C36" s="8">
        <f t="shared" si="9"/>
        <v>21.851760308605453</v>
      </c>
      <c r="D36">
        <f t="shared" si="10"/>
        <v>97.70999999999998</v>
      </c>
      <c r="E36">
        <f t="shared" si="11"/>
        <v>97.70999999999998</v>
      </c>
      <c r="F36" s="14">
        <f t="shared" si="12"/>
        <v>0.95409999999999995</v>
      </c>
      <c r="G36" s="14">
        <f t="shared" si="13"/>
        <v>9.9226400000000006E-2</v>
      </c>
      <c r="H36" s="12">
        <f t="shared" si="14"/>
        <v>0.23080332814730728</v>
      </c>
      <c r="I36" s="14">
        <f t="shared" si="15"/>
        <v>1.2846274075918176</v>
      </c>
      <c r="J36" s="2">
        <f t="shared" si="16"/>
        <v>2.9880785869631361</v>
      </c>
    </row>
    <row r="37" spans="2:10" ht="13.2" customHeight="1">
      <c r="B37">
        <f t="shared" si="8"/>
        <v>7.5</v>
      </c>
      <c r="C37" s="8">
        <f t="shared" si="9"/>
        <v>21.471208523843547</v>
      </c>
      <c r="D37">
        <f t="shared" si="10"/>
        <v>123.16499999999998</v>
      </c>
      <c r="E37">
        <f t="shared" si="11"/>
        <v>123.16499999999998</v>
      </c>
      <c r="F37" s="14">
        <f t="shared" si="12"/>
        <v>0.94262500000000005</v>
      </c>
      <c r="G37" s="14">
        <f t="shared" si="13"/>
        <v>9.8033000000000009E-2</v>
      </c>
      <c r="H37" s="12">
        <f t="shared" si="14"/>
        <v>0.22522946624118326</v>
      </c>
      <c r="I37" s="14">
        <f t="shared" si="15"/>
        <v>1.2846274075918176</v>
      </c>
      <c r="J37" s="2">
        <f t="shared" si="16"/>
        <v>2.9514137620056515</v>
      </c>
    </row>
    <row r="38" spans="2:10" ht="13.2" customHeight="1">
      <c r="B38">
        <f t="shared" si="8"/>
        <v>9</v>
      </c>
      <c r="C38" s="8">
        <f t="shared" si="9"/>
        <v>20.43295061063116</v>
      </c>
      <c r="D38">
        <f t="shared" si="10"/>
        <v>140.08499999999998</v>
      </c>
      <c r="E38">
        <f t="shared" si="11"/>
        <v>154.79999999999998</v>
      </c>
      <c r="F38" s="14">
        <f>1-0.00765*B38</f>
        <v>0.93115000000000003</v>
      </c>
      <c r="G38" s="14">
        <f t="shared" si="13"/>
        <v>0.10701195759717316</v>
      </c>
      <c r="H38" s="12">
        <f t="shared" si="14"/>
        <v>0.211233313479984</v>
      </c>
      <c r="I38" s="14">
        <f t="shared" si="15"/>
        <v>1.2846274075918176</v>
      </c>
      <c r="J38" s="2">
        <f t="shared" si="16"/>
        <v>2.5357549752924973</v>
      </c>
    </row>
    <row r="39" spans="2:10" ht="13.2" customHeight="1">
      <c r="B39">
        <f t="shared" si="8"/>
        <v>10.5</v>
      </c>
      <c r="C39" s="8">
        <f t="shared" si="9"/>
        <v>23.803530077472708</v>
      </c>
      <c r="D39">
        <f t="shared" si="10"/>
        <v>171.71999999999997</v>
      </c>
      <c r="E39">
        <f t="shared" si="11"/>
        <v>186.43499999999997</v>
      </c>
      <c r="F39" s="14">
        <f>1.174-0.0267*B39</f>
        <v>0.89364999999999994</v>
      </c>
      <c r="G39" s="14">
        <f t="shared" si="13"/>
        <v>0.10090376383647801</v>
      </c>
      <c r="H39" s="12">
        <f t="shared" si="14"/>
        <v>0.26423931272851287</v>
      </c>
      <c r="I39" s="14">
        <f t="shared" si="15"/>
        <v>1.2846274075918176</v>
      </c>
      <c r="J39" s="2">
        <f t="shared" si="16"/>
        <v>3.3640872291382045</v>
      </c>
    </row>
    <row r="40" spans="2:10" ht="13.2" customHeight="1">
      <c r="B40">
        <f t="shared" si="8"/>
        <v>12</v>
      </c>
      <c r="C40" s="8">
        <f t="shared" si="9"/>
        <v>24.514319026564216</v>
      </c>
      <c r="D40">
        <f t="shared" si="10"/>
        <v>203.35499999999996</v>
      </c>
      <c r="E40">
        <f t="shared" si="11"/>
        <v>218.06999999999996</v>
      </c>
      <c r="F40" s="14">
        <f>1.174-0.0267*B40</f>
        <v>0.85359999999999991</v>
      </c>
      <c r="G40" s="14">
        <f t="shared" si="13"/>
        <v>9.5198216950652795E-2</v>
      </c>
      <c r="H40" s="12">
        <f t="shared" si="14"/>
        <v>0.27896157777597647</v>
      </c>
      <c r="I40" s="14">
        <f t="shared" si="15"/>
        <v>1.2846274075918176</v>
      </c>
      <c r="J40" s="2">
        <f t="shared" si="16"/>
        <v>3.7643739552583972</v>
      </c>
    </row>
    <row r="41" spans="2:10" ht="13.2" customHeight="1">
      <c r="B41">
        <f t="shared" si="8"/>
        <v>13.5</v>
      </c>
      <c r="C41" s="8">
        <f t="shared" si="9"/>
        <v>21.454377485193966</v>
      </c>
      <c r="D41">
        <f t="shared" si="10"/>
        <v>234.98999999999995</v>
      </c>
      <c r="E41">
        <f t="shared" si="11"/>
        <v>249.70499999999996</v>
      </c>
      <c r="F41" s="14">
        <f t="shared" ref="F41:F42" si="17">1.174-0.0267*B41</f>
        <v>0.81354999999999988</v>
      </c>
      <c r="G41" s="14">
        <f t="shared" si="13"/>
        <v>8.9907401531980083E-2</v>
      </c>
      <c r="H41" s="12">
        <f t="shared" si="14"/>
        <v>0.22498887060354644</v>
      </c>
      <c r="I41" s="14">
        <f t="shared" si="15"/>
        <v>1.2846274075918176</v>
      </c>
      <c r="J41" s="2">
        <f t="shared" si="16"/>
        <v>3.2147171940859378</v>
      </c>
    </row>
    <row r="42" spans="2:10" ht="13.2" customHeight="1">
      <c r="B42">
        <f t="shared" si="8"/>
        <v>15</v>
      </c>
      <c r="C42" s="8">
        <f t="shared" si="9"/>
        <v>22.241063816626802</v>
      </c>
      <c r="D42">
        <f t="shared" si="10"/>
        <v>266.625</v>
      </c>
      <c r="E42">
        <f t="shared" si="11"/>
        <v>281.33999999999997</v>
      </c>
      <c r="F42" s="14">
        <f t="shared" si="17"/>
        <v>0.77349999999999985</v>
      </c>
      <c r="G42" s="14">
        <f t="shared" si="13"/>
        <v>8.4883694177215169E-2</v>
      </c>
      <c r="H42" s="12">
        <f t="shared" si="14"/>
        <v>0.23678721292897956</v>
      </c>
      <c r="I42" s="14">
        <f t="shared" si="15"/>
        <v>1.2846274075918176</v>
      </c>
      <c r="J42" s="2">
        <f t="shared" si="16"/>
        <v>3.58353092951858</v>
      </c>
    </row>
    <row r="43" spans="2:10">
      <c r="F43" s="14"/>
      <c r="G43" s="14"/>
      <c r="H43" s="12"/>
      <c r="I43" s="14"/>
      <c r="J43" s="2"/>
    </row>
    <row r="44" spans="2:10" ht="20.399999999999999" customHeight="1"/>
    <row r="46" spans="2:10" ht="13.2" customHeight="1"/>
    <row r="47" spans="2:10" ht="13.2" customHeight="1"/>
    <row r="48" spans="2:10" ht="13.2" customHeight="1"/>
    <row r="49" spans="2:16">
      <c r="C49" s="8"/>
      <c r="D49" s="3"/>
      <c r="E49" s="3"/>
      <c r="F49" s="14"/>
      <c r="G49" s="14"/>
      <c r="H49" s="12"/>
      <c r="I49" s="14"/>
      <c r="J49" s="2"/>
    </row>
    <row r="50" spans="2:16">
      <c r="C50" s="8"/>
      <c r="F50" s="14"/>
      <c r="G50" s="14"/>
      <c r="H50" s="12"/>
      <c r="I50" s="14"/>
      <c r="J50" s="2"/>
    </row>
    <row r="51" spans="2:16">
      <c r="C51" s="8"/>
      <c r="F51" s="14"/>
      <c r="G51" s="14"/>
      <c r="H51" s="12"/>
      <c r="I51" s="14"/>
      <c r="J51" s="2"/>
    </row>
    <row r="52" spans="2:16">
      <c r="C52" s="8"/>
      <c r="F52" s="14"/>
      <c r="G52" s="14"/>
      <c r="H52" s="12"/>
      <c r="I52" s="14"/>
      <c r="J52" s="2"/>
      <c r="K52" s="2"/>
    </row>
    <row r="53" spans="2:16">
      <c r="D53" s="3"/>
      <c r="F53" s="14"/>
      <c r="G53" s="14"/>
      <c r="H53" s="12"/>
      <c r="I53" s="14"/>
      <c r="J53" s="2"/>
    </row>
    <row r="54" spans="2:16">
      <c r="F54" s="14"/>
      <c r="G54" s="14"/>
      <c r="H54" s="12"/>
      <c r="I54" s="14"/>
      <c r="J54" s="2"/>
    </row>
    <row r="55" spans="2:16" ht="22.8">
      <c r="E55" s="34" t="s">
        <v>56</v>
      </c>
      <c r="F55" s="34"/>
      <c r="G55" s="34"/>
      <c r="H55" s="34"/>
      <c r="M55"/>
      <c r="O55" s="1"/>
    </row>
    <row r="56" spans="2:16" ht="24.6">
      <c r="E56" s="34" t="s">
        <v>1</v>
      </c>
      <c r="F56" s="34"/>
      <c r="G56" s="34"/>
      <c r="H56" s="34"/>
      <c r="I56" s="34"/>
      <c r="J56" s="34"/>
      <c r="K56" s="34"/>
      <c r="M56" s="29" t="s">
        <v>2</v>
      </c>
      <c r="O56" s="1"/>
    </row>
    <row r="57" spans="2:16" ht="24.6">
      <c r="E57" s="28" t="s">
        <v>3</v>
      </c>
      <c r="F57" s="28"/>
      <c r="G57" s="28"/>
      <c r="H57" s="28"/>
      <c r="I57" s="28"/>
      <c r="M57"/>
      <c r="O57" s="1"/>
    </row>
    <row r="58" spans="2:16">
      <c r="M58"/>
      <c r="O58" s="1"/>
    </row>
    <row r="59" spans="2:16">
      <c r="C59" s="16" t="s">
        <v>4</v>
      </c>
      <c r="D59" s="16" t="s">
        <v>4</v>
      </c>
      <c r="E59" s="17" t="s">
        <v>5</v>
      </c>
      <c r="F59" s="17" t="s">
        <v>6</v>
      </c>
      <c r="G59" s="17" t="s">
        <v>7</v>
      </c>
      <c r="H59" s="17" t="s">
        <v>8</v>
      </c>
      <c r="I59" s="17" t="s">
        <v>9</v>
      </c>
      <c r="J59" s="17" t="s">
        <v>7</v>
      </c>
      <c r="K59" s="17" t="s">
        <v>7</v>
      </c>
      <c r="L59" s="17" t="s">
        <v>7</v>
      </c>
      <c r="M59" s="17" t="s">
        <v>10</v>
      </c>
      <c r="N59" s="23" t="s">
        <v>11</v>
      </c>
      <c r="O59" s="23" t="s">
        <v>12</v>
      </c>
      <c r="P59" s="17" t="s">
        <v>12</v>
      </c>
    </row>
    <row r="60" spans="2:16">
      <c r="B60" s="19" t="s">
        <v>14</v>
      </c>
      <c r="C60" s="16" t="s">
        <v>15</v>
      </c>
      <c r="D60" s="16" t="s">
        <v>15</v>
      </c>
      <c r="E60" s="17" t="s">
        <v>15</v>
      </c>
      <c r="F60" s="17" t="s">
        <v>15</v>
      </c>
      <c r="G60" s="17" t="s">
        <v>16</v>
      </c>
      <c r="H60" s="17" t="s">
        <v>17</v>
      </c>
      <c r="I60" s="17" t="s">
        <v>18</v>
      </c>
      <c r="J60" s="17" t="s">
        <v>19</v>
      </c>
      <c r="K60" s="17" t="s">
        <v>20</v>
      </c>
      <c r="L60" s="17" t="s">
        <v>21</v>
      </c>
      <c r="M60" s="17" t="s">
        <v>22</v>
      </c>
      <c r="N60" s="23" t="s">
        <v>23</v>
      </c>
      <c r="O60" s="23" t="s">
        <v>23</v>
      </c>
      <c r="P60" s="17" t="s">
        <v>23</v>
      </c>
    </row>
    <row r="61" spans="2:16" ht="15.6">
      <c r="B61" s="6"/>
      <c r="C61" s="16" t="s">
        <v>24</v>
      </c>
      <c r="D61" s="16" t="s">
        <v>25</v>
      </c>
      <c r="E61" s="17" t="s">
        <v>26</v>
      </c>
      <c r="F61" s="17" t="s">
        <v>26</v>
      </c>
      <c r="G61" s="5"/>
      <c r="H61" s="17" t="s">
        <v>7</v>
      </c>
      <c r="I61" s="5"/>
      <c r="J61" s="5"/>
      <c r="K61" s="17" t="s">
        <v>27</v>
      </c>
      <c r="L61" s="17" t="s">
        <v>28</v>
      </c>
      <c r="M61" s="17" t="s">
        <v>29</v>
      </c>
      <c r="N61" s="9"/>
      <c r="O61" s="23" t="s">
        <v>30</v>
      </c>
      <c r="P61" s="17" t="s">
        <v>31</v>
      </c>
    </row>
    <row r="62" spans="2:16" ht="23.4">
      <c r="B62" s="6" t="s">
        <v>32</v>
      </c>
      <c r="C62" s="20" t="s">
        <v>33</v>
      </c>
      <c r="D62" s="20" t="s">
        <v>34</v>
      </c>
      <c r="E62" s="18" t="s">
        <v>35</v>
      </c>
      <c r="F62" s="21" t="s">
        <v>36</v>
      </c>
      <c r="G62" s="22" t="s">
        <v>37</v>
      </c>
      <c r="H62" s="22" t="s">
        <v>38</v>
      </c>
      <c r="I62" s="22" t="s">
        <v>39</v>
      </c>
      <c r="J62" s="22" t="s">
        <v>40</v>
      </c>
      <c r="K62" s="17" t="s">
        <v>41</v>
      </c>
      <c r="L62" s="5"/>
      <c r="M62" s="5"/>
      <c r="N62" s="9"/>
      <c r="O62" s="25" t="s">
        <v>42</v>
      </c>
      <c r="P62" s="17" t="s">
        <v>7</v>
      </c>
    </row>
    <row r="63" spans="2:16" ht="21">
      <c r="J63" s="4"/>
      <c r="K63" s="22" t="s">
        <v>43</v>
      </c>
      <c r="L63" s="22" t="s">
        <v>44</v>
      </c>
      <c r="M63" s="22" t="s">
        <v>45</v>
      </c>
      <c r="N63" s="24" t="s">
        <v>46</v>
      </c>
      <c r="O63" s="9"/>
      <c r="P63" s="7" t="s">
        <v>47</v>
      </c>
    </row>
    <row r="64" spans="2:16">
      <c r="M64"/>
      <c r="O64" s="1"/>
    </row>
    <row r="65" spans="2:16">
      <c r="B65">
        <v>1.5</v>
      </c>
      <c r="D65">
        <v>15.7</v>
      </c>
      <c r="E65">
        <f>F65</f>
        <v>23.549999999999997</v>
      </c>
      <c r="F65">
        <f>B65*D65</f>
        <v>23.549999999999997</v>
      </c>
      <c r="G65" s="1">
        <f>2.2/(1.2+E65/100)</f>
        <v>1.5325670498084292</v>
      </c>
      <c r="H65">
        <v>0.7</v>
      </c>
      <c r="I65">
        <v>80.900000000000006</v>
      </c>
      <c r="J65" s="1">
        <f>EXP(1.63+9.7/(I65+0.001)-(15.7/(I65+0.001))^2)</f>
        <v>5.5413527983189352</v>
      </c>
      <c r="K65">
        <v>1.05</v>
      </c>
      <c r="L65">
        <v>0.75</v>
      </c>
      <c r="M65">
        <v>1</v>
      </c>
      <c r="N65" s="1">
        <v>15</v>
      </c>
      <c r="O65" s="1">
        <f>N65*M65*L65*K65*H65*G65</f>
        <v>12.672413793103447</v>
      </c>
      <c r="P65" s="8">
        <f>O65+J65</f>
        <v>18.213766591422381</v>
      </c>
    </row>
    <row r="66" spans="2:16">
      <c r="B66">
        <v>1.8</v>
      </c>
      <c r="D66">
        <v>15.7</v>
      </c>
      <c r="E66">
        <f t="shared" ref="E66:E70" si="18">F66</f>
        <v>28.259999999999998</v>
      </c>
      <c r="F66">
        <f>F65+(B66-B65)*D65</f>
        <v>28.259999999999998</v>
      </c>
      <c r="G66" s="1">
        <f t="shared" ref="G66:G76" si="19">2.2/(1.2+E66/100)</f>
        <v>1.4838796708485096</v>
      </c>
      <c r="H66">
        <v>0.7</v>
      </c>
      <c r="I66">
        <v>80.900000000000006</v>
      </c>
      <c r="J66" s="1">
        <f t="shared" ref="J66:J76" si="20">EXP(1.63+9.7/(I66+0.001)-(15.7/(I66+0.001))^2)</f>
        <v>5.5413527983189352</v>
      </c>
      <c r="K66">
        <v>1.05</v>
      </c>
      <c r="L66">
        <v>0.75</v>
      </c>
      <c r="M66">
        <v>1</v>
      </c>
      <c r="N66" s="1">
        <v>15</v>
      </c>
      <c r="O66" s="1">
        <f t="shared" ref="O66:O76" si="21">N66*M66*L66*K66*H66*G66</f>
        <v>12.269830028328611</v>
      </c>
      <c r="P66" s="8">
        <f t="shared" ref="P66:P76" si="22">O66+J66</f>
        <v>17.811182826647546</v>
      </c>
    </row>
    <row r="67" spans="2:16">
      <c r="B67">
        <v>3</v>
      </c>
      <c r="D67">
        <v>14.91</v>
      </c>
      <c r="E67">
        <f t="shared" si="18"/>
        <v>47.099999999999994</v>
      </c>
      <c r="F67">
        <f t="shared" ref="F67:F69" si="23">F66+(B67-B66)*D66</f>
        <v>47.099999999999994</v>
      </c>
      <c r="G67" s="1">
        <f t="shared" si="19"/>
        <v>1.3165769000598446</v>
      </c>
      <c r="H67">
        <v>0.7</v>
      </c>
      <c r="I67">
        <v>76.5</v>
      </c>
      <c r="J67" s="1">
        <f t="shared" si="20"/>
        <v>5.554886473699983</v>
      </c>
      <c r="K67">
        <v>1.05</v>
      </c>
      <c r="L67">
        <v>0.75</v>
      </c>
      <c r="M67">
        <v>1</v>
      </c>
      <c r="N67" s="1">
        <v>8</v>
      </c>
      <c r="O67" s="1">
        <f t="shared" si="21"/>
        <v>5.8061041292639146</v>
      </c>
      <c r="P67" s="8">
        <f t="shared" si="22"/>
        <v>11.360990602963899</v>
      </c>
    </row>
    <row r="68" spans="2:16">
      <c r="B68">
        <v>4.5</v>
      </c>
      <c r="D68">
        <v>14.91</v>
      </c>
      <c r="E68">
        <f t="shared" si="18"/>
        <v>69.465000000000003</v>
      </c>
      <c r="F68">
        <f t="shared" si="23"/>
        <v>69.465000000000003</v>
      </c>
      <c r="G68" s="1">
        <f t="shared" si="19"/>
        <v>1.1611643311429554</v>
      </c>
      <c r="H68">
        <v>0.7</v>
      </c>
      <c r="I68">
        <v>76.5</v>
      </c>
      <c r="J68" s="1">
        <f t="shared" si="20"/>
        <v>5.554886473699983</v>
      </c>
      <c r="K68">
        <v>1.05</v>
      </c>
      <c r="L68">
        <v>1</v>
      </c>
      <c r="M68">
        <v>1</v>
      </c>
      <c r="N68" s="1">
        <v>16</v>
      </c>
      <c r="O68" s="1">
        <f t="shared" si="21"/>
        <v>13.655292534241156</v>
      </c>
      <c r="P68" s="8">
        <f t="shared" si="22"/>
        <v>19.210179007941139</v>
      </c>
    </row>
    <row r="69" spans="2:16">
      <c r="B69">
        <v>6</v>
      </c>
      <c r="D69">
        <v>14.91</v>
      </c>
      <c r="E69">
        <f t="shared" si="18"/>
        <v>91.830000000000013</v>
      </c>
      <c r="F69">
        <f t="shared" si="23"/>
        <v>91.830000000000013</v>
      </c>
      <c r="G69" s="1">
        <f t="shared" si="19"/>
        <v>1.0385686635509608</v>
      </c>
      <c r="H69">
        <v>0.7</v>
      </c>
      <c r="I69">
        <v>76.5</v>
      </c>
      <c r="J69" s="1">
        <f t="shared" si="20"/>
        <v>5.554886473699983</v>
      </c>
      <c r="K69">
        <v>1.05</v>
      </c>
      <c r="L69">
        <v>1</v>
      </c>
      <c r="M69">
        <v>1</v>
      </c>
      <c r="N69" s="1">
        <v>20</v>
      </c>
      <c r="O69" s="1">
        <f t="shared" si="21"/>
        <v>15.266959354199123</v>
      </c>
      <c r="P69" s="8">
        <f t="shared" si="22"/>
        <v>20.821845827899107</v>
      </c>
    </row>
    <row r="70" spans="2:16">
      <c r="B70">
        <v>7.5</v>
      </c>
      <c r="C70">
        <v>19.72</v>
      </c>
      <c r="D70">
        <v>14.91</v>
      </c>
      <c r="E70">
        <f t="shared" si="18"/>
        <v>114.19500000000002</v>
      </c>
      <c r="F70">
        <f>F69+(B70-B69)*D69</f>
        <v>114.19500000000002</v>
      </c>
      <c r="G70" s="1">
        <f t="shared" si="19"/>
        <v>0.93938811674032319</v>
      </c>
      <c r="H70">
        <v>0.7</v>
      </c>
      <c r="I70">
        <v>76.5</v>
      </c>
      <c r="J70" s="1">
        <f t="shared" si="20"/>
        <v>5.554886473699983</v>
      </c>
      <c r="K70">
        <v>1.05</v>
      </c>
      <c r="L70">
        <v>1</v>
      </c>
      <c r="M70">
        <v>1</v>
      </c>
      <c r="N70" s="1">
        <v>20</v>
      </c>
      <c r="O70" s="1">
        <f t="shared" si="21"/>
        <v>13.80900531608275</v>
      </c>
      <c r="P70" s="8">
        <f t="shared" si="22"/>
        <v>19.363891789782734</v>
      </c>
    </row>
    <row r="71" spans="2:16">
      <c r="B71">
        <v>9</v>
      </c>
      <c r="C71">
        <v>19.72</v>
      </c>
      <c r="D71">
        <v>14.91</v>
      </c>
      <c r="E71">
        <f>F71-(B71-B70)*9.81</f>
        <v>129.06000000000003</v>
      </c>
      <c r="F71">
        <f>F70+(B71-B70)*C70</f>
        <v>143.77500000000003</v>
      </c>
      <c r="G71" s="1">
        <f t="shared" si="19"/>
        <v>0.88332128804304166</v>
      </c>
      <c r="H71">
        <v>0.7</v>
      </c>
      <c r="I71">
        <v>76.5</v>
      </c>
      <c r="J71" s="1">
        <f t="shared" si="20"/>
        <v>5.554886473699983</v>
      </c>
      <c r="K71">
        <v>1.05</v>
      </c>
      <c r="L71">
        <v>1</v>
      </c>
      <c r="M71">
        <v>1</v>
      </c>
      <c r="N71" s="1">
        <v>21</v>
      </c>
      <c r="O71" s="1">
        <f t="shared" si="21"/>
        <v>13.634064080944347</v>
      </c>
      <c r="P71" s="8">
        <f t="shared" si="22"/>
        <v>19.188950554644329</v>
      </c>
    </row>
    <row r="72" spans="2:16">
      <c r="B72">
        <v>9.5</v>
      </c>
      <c r="C72">
        <v>19.72</v>
      </c>
      <c r="D72">
        <v>14.91</v>
      </c>
      <c r="E72">
        <f t="shared" ref="E72:E76" si="24">F72-(B72-B71)*9.81</f>
        <v>148.73000000000005</v>
      </c>
      <c r="F72">
        <f t="shared" ref="F72:F76" si="25">F71+(B72-B71)*C71</f>
        <v>153.63500000000005</v>
      </c>
      <c r="G72" s="1">
        <f t="shared" si="19"/>
        <v>0.81866557511256643</v>
      </c>
      <c r="H72">
        <v>0.7</v>
      </c>
      <c r="I72">
        <v>76.5</v>
      </c>
      <c r="J72" s="1">
        <f t="shared" si="20"/>
        <v>5.554886473699983</v>
      </c>
      <c r="K72">
        <v>1.05</v>
      </c>
      <c r="L72">
        <v>1</v>
      </c>
      <c r="M72">
        <v>1</v>
      </c>
      <c r="N72" s="1">
        <v>21</v>
      </c>
      <c r="O72" s="1">
        <f t="shared" si="21"/>
        <v>12.636103151862462</v>
      </c>
      <c r="P72" s="8">
        <f t="shared" si="22"/>
        <v>18.190989625562445</v>
      </c>
    </row>
    <row r="73" spans="2:16">
      <c r="B73">
        <v>10.5</v>
      </c>
      <c r="C73">
        <v>21.88</v>
      </c>
      <c r="D73">
        <v>18.25</v>
      </c>
      <c r="E73">
        <f t="shared" si="24"/>
        <v>163.54500000000004</v>
      </c>
      <c r="F73">
        <f t="shared" si="25"/>
        <v>173.35500000000005</v>
      </c>
      <c r="G73" s="1">
        <f t="shared" si="19"/>
        <v>0.77589095205346581</v>
      </c>
      <c r="H73">
        <v>0.7</v>
      </c>
      <c r="I73">
        <v>89.04</v>
      </c>
      <c r="J73" s="1">
        <f t="shared" si="20"/>
        <v>5.5170797220436292</v>
      </c>
      <c r="K73">
        <v>1.05</v>
      </c>
      <c r="L73">
        <v>1</v>
      </c>
      <c r="M73">
        <v>1</v>
      </c>
      <c r="N73" s="1">
        <v>23</v>
      </c>
      <c r="O73" s="1">
        <f t="shared" si="21"/>
        <v>13.11643654446384</v>
      </c>
      <c r="P73" s="8">
        <f t="shared" si="22"/>
        <v>18.633516266507471</v>
      </c>
    </row>
    <row r="74" spans="2:16">
      <c r="B74">
        <v>12</v>
      </c>
      <c r="C74">
        <v>21.88</v>
      </c>
      <c r="D74">
        <v>18.25</v>
      </c>
      <c r="E74">
        <f t="shared" si="24"/>
        <v>191.46000000000004</v>
      </c>
      <c r="F74">
        <f t="shared" si="25"/>
        <v>206.17500000000004</v>
      </c>
      <c r="G74" s="1">
        <f t="shared" si="19"/>
        <v>0.70635073524690173</v>
      </c>
      <c r="H74">
        <v>0.7</v>
      </c>
      <c r="I74">
        <v>89.04</v>
      </c>
      <c r="J74" s="1">
        <f t="shared" si="20"/>
        <v>5.5170797220436292</v>
      </c>
      <c r="K74">
        <v>1.05</v>
      </c>
      <c r="L74">
        <v>1</v>
      </c>
      <c r="M74">
        <v>1</v>
      </c>
      <c r="N74" s="1">
        <v>25</v>
      </c>
      <c r="O74" s="1">
        <f t="shared" si="21"/>
        <v>12.979194760161819</v>
      </c>
      <c r="P74" s="8">
        <f t="shared" si="22"/>
        <v>18.49627448220545</v>
      </c>
    </row>
    <row r="75" spans="2:16">
      <c r="B75">
        <v>13.5</v>
      </c>
      <c r="C75">
        <v>21.88</v>
      </c>
      <c r="D75">
        <v>18.25</v>
      </c>
      <c r="E75">
        <f t="shared" si="24"/>
        <v>224.28000000000003</v>
      </c>
      <c r="F75">
        <f t="shared" si="25"/>
        <v>238.99500000000003</v>
      </c>
      <c r="G75" s="1">
        <f t="shared" si="19"/>
        <v>0.63901475543162545</v>
      </c>
      <c r="H75">
        <v>0.7</v>
      </c>
      <c r="I75">
        <v>89.04</v>
      </c>
      <c r="J75" s="1">
        <f t="shared" si="20"/>
        <v>5.5170797220436292</v>
      </c>
      <c r="K75">
        <v>1.05</v>
      </c>
      <c r="L75">
        <v>1</v>
      </c>
      <c r="M75">
        <v>1</v>
      </c>
      <c r="N75" s="1">
        <v>19</v>
      </c>
      <c r="O75" s="1">
        <f t="shared" si="21"/>
        <v>8.9238410596026476</v>
      </c>
      <c r="P75" s="8">
        <f t="shared" si="22"/>
        <v>14.440920781646277</v>
      </c>
    </row>
    <row r="76" spans="2:16">
      <c r="B76">
        <v>15</v>
      </c>
      <c r="C76">
        <v>21.88</v>
      </c>
      <c r="D76">
        <v>18.25</v>
      </c>
      <c r="E76">
        <f t="shared" si="24"/>
        <v>257.10000000000008</v>
      </c>
      <c r="F76">
        <f t="shared" si="25"/>
        <v>271.81500000000005</v>
      </c>
      <c r="G76" s="1">
        <f t="shared" si="19"/>
        <v>0.58339962874569073</v>
      </c>
      <c r="H76">
        <v>0.7</v>
      </c>
      <c r="I76">
        <v>89.04</v>
      </c>
      <c r="J76" s="1">
        <f t="shared" si="20"/>
        <v>5.5170797220436292</v>
      </c>
      <c r="K76">
        <v>1.05</v>
      </c>
      <c r="L76">
        <v>1</v>
      </c>
      <c r="M76">
        <v>1</v>
      </c>
      <c r="N76" s="1">
        <v>22</v>
      </c>
      <c r="O76" s="1">
        <f t="shared" si="21"/>
        <v>9.43357199681782</v>
      </c>
      <c r="P76" s="8">
        <f t="shared" si="22"/>
        <v>14.950651718861449</v>
      </c>
    </row>
    <row r="77" spans="2:16">
      <c r="E77" s="3"/>
      <c r="G77" s="1"/>
      <c r="J77" s="1"/>
      <c r="M77"/>
      <c r="O77" s="1"/>
      <c r="P77" s="8"/>
    </row>
    <row r="78" spans="2:16">
      <c r="E78" s="3"/>
      <c r="G78" s="1"/>
      <c r="I78" s="2"/>
      <c r="J78" s="1"/>
      <c r="M78"/>
      <c r="O78" s="1"/>
      <c r="P78" s="8"/>
    </row>
    <row r="82" spans="2:10" ht="20.399999999999999">
      <c r="B82" s="15" t="s">
        <v>14</v>
      </c>
      <c r="C82" s="15" t="s">
        <v>48</v>
      </c>
      <c r="D82" s="15" t="s">
        <v>49</v>
      </c>
      <c r="E82" s="15" t="s">
        <v>50</v>
      </c>
      <c r="F82" s="15" t="s">
        <v>51</v>
      </c>
      <c r="G82" s="15" t="s">
        <v>52</v>
      </c>
      <c r="H82" s="15" t="s">
        <v>53</v>
      </c>
      <c r="I82" s="15" t="s">
        <v>54</v>
      </c>
      <c r="J82" s="15" t="s">
        <v>55</v>
      </c>
    </row>
    <row r="83" spans="2:10" ht="15">
      <c r="B83" s="11" t="s">
        <v>32</v>
      </c>
      <c r="C83" s="10"/>
      <c r="D83" s="10"/>
      <c r="E83" s="10"/>
      <c r="F83" s="13"/>
      <c r="G83" s="10"/>
      <c r="H83" s="10"/>
      <c r="I83" s="10"/>
      <c r="J83" s="10"/>
    </row>
    <row r="84" spans="2:10">
      <c r="B84">
        <f>B65</f>
        <v>1.5</v>
      </c>
      <c r="C84" s="8">
        <f>P65</f>
        <v>18.213766591422381</v>
      </c>
      <c r="D84">
        <f>E65</f>
        <v>23.549999999999997</v>
      </c>
      <c r="E84">
        <f>F65</f>
        <v>23.549999999999997</v>
      </c>
      <c r="F84" s="14">
        <f>1-0.00765*B84</f>
        <v>0.98852499999999999</v>
      </c>
      <c r="G84" s="14">
        <f>0.65*0.16*(E84/D84)*F84</f>
        <v>0.10280660000000001</v>
      </c>
      <c r="H84" s="12">
        <f>EXP((C84/14.1)+((C84/126)^2)-((C84/23.6)^3)+((C84/25.4)^4)-2.8)</f>
        <v>0.18588367782990017</v>
      </c>
      <c r="I84" s="14">
        <f>((10^2.24)/(6.8^2.56))</f>
        <v>1.2846274075918176</v>
      </c>
      <c r="J84" s="2">
        <f>(H84*I84)/G84</f>
        <v>2.3227231244322568</v>
      </c>
    </row>
    <row r="85" spans="2:10">
      <c r="B85">
        <f t="shared" ref="B85:B95" si="26">B66</f>
        <v>1.8</v>
      </c>
      <c r="C85" s="8">
        <f t="shared" ref="C85:C95" si="27">P66</f>
        <v>17.811182826647546</v>
      </c>
      <c r="D85">
        <f t="shared" ref="D85:D95" si="28">E66</f>
        <v>28.259999999999998</v>
      </c>
      <c r="E85">
        <f t="shared" ref="E85:E95" si="29">F66</f>
        <v>28.259999999999998</v>
      </c>
      <c r="F85" s="14">
        <f t="shared" ref="F85:F89" si="30">1-0.00765*B85</f>
        <v>0.98623000000000005</v>
      </c>
      <c r="G85" s="14">
        <f t="shared" ref="G85:G95" si="31">0.65*0.16*(E85/D85)*F85</f>
        <v>0.10256792000000002</v>
      </c>
      <c r="H85" s="12">
        <f t="shared" ref="H85:H95" si="32">EXP((C85/14.1)+((C85/126)^2)-((C85/23.6)^3)+((C85/25.4)^4)-2.8)</f>
        <v>0.18179064098943129</v>
      </c>
      <c r="I85" s="14">
        <f t="shared" ref="I85:I95" si="33">((10^2.24)/(6.8^2.56))</f>
        <v>1.2846274075918176</v>
      </c>
      <c r="J85" s="2">
        <f t="shared" ref="J85:J95" si="34">(H85*I85)/G85</f>
        <v>2.2768643437315284</v>
      </c>
    </row>
    <row r="86" spans="2:10">
      <c r="B86">
        <f t="shared" si="26"/>
        <v>3</v>
      </c>
      <c r="C86" s="8">
        <f t="shared" si="27"/>
        <v>11.360990602963899</v>
      </c>
      <c r="D86">
        <f t="shared" si="28"/>
        <v>47.099999999999994</v>
      </c>
      <c r="E86">
        <f t="shared" si="29"/>
        <v>47.099999999999994</v>
      </c>
      <c r="F86" s="14">
        <f t="shared" si="30"/>
        <v>0.97704999999999997</v>
      </c>
      <c r="G86" s="14">
        <f t="shared" si="31"/>
        <v>0.1016132</v>
      </c>
      <c r="H86" s="12">
        <f t="shared" si="32"/>
        <v>0.1277522866461222</v>
      </c>
      <c r="I86" s="14">
        <f t="shared" si="33"/>
        <v>1.2846274075918176</v>
      </c>
      <c r="J86" s="2">
        <f t="shared" si="34"/>
        <v>1.6150863156374835</v>
      </c>
    </row>
    <row r="87" spans="2:10">
      <c r="B87">
        <f t="shared" si="26"/>
        <v>4.5</v>
      </c>
      <c r="C87" s="8">
        <f t="shared" si="27"/>
        <v>19.210179007941139</v>
      </c>
      <c r="D87">
        <f t="shared" si="28"/>
        <v>69.465000000000003</v>
      </c>
      <c r="E87">
        <f t="shared" si="29"/>
        <v>69.465000000000003</v>
      </c>
      <c r="F87" s="14">
        <f t="shared" si="30"/>
        <v>0.96557499999999996</v>
      </c>
      <c r="G87" s="14">
        <f t="shared" si="31"/>
        <v>0.1004198</v>
      </c>
      <c r="H87" s="12">
        <f t="shared" si="32"/>
        <v>0.19661989764016552</v>
      </c>
      <c r="I87" s="14">
        <f t="shared" si="33"/>
        <v>1.2846274075918176</v>
      </c>
      <c r="J87" s="2">
        <f t="shared" si="34"/>
        <v>2.5152739737228549</v>
      </c>
    </row>
    <row r="88" spans="2:10">
      <c r="B88">
        <f t="shared" si="26"/>
        <v>6</v>
      </c>
      <c r="C88" s="8">
        <f t="shared" si="27"/>
        <v>20.821845827899107</v>
      </c>
      <c r="D88">
        <f t="shared" si="28"/>
        <v>91.830000000000013</v>
      </c>
      <c r="E88">
        <f t="shared" si="29"/>
        <v>91.830000000000013</v>
      </c>
      <c r="F88" s="14">
        <f t="shared" si="30"/>
        <v>0.95409999999999995</v>
      </c>
      <c r="G88" s="14">
        <f t="shared" si="31"/>
        <v>9.9226400000000006E-2</v>
      </c>
      <c r="H88" s="12">
        <f t="shared" si="32"/>
        <v>0.21628384900482339</v>
      </c>
      <c r="I88" s="14">
        <f t="shared" si="33"/>
        <v>1.2846274075918176</v>
      </c>
      <c r="J88" s="2">
        <f t="shared" si="34"/>
        <v>2.8001032008724129</v>
      </c>
    </row>
    <row r="89" spans="2:10">
      <c r="B89">
        <f t="shared" si="26"/>
        <v>7.5</v>
      </c>
      <c r="C89" s="8">
        <f t="shared" si="27"/>
        <v>19.363891789782734</v>
      </c>
      <c r="D89">
        <f t="shared" si="28"/>
        <v>114.19500000000002</v>
      </c>
      <c r="E89">
        <f t="shared" si="29"/>
        <v>114.19500000000002</v>
      </c>
      <c r="F89" s="14">
        <f t="shared" si="30"/>
        <v>0.94262500000000005</v>
      </c>
      <c r="G89" s="14">
        <f t="shared" si="31"/>
        <v>9.8033000000000009E-2</v>
      </c>
      <c r="H89" s="12">
        <f t="shared" si="32"/>
        <v>0.19836233218108026</v>
      </c>
      <c r="I89" s="14">
        <f t="shared" si="33"/>
        <v>1.2846274075918176</v>
      </c>
      <c r="J89" s="2">
        <f t="shared" si="34"/>
        <v>2.5993460217849917</v>
      </c>
    </row>
    <row r="90" spans="2:10">
      <c r="B90">
        <f t="shared" si="26"/>
        <v>9</v>
      </c>
      <c r="C90" s="8">
        <f t="shared" si="27"/>
        <v>19.188950554644329</v>
      </c>
      <c r="D90">
        <f t="shared" si="28"/>
        <v>129.06000000000003</v>
      </c>
      <c r="E90">
        <f t="shared" si="29"/>
        <v>143.77500000000003</v>
      </c>
      <c r="F90" s="14">
        <f>1-0.00765*B90</f>
        <v>0.93115000000000003</v>
      </c>
      <c r="G90" s="14">
        <f t="shared" si="31"/>
        <v>0.10788093514644352</v>
      </c>
      <c r="H90" s="12">
        <f t="shared" si="32"/>
        <v>0.19638120365724501</v>
      </c>
      <c r="I90" s="14">
        <f t="shared" si="33"/>
        <v>1.2846274075918176</v>
      </c>
      <c r="J90" s="2">
        <f t="shared" si="34"/>
        <v>2.3384732085563882</v>
      </c>
    </row>
    <row r="91" spans="2:10">
      <c r="B91">
        <f t="shared" si="26"/>
        <v>9.5</v>
      </c>
      <c r="C91" s="8">
        <f t="shared" si="27"/>
        <v>18.190989625562445</v>
      </c>
      <c r="D91">
        <f t="shared" si="28"/>
        <v>148.73000000000005</v>
      </c>
      <c r="E91">
        <f t="shared" si="29"/>
        <v>153.63500000000005</v>
      </c>
      <c r="F91" s="14">
        <f>1.174-0.0267*B91</f>
        <v>0.92034999999999989</v>
      </c>
      <c r="G91" s="14">
        <f t="shared" si="31"/>
        <v>9.8873052605392323E-2</v>
      </c>
      <c r="H91" s="12">
        <f t="shared" si="32"/>
        <v>0.18564862806516699</v>
      </c>
      <c r="I91" s="14">
        <f t="shared" si="33"/>
        <v>1.2846274075918176</v>
      </c>
      <c r="J91" s="2">
        <f t="shared" si="34"/>
        <v>2.4120759854169438</v>
      </c>
    </row>
    <row r="92" spans="2:10">
      <c r="B92">
        <f t="shared" si="26"/>
        <v>10.5</v>
      </c>
      <c r="C92" s="8">
        <f t="shared" si="27"/>
        <v>18.633516266507471</v>
      </c>
      <c r="D92">
        <f t="shared" si="28"/>
        <v>163.54500000000004</v>
      </c>
      <c r="E92">
        <f t="shared" si="29"/>
        <v>173.35500000000005</v>
      </c>
      <c r="F92" s="14">
        <f t="shared" ref="F92:F95" si="35">1.174-0.0267*B92</f>
        <v>0.89364999999999994</v>
      </c>
      <c r="G92" s="14">
        <f t="shared" si="31"/>
        <v>9.8514441639915629E-2</v>
      </c>
      <c r="H92" s="12">
        <f t="shared" si="32"/>
        <v>0.19029472818725354</v>
      </c>
      <c r="I92" s="14">
        <f t="shared" si="33"/>
        <v>1.2846274075918176</v>
      </c>
      <c r="J92" s="2">
        <f t="shared" si="34"/>
        <v>2.4814414950765231</v>
      </c>
    </row>
    <row r="93" spans="2:10">
      <c r="B93">
        <f t="shared" si="26"/>
        <v>12</v>
      </c>
      <c r="C93" s="8">
        <f t="shared" si="27"/>
        <v>18.49627448220545</v>
      </c>
      <c r="D93">
        <f t="shared" si="28"/>
        <v>191.46000000000004</v>
      </c>
      <c r="E93">
        <f t="shared" si="29"/>
        <v>206.17500000000004</v>
      </c>
      <c r="F93" s="14">
        <f t="shared" si="35"/>
        <v>0.85359999999999991</v>
      </c>
      <c r="G93" s="14">
        <f t="shared" si="31"/>
        <v>9.5597314948292073E-2</v>
      </c>
      <c r="H93" s="12">
        <f t="shared" si="32"/>
        <v>0.18883553589282945</v>
      </c>
      <c r="I93" s="14">
        <f t="shared" si="33"/>
        <v>1.2846274075918176</v>
      </c>
      <c r="J93" s="2">
        <f t="shared" si="34"/>
        <v>2.5375535397247169</v>
      </c>
    </row>
    <row r="94" spans="2:10">
      <c r="B94">
        <f t="shared" si="26"/>
        <v>13.5</v>
      </c>
      <c r="C94" s="8">
        <f t="shared" si="27"/>
        <v>14.440920781646277</v>
      </c>
      <c r="D94">
        <f t="shared" si="28"/>
        <v>224.28000000000003</v>
      </c>
      <c r="E94">
        <f t="shared" si="29"/>
        <v>238.99500000000003</v>
      </c>
      <c r="F94" s="14">
        <f t="shared" si="35"/>
        <v>0.81354999999999988</v>
      </c>
      <c r="G94" s="14">
        <f t="shared" si="31"/>
        <v>9.01604055377207E-2</v>
      </c>
      <c r="H94" s="12">
        <f t="shared" si="32"/>
        <v>0.15147793366275888</v>
      </c>
      <c r="I94" s="14">
        <f t="shared" si="33"/>
        <v>1.2846274075918176</v>
      </c>
      <c r="J94" s="2">
        <f t="shared" si="34"/>
        <v>2.1582944760285367</v>
      </c>
    </row>
    <row r="95" spans="2:10">
      <c r="B95">
        <f t="shared" si="26"/>
        <v>15</v>
      </c>
      <c r="C95" s="8">
        <f t="shared" si="27"/>
        <v>14.950651718861449</v>
      </c>
      <c r="D95">
        <f t="shared" si="28"/>
        <v>257.10000000000008</v>
      </c>
      <c r="E95">
        <f t="shared" si="29"/>
        <v>271.81500000000005</v>
      </c>
      <c r="F95" s="14">
        <f t="shared" si="35"/>
        <v>0.77349999999999985</v>
      </c>
      <c r="G95" s="14">
        <f t="shared" si="31"/>
        <v>8.5048175262543727E-2</v>
      </c>
      <c r="H95" s="12">
        <f t="shared" si="32"/>
        <v>0.15570427210181687</v>
      </c>
      <c r="I95" s="14">
        <f t="shared" si="33"/>
        <v>1.2846274075918176</v>
      </c>
      <c r="J95" s="2">
        <f t="shared" si="34"/>
        <v>2.3518667485064801</v>
      </c>
    </row>
    <row r="96" spans="2:10">
      <c r="C96" s="8"/>
      <c r="F96" s="14"/>
      <c r="G96" s="14"/>
      <c r="H96" s="12"/>
      <c r="I96" s="14"/>
      <c r="J96" s="2"/>
    </row>
    <row r="97" spans="6:10">
      <c r="F97" s="14"/>
      <c r="G97" s="14"/>
      <c r="H97" s="12"/>
      <c r="I97" s="14"/>
      <c r="J97" s="2"/>
    </row>
    <row r="113" spans="2:16" ht="22.8">
      <c r="E113" s="34" t="s">
        <v>56</v>
      </c>
      <c r="F113" s="34"/>
      <c r="G113" s="34"/>
      <c r="H113" s="34"/>
      <c r="M113"/>
      <c r="O113" s="1"/>
    </row>
    <row r="114" spans="2:16" ht="22.8">
      <c r="E114" s="34" t="s">
        <v>1</v>
      </c>
      <c r="F114" s="34"/>
      <c r="G114" s="34"/>
      <c r="H114" s="34"/>
      <c r="I114" s="34"/>
      <c r="J114" s="34"/>
      <c r="K114" s="34"/>
      <c r="M114"/>
      <c r="O114" s="1"/>
    </row>
    <row r="115" spans="2:16" ht="24.6">
      <c r="E115" s="28" t="s">
        <v>57</v>
      </c>
      <c r="F115" s="28"/>
      <c r="G115" s="28"/>
      <c r="H115" s="28"/>
      <c r="I115" s="28"/>
      <c r="M115"/>
      <c r="O115" s="1"/>
    </row>
    <row r="116" spans="2:16">
      <c r="M116"/>
      <c r="O116" s="1"/>
    </row>
    <row r="117" spans="2:16">
      <c r="C117" s="16" t="s">
        <v>4</v>
      </c>
      <c r="D117" s="16" t="s">
        <v>4</v>
      </c>
      <c r="E117" s="17" t="s">
        <v>5</v>
      </c>
      <c r="F117" s="17" t="s">
        <v>6</v>
      </c>
      <c r="G117" s="17" t="s">
        <v>7</v>
      </c>
      <c r="H117" s="17" t="s">
        <v>8</v>
      </c>
      <c r="I117" s="17" t="s">
        <v>9</v>
      </c>
      <c r="J117" s="17" t="s">
        <v>7</v>
      </c>
      <c r="K117" s="17" t="s">
        <v>7</v>
      </c>
      <c r="L117" s="17" t="s">
        <v>7</v>
      </c>
      <c r="M117" s="17" t="s">
        <v>10</v>
      </c>
      <c r="N117" s="23" t="s">
        <v>11</v>
      </c>
      <c r="O117" s="23" t="s">
        <v>12</v>
      </c>
      <c r="P117" s="17" t="s">
        <v>12</v>
      </c>
    </row>
    <row r="118" spans="2:16">
      <c r="B118" s="19" t="s">
        <v>14</v>
      </c>
      <c r="C118" s="16" t="s">
        <v>15</v>
      </c>
      <c r="D118" s="16" t="s">
        <v>15</v>
      </c>
      <c r="E118" s="17" t="s">
        <v>15</v>
      </c>
      <c r="F118" s="17" t="s">
        <v>15</v>
      </c>
      <c r="G118" s="17" t="s">
        <v>16</v>
      </c>
      <c r="H118" s="17" t="s">
        <v>17</v>
      </c>
      <c r="I118" s="17" t="s">
        <v>18</v>
      </c>
      <c r="J118" s="17" t="s">
        <v>19</v>
      </c>
      <c r="K118" s="17" t="s">
        <v>20</v>
      </c>
      <c r="L118" s="17" t="s">
        <v>21</v>
      </c>
      <c r="M118" s="17" t="s">
        <v>22</v>
      </c>
      <c r="N118" s="23" t="s">
        <v>23</v>
      </c>
      <c r="O118" s="23" t="s">
        <v>23</v>
      </c>
      <c r="P118" s="17" t="s">
        <v>23</v>
      </c>
    </row>
    <row r="119" spans="2:16" ht="15.6">
      <c r="B119" s="6"/>
      <c r="C119" s="16" t="s">
        <v>24</v>
      </c>
      <c r="D119" s="16" t="s">
        <v>25</v>
      </c>
      <c r="E119" s="17" t="s">
        <v>26</v>
      </c>
      <c r="F119" s="17" t="s">
        <v>26</v>
      </c>
      <c r="G119" s="5"/>
      <c r="H119" s="17" t="s">
        <v>7</v>
      </c>
      <c r="I119" s="5"/>
      <c r="J119" s="5"/>
      <c r="K119" s="17" t="s">
        <v>27</v>
      </c>
      <c r="L119" s="17" t="s">
        <v>28</v>
      </c>
      <c r="M119" s="17" t="s">
        <v>29</v>
      </c>
      <c r="N119" s="9"/>
      <c r="O119" s="23" t="s">
        <v>30</v>
      </c>
      <c r="P119" s="17" t="s">
        <v>31</v>
      </c>
    </row>
    <row r="120" spans="2:16" ht="23.4">
      <c r="B120" s="6" t="s">
        <v>32</v>
      </c>
      <c r="C120" s="20" t="s">
        <v>33</v>
      </c>
      <c r="D120" s="20" t="s">
        <v>34</v>
      </c>
      <c r="E120" s="18" t="s">
        <v>35</v>
      </c>
      <c r="F120" s="21" t="s">
        <v>36</v>
      </c>
      <c r="G120" s="22" t="s">
        <v>37</v>
      </c>
      <c r="H120" s="22" t="s">
        <v>38</v>
      </c>
      <c r="I120" s="22" t="s">
        <v>39</v>
      </c>
      <c r="J120" s="22" t="s">
        <v>40</v>
      </c>
      <c r="K120" s="17" t="s">
        <v>41</v>
      </c>
      <c r="L120" s="5"/>
      <c r="M120" s="5"/>
      <c r="N120" s="9"/>
      <c r="O120" s="25" t="s">
        <v>42</v>
      </c>
      <c r="P120" s="17" t="s">
        <v>7</v>
      </c>
    </row>
    <row r="121" spans="2:16" ht="21">
      <c r="J121" s="4"/>
      <c r="K121" s="22" t="s">
        <v>43</v>
      </c>
      <c r="L121" s="22" t="s">
        <v>44</v>
      </c>
      <c r="M121" s="22" t="s">
        <v>45</v>
      </c>
      <c r="N121" s="24" t="s">
        <v>46</v>
      </c>
      <c r="O121" s="9"/>
      <c r="P121" s="7" t="s">
        <v>47</v>
      </c>
    </row>
    <row r="122" spans="2:16">
      <c r="M122"/>
      <c r="O122" s="1"/>
    </row>
    <row r="123" spans="2:16">
      <c r="B123">
        <v>1.5</v>
      </c>
      <c r="D123">
        <v>17.95</v>
      </c>
      <c r="E123">
        <f>B123*D123</f>
        <v>26.924999999999997</v>
      </c>
      <c r="F123">
        <f>B123*D123</f>
        <v>26.924999999999997</v>
      </c>
      <c r="G123" s="1">
        <f>2.2/(1.2+E123/100)</f>
        <v>1.4973625999659692</v>
      </c>
      <c r="H123">
        <v>0.7</v>
      </c>
      <c r="I123">
        <v>95.16</v>
      </c>
      <c r="J123" s="1">
        <f>EXP(1.63+9.7/(I123+0.001)-(15.7/(I123+0.001))^2)</f>
        <v>5.4998066727864421</v>
      </c>
      <c r="K123">
        <v>1.05</v>
      </c>
      <c r="L123">
        <v>0.75</v>
      </c>
      <c r="M123">
        <v>1</v>
      </c>
      <c r="N123" s="1">
        <v>10</v>
      </c>
      <c r="O123" s="1">
        <f>N123*M123*L123*K123*H123*G123</f>
        <v>8.2542113323124049</v>
      </c>
      <c r="P123" s="8">
        <f>O123+J123</f>
        <v>13.754018005098846</v>
      </c>
    </row>
    <row r="124" spans="2:16">
      <c r="B124">
        <v>2</v>
      </c>
      <c r="D124">
        <v>17.95</v>
      </c>
      <c r="E124">
        <f t="shared" ref="E124:E129" si="36">B124*D124</f>
        <v>35.9</v>
      </c>
      <c r="F124">
        <f t="shared" ref="F124:F129" si="37">B124*D124</f>
        <v>35.9</v>
      </c>
      <c r="G124" s="1">
        <f t="shared" ref="G124:G136" si="38">2.2/(1.2+E124/100)</f>
        <v>1.411161000641437</v>
      </c>
      <c r="H124">
        <v>0.7</v>
      </c>
      <c r="I124">
        <v>95.16</v>
      </c>
      <c r="J124" s="1">
        <f t="shared" ref="J124:J136" si="39">EXP(1.63+9.7/(I124+0.001)-(15.7/(I124+0.001))^2)</f>
        <v>5.4998066727864421</v>
      </c>
      <c r="K124">
        <v>1.05</v>
      </c>
      <c r="L124">
        <v>0.75</v>
      </c>
      <c r="M124">
        <v>1</v>
      </c>
      <c r="N124" s="1">
        <v>10</v>
      </c>
      <c r="O124" s="1">
        <f t="shared" ref="O124:O136" si="40">N124*M124*L124*K124*H124*G124</f>
        <v>7.7790250160359209</v>
      </c>
      <c r="P124" s="8">
        <f t="shared" ref="P124:P136" si="41">O124+J124</f>
        <v>13.278831688822363</v>
      </c>
    </row>
    <row r="125" spans="2:16">
      <c r="B125">
        <v>3</v>
      </c>
      <c r="D125">
        <v>16.09</v>
      </c>
      <c r="E125">
        <f t="shared" si="36"/>
        <v>48.269999999999996</v>
      </c>
      <c r="F125">
        <f t="shared" si="37"/>
        <v>48.269999999999996</v>
      </c>
      <c r="G125" s="1">
        <f t="shared" si="38"/>
        <v>1.3074225946395677</v>
      </c>
      <c r="H125">
        <v>0.7</v>
      </c>
      <c r="I125">
        <v>64.180000000000007</v>
      </c>
      <c r="J125" s="1">
        <f t="shared" si="39"/>
        <v>5.5917695476254208</v>
      </c>
      <c r="K125">
        <v>1.05</v>
      </c>
      <c r="L125">
        <v>0.75</v>
      </c>
      <c r="M125">
        <v>1</v>
      </c>
      <c r="N125" s="1">
        <v>10</v>
      </c>
      <c r="O125" s="1">
        <f t="shared" si="40"/>
        <v>7.2071670529506155</v>
      </c>
      <c r="P125" s="8">
        <f t="shared" si="41"/>
        <v>12.798936600576036</v>
      </c>
    </row>
    <row r="126" spans="2:16">
      <c r="B126">
        <v>4.5</v>
      </c>
      <c r="D126">
        <v>16.09</v>
      </c>
      <c r="E126">
        <f t="shared" si="36"/>
        <v>72.405000000000001</v>
      </c>
      <c r="F126">
        <f t="shared" si="37"/>
        <v>72.405000000000001</v>
      </c>
      <c r="G126" s="1">
        <f t="shared" si="38"/>
        <v>1.1434214287570492</v>
      </c>
      <c r="H126">
        <v>0.7</v>
      </c>
      <c r="I126">
        <v>64.180000000000007</v>
      </c>
      <c r="J126" s="1">
        <f t="shared" si="39"/>
        <v>5.5917695476254208</v>
      </c>
      <c r="K126">
        <v>1.05</v>
      </c>
      <c r="L126">
        <v>1</v>
      </c>
      <c r="M126">
        <v>1</v>
      </c>
      <c r="N126" s="1">
        <v>12</v>
      </c>
      <c r="O126" s="1">
        <f t="shared" si="40"/>
        <v>10.084977001637174</v>
      </c>
      <c r="P126" s="8">
        <f t="shared" si="41"/>
        <v>15.676746549262596</v>
      </c>
    </row>
    <row r="127" spans="2:16">
      <c r="B127">
        <v>6</v>
      </c>
      <c r="D127">
        <v>16.09</v>
      </c>
      <c r="E127">
        <f t="shared" si="36"/>
        <v>96.539999999999992</v>
      </c>
      <c r="F127">
        <f t="shared" si="37"/>
        <v>96.539999999999992</v>
      </c>
      <c r="G127" s="1">
        <f t="shared" si="38"/>
        <v>1.0159785720882979</v>
      </c>
      <c r="H127">
        <v>0.7</v>
      </c>
      <c r="I127">
        <v>64.180000000000007</v>
      </c>
      <c r="J127" s="1">
        <f t="shared" si="39"/>
        <v>5.5917695476254208</v>
      </c>
      <c r="K127">
        <v>1.05</v>
      </c>
      <c r="L127">
        <v>1</v>
      </c>
      <c r="M127">
        <v>1</v>
      </c>
      <c r="N127" s="1">
        <v>8</v>
      </c>
      <c r="O127" s="1">
        <f t="shared" si="40"/>
        <v>5.9739540038791912</v>
      </c>
      <c r="P127" s="8">
        <f t="shared" si="41"/>
        <v>11.565723551504611</v>
      </c>
    </row>
    <row r="128" spans="2:16">
      <c r="B128">
        <v>7</v>
      </c>
      <c r="D128">
        <v>16.09</v>
      </c>
      <c r="E128">
        <f t="shared" si="36"/>
        <v>112.63</v>
      </c>
      <c r="F128">
        <f t="shared" si="37"/>
        <v>112.63</v>
      </c>
      <c r="G128" s="1">
        <f t="shared" si="38"/>
        <v>0.94570777629712433</v>
      </c>
      <c r="H128">
        <v>0.7</v>
      </c>
      <c r="I128">
        <v>64.180000000000007</v>
      </c>
      <c r="J128" s="1">
        <f t="shared" si="39"/>
        <v>5.5917695476254208</v>
      </c>
      <c r="K128">
        <v>1.05</v>
      </c>
      <c r="L128">
        <v>1</v>
      </c>
      <c r="M128">
        <v>1</v>
      </c>
      <c r="N128" s="1">
        <v>8</v>
      </c>
      <c r="O128" s="1">
        <f t="shared" si="40"/>
        <v>5.5607617246270911</v>
      </c>
      <c r="P128" s="8">
        <f t="shared" si="41"/>
        <v>11.152531272252512</v>
      </c>
    </row>
    <row r="129" spans="2:16">
      <c r="B129">
        <v>7.5</v>
      </c>
      <c r="D129">
        <v>17.66</v>
      </c>
      <c r="E129">
        <f t="shared" si="36"/>
        <v>132.44999999999999</v>
      </c>
      <c r="F129">
        <f t="shared" si="37"/>
        <v>132.44999999999999</v>
      </c>
      <c r="G129" s="1">
        <f t="shared" si="38"/>
        <v>0.87145969498910691</v>
      </c>
      <c r="H129">
        <v>0.7</v>
      </c>
      <c r="I129">
        <v>86.58</v>
      </c>
      <c r="J129" s="1">
        <f t="shared" si="39"/>
        <v>5.5242756217652991</v>
      </c>
      <c r="K129">
        <v>1.05</v>
      </c>
      <c r="L129">
        <v>1</v>
      </c>
      <c r="M129">
        <v>1</v>
      </c>
      <c r="N129" s="1">
        <v>24</v>
      </c>
      <c r="O129" s="1">
        <f t="shared" si="40"/>
        <v>15.372549019607847</v>
      </c>
      <c r="P129" s="8">
        <f t="shared" si="41"/>
        <v>20.896824641373147</v>
      </c>
    </row>
    <row r="130" spans="2:16">
      <c r="B130">
        <v>9</v>
      </c>
      <c r="C130">
        <v>22.56</v>
      </c>
      <c r="D130">
        <v>17.66</v>
      </c>
      <c r="E130" s="3">
        <f>F130-9.81*(B130-7.5)</f>
        <v>151.57499999999999</v>
      </c>
      <c r="F130">
        <f>C130*(B130-7.5)+D130*7.5</f>
        <v>166.29</v>
      </c>
      <c r="G130" s="1">
        <f t="shared" si="38"/>
        <v>0.8100892939335359</v>
      </c>
      <c r="H130">
        <v>0.7</v>
      </c>
      <c r="I130" s="1">
        <v>86.58</v>
      </c>
      <c r="J130" s="1">
        <f t="shared" si="39"/>
        <v>5.5242756217652991</v>
      </c>
      <c r="K130">
        <v>1.05</v>
      </c>
      <c r="L130">
        <v>1</v>
      </c>
      <c r="M130">
        <v>1</v>
      </c>
      <c r="N130" s="1">
        <v>12</v>
      </c>
      <c r="O130" s="1">
        <f t="shared" si="40"/>
        <v>7.144987572493787</v>
      </c>
      <c r="P130" s="8">
        <f t="shared" si="41"/>
        <v>12.669263194259086</v>
      </c>
    </row>
    <row r="131" spans="2:16">
      <c r="B131">
        <v>10.5</v>
      </c>
      <c r="C131">
        <v>21.39</v>
      </c>
      <c r="D131">
        <v>16.78</v>
      </c>
      <c r="E131" s="3">
        <f t="shared" ref="E131:E136" si="42">F131-9.81*(B131-7.5)</f>
        <v>160.59</v>
      </c>
      <c r="F131">
        <f t="shared" ref="F131:F136" si="43">C131*(B131-7.5)+D131*7.5</f>
        <v>190.02</v>
      </c>
      <c r="G131" s="1">
        <f t="shared" si="38"/>
        <v>0.78406215474535801</v>
      </c>
      <c r="H131">
        <v>0.7</v>
      </c>
      <c r="I131" s="1">
        <v>96.7</v>
      </c>
      <c r="J131" s="1">
        <f t="shared" si="39"/>
        <v>5.4956105292278981</v>
      </c>
      <c r="K131">
        <v>1.05</v>
      </c>
      <c r="L131">
        <v>1</v>
      </c>
      <c r="M131">
        <v>1</v>
      </c>
      <c r="N131" s="1">
        <v>19</v>
      </c>
      <c r="O131" s="1">
        <f t="shared" si="40"/>
        <v>10.949427991018924</v>
      </c>
      <c r="P131" s="8">
        <f t="shared" si="41"/>
        <v>16.445038520246822</v>
      </c>
    </row>
    <row r="132" spans="2:16">
      <c r="B132">
        <v>11</v>
      </c>
      <c r="C132">
        <v>21.39</v>
      </c>
      <c r="D132">
        <v>16.78</v>
      </c>
      <c r="E132" s="3">
        <f t="shared" si="42"/>
        <v>166.38000000000002</v>
      </c>
      <c r="F132">
        <f t="shared" si="43"/>
        <v>200.71500000000003</v>
      </c>
      <c r="G132" s="1">
        <f t="shared" si="38"/>
        <v>0.76821007053565193</v>
      </c>
      <c r="H132">
        <v>0.7</v>
      </c>
      <c r="I132" s="1">
        <v>96.7</v>
      </c>
      <c r="J132" s="1">
        <f t="shared" si="39"/>
        <v>5.4956105292278981</v>
      </c>
      <c r="K132">
        <v>1.05</v>
      </c>
      <c r="L132">
        <v>1</v>
      </c>
      <c r="M132">
        <v>1</v>
      </c>
      <c r="N132" s="1">
        <v>19</v>
      </c>
      <c r="O132" s="1">
        <f t="shared" si="40"/>
        <v>10.728053635030378</v>
      </c>
      <c r="P132" s="8">
        <f t="shared" si="41"/>
        <v>16.223664164258274</v>
      </c>
    </row>
    <row r="133" spans="2:16">
      <c r="B133">
        <v>12</v>
      </c>
      <c r="C133">
        <v>24.72</v>
      </c>
      <c r="D133">
        <v>19.13</v>
      </c>
      <c r="E133" s="3">
        <f t="shared" si="42"/>
        <v>210.56999999999996</v>
      </c>
      <c r="F133">
        <f t="shared" si="43"/>
        <v>254.71499999999997</v>
      </c>
      <c r="G133" s="1">
        <f t="shared" si="38"/>
        <v>0.66551713706627957</v>
      </c>
      <c r="H133">
        <v>0.7</v>
      </c>
      <c r="I133" s="1">
        <v>85.88</v>
      </c>
      <c r="J133" s="1">
        <f t="shared" si="39"/>
        <v>5.5263473771214011</v>
      </c>
      <c r="K133">
        <v>1.05</v>
      </c>
      <c r="L133">
        <v>1</v>
      </c>
      <c r="M133">
        <v>1</v>
      </c>
      <c r="N133" s="1">
        <v>15</v>
      </c>
      <c r="O133" s="1">
        <f t="shared" si="40"/>
        <v>7.3373264361557311</v>
      </c>
      <c r="P133" s="8">
        <f t="shared" si="41"/>
        <v>12.863673813277131</v>
      </c>
    </row>
    <row r="134" spans="2:16">
      <c r="B134">
        <v>13.5</v>
      </c>
      <c r="C134">
        <v>24.72</v>
      </c>
      <c r="D134">
        <v>19.14</v>
      </c>
      <c r="E134" s="3">
        <f t="shared" si="42"/>
        <v>233.01</v>
      </c>
      <c r="F134">
        <f t="shared" si="43"/>
        <v>291.87</v>
      </c>
      <c r="G134" s="1">
        <f t="shared" si="38"/>
        <v>0.62321180703096235</v>
      </c>
      <c r="H134">
        <v>0.7</v>
      </c>
      <c r="I134" s="1">
        <v>85.88</v>
      </c>
      <c r="J134" s="1">
        <f t="shared" si="39"/>
        <v>5.5263473771214011</v>
      </c>
      <c r="K134">
        <v>1.05</v>
      </c>
      <c r="L134">
        <v>1</v>
      </c>
      <c r="M134">
        <v>1</v>
      </c>
      <c r="N134" s="1">
        <v>18</v>
      </c>
      <c r="O134" s="1">
        <f t="shared" si="40"/>
        <v>8.2450922070196313</v>
      </c>
      <c r="P134" s="8">
        <f t="shared" si="41"/>
        <v>13.771439584141032</v>
      </c>
    </row>
    <row r="135" spans="2:16">
      <c r="B135">
        <v>14</v>
      </c>
      <c r="C135">
        <v>24.72</v>
      </c>
      <c r="D135">
        <v>19.149999999999999</v>
      </c>
      <c r="E135" s="3">
        <f t="shared" si="42"/>
        <v>240.54000000000002</v>
      </c>
      <c r="F135">
        <f t="shared" si="43"/>
        <v>304.30500000000001</v>
      </c>
      <c r="G135" s="1">
        <f t="shared" si="38"/>
        <v>0.61019581738503359</v>
      </c>
      <c r="H135">
        <v>0.7</v>
      </c>
      <c r="I135" s="1">
        <v>85.88</v>
      </c>
      <c r="J135" s="1">
        <f t="shared" si="39"/>
        <v>5.5263473771214011</v>
      </c>
      <c r="K135">
        <v>1.05</v>
      </c>
      <c r="L135">
        <v>1</v>
      </c>
      <c r="M135">
        <v>1</v>
      </c>
      <c r="N135" s="1">
        <v>18</v>
      </c>
      <c r="O135" s="1">
        <f t="shared" si="40"/>
        <v>8.0728906640039941</v>
      </c>
      <c r="P135" s="8">
        <f t="shared" si="41"/>
        <v>13.599238041125396</v>
      </c>
    </row>
    <row r="136" spans="2:16">
      <c r="B136">
        <v>15</v>
      </c>
      <c r="C136">
        <v>22.17</v>
      </c>
      <c r="D136">
        <v>16.87</v>
      </c>
      <c r="E136" s="3">
        <f t="shared" si="42"/>
        <v>219.22500000000002</v>
      </c>
      <c r="F136">
        <f t="shared" si="43"/>
        <v>292.8</v>
      </c>
      <c r="G136" s="1">
        <f t="shared" si="38"/>
        <v>0.64853710664013575</v>
      </c>
      <c r="H136">
        <v>0.7</v>
      </c>
      <c r="I136" s="2">
        <v>42.7</v>
      </c>
      <c r="J136" s="1">
        <f t="shared" si="39"/>
        <v>5.5955833758534173</v>
      </c>
      <c r="K136">
        <v>1.05</v>
      </c>
      <c r="L136">
        <v>1</v>
      </c>
      <c r="M136">
        <v>1</v>
      </c>
      <c r="N136" s="1">
        <v>8</v>
      </c>
      <c r="O136" s="1">
        <f t="shared" si="40"/>
        <v>3.8133981870439984</v>
      </c>
      <c r="P136" s="8">
        <f t="shared" si="41"/>
        <v>9.4089815628974165</v>
      </c>
    </row>
    <row r="142" spans="2:16" ht="20.399999999999999">
      <c r="B142" s="15" t="s">
        <v>14</v>
      </c>
      <c r="C142" s="15" t="s">
        <v>48</v>
      </c>
      <c r="D142" s="15" t="s">
        <v>49</v>
      </c>
      <c r="E142" s="15" t="s">
        <v>50</v>
      </c>
      <c r="F142" s="15" t="s">
        <v>51</v>
      </c>
      <c r="G142" s="15" t="s">
        <v>52</v>
      </c>
      <c r="H142" s="15" t="s">
        <v>53</v>
      </c>
      <c r="I142" s="15" t="s">
        <v>54</v>
      </c>
      <c r="J142" s="15" t="s">
        <v>55</v>
      </c>
    </row>
    <row r="143" spans="2:16" ht="15">
      <c r="B143" s="11" t="s">
        <v>32</v>
      </c>
      <c r="C143" s="10"/>
      <c r="D143" s="10"/>
      <c r="E143" s="10"/>
      <c r="F143" s="13"/>
      <c r="G143" s="10"/>
      <c r="H143" s="10"/>
      <c r="I143" s="10"/>
      <c r="J143" s="10"/>
    </row>
    <row r="144" spans="2:16">
      <c r="B144">
        <v>1.5</v>
      </c>
      <c r="C144" s="8">
        <v>14</v>
      </c>
      <c r="D144">
        <f>E123</f>
        <v>26.924999999999997</v>
      </c>
      <c r="E144">
        <f>F123</f>
        <v>26.924999999999997</v>
      </c>
      <c r="F144" s="14">
        <f>1-0.00765*B144</f>
        <v>0.98852499999999999</v>
      </c>
      <c r="G144" s="14">
        <f>0.65*0.16*(E144/D144)*F144</f>
        <v>0.10280660000000001</v>
      </c>
      <c r="H144" s="12">
        <f>EXP((C144/14.1)+((C144/126)^2)-((C144/23.6)^3)+((C144/25.4)^4)-2.8)</f>
        <v>0.14790100713528828</v>
      </c>
      <c r="I144" s="14">
        <f>((10^2.24)/(6.8^2.56))</f>
        <v>1.2846274075918176</v>
      </c>
      <c r="J144" s="2">
        <f>(H144*I144)/G144</f>
        <v>1.8481078780586488</v>
      </c>
    </row>
    <row r="145" spans="2:10">
      <c r="B145">
        <v>2</v>
      </c>
      <c r="C145" s="8">
        <v>13</v>
      </c>
      <c r="D145">
        <f t="shared" ref="D145:E157" si="44">E124</f>
        <v>35.9</v>
      </c>
      <c r="E145">
        <f t="shared" si="44"/>
        <v>35.9</v>
      </c>
      <c r="F145" s="14">
        <f t="shared" ref="F145:F151" si="45">1-0.00765*B145</f>
        <v>0.98470000000000002</v>
      </c>
      <c r="G145" s="14">
        <f t="shared" ref="G145:G157" si="46">0.65*0.16*(E145/D145)*F145</f>
        <v>0.10240880000000001</v>
      </c>
      <c r="H145" s="12">
        <f t="shared" ref="H145:H157" si="47">EXP((C145/14.1)+((C145/126)^2)-((C145/23.6)^3)+((C145/25.4)^4)-2.8)</f>
        <v>0.14003031248009545</v>
      </c>
      <c r="I145" s="14">
        <f t="shared" ref="I145:I157" si="48">((10^2.24)/(6.8^2.56))</f>
        <v>1.2846274075918176</v>
      </c>
      <c r="J145" s="2">
        <f t="shared" ref="J145:J157" si="49">(H145*I145)/G145</f>
        <v>1.7565558556059357</v>
      </c>
    </row>
    <row r="146" spans="2:10">
      <c r="B146">
        <v>3</v>
      </c>
      <c r="C146" s="8">
        <v>13</v>
      </c>
      <c r="D146">
        <f t="shared" si="44"/>
        <v>48.269999999999996</v>
      </c>
      <c r="E146">
        <f t="shared" si="44"/>
        <v>48.269999999999996</v>
      </c>
      <c r="F146" s="14">
        <f t="shared" si="45"/>
        <v>0.97704999999999997</v>
      </c>
      <c r="G146" s="14">
        <f t="shared" si="46"/>
        <v>0.1016132</v>
      </c>
      <c r="H146" s="12">
        <f t="shared" si="47"/>
        <v>0.14003031248009545</v>
      </c>
      <c r="I146" s="14">
        <f t="shared" si="48"/>
        <v>1.2846274075918176</v>
      </c>
      <c r="J146" s="2">
        <f t="shared" si="49"/>
        <v>1.7703091459138889</v>
      </c>
    </row>
    <row r="147" spans="2:10">
      <c r="B147">
        <v>4.5</v>
      </c>
      <c r="C147" s="8">
        <v>14</v>
      </c>
      <c r="D147">
        <f t="shared" si="44"/>
        <v>72.405000000000001</v>
      </c>
      <c r="E147">
        <f t="shared" si="44"/>
        <v>72.405000000000001</v>
      </c>
      <c r="F147" s="14">
        <f t="shared" si="45"/>
        <v>0.96557499999999996</v>
      </c>
      <c r="G147" s="14">
        <f t="shared" si="46"/>
        <v>0.1004198</v>
      </c>
      <c r="H147" s="12">
        <f t="shared" si="47"/>
        <v>0.14790100713528828</v>
      </c>
      <c r="I147" s="14">
        <f t="shared" si="48"/>
        <v>1.2846274075918176</v>
      </c>
      <c r="J147" s="2">
        <f t="shared" si="49"/>
        <v>1.8920341145513564</v>
      </c>
    </row>
    <row r="148" spans="2:10">
      <c r="B148">
        <v>6</v>
      </c>
      <c r="C148" s="8">
        <v>11</v>
      </c>
      <c r="D148">
        <f t="shared" si="44"/>
        <v>96.539999999999992</v>
      </c>
      <c r="E148">
        <f t="shared" si="44"/>
        <v>96.539999999999992</v>
      </c>
      <c r="F148" s="14">
        <f t="shared" si="45"/>
        <v>0.95409999999999995</v>
      </c>
      <c r="G148" s="14">
        <f t="shared" si="46"/>
        <v>9.9226400000000006E-2</v>
      </c>
      <c r="H148" s="12">
        <f t="shared" si="47"/>
        <v>0.12513997012750167</v>
      </c>
      <c r="I148" s="14">
        <f t="shared" si="48"/>
        <v>1.2846274075918176</v>
      </c>
      <c r="J148" s="2">
        <f t="shared" si="49"/>
        <v>1.6201155681452712</v>
      </c>
    </row>
    <row r="149" spans="2:10">
      <c r="B149">
        <v>7</v>
      </c>
      <c r="C149" s="8">
        <v>10</v>
      </c>
      <c r="D149">
        <f t="shared" si="44"/>
        <v>112.63</v>
      </c>
      <c r="E149">
        <f t="shared" si="44"/>
        <v>112.63</v>
      </c>
      <c r="F149" s="14">
        <f t="shared" si="45"/>
        <v>0.94645000000000001</v>
      </c>
      <c r="G149" s="14">
        <f t="shared" si="46"/>
        <v>9.8430800000000013E-2</v>
      </c>
      <c r="H149" s="12">
        <f t="shared" si="47"/>
        <v>0.11806321365625545</v>
      </c>
      <c r="I149" s="14">
        <f t="shared" si="48"/>
        <v>1.2846274075918176</v>
      </c>
      <c r="J149" s="2">
        <f t="shared" si="49"/>
        <v>1.5408514417356589</v>
      </c>
    </row>
    <row r="150" spans="2:10">
      <c r="B150">
        <v>7.5</v>
      </c>
      <c r="C150" s="8">
        <v>20</v>
      </c>
      <c r="D150">
        <f t="shared" si="44"/>
        <v>132.44999999999999</v>
      </c>
      <c r="E150">
        <f t="shared" si="44"/>
        <v>132.44999999999999</v>
      </c>
      <c r="F150" s="14">
        <f t="shared" si="45"/>
        <v>0.94262500000000005</v>
      </c>
      <c r="G150" s="14">
        <f t="shared" si="46"/>
        <v>9.8033000000000009E-2</v>
      </c>
      <c r="H150" s="12">
        <f t="shared" si="47"/>
        <v>0.20585271215215803</v>
      </c>
      <c r="I150" s="14">
        <f t="shared" si="48"/>
        <v>1.2846274075918176</v>
      </c>
      <c r="J150" s="2">
        <f t="shared" si="49"/>
        <v>2.6975001882812055</v>
      </c>
    </row>
    <row r="151" spans="2:10">
      <c r="B151">
        <v>9</v>
      </c>
      <c r="C151">
        <v>12</v>
      </c>
      <c r="D151">
        <f t="shared" si="44"/>
        <v>151.57499999999999</v>
      </c>
      <c r="E151">
        <f t="shared" si="44"/>
        <v>166.29</v>
      </c>
      <c r="F151" s="14">
        <f t="shared" si="45"/>
        <v>0.93115000000000003</v>
      </c>
      <c r="G151" s="14">
        <f t="shared" si="46"/>
        <v>0.1062408516180109</v>
      </c>
      <c r="H151" s="12">
        <f t="shared" si="47"/>
        <v>0.13245508069543135</v>
      </c>
      <c r="I151" s="14">
        <f t="shared" si="48"/>
        <v>1.2846274075918176</v>
      </c>
      <c r="J151" s="2">
        <f t="shared" si="49"/>
        <v>1.6016007434497137</v>
      </c>
    </row>
    <row r="152" spans="2:10">
      <c r="B152">
        <v>10.5</v>
      </c>
      <c r="C152">
        <v>16</v>
      </c>
      <c r="D152">
        <f t="shared" si="44"/>
        <v>160.59</v>
      </c>
      <c r="E152">
        <f t="shared" si="44"/>
        <v>190.02</v>
      </c>
      <c r="F152" s="14">
        <f>1.174-0.0267*B152</f>
        <v>0.89364999999999994</v>
      </c>
      <c r="G152" s="14">
        <f t="shared" si="46"/>
        <v>0.10997187117504205</v>
      </c>
      <c r="H152" s="12">
        <f t="shared" si="47"/>
        <v>0.16475571859582255</v>
      </c>
      <c r="I152" s="14">
        <f t="shared" si="48"/>
        <v>1.2846274075918176</v>
      </c>
      <c r="J152" s="2">
        <f t="shared" si="49"/>
        <v>1.9245804350168421</v>
      </c>
    </row>
    <row r="153" spans="2:10">
      <c r="B153">
        <v>11</v>
      </c>
      <c r="C153">
        <v>16</v>
      </c>
      <c r="D153">
        <f t="shared" si="44"/>
        <v>166.38000000000002</v>
      </c>
      <c r="E153">
        <f t="shared" si="44"/>
        <v>200.71500000000003</v>
      </c>
      <c r="F153" s="14">
        <f t="shared" ref="F153:F157" si="50">1.174-0.0267*B153</f>
        <v>0.88029999999999986</v>
      </c>
      <c r="G153" s="14">
        <f t="shared" si="46"/>
        <v>0.11044415860079336</v>
      </c>
      <c r="H153" s="12">
        <f t="shared" si="47"/>
        <v>0.16475571859582255</v>
      </c>
      <c r="I153" s="14">
        <f t="shared" si="48"/>
        <v>1.2846274075918176</v>
      </c>
      <c r="J153" s="2">
        <f t="shared" si="49"/>
        <v>1.9163504376061966</v>
      </c>
    </row>
    <row r="154" spans="2:10">
      <c r="B154">
        <v>12</v>
      </c>
      <c r="C154">
        <v>13</v>
      </c>
      <c r="D154">
        <f t="shared" si="44"/>
        <v>210.56999999999996</v>
      </c>
      <c r="E154">
        <f t="shared" si="44"/>
        <v>254.71499999999997</v>
      </c>
      <c r="F154" s="14">
        <f t="shared" si="50"/>
        <v>0.85359999999999991</v>
      </c>
      <c r="G154" s="14">
        <f t="shared" si="46"/>
        <v>0.10738553115828467</v>
      </c>
      <c r="H154" s="12">
        <f t="shared" si="47"/>
        <v>0.14003031248009545</v>
      </c>
      <c r="I154" s="14">
        <f t="shared" si="48"/>
        <v>1.2846274075918176</v>
      </c>
      <c r="J154" s="2">
        <f t="shared" si="49"/>
        <v>1.6751491133421572</v>
      </c>
    </row>
    <row r="155" spans="2:10">
      <c r="B155">
        <v>13.5</v>
      </c>
      <c r="C155">
        <v>14</v>
      </c>
      <c r="D155">
        <f t="shared" si="44"/>
        <v>233.01</v>
      </c>
      <c r="E155">
        <f t="shared" si="44"/>
        <v>291.87</v>
      </c>
      <c r="F155" s="14">
        <f t="shared" si="50"/>
        <v>0.81354999999999988</v>
      </c>
      <c r="G155" s="14">
        <f t="shared" si="46"/>
        <v>0.1059820917728853</v>
      </c>
      <c r="H155" s="12">
        <f t="shared" si="47"/>
        <v>0.14790100713528828</v>
      </c>
      <c r="I155" s="14">
        <f t="shared" si="48"/>
        <v>1.2846274075918176</v>
      </c>
      <c r="J155" s="2">
        <f t="shared" si="49"/>
        <v>1.7927338873776952</v>
      </c>
    </row>
    <row r="156" spans="2:10">
      <c r="B156">
        <v>14</v>
      </c>
      <c r="C156">
        <v>14</v>
      </c>
      <c r="D156">
        <f t="shared" si="44"/>
        <v>240.54000000000002</v>
      </c>
      <c r="E156">
        <f t="shared" si="44"/>
        <v>304.30500000000001</v>
      </c>
      <c r="F156" s="14">
        <f t="shared" si="50"/>
        <v>0.80019999999999991</v>
      </c>
      <c r="G156" s="14">
        <f t="shared" si="46"/>
        <v>0.10528188885008731</v>
      </c>
      <c r="H156" s="12">
        <f t="shared" si="47"/>
        <v>0.14790100713528828</v>
      </c>
      <c r="I156" s="14">
        <f t="shared" si="48"/>
        <v>1.2846274075918176</v>
      </c>
      <c r="J156" s="2">
        <f t="shared" si="49"/>
        <v>1.8046569020714025</v>
      </c>
    </row>
    <row r="157" spans="2:10">
      <c r="B157">
        <v>15</v>
      </c>
      <c r="C157">
        <v>9</v>
      </c>
      <c r="D157">
        <f t="shared" si="44"/>
        <v>219.22500000000002</v>
      </c>
      <c r="E157">
        <f t="shared" si="44"/>
        <v>292.8</v>
      </c>
      <c r="F157" s="14">
        <f t="shared" si="50"/>
        <v>0.77349999999999985</v>
      </c>
      <c r="G157" s="14">
        <f t="shared" si="46"/>
        <v>0.10744214026684912</v>
      </c>
      <c r="H157" s="12">
        <f t="shared" si="47"/>
        <v>0.11121403294659409</v>
      </c>
      <c r="I157" s="14">
        <f t="shared" si="48"/>
        <v>1.2846274075918176</v>
      </c>
      <c r="J157" s="2">
        <f t="shared" si="49"/>
        <v>1.3297258829466536</v>
      </c>
    </row>
    <row r="160" spans="2:10" ht="23.25" customHeight="1">
      <c r="F160" s="30" t="s">
        <v>58</v>
      </c>
    </row>
    <row r="161" spans="2:16" ht="18.75" customHeight="1">
      <c r="E161" s="34" t="s">
        <v>1</v>
      </c>
      <c r="F161" s="34"/>
      <c r="G161" s="34"/>
      <c r="H161" s="34"/>
      <c r="I161" s="34"/>
      <c r="J161" s="34"/>
      <c r="K161" s="34"/>
      <c r="M161" s="29" t="s">
        <v>59</v>
      </c>
      <c r="O161" s="1"/>
    </row>
    <row r="162" spans="2:16" ht="21.75" customHeight="1">
      <c r="E162" s="28" t="s">
        <v>3</v>
      </c>
      <c r="F162" s="28"/>
      <c r="G162" s="28"/>
      <c r="H162" s="28"/>
      <c r="I162" s="28"/>
      <c r="M162"/>
      <c r="O162" s="1"/>
    </row>
    <row r="163" spans="2:16" ht="15.75" customHeight="1">
      <c r="M163"/>
      <c r="O163" s="1"/>
    </row>
    <row r="164" spans="2:16" ht="22.95" customHeight="1">
      <c r="C164" s="16" t="s">
        <v>4</v>
      </c>
      <c r="D164" s="16" t="s">
        <v>4</v>
      </c>
      <c r="E164" s="17" t="s">
        <v>5</v>
      </c>
      <c r="F164" s="17" t="s">
        <v>6</v>
      </c>
      <c r="G164" s="17" t="s">
        <v>7</v>
      </c>
      <c r="H164" s="17" t="s">
        <v>8</v>
      </c>
      <c r="I164" s="17" t="s">
        <v>9</v>
      </c>
      <c r="J164" s="17" t="s">
        <v>7</v>
      </c>
      <c r="K164" s="17" t="s">
        <v>7</v>
      </c>
      <c r="L164" s="17" t="s">
        <v>7</v>
      </c>
      <c r="M164" s="17" t="s">
        <v>10</v>
      </c>
      <c r="N164" s="23" t="s">
        <v>11</v>
      </c>
      <c r="O164" s="23" t="s">
        <v>12</v>
      </c>
      <c r="P164" s="17" t="s">
        <v>12</v>
      </c>
    </row>
    <row r="165" spans="2:16" ht="22.95" customHeight="1">
      <c r="B165" s="19" t="s">
        <v>14</v>
      </c>
      <c r="C165" s="16" t="s">
        <v>15</v>
      </c>
      <c r="D165" s="16" t="s">
        <v>15</v>
      </c>
      <c r="E165" s="17" t="s">
        <v>15</v>
      </c>
      <c r="F165" s="17" t="s">
        <v>15</v>
      </c>
      <c r="G165" s="17" t="s">
        <v>16</v>
      </c>
      <c r="H165" s="17" t="s">
        <v>17</v>
      </c>
      <c r="I165" s="17" t="s">
        <v>18</v>
      </c>
      <c r="J165" s="17" t="s">
        <v>19</v>
      </c>
      <c r="K165" s="17" t="s">
        <v>20</v>
      </c>
      <c r="L165" s="17" t="s">
        <v>21</v>
      </c>
      <c r="M165" s="17" t="s">
        <v>22</v>
      </c>
      <c r="N165" s="23" t="s">
        <v>23</v>
      </c>
      <c r="O165" s="23" t="s">
        <v>23</v>
      </c>
      <c r="P165" s="17" t="s">
        <v>23</v>
      </c>
    </row>
    <row r="166" spans="2:16" ht="24.6" customHeight="1">
      <c r="B166" s="6"/>
      <c r="C166" s="16" t="s">
        <v>24</v>
      </c>
      <c r="D166" s="16" t="s">
        <v>25</v>
      </c>
      <c r="E166" s="17" t="s">
        <v>26</v>
      </c>
      <c r="F166" s="17" t="s">
        <v>26</v>
      </c>
      <c r="G166" s="5"/>
      <c r="H166" s="17" t="s">
        <v>7</v>
      </c>
      <c r="I166" s="5"/>
      <c r="J166" s="5"/>
      <c r="K166" s="17" t="s">
        <v>27</v>
      </c>
      <c r="L166" s="17" t="s">
        <v>28</v>
      </c>
      <c r="M166" s="17" t="s">
        <v>29</v>
      </c>
      <c r="N166" s="9"/>
      <c r="O166" s="23" t="s">
        <v>30</v>
      </c>
      <c r="P166" s="17" t="s">
        <v>31</v>
      </c>
    </row>
    <row r="167" spans="2:16" ht="13.2" customHeight="1">
      <c r="B167" s="6" t="s">
        <v>32</v>
      </c>
      <c r="C167" s="20" t="s">
        <v>33</v>
      </c>
      <c r="D167" s="20" t="s">
        <v>34</v>
      </c>
      <c r="E167" s="18" t="s">
        <v>35</v>
      </c>
      <c r="F167" s="21" t="s">
        <v>36</v>
      </c>
      <c r="G167" s="22" t="s">
        <v>37</v>
      </c>
      <c r="H167" s="22" t="s">
        <v>38</v>
      </c>
      <c r="I167" s="22" t="s">
        <v>39</v>
      </c>
      <c r="J167" s="22" t="s">
        <v>40</v>
      </c>
      <c r="K167" s="17" t="s">
        <v>41</v>
      </c>
      <c r="L167" s="5"/>
      <c r="M167" s="5"/>
      <c r="N167" s="9"/>
      <c r="O167" s="25" t="s">
        <v>42</v>
      </c>
      <c r="P167" s="17" t="s">
        <v>7</v>
      </c>
    </row>
    <row r="168" spans="2:16" ht="13.2" customHeight="1">
      <c r="J168" s="4"/>
      <c r="K168" s="22" t="s">
        <v>43</v>
      </c>
      <c r="L168" s="22" t="s">
        <v>44</v>
      </c>
      <c r="M168" s="22" t="s">
        <v>45</v>
      </c>
      <c r="N168" s="24" t="s">
        <v>46</v>
      </c>
      <c r="O168" s="9"/>
      <c r="P168" s="7" t="s">
        <v>47</v>
      </c>
    </row>
    <row r="169" spans="2:16" ht="13.2" customHeight="1">
      <c r="M169"/>
      <c r="O169" s="1"/>
    </row>
    <row r="170" spans="2:16">
      <c r="B170">
        <v>1.5</v>
      </c>
      <c r="D170">
        <v>17.66</v>
      </c>
      <c r="E170">
        <f>F170</f>
        <v>26.490000000000002</v>
      </c>
      <c r="F170">
        <f>B170*D170</f>
        <v>26.490000000000002</v>
      </c>
      <c r="G170" s="1">
        <f>2.2/(1.2+E170/100)</f>
        <v>1.5018089972011741</v>
      </c>
      <c r="H170">
        <v>0.7</v>
      </c>
      <c r="I170">
        <v>94.26</v>
      </c>
      <c r="J170" s="1">
        <f>EXP(1.63+9.7/(I170+0.001)-(15.7/(I170+0.001))^2)</f>
        <v>5.5022875526712278</v>
      </c>
      <c r="K170">
        <v>1.05</v>
      </c>
      <c r="L170">
        <v>0.75</v>
      </c>
      <c r="M170">
        <v>1</v>
      </c>
      <c r="N170" s="1">
        <v>11</v>
      </c>
      <c r="O170" s="1">
        <f>N170*M170*L170*K170*H170*G170</f>
        <v>9.1065943067786197</v>
      </c>
      <c r="P170" s="8">
        <f>O170+J170</f>
        <v>14.608881859449848</v>
      </c>
    </row>
    <row r="171" spans="2:16">
      <c r="B171">
        <v>2</v>
      </c>
      <c r="D171">
        <v>17.66</v>
      </c>
      <c r="E171">
        <f t="shared" ref="E171:E175" si="51">F171</f>
        <v>35.32</v>
      </c>
      <c r="F171">
        <f>F170+(B171-B170)*D170</f>
        <v>35.32</v>
      </c>
      <c r="G171" s="1">
        <f t="shared" ref="G171:G181" si="52">2.2/(1.2+E171/100)</f>
        <v>1.41643059490085</v>
      </c>
      <c r="H171">
        <v>0.7</v>
      </c>
      <c r="I171">
        <v>94.26</v>
      </c>
      <c r="J171" s="1">
        <f t="shared" ref="J171:J181" si="53">EXP(1.63+9.7/(I171+0.001)-(15.7/(I171+0.001))^2)</f>
        <v>5.5022875526712278</v>
      </c>
      <c r="K171">
        <v>1.05</v>
      </c>
      <c r="L171">
        <v>0.75</v>
      </c>
      <c r="M171">
        <v>1</v>
      </c>
      <c r="N171" s="1">
        <v>11</v>
      </c>
      <c r="O171" s="1">
        <f t="shared" ref="O171:O181" si="54">N171*M171*L171*K171*H171*G171</f>
        <v>8.5888810198300281</v>
      </c>
      <c r="P171" s="8">
        <f t="shared" ref="P171:P181" si="55">O171+J171</f>
        <v>14.091168572501257</v>
      </c>
    </row>
    <row r="172" spans="2:16">
      <c r="B172">
        <v>3</v>
      </c>
      <c r="D172">
        <v>15.3</v>
      </c>
      <c r="E172">
        <f t="shared" si="51"/>
        <v>52.980000000000004</v>
      </c>
      <c r="F172">
        <f t="shared" ref="F172:F174" si="56">F171+(B172-B171)*D171</f>
        <v>52.980000000000004</v>
      </c>
      <c r="G172" s="1">
        <f t="shared" si="52"/>
        <v>1.2718233321771304</v>
      </c>
      <c r="H172">
        <v>0.7</v>
      </c>
      <c r="I172">
        <v>85.24</v>
      </c>
      <c r="J172" s="1">
        <f t="shared" si="53"/>
        <v>5.5282503959776328</v>
      </c>
      <c r="K172">
        <v>1.05</v>
      </c>
      <c r="L172">
        <v>0.75</v>
      </c>
      <c r="M172">
        <v>1</v>
      </c>
      <c r="N172" s="1">
        <v>9</v>
      </c>
      <c r="O172" s="1">
        <f t="shared" si="54"/>
        <v>6.3098335067637876</v>
      </c>
      <c r="P172" s="8">
        <f t="shared" si="55"/>
        <v>11.83808390274142</v>
      </c>
    </row>
    <row r="173" spans="2:16" ht="13.2" customHeight="1">
      <c r="B173">
        <v>4.5</v>
      </c>
      <c r="D173">
        <v>15.3</v>
      </c>
      <c r="E173">
        <f t="shared" si="51"/>
        <v>75.930000000000007</v>
      </c>
      <c r="F173">
        <f t="shared" si="56"/>
        <v>75.930000000000007</v>
      </c>
      <c r="G173" s="1">
        <f t="shared" si="52"/>
        <v>1.1228499974480683</v>
      </c>
      <c r="H173">
        <v>0.7</v>
      </c>
      <c r="I173">
        <v>85.24</v>
      </c>
      <c r="J173" s="1">
        <f t="shared" si="53"/>
        <v>5.5282503959776328</v>
      </c>
      <c r="K173">
        <v>1.05</v>
      </c>
      <c r="L173">
        <v>1</v>
      </c>
      <c r="M173">
        <v>1</v>
      </c>
      <c r="N173" s="1">
        <v>14</v>
      </c>
      <c r="O173" s="1">
        <f t="shared" si="54"/>
        <v>11.554126473740624</v>
      </c>
      <c r="P173" s="8">
        <f t="shared" si="55"/>
        <v>17.082376869718257</v>
      </c>
    </row>
    <row r="174" spans="2:16" ht="13.2" customHeight="1">
      <c r="B174">
        <v>6</v>
      </c>
      <c r="D174">
        <v>15.3</v>
      </c>
      <c r="E174">
        <f t="shared" si="51"/>
        <v>98.88000000000001</v>
      </c>
      <c r="F174">
        <f t="shared" si="56"/>
        <v>98.88000000000001</v>
      </c>
      <c r="G174" s="1">
        <f t="shared" si="52"/>
        <v>1.0051169590643276</v>
      </c>
      <c r="H174">
        <v>0.7</v>
      </c>
      <c r="I174">
        <v>85.24</v>
      </c>
      <c r="J174" s="1">
        <f t="shared" si="53"/>
        <v>5.5282503959776328</v>
      </c>
      <c r="K174">
        <v>1.05</v>
      </c>
      <c r="L174">
        <v>1</v>
      </c>
      <c r="M174">
        <v>1</v>
      </c>
      <c r="N174" s="1">
        <v>8</v>
      </c>
      <c r="O174" s="1">
        <f t="shared" si="54"/>
        <v>5.9100877192982466</v>
      </c>
      <c r="P174" s="8">
        <f t="shared" si="55"/>
        <v>11.438338115275879</v>
      </c>
    </row>
    <row r="175" spans="2:16" ht="13.2" customHeight="1">
      <c r="B175">
        <v>7.5</v>
      </c>
      <c r="D175">
        <v>15.3</v>
      </c>
      <c r="E175">
        <f t="shared" si="51"/>
        <v>121.83000000000001</v>
      </c>
      <c r="F175">
        <f>F174+(B175-B174)*D174</f>
        <v>121.83000000000001</v>
      </c>
      <c r="G175" s="1">
        <f t="shared" si="52"/>
        <v>0.90972997560269608</v>
      </c>
      <c r="H175">
        <v>0.7</v>
      </c>
      <c r="I175">
        <v>85.24</v>
      </c>
      <c r="J175" s="1">
        <f t="shared" si="53"/>
        <v>5.5282503959776328</v>
      </c>
      <c r="K175">
        <v>1.05</v>
      </c>
      <c r="L175">
        <v>1</v>
      </c>
      <c r="M175">
        <v>1</v>
      </c>
      <c r="N175" s="1">
        <v>16</v>
      </c>
      <c r="O175" s="1">
        <f t="shared" si="54"/>
        <v>10.698424513087705</v>
      </c>
      <c r="P175" s="8">
        <f t="shared" si="55"/>
        <v>16.226674909065338</v>
      </c>
    </row>
    <row r="176" spans="2:16" ht="13.2" customHeight="1">
      <c r="B176">
        <v>9</v>
      </c>
      <c r="C176">
        <v>19.82</v>
      </c>
      <c r="D176">
        <v>15.3</v>
      </c>
      <c r="E176">
        <f>F176-(B176-8)*9.81</f>
        <v>139.46</v>
      </c>
      <c r="F176">
        <v>149.27000000000001</v>
      </c>
      <c r="G176" s="1">
        <f t="shared" si="52"/>
        <v>0.84791490017729143</v>
      </c>
      <c r="H176">
        <v>0.7</v>
      </c>
      <c r="I176">
        <v>85.24</v>
      </c>
      <c r="J176" s="1">
        <f t="shared" si="53"/>
        <v>5.5282503959776328</v>
      </c>
      <c r="K176">
        <v>1.05</v>
      </c>
      <c r="L176">
        <v>1</v>
      </c>
      <c r="M176">
        <v>1</v>
      </c>
      <c r="N176" s="1">
        <v>20</v>
      </c>
      <c r="O176" s="1">
        <f t="shared" si="54"/>
        <v>12.464349032606183</v>
      </c>
      <c r="P176" s="8">
        <f t="shared" si="55"/>
        <v>17.992599428583816</v>
      </c>
    </row>
    <row r="177" spans="2:16" ht="13.2" customHeight="1">
      <c r="B177">
        <v>10</v>
      </c>
      <c r="C177">
        <v>19.82</v>
      </c>
      <c r="D177">
        <v>15.3</v>
      </c>
      <c r="E177">
        <f t="shared" ref="E177:E181" si="57">F177-(B177-8)*9.81</f>
        <v>149.47</v>
      </c>
      <c r="F177">
        <f>F176+(B177-B176)*C176</f>
        <v>169.09</v>
      </c>
      <c r="G177" s="1">
        <f t="shared" si="52"/>
        <v>0.81641741195680417</v>
      </c>
      <c r="H177">
        <v>0.7</v>
      </c>
      <c r="I177">
        <v>85.24</v>
      </c>
      <c r="J177" s="1">
        <f t="shared" si="53"/>
        <v>5.5282503959776328</v>
      </c>
      <c r="K177">
        <v>1.05</v>
      </c>
      <c r="L177">
        <v>1</v>
      </c>
      <c r="M177">
        <v>1</v>
      </c>
      <c r="N177" s="1">
        <v>20</v>
      </c>
      <c r="O177" s="1">
        <f t="shared" si="54"/>
        <v>12.00133595576502</v>
      </c>
      <c r="P177" s="8">
        <f t="shared" si="55"/>
        <v>17.529586351742651</v>
      </c>
    </row>
    <row r="178" spans="2:16" ht="13.2" customHeight="1">
      <c r="B178">
        <v>10.5</v>
      </c>
      <c r="C178">
        <v>22.37</v>
      </c>
      <c r="D178">
        <v>18.64</v>
      </c>
      <c r="E178">
        <f t="shared" si="57"/>
        <v>154.47499999999999</v>
      </c>
      <c r="F178">
        <f t="shared" ref="F178:F181" si="58">F177+(B178-B177)*C177</f>
        <v>179</v>
      </c>
      <c r="G178" s="1">
        <f t="shared" si="52"/>
        <v>0.8015301940067403</v>
      </c>
      <c r="H178">
        <v>0.7</v>
      </c>
      <c r="I178">
        <v>85.6</v>
      </c>
      <c r="J178" s="1">
        <f t="shared" si="53"/>
        <v>5.5271789260208282</v>
      </c>
      <c r="K178">
        <v>1.05</v>
      </c>
      <c r="L178">
        <v>1</v>
      </c>
      <c r="M178">
        <v>1</v>
      </c>
      <c r="N178" s="1">
        <v>29</v>
      </c>
      <c r="O178" s="1">
        <f t="shared" si="54"/>
        <v>17.084616085253671</v>
      </c>
      <c r="P178" s="8">
        <f t="shared" si="55"/>
        <v>22.611795011274499</v>
      </c>
    </row>
    <row r="179" spans="2:16" ht="13.2" customHeight="1">
      <c r="B179">
        <v>12</v>
      </c>
      <c r="C179">
        <v>22.37</v>
      </c>
      <c r="D179">
        <v>18.64</v>
      </c>
      <c r="E179">
        <f t="shared" si="57"/>
        <v>173.315</v>
      </c>
      <c r="F179">
        <f t="shared" si="58"/>
        <v>212.55500000000001</v>
      </c>
      <c r="G179" s="1">
        <f t="shared" si="52"/>
        <v>0.75004687792987068</v>
      </c>
      <c r="H179">
        <v>0.7</v>
      </c>
      <c r="I179">
        <v>85.6</v>
      </c>
      <c r="J179" s="1">
        <f t="shared" si="53"/>
        <v>5.5271789260208282</v>
      </c>
      <c r="K179">
        <v>1.05</v>
      </c>
      <c r="L179">
        <v>1</v>
      </c>
      <c r="M179">
        <v>1</v>
      </c>
      <c r="N179" s="1">
        <v>27</v>
      </c>
      <c r="O179" s="1">
        <f t="shared" si="54"/>
        <v>14.884680292518283</v>
      </c>
      <c r="P179" s="8">
        <f t="shared" si="55"/>
        <v>20.41185921853911</v>
      </c>
    </row>
    <row r="180" spans="2:16" ht="13.2" customHeight="1">
      <c r="B180">
        <v>13.5</v>
      </c>
      <c r="C180">
        <v>22.37</v>
      </c>
      <c r="D180">
        <v>18.64</v>
      </c>
      <c r="E180">
        <f t="shared" si="57"/>
        <v>192.155</v>
      </c>
      <c r="F180">
        <f t="shared" si="58"/>
        <v>246.11</v>
      </c>
      <c r="G180" s="1">
        <f t="shared" si="52"/>
        <v>0.70477807499479428</v>
      </c>
      <c r="H180">
        <v>0.7</v>
      </c>
      <c r="I180">
        <v>85.6</v>
      </c>
      <c r="J180" s="1">
        <f t="shared" si="53"/>
        <v>5.5271789260208282</v>
      </c>
      <c r="K180">
        <v>1.05</v>
      </c>
      <c r="L180">
        <v>1</v>
      </c>
      <c r="M180">
        <v>1</v>
      </c>
      <c r="N180" s="1">
        <v>43</v>
      </c>
      <c r="O180" s="1">
        <f t="shared" si="54"/>
        <v>22.274511060210472</v>
      </c>
      <c r="P180" s="8">
        <f t="shared" si="55"/>
        <v>27.801689986231299</v>
      </c>
    </row>
    <row r="181" spans="2:16" ht="13.2" customHeight="1">
      <c r="B181">
        <v>15</v>
      </c>
      <c r="C181">
        <v>22.37</v>
      </c>
      <c r="D181">
        <v>18.64</v>
      </c>
      <c r="E181">
        <f t="shared" si="57"/>
        <v>210.995</v>
      </c>
      <c r="F181">
        <f t="shared" si="58"/>
        <v>279.66500000000002</v>
      </c>
      <c r="G181" s="1">
        <f t="shared" si="52"/>
        <v>0.66466260819649858</v>
      </c>
      <c r="H181">
        <v>0.7</v>
      </c>
      <c r="I181">
        <v>85.6</v>
      </c>
      <c r="J181" s="1">
        <f t="shared" si="53"/>
        <v>5.5271789260208282</v>
      </c>
      <c r="K181">
        <v>1.05</v>
      </c>
      <c r="L181">
        <v>1</v>
      </c>
      <c r="M181">
        <v>1</v>
      </c>
      <c r="N181" s="1">
        <v>38</v>
      </c>
      <c r="O181" s="1">
        <f t="shared" si="54"/>
        <v>18.564026646928202</v>
      </c>
      <c r="P181" s="8">
        <f t="shared" si="55"/>
        <v>24.091205572949029</v>
      </c>
    </row>
    <row r="182" spans="2:16" ht="13.2" customHeight="1">
      <c r="E182" s="3"/>
      <c r="G182" s="1"/>
      <c r="J182" s="1"/>
      <c r="M182"/>
      <c r="O182" s="1"/>
      <c r="P182" s="8"/>
    </row>
    <row r="183" spans="2:16" ht="13.2" customHeight="1">
      <c r="E183" s="3"/>
      <c r="G183" s="1"/>
      <c r="I183" s="2"/>
      <c r="J183" s="1"/>
      <c r="M183"/>
      <c r="O183" s="1"/>
      <c r="P183" s="8"/>
    </row>
    <row r="184" spans="2:16" ht="13.2" customHeight="1"/>
    <row r="185" spans="2:16" ht="13.2" customHeight="1"/>
    <row r="186" spans="2:16" ht="13.2" customHeight="1"/>
    <row r="187" spans="2:16" ht="13.2" customHeight="1">
      <c r="B187" s="15" t="s">
        <v>14</v>
      </c>
      <c r="C187" s="15" t="s">
        <v>48</v>
      </c>
      <c r="D187" s="15" t="s">
        <v>49</v>
      </c>
      <c r="E187" s="15" t="s">
        <v>50</v>
      </c>
      <c r="F187" s="15" t="s">
        <v>51</v>
      </c>
      <c r="G187" s="15" t="s">
        <v>52</v>
      </c>
      <c r="H187" s="15" t="s">
        <v>53</v>
      </c>
      <c r="I187" s="15" t="s">
        <v>54</v>
      </c>
      <c r="J187" s="15" t="s">
        <v>55</v>
      </c>
    </row>
    <row r="188" spans="2:16" ht="13.2" customHeight="1">
      <c r="B188" s="11" t="s">
        <v>32</v>
      </c>
      <c r="C188" s="10"/>
      <c r="D188" s="10"/>
      <c r="E188" s="10"/>
      <c r="F188" s="13"/>
      <c r="G188" s="10"/>
      <c r="H188" s="10"/>
      <c r="I188" s="10"/>
      <c r="J188" s="10"/>
    </row>
    <row r="189" spans="2:16" ht="13.2" customHeight="1">
      <c r="B189">
        <f>B170</f>
        <v>1.5</v>
      </c>
      <c r="C189" s="8">
        <f>P170</f>
        <v>14.608881859449848</v>
      </c>
      <c r="D189">
        <f>E170</f>
        <v>26.490000000000002</v>
      </c>
      <c r="E189">
        <f>F170</f>
        <v>26.490000000000002</v>
      </c>
      <c r="F189" s="14">
        <f>1-0.00765*B189</f>
        <v>0.98852499999999999</v>
      </c>
      <c r="G189" s="14">
        <f>0.65*0.16*(E189/D189)*F189</f>
        <v>0.10280660000000001</v>
      </c>
      <c r="H189" s="12">
        <f>EXP((C189/14.1)+((C189/126)^2)-((C189/23.6)^3)+((C189/25.4)^4)-2.8)</f>
        <v>0.15285933387681885</v>
      </c>
      <c r="I189" s="14">
        <f>((10^2.24)/(6.8^2.56))</f>
        <v>1.2846274075918176</v>
      </c>
      <c r="J189" s="2">
        <f>(H189*I189)/G189</f>
        <v>1.9100650133784203</v>
      </c>
    </row>
    <row r="190" spans="2:16" ht="13.2" customHeight="1">
      <c r="B190">
        <f t="shared" ref="B190:B200" si="59">B171</f>
        <v>2</v>
      </c>
      <c r="C190" s="8">
        <f t="shared" ref="C190:C200" si="60">P171</f>
        <v>14.091168572501257</v>
      </c>
      <c r="D190">
        <f t="shared" ref="D190:D200" si="61">E171</f>
        <v>35.32</v>
      </c>
      <c r="E190">
        <f t="shared" ref="E190:E200" si="62">F171</f>
        <v>35.32</v>
      </c>
      <c r="F190" s="14">
        <f t="shared" ref="F190:F194" si="63">1-0.00765*B190</f>
        <v>0.98470000000000002</v>
      </c>
      <c r="G190" s="14">
        <f t="shared" ref="G190:G200" si="64">0.65*0.16*(E190/D190)*F190</f>
        <v>0.10240880000000001</v>
      </c>
      <c r="H190" s="12">
        <f t="shared" ref="H190:H200" si="65">EXP((C190/14.1)+((C190/126)^2)-((C190/23.6)^3)+((C190/25.4)^4)-2.8)</f>
        <v>0.14863491455451142</v>
      </c>
      <c r="I190" s="14">
        <f t="shared" ref="I190:I200" si="66">((10^2.24)/(6.8^2.56))</f>
        <v>1.2846274075918176</v>
      </c>
      <c r="J190" s="2">
        <f t="shared" ref="J190:J200" si="67">(H190*I190)/G190</f>
        <v>1.8644929435926727</v>
      </c>
    </row>
    <row r="191" spans="2:16">
      <c r="B191">
        <f t="shared" si="59"/>
        <v>3</v>
      </c>
      <c r="C191" s="8">
        <f t="shared" si="60"/>
        <v>11.83808390274142</v>
      </c>
      <c r="D191">
        <f t="shared" si="61"/>
        <v>52.980000000000004</v>
      </c>
      <c r="E191">
        <f t="shared" si="62"/>
        <v>52.980000000000004</v>
      </c>
      <c r="F191" s="14">
        <f t="shared" si="63"/>
        <v>0.97704999999999997</v>
      </c>
      <c r="G191" s="14">
        <f t="shared" si="64"/>
        <v>0.1016132</v>
      </c>
      <c r="H191" s="12">
        <f t="shared" si="65"/>
        <v>0.13125371919226231</v>
      </c>
      <c r="I191" s="14">
        <f t="shared" si="66"/>
        <v>1.2846274075918176</v>
      </c>
      <c r="J191" s="2">
        <f t="shared" si="67"/>
        <v>1.6593525744956394</v>
      </c>
    </row>
    <row r="192" spans="2:16">
      <c r="B192">
        <f t="shared" si="59"/>
        <v>4.5</v>
      </c>
      <c r="C192" s="8">
        <f t="shared" si="60"/>
        <v>17.082376869718257</v>
      </c>
      <c r="D192">
        <f t="shared" si="61"/>
        <v>75.930000000000007</v>
      </c>
      <c r="E192">
        <f t="shared" si="62"/>
        <v>75.930000000000007</v>
      </c>
      <c r="F192" s="14">
        <f t="shared" si="63"/>
        <v>0.96557499999999996</v>
      </c>
      <c r="G192" s="14">
        <f t="shared" si="64"/>
        <v>0.1004198</v>
      </c>
      <c r="H192" s="12">
        <f t="shared" si="65"/>
        <v>0.17468670186250759</v>
      </c>
      <c r="I192" s="14">
        <f t="shared" si="66"/>
        <v>1.2846274075918176</v>
      </c>
      <c r="J192" s="2">
        <f t="shared" si="67"/>
        <v>2.2346920124756058</v>
      </c>
    </row>
    <row r="193" spans="2:15" ht="13.2" customHeight="1">
      <c r="B193">
        <f t="shared" si="59"/>
        <v>6</v>
      </c>
      <c r="C193" s="8">
        <f t="shared" si="60"/>
        <v>11.438338115275879</v>
      </c>
      <c r="D193">
        <f t="shared" si="61"/>
        <v>98.88000000000001</v>
      </c>
      <c r="E193">
        <f t="shared" si="62"/>
        <v>98.88000000000001</v>
      </c>
      <c r="F193" s="14">
        <f t="shared" si="63"/>
        <v>0.95409999999999995</v>
      </c>
      <c r="G193" s="14">
        <f t="shared" si="64"/>
        <v>9.9226400000000006E-2</v>
      </c>
      <c r="H193" s="12">
        <f t="shared" si="65"/>
        <v>0.12831611712050919</v>
      </c>
      <c r="I193" s="14">
        <f t="shared" si="66"/>
        <v>1.2846274075918176</v>
      </c>
      <c r="J193" s="2">
        <f t="shared" si="67"/>
        <v>1.661235325364699</v>
      </c>
    </row>
    <row r="194" spans="2:15" ht="13.2" customHeight="1">
      <c r="B194">
        <f t="shared" si="59"/>
        <v>7.5</v>
      </c>
      <c r="C194" s="8">
        <f t="shared" si="60"/>
        <v>16.226674909065338</v>
      </c>
      <c r="D194">
        <f t="shared" si="61"/>
        <v>121.83000000000001</v>
      </c>
      <c r="E194">
        <f t="shared" si="62"/>
        <v>121.83000000000001</v>
      </c>
      <c r="F194" s="14">
        <f t="shared" si="63"/>
        <v>0.94262500000000005</v>
      </c>
      <c r="G194" s="14">
        <f t="shared" si="64"/>
        <v>9.8033000000000009E-2</v>
      </c>
      <c r="H194" s="12">
        <f t="shared" si="65"/>
        <v>0.16678096823378322</v>
      </c>
      <c r="I194" s="14">
        <f t="shared" si="66"/>
        <v>1.2846274075918176</v>
      </c>
      <c r="J194" s="2">
        <f t="shared" si="67"/>
        <v>2.1855028700317054</v>
      </c>
    </row>
    <row r="195" spans="2:15" ht="13.2" customHeight="1">
      <c r="B195">
        <f t="shared" si="59"/>
        <v>9</v>
      </c>
      <c r="C195" s="8">
        <f t="shared" si="60"/>
        <v>17.992599428583816</v>
      </c>
      <c r="D195">
        <f t="shared" si="61"/>
        <v>139.46</v>
      </c>
      <c r="E195">
        <f t="shared" si="62"/>
        <v>149.27000000000001</v>
      </c>
      <c r="F195" s="14">
        <f>1-0.00765*B195</f>
        <v>0.93115000000000003</v>
      </c>
      <c r="G195" s="14">
        <f t="shared" si="64"/>
        <v>0.10365156383192316</v>
      </c>
      <c r="H195" s="12">
        <f t="shared" si="65"/>
        <v>0.18361919321826786</v>
      </c>
      <c r="I195" s="14">
        <f t="shared" si="66"/>
        <v>1.2846274075918176</v>
      </c>
      <c r="J195" s="2">
        <f t="shared" si="67"/>
        <v>2.2757230035678075</v>
      </c>
    </row>
    <row r="196" spans="2:15" ht="13.2" customHeight="1">
      <c r="B196">
        <f t="shared" si="59"/>
        <v>10</v>
      </c>
      <c r="C196" s="8">
        <f t="shared" si="60"/>
        <v>17.529586351742651</v>
      </c>
      <c r="D196">
        <f t="shared" si="61"/>
        <v>149.47</v>
      </c>
      <c r="E196">
        <f t="shared" si="62"/>
        <v>169.09</v>
      </c>
      <c r="F196" s="14">
        <f>1.174-0.0267*B196</f>
        <v>0.90699999999999992</v>
      </c>
      <c r="G196" s="14">
        <f t="shared" si="64"/>
        <v>0.10670985160901852</v>
      </c>
      <c r="H196" s="12">
        <f t="shared" si="65"/>
        <v>0.17900145168201653</v>
      </c>
      <c r="I196" s="14">
        <f t="shared" si="66"/>
        <v>1.2846274075918176</v>
      </c>
      <c r="J196" s="2">
        <f t="shared" si="67"/>
        <v>2.1549104170060223</v>
      </c>
    </row>
    <row r="197" spans="2:15" ht="13.2" customHeight="1">
      <c r="B197">
        <f t="shared" si="59"/>
        <v>10.5</v>
      </c>
      <c r="C197" s="8">
        <f t="shared" si="60"/>
        <v>22.611795011274499</v>
      </c>
      <c r="D197">
        <f t="shared" si="61"/>
        <v>154.47499999999999</v>
      </c>
      <c r="E197">
        <f t="shared" si="62"/>
        <v>179</v>
      </c>
      <c r="F197" s="14">
        <f t="shared" ref="F197:F200" si="68">1.174-0.0267*B197</f>
        <v>0.89364999999999994</v>
      </c>
      <c r="G197" s="14">
        <f t="shared" si="64"/>
        <v>0.10769502120084157</v>
      </c>
      <c r="H197" s="12">
        <f t="shared" si="65"/>
        <v>0.24277443152556749</v>
      </c>
      <c r="I197" s="14">
        <f t="shared" si="66"/>
        <v>1.2846274075918176</v>
      </c>
      <c r="J197" s="2">
        <f t="shared" si="67"/>
        <v>2.8959062835286384</v>
      </c>
    </row>
    <row r="198" spans="2:15" ht="13.2" customHeight="1">
      <c r="B198">
        <f t="shared" si="59"/>
        <v>12</v>
      </c>
      <c r="C198" s="8">
        <f t="shared" si="60"/>
        <v>20.41185921853911</v>
      </c>
      <c r="D198">
        <f t="shared" si="61"/>
        <v>173.315</v>
      </c>
      <c r="E198">
        <f t="shared" si="62"/>
        <v>212.55500000000001</v>
      </c>
      <c r="F198" s="14">
        <f t="shared" si="68"/>
        <v>0.85359999999999991</v>
      </c>
      <c r="G198" s="14">
        <f t="shared" si="64"/>
        <v>0.10887368428583792</v>
      </c>
      <c r="H198" s="12">
        <f t="shared" si="65"/>
        <v>0.21096546652813572</v>
      </c>
      <c r="I198" s="14">
        <f t="shared" si="66"/>
        <v>1.2846274075918176</v>
      </c>
      <c r="J198" s="2">
        <f t="shared" si="67"/>
        <v>2.4892334831429057</v>
      </c>
    </row>
    <row r="199" spans="2:15" ht="13.2" customHeight="1">
      <c r="B199">
        <f t="shared" si="59"/>
        <v>13.5</v>
      </c>
      <c r="C199" s="8">
        <f t="shared" si="60"/>
        <v>27.801689986231299</v>
      </c>
      <c r="D199">
        <f t="shared" si="61"/>
        <v>192.155</v>
      </c>
      <c r="E199">
        <f t="shared" si="62"/>
        <v>246.11</v>
      </c>
      <c r="F199" s="14">
        <f t="shared" si="68"/>
        <v>0.81354999999999988</v>
      </c>
      <c r="G199" s="14">
        <f t="shared" si="64"/>
        <v>0.10836652812573182</v>
      </c>
      <c r="H199" s="12">
        <f t="shared" si="65"/>
        <v>0.37565350323518132</v>
      </c>
      <c r="I199" s="14">
        <f t="shared" si="66"/>
        <v>1.2846274075918176</v>
      </c>
      <c r="J199" s="2">
        <f t="shared" si="67"/>
        <v>4.4531719744116005</v>
      </c>
    </row>
    <row r="200" spans="2:15" ht="13.2" customHeight="1">
      <c r="B200">
        <f t="shared" si="59"/>
        <v>15</v>
      </c>
      <c r="C200" s="8">
        <f t="shared" si="60"/>
        <v>24.091205572949029</v>
      </c>
      <c r="D200">
        <f t="shared" si="61"/>
        <v>210.995</v>
      </c>
      <c r="E200">
        <f t="shared" si="62"/>
        <v>279.66500000000002</v>
      </c>
      <c r="F200" s="14">
        <f t="shared" si="68"/>
        <v>0.77349999999999985</v>
      </c>
      <c r="G200" s="14">
        <f t="shared" si="64"/>
        <v>0.10662513926870304</v>
      </c>
      <c r="H200" s="12">
        <f t="shared" si="65"/>
        <v>0.27000478671890771</v>
      </c>
      <c r="I200" s="14">
        <f t="shared" si="66"/>
        <v>1.2846274075918176</v>
      </c>
      <c r="J200" s="2">
        <f t="shared" si="67"/>
        <v>3.25303724411549</v>
      </c>
    </row>
    <row r="201" spans="2:15" ht="13.2" customHeight="1">
      <c r="C201" s="8"/>
      <c r="F201" s="14"/>
      <c r="G201" s="14"/>
      <c r="H201" s="12"/>
      <c r="I201" s="14"/>
      <c r="J201" s="2"/>
    </row>
    <row r="202" spans="2:15" ht="13.2" customHeight="1">
      <c r="F202" s="14"/>
      <c r="G202" s="14"/>
      <c r="H202" s="12"/>
      <c r="I202" s="14"/>
      <c r="J202" s="2"/>
    </row>
    <row r="203" spans="2:15">
      <c r="F203" s="14"/>
      <c r="G203" s="14"/>
      <c r="H203" s="12"/>
      <c r="I203" s="14"/>
      <c r="J203" s="2"/>
    </row>
    <row r="204" spans="2:15">
      <c r="F204" s="14"/>
      <c r="G204" s="14"/>
      <c r="H204" s="12"/>
      <c r="I204" s="14"/>
      <c r="J204" s="2"/>
    </row>
    <row r="205" spans="2:15">
      <c r="F205" s="14"/>
      <c r="G205" s="14"/>
      <c r="H205" s="12"/>
      <c r="I205" s="14"/>
      <c r="J205" s="2"/>
    </row>
    <row r="206" spans="2:15">
      <c r="F206" s="14"/>
      <c r="G206" s="14"/>
      <c r="H206" s="12"/>
      <c r="I206" s="14"/>
      <c r="J206" s="2"/>
    </row>
    <row r="207" spans="2:15" ht="21">
      <c r="F207" s="30" t="s">
        <v>60</v>
      </c>
    </row>
    <row r="208" spans="2:15" ht="26.25" customHeight="1">
      <c r="E208" s="34" t="s">
        <v>1</v>
      </c>
      <c r="F208" s="34"/>
      <c r="G208" s="34"/>
      <c r="H208" s="34"/>
      <c r="I208" s="34"/>
      <c r="J208" s="34"/>
      <c r="K208" s="34"/>
      <c r="M208" s="29" t="s">
        <v>59</v>
      </c>
      <c r="O208" s="1"/>
    </row>
    <row r="209" spans="2:16" ht="17.25" customHeight="1">
      <c r="E209" s="28" t="s">
        <v>3</v>
      </c>
      <c r="F209" s="28"/>
      <c r="G209" s="28"/>
      <c r="H209" s="28"/>
      <c r="I209" s="28"/>
      <c r="M209"/>
      <c r="O209" s="1"/>
    </row>
    <row r="210" spans="2:16" ht="23.25" customHeight="1">
      <c r="M210"/>
      <c r="O210" s="1"/>
    </row>
    <row r="211" spans="2:16" ht="16.5" customHeight="1">
      <c r="C211" s="16" t="s">
        <v>4</v>
      </c>
      <c r="D211" s="16" t="s">
        <v>4</v>
      </c>
      <c r="E211" s="17" t="s">
        <v>5</v>
      </c>
      <c r="F211" s="17" t="s">
        <v>6</v>
      </c>
      <c r="G211" s="17" t="s">
        <v>7</v>
      </c>
      <c r="H211" s="17" t="s">
        <v>8</v>
      </c>
      <c r="I211" s="17" t="s">
        <v>9</v>
      </c>
      <c r="J211" s="17" t="s">
        <v>7</v>
      </c>
      <c r="K211" s="17" t="s">
        <v>7</v>
      </c>
      <c r="L211" s="17" t="s">
        <v>7</v>
      </c>
      <c r="M211" s="17" t="s">
        <v>10</v>
      </c>
      <c r="N211" s="23" t="s">
        <v>11</v>
      </c>
      <c r="O211" s="23" t="s">
        <v>12</v>
      </c>
      <c r="P211" s="17" t="s">
        <v>12</v>
      </c>
    </row>
    <row r="212" spans="2:16" ht="13.2" customHeight="1">
      <c r="B212" s="19" t="s">
        <v>14</v>
      </c>
      <c r="C212" s="16" t="s">
        <v>15</v>
      </c>
      <c r="D212" s="16" t="s">
        <v>15</v>
      </c>
      <c r="E212" s="17" t="s">
        <v>15</v>
      </c>
      <c r="F212" s="17" t="s">
        <v>15</v>
      </c>
      <c r="G212" s="17" t="s">
        <v>16</v>
      </c>
      <c r="H212" s="17" t="s">
        <v>17</v>
      </c>
      <c r="I212" s="17" t="s">
        <v>18</v>
      </c>
      <c r="J212" s="17" t="s">
        <v>19</v>
      </c>
      <c r="K212" s="17" t="s">
        <v>20</v>
      </c>
      <c r="L212" s="17" t="s">
        <v>21</v>
      </c>
      <c r="M212" s="17" t="s">
        <v>22</v>
      </c>
      <c r="N212" s="23" t="s">
        <v>23</v>
      </c>
      <c r="O212" s="23" t="s">
        <v>23</v>
      </c>
      <c r="P212" s="17" t="s">
        <v>23</v>
      </c>
    </row>
    <row r="213" spans="2:16" ht="22.95" customHeight="1">
      <c r="B213" s="6"/>
      <c r="C213" s="16" t="s">
        <v>24</v>
      </c>
      <c r="D213" s="16" t="s">
        <v>25</v>
      </c>
      <c r="E213" s="17" t="s">
        <v>26</v>
      </c>
      <c r="F213" s="17" t="s">
        <v>26</v>
      </c>
      <c r="G213" s="5"/>
      <c r="H213" s="17" t="s">
        <v>7</v>
      </c>
      <c r="I213" s="5"/>
      <c r="J213" s="5"/>
      <c r="K213" s="17" t="s">
        <v>27</v>
      </c>
      <c r="L213" s="17" t="s">
        <v>28</v>
      </c>
      <c r="M213" s="17" t="s">
        <v>29</v>
      </c>
      <c r="N213" s="9"/>
      <c r="O213" s="23" t="s">
        <v>30</v>
      </c>
      <c r="P213" s="17" t="s">
        <v>31</v>
      </c>
    </row>
    <row r="214" spans="2:16" ht="22.95" customHeight="1">
      <c r="B214" s="6" t="s">
        <v>32</v>
      </c>
      <c r="C214" s="20" t="s">
        <v>33</v>
      </c>
      <c r="D214" s="20" t="s">
        <v>34</v>
      </c>
      <c r="E214" s="18" t="s">
        <v>35</v>
      </c>
      <c r="F214" s="21" t="s">
        <v>36</v>
      </c>
      <c r="G214" s="22" t="s">
        <v>37</v>
      </c>
      <c r="H214" s="22" t="s">
        <v>38</v>
      </c>
      <c r="I214" s="22" t="s">
        <v>39</v>
      </c>
      <c r="J214" s="22" t="s">
        <v>40</v>
      </c>
      <c r="K214" s="17" t="s">
        <v>41</v>
      </c>
      <c r="L214" s="5"/>
      <c r="M214" s="5"/>
      <c r="N214" s="9"/>
      <c r="O214" s="25" t="s">
        <v>42</v>
      </c>
      <c r="P214" s="17" t="s">
        <v>7</v>
      </c>
    </row>
    <row r="215" spans="2:16" ht="24.6" customHeight="1">
      <c r="J215" s="4"/>
      <c r="K215" s="22" t="s">
        <v>43</v>
      </c>
      <c r="L215" s="22" t="s">
        <v>44</v>
      </c>
      <c r="M215" s="22" t="s">
        <v>45</v>
      </c>
      <c r="N215" s="24" t="s">
        <v>46</v>
      </c>
      <c r="O215" s="9"/>
      <c r="P215" s="7" t="s">
        <v>47</v>
      </c>
    </row>
    <row r="216" spans="2:16" ht="13.2" customHeight="1">
      <c r="M216"/>
      <c r="O216" s="1"/>
    </row>
    <row r="217" spans="2:16" ht="13.2" customHeight="1">
      <c r="B217">
        <v>1.5</v>
      </c>
      <c r="D217">
        <v>18.25</v>
      </c>
      <c r="E217">
        <f>F217</f>
        <v>27.375</v>
      </c>
      <c r="F217">
        <f>B217*D217</f>
        <v>27.375</v>
      </c>
      <c r="G217" s="1">
        <f>2.2/(1.2+E217/100)</f>
        <v>1.4927905004240885</v>
      </c>
      <c r="H217">
        <v>0.7</v>
      </c>
      <c r="I217">
        <v>91.42</v>
      </c>
      <c r="J217" s="1">
        <f>EXP(1.63+9.7/(I217+0.001)-(15.7/(I217+0.001))^2)</f>
        <v>5.510251812226624</v>
      </c>
      <c r="K217">
        <v>1.05</v>
      </c>
      <c r="L217">
        <v>0.75</v>
      </c>
      <c r="M217">
        <v>1</v>
      </c>
      <c r="N217" s="1">
        <v>12</v>
      </c>
      <c r="O217" s="1">
        <f>N217*M217*L217*K217*H217*G217</f>
        <v>9.8748091603053449</v>
      </c>
      <c r="P217" s="8">
        <f>O217+J217</f>
        <v>15.385060972531969</v>
      </c>
    </row>
    <row r="218" spans="2:16" ht="13.2" customHeight="1">
      <c r="B218">
        <v>3</v>
      </c>
      <c r="D218">
        <v>18.25</v>
      </c>
      <c r="E218">
        <f t="shared" ref="E218:E222" si="69">F218</f>
        <v>54.75</v>
      </c>
      <c r="F218">
        <f>F217+(B218-B217)*D217</f>
        <v>54.75</v>
      </c>
      <c r="G218" s="1">
        <f t="shared" ref="G218:G228" si="70">2.2/(1.2+E218/100)</f>
        <v>1.2589413447782547</v>
      </c>
      <c r="H218">
        <v>0.7</v>
      </c>
      <c r="I218">
        <v>91.42</v>
      </c>
      <c r="J218" s="1">
        <f t="shared" ref="J218:J228" si="71">EXP(1.63+9.7/(I218+0.001)-(15.7/(I218+0.001))^2)</f>
        <v>5.510251812226624</v>
      </c>
      <c r="K218">
        <v>1.05</v>
      </c>
      <c r="L218">
        <v>0.75</v>
      </c>
      <c r="M218">
        <v>1</v>
      </c>
      <c r="N218" s="1">
        <v>14</v>
      </c>
      <c r="O218" s="1">
        <f t="shared" ref="O218:O228" si="72">N218*M218*L218*K218*H218*G218</f>
        <v>9.7158798283261802</v>
      </c>
      <c r="P218" s="8">
        <f t="shared" ref="P218:P228" si="73">O218+J218</f>
        <v>15.226131640552804</v>
      </c>
    </row>
    <row r="219" spans="2:16">
      <c r="B219">
        <v>4</v>
      </c>
      <c r="D219">
        <v>18.25</v>
      </c>
      <c r="E219">
        <f t="shared" si="69"/>
        <v>73</v>
      </c>
      <c r="F219">
        <f t="shared" ref="F219:F221" si="74">F218+(B219-B218)*D218</f>
        <v>73</v>
      </c>
      <c r="G219" s="1">
        <f t="shared" si="70"/>
        <v>1.1398963730569949</v>
      </c>
      <c r="H219">
        <v>0.7</v>
      </c>
      <c r="I219">
        <v>91.42</v>
      </c>
      <c r="J219" s="1">
        <f t="shared" si="71"/>
        <v>5.510251812226624</v>
      </c>
      <c r="K219">
        <v>1.05</v>
      </c>
      <c r="L219">
        <v>0.75</v>
      </c>
      <c r="M219">
        <v>1</v>
      </c>
      <c r="N219" s="1">
        <v>14</v>
      </c>
      <c r="O219" s="1">
        <f t="shared" si="72"/>
        <v>8.797150259067358</v>
      </c>
      <c r="P219" s="8">
        <f t="shared" si="73"/>
        <v>14.307402071293982</v>
      </c>
    </row>
    <row r="220" spans="2:16">
      <c r="B220">
        <v>4.5</v>
      </c>
      <c r="D220">
        <v>17.07</v>
      </c>
      <c r="E220">
        <f t="shared" si="69"/>
        <v>82.125</v>
      </c>
      <c r="F220">
        <f t="shared" si="74"/>
        <v>82.125</v>
      </c>
      <c r="G220" s="1">
        <f t="shared" si="70"/>
        <v>1.0884353741496597</v>
      </c>
      <c r="H220">
        <v>0.7</v>
      </c>
      <c r="I220">
        <v>43.02</v>
      </c>
      <c r="J220" s="1">
        <f t="shared" si="71"/>
        <v>5.5973400765467991</v>
      </c>
      <c r="K220">
        <v>1.05</v>
      </c>
      <c r="L220">
        <v>1</v>
      </c>
      <c r="M220">
        <v>1</v>
      </c>
      <c r="N220" s="1">
        <v>17</v>
      </c>
      <c r="O220" s="1">
        <f t="shared" si="72"/>
        <v>13.6</v>
      </c>
      <c r="P220" s="8">
        <f t="shared" si="73"/>
        <v>19.197340076546798</v>
      </c>
    </row>
    <row r="221" spans="2:16">
      <c r="B221">
        <v>6</v>
      </c>
      <c r="D221">
        <v>17.07</v>
      </c>
      <c r="E221">
        <f t="shared" si="69"/>
        <v>107.73</v>
      </c>
      <c r="F221">
        <f t="shared" si="74"/>
        <v>107.73</v>
      </c>
      <c r="G221" s="1">
        <f t="shared" si="70"/>
        <v>0.9660562947349931</v>
      </c>
      <c r="H221">
        <v>0.7</v>
      </c>
      <c r="I221">
        <v>43.02</v>
      </c>
      <c r="J221" s="1">
        <f t="shared" si="71"/>
        <v>5.5973400765467991</v>
      </c>
      <c r="K221">
        <v>1.05</v>
      </c>
      <c r="L221">
        <v>1</v>
      </c>
      <c r="M221">
        <v>1</v>
      </c>
      <c r="N221" s="1">
        <v>15</v>
      </c>
      <c r="O221" s="1">
        <f t="shared" si="72"/>
        <v>10.650770649453298</v>
      </c>
      <c r="P221" s="8">
        <f t="shared" si="73"/>
        <v>16.248110726000096</v>
      </c>
    </row>
    <row r="222" spans="2:16" ht="13.2" customHeight="1">
      <c r="B222">
        <v>7.5</v>
      </c>
      <c r="C222">
        <v>21.48</v>
      </c>
      <c r="D222">
        <v>17.07</v>
      </c>
      <c r="E222">
        <f t="shared" si="69"/>
        <v>133.33500000000001</v>
      </c>
      <c r="F222">
        <f>F221+(B222-B221)*D221</f>
        <v>133.33500000000001</v>
      </c>
      <c r="G222" s="1">
        <f t="shared" si="70"/>
        <v>0.86841533937276738</v>
      </c>
      <c r="H222">
        <v>0.7</v>
      </c>
      <c r="I222">
        <v>43.02</v>
      </c>
      <c r="J222" s="1">
        <f t="shared" si="71"/>
        <v>5.5973400765467991</v>
      </c>
      <c r="K222">
        <v>1.05</v>
      </c>
      <c r="L222">
        <v>1</v>
      </c>
      <c r="M222">
        <v>1</v>
      </c>
      <c r="N222" s="1">
        <v>18</v>
      </c>
      <c r="O222" s="1">
        <f t="shared" si="72"/>
        <v>11.489134939901712</v>
      </c>
      <c r="P222" s="8">
        <f t="shared" si="73"/>
        <v>17.08647501644851</v>
      </c>
    </row>
    <row r="223" spans="2:16" ht="13.2" customHeight="1">
      <c r="B223">
        <v>9</v>
      </c>
      <c r="C223">
        <v>21.48</v>
      </c>
      <c r="D223">
        <v>17.07</v>
      </c>
      <c r="E223">
        <f>F223-(B223-8)*9.81</f>
        <v>153.54</v>
      </c>
      <c r="F223">
        <v>163.35</v>
      </c>
      <c r="G223" s="1">
        <f t="shared" si="70"/>
        <v>0.80426994223879522</v>
      </c>
      <c r="H223">
        <v>0.7</v>
      </c>
      <c r="I223">
        <v>43.02</v>
      </c>
      <c r="J223" s="1">
        <f t="shared" si="71"/>
        <v>5.5973400765467991</v>
      </c>
      <c r="K223">
        <v>1.05</v>
      </c>
      <c r="L223">
        <v>1</v>
      </c>
      <c r="M223">
        <v>1</v>
      </c>
      <c r="N223" s="1">
        <v>17</v>
      </c>
      <c r="O223" s="1">
        <f t="shared" si="72"/>
        <v>10.049352928273747</v>
      </c>
      <c r="P223" s="8">
        <f t="shared" si="73"/>
        <v>15.646693004820545</v>
      </c>
    </row>
    <row r="224" spans="2:16" ht="13.2" customHeight="1">
      <c r="B224">
        <v>10.5</v>
      </c>
      <c r="C224">
        <v>21.48</v>
      </c>
      <c r="D224">
        <v>17.07</v>
      </c>
      <c r="E224">
        <f>F224-(B224-8)*9.81</f>
        <v>171.04499999999999</v>
      </c>
      <c r="F224">
        <f>F223+(B224-B223)*C223</f>
        <v>195.57</v>
      </c>
      <c r="G224" s="1">
        <f t="shared" si="70"/>
        <v>0.75589685443831711</v>
      </c>
      <c r="H224">
        <v>0.7</v>
      </c>
      <c r="I224">
        <v>43.02</v>
      </c>
      <c r="J224" s="1">
        <f t="shared" si="71"/>
        <v>5.5973400765467991</v>
      </c>
      <c r="K224">
        <v>1.05</v>
      </c>
      <c r="L224">
        <v>1</v>
      </c>
      <c r="M224">
        <v>1</v>
      </c>
      <c r="N224" s="1">
        <v>22</v>
      </c>
      <c r="O224" s="1">
        <f t="shared" si="72"/>
        <v>12.222852136267589</v>
      </c>
      <c r="P224" s="8">
        <f t="shared" si="73"/>
        <v>17.820192212814387</v>
      </c>
    </row>
    <row r="225" spans="2:16" ht="13.2" customHeight="1">
      <c r="B225">
        <v>12</v>
      </c>
      <c r="C225">
        <v>21.48</v>
      </c>
      <c r="D225">
        <v>17.07</v>
      </c>
      <c r="E225">
        <f t="shared" ref="E225:E228" si="75">F225-(B225-8)*9.81</f>
        <v>188.54999999999998</v>
      </c>
      <c r="F225">
        <f t="shared" ref="F225:F228" si="76">F224+(B225-B224)*C224</f>
        <v>227.79</v>
      </c>
      <c r="G225" s="1">
        <f t="shared" si="70"/>
        <v>0.71301247771836018</v>
      </c>
      <c r="H225">
        <v>0.7</v>
      </c>
      <c r="I225">
        <v>43.02</v>
      </c>
      <c r="J225" s="1">
        <f t="shared" si="71"/>
        <v>5.5973400765467991</v>
      </c>
      <c r="K225">
        <v>1.05</v>
      </c>
      <c r="L225">
        <v>1</v>
      </c>
      <c r="M225">
        <v>1</v>
      </c>
      <c r="N225" s="1">
        <v>24</v>
      </c>
      <c r="O225" s="1">
        <f t="shared" si="72"/>
        <v>12.577540106951874</v>
      </c>
      <c r="P225" s="8">
        <f t="shared" si="73"/>
        <v>18.174880183498672</v>
      </c>
    </row>
    <row r="226" spans="2:16" ht="13.2" customHeight="1">
      <c r="B226">
        <v>12.5</v>
      </c>
      <c r="C226">
        <v>21.48</v>
      </c>
      <c r="D226">
        <v>17.07</v>
      </c>
      <c r="E226">
        <f t="shared" si="75"/>
        <v>194.38499999999999</v>
      </c>
      <c r="F226">
        <f t="shared" si="76"/>
        <v>238.53</v>
      </c>
      <c r="G226" s="1">
        <f t="shared" si="70"/>
        <v>0.69977893347328923</v>
      </c>
      <c r="H226">
        <v>0.7</v>
      </c>
      <c r="I226">
        <v>43.02</v>
      </c>
      <c r="J226" s="1">
        <f t="shared" si="71"/>
        <v>5.5973400765467991</v>
      </c>
      <c r="K226">
        <v>1.05</v>
      </c>
      <c r="L226">
        <v>1</v>
      </c>
      <c r="M226">
        <v>1</v>
      </c>
      <c r="N226" s="1">
        <v>24</v>
      </c>
      <c r="O226" s="1">
        <f t="shared" si="72"/>
        <v>12.344100386468822</v>
      </c>
      <c r="P226" s="8">
        <f t="shared" si="73"/>
        <v>17.941440463015621</v>
      </c>
    </row>
    <row r="227" spans="2:16" ht="13.2" customHeight="1">
      <c r="B227">
        <v>13.5</v>
      </c>
      <c r="C227">
        <v>25.51</v>
      </c>
      <c r="D227">
        <v>20.399999999999999</v>
      </c>
      <c r="E227">
        <f t="shared" si="75"/>
        <v>206.05499999999998</v>
      </c>
      <c r="F227">
        <f t="shared" si="76"/>
        <v>260.01</v>
      </c>
      <c r="G227" s="1">
        <f t="shared" si="70"/>
        <v>0.6747327904801339</v>
      </c>
      <c r="H227">
        <v>0.7</v>
      </c>
      <c r="I227">
        <v>67.22</v>
      </c>
      <c r="J227" s="1">
        <f t="shared" si="71"/>
        <v>5.5831370906603413</v>
      </c>
      <c r="K227">
        <v>1.05</v>
      </c>
      <c r="L227">
        <v>1</v>
      </c>
      <c r="M227">
        <v>1</v>
      </c>
      <c r="N227" s="1">
        <v>29</v>
      </c>
      <c r="O227" s="1">
        <f t="shared" si="72"/>
        <v>14.381929429084055</v>
      </c>
      <c r="P227" s="8">
        <f t="shared" si="73"/>
        <v>19.965066519744397</v>
      </c>
    </row>
    <row r="228" spans="2:16" ht="13.2" customHeight="1">
      <c r="B228">
        <v>15</v>
      </c>
      <c r="C228">
        <v>25.51</v>
      </c>
      <c r="D228">
        <v>20.399999999999999</v>
      </c>
      <c r="E228">
        <f t="shared" si="75"/>
        <v>229.60499999999996</v>
      </c>
      <c r="F228">
        <f t="shared" si="76"/>
        <v>298.27499999999998</v>
      </c>
      <c r="G228" s="1">
        <f t="shared" si="70"/>
        <v>0.62928161782583214</v>
      </c>
      <c r="H228">
        <v>0.7</v>
      </c>
      <c r="I228">
        <v>67.22</v>
      </c>
      <c r="J228" s="1">
        <f t="shared" si="71"/>
        <v>5.5831370906603413</v>
      </c>
      <c r="K228">
        <v>1.05</v>
      </c>
      <c r="L228">
        <v>1</v>
      </c>
      <c r="M228">
        <v>1</v>
      </c>
      <c r="N228" s="1">
        <v>33</v>
      </c>
      <c r="O228" s="1">
        <f t="shared" si="72"/>
        <v>15.263225640365558</v>
      </c>
      <c r="P228" s="8">
        <f t="shared" si="73"/>
        <v>20.846362731025899</v>
      </c>
    </row>
    <row r="229" spans="2:16" ht="13.2" customHeight="1">
      <c r="E229" s="3"/>
      <c r="G229" s="1"/>
      <c r="J229" s="1"/>
      <c r="M229"/>
      <c r="O229" s="1"/>
      <c r="P229" s="8"/>
    </row>
    <row r="230" spans="2:16" ht="13.2" customHeight="1">
      <c r="E230" s="3"/>
      <c r="G230" s="1"/>
      <c r="I230" s="2"/>
      <c r="J230" s="1"/>
      <c r="M230"/>
      <c r="O230" s="1"/>
      <c r="P230" s="8"/>
    </row>
    <row r="231" spans="2:16" ht="13.2" customHeight="1"/>
    <row r="232" spans="2:16" ht="13.2" customHeight="1"/>
    <row r="233" spans="2:16" ht="13.2" customHeight="1"/>
    <row r="234" spans="2:16" ht="13.2" customHeight="1">
      <c r="B234" s="15" t="s">
        <v>14</v>
      </c>
      <c r="C234" s="15" t="s">
        <v>48</v>
      </c>
      <c r="D234" s="15" t="s">
        <v>49</v>
      </c>
      <c r="E234" s="15" t="s">
        <v>50</v>
      </c>
      <c r="F234" s="15" t="s">
        <v>51</v>
      </c>
      <c r="G234" s="15" t="s">
        <v>52</v>
      </c>
      <c r="H234" s="15" t="s">
        <v>53</v>
      </c>
      <c r="I234" s="15" t="s">
        <v>54</v>
      </c>
      <c r="J234" s="15" t="s">
        <v>55</v>
      </c>
    </row>
    <row r="235" spans="2:16" ht="13.2" customHeight="1">
      <c r="B235" s="11" t="s">
        <v>32</v>
      </c>
      <c r="C235" s="10"/>
      <c r="D235" s="10"/>
      <c r="E235" s="10"/>
      <c r="F235" s="13"/>
      <c r="G235" s="10"/>
      <c r="H235" s="10"/>
      <c r="I235" s="10"/>
      <c r="J235" s="10"/>
    </row>
    <row r="236" spans="2:16" ht="13.2" customHeight="1">
      <c r="B236">
        <f>B217</f>
        <v>1.5</v>
      </c>
      <c r="C236" s="8">
        <f>P217</f>
        <v>15.385060972531969</v>
      </c>
      <c r="D236">
        <f>E217</f>
        <v>27.375</v>
      </c>
      <c r="E236">
        <f>F217</f>
        <v>27.375</v>
      </c>
      <c r="F236" s="14">
        <f>1-0.00765*B236</f>
        <v>0.98852499999999999</v>
      </c>
      <c r="G236" s="14">
        <f>0.65*0.16*(E236/D236)*F236</f>
        <v>0.10280660000000001</v>
      </c>
      <c r="H236" s="12">
        <f>EXP((C236/14.1)+((C236/126)^2)-((C236/23.6)^3)+((C236/25.4)^4)-2.8)</f>
        <v>0.15939042271541157</v>
      </c>
      <c r="I236" s="14">
        <f>((10^2.24)/(6.8^2.56))</f>
        <v>1.2846274075918176</v>
      </c>
      <c r="J236" s="2">
        <f>(H236*I236)/G236</f>
        <v>1.9916747127894814</v>
      </c>
    </row>
    <row r="237" spans="2:16" ht="13.2" customHeight="1">
      <c r="B237">
        <f t="shared" ref="B237:B247" si="77">B218</f>
        <v>3</v>
      </c>
      <c r="C237" s="8">
        <f t="shared" ref="C237:C247" si="78">P218</f>
        <v>15.226131640552804</v>
      </c>
      <c r="D237">
        <f t="shared" ref="D237:D247" si="79">E218</f>
        <v>54.75</v>
      </c>
      <c r="E237">
        <f t="shared" ref="E237:E247" si="80">F218</f>
        <v>54.75</v>
      </c>
      <c r="F237" s="14">
        <f t="shared" ref="F237:F241" si="81">1-0.00765*B237</f>
        <v>0.97704999999999997</v>
      </c>
      <c r="G237" s="14">
        <f t="shared" ref="G237:G247" si="82">0.65*0.16*(E237/D237)*F237</f>
        <v>0.1016132</v>
      </c>
      <c r="H237" s="12">
        <f t="shared" ref="H237:H247" si="83">EXP((C237/14.1)+((C237/126)^2)-((C237/23.6)^3)+((C237/25.4)^4)-2.8)</f>
        <v>0.15803236486041003</v>
      </c>
      <c r="I237" s="14">
        <f t="shared" ref="I237:I247" si="84">((10^2.24)/(6.8^2.56))</f>
        <v>1.2846274075918176</v>
      </c>
      <c r="J237" s="2">
        <f t="shared" ref="J237:J247" si="85">(H237*I237)/G237</f>
        <v>1.9978969974986793</v>
      </c>
    </row>
    <row r="238" spans="2:16" ht="13.2" customHeight="1">
      <c r="B238">
        <f t="shared" si="77"/>
        <v>4</v>
      </c>
      <c r="C238" s="8">
        <f t="shared" si="78"/>
        <v>14.307402071293982</v>
      </c>
      <c r="D238">
        <f t="shared" si="79"/>
        <v>73</v>
      </c>
      <c r="E238">
        <f t="shared" si="80"/>
        <v>73</v>
      </c>
      <c r="F238" s="14">
        <f t="shared" si="81"/>
        <v>0.96940000000000004</v>
      </c>
      <c r="G238" s="14">
        <f t="shared" si="82"/>
        <v>0.10081760000000001</v>
      </c>
      <c r="H238" s="12">
        <f t="shared" si="83"/>
        <v>0.15038735768369754</v>
      </c>
      <c r="I238" s="14">
        <f t="shared" si="84"/>
        <v>1.2846274075918176</v>
      </c>
      <c r="J238" s="2">
        <f t="shared" si="85"/>
        <v>1.9162499547280609</v>
      </c>
    </row>
    <row r="239" spans="2:16" ht="13.2" customHeight="1">
      <c r="B239">
        <f t="shared" si="77"/>
        <v>4.5</v>
      </c>
      <c r="C239" s="8">
        <f t="shared" si="78"/>
        <v>19.197340076546798</v>
      </c>
      <c r="D239">
        <f t="shared" si="79"/>
        <v>82.125</v>
      </c>
      <c r="E239">
        <f t="shared" si="80"/>
        <v>82.125</v>
      </c>
      <c r="F239" s="14">
        <f t="shared" si="81"/>
        <v>0.96557499999999996</v>
      </c>
      <c r="G239" s="14">
        <f t="shared" si="82"/>
        <v>0.1004198</v>
      </c>
      <c r="H239" s="12">
        <f t="shared" si="83"/>
        <v>0.19647548024237138</v>
      </c>
      <c r="I239" s="14">
        <f t="shared" si="84"/>
        <v>1.2846274075918176</v>
      </c>
      <c r="J239" s="2">
        <f t="shared" si="85"/>
        <v>2.5134265039276604</v>
      </c>
    </row>
    <row r="240" spans="2:16" ht="13.2" customHeight="1">
      <c r="B240">
        <f t="shared" si="77"/>
        <v>6</v>
      </c>
      <c r="C240" s="8">
        <f t="shared" si="78"/>
        <v>16.248110726000096</v>
      </c>
      <c r="D240">
        <f t="shared" si="79"/>
        <v>107.73</v>
      </c>
      <c r="E240">
        <f t="shared" si="80"/>
        <v>107.73</v>
      </c>
      <c r="F240" s="14">
        <f t="shared" si="81"/>
        <v>0.95409999999999995</v>
      </c>
      <c r="G240" s="14">
        <f t="shared" si="82"/>
        <v>9.9226400000000006E-2</v>
      </c>
      <c r="H240" s="12">
        <f t="shared" si="83"/>
        <v>0.16697389558701159</v>
      </c>
      <c r="I240" s="14">
        <f t="shared" si="84"/>
        <v>1.2846274075918176</v>
      </c>
      <c r="J240" s="2">
        <f t="shared" si="85"/>
        <v>2.1617154570099237</v>
      </c>
    </row>
    <row r="241" spans="2:15">
      <c r="B241">
        <f t="shared" si="77"/>
        <v>7.5</v>
      </c>
      <c r="C241" s="8">
        <f t="shared" si="78"/>
        <v>17.08647501644851</v>
      </c>
      <c r="D241">
        <f t="shared" si="79"/>
        <v>133.33500000000001</v>
      </c>
      <c r="E241">
        <f t="shared" si="80"/>
        <v>133.33500000000001</v>
      </c>
      <c r="F241" s="14">
        <f t="shared" si="81"/>
        <v>0.94262500000000005</v>
      </c>
      <c r="G241" s="14">
        <f t="shared" si="82"/>
        <v>9.8033000000000009E-2</v>
      </c>
      <c r="H241" s="12">
        <f t="shared" si="83"/>
        <v>0.17472563504678307</v>
      </c>
      <c r="I241" s="14">
        <f t="shared" si="84"/>
        <v>1.2846274075918176</v>
      </c>
      <c r="J241" s="2">
        <f t="shared" si="85"/>
        <v>2.2896100250934168</v>
      </c>
    </row>
    <row r="242" spans="2:15">
      <c r="B242">
        <f t="shared" si="77"/>
        <v>9</v>
      </c>
      <c r="C242" s="8">
        <f t="shared" si="78"/>
        <v>15.646693004820545</v>
      </c>
      <c r="D242">
        <f t="shared" si="79"/>
        <v>153.54</v>
      </c>
      <c r="E242">
        <f t="shared" si="80"/>
        <v>163.35</v>
      </c>
      <c r="F242" s="14">
        <f>1-0.00765*B242</f>
        <v>0.93115000000000003</v>
      </c>
      <c r="G242" s="14">
        <f t="shared" si="82"/>
        <v>0.10302688980070342</v>
      </c>
      <c r="H242" s="12">
        <f t="shared" si="83"/>
        <v>0.16165103223192223</v>
      </c>
      <c r="I242" s="14">
        <f t="shared" si="84"/>
        <v>1.2846274075918176</v>
      </c>
      <c r="J242" s="2">
        <f t="shared" si="85"/>
        <v>2.0156033718220407</v>
      </c>
    </row>
    <row r="243" spans="2:15" ht="13.2" customHeight="1">
      <c r="B243">
        <f t="shared" si="77"/>
        <v>10.5</v>
      </c>
      <c r="C243" s="8">
        <f t="shared" si="78"/>
        <v>17.820192212814387</v>
      </c>
      <c r="D243">
        <f t="shared" si="79"/>
        <v>171.04499999999999</v>
      </c>
      <c r="E243">
        <f t="shared" si="80"/>
        <v>195.57</v>
      </c>
      <c r="F243" s="14">
        <f>1.174-0.0267*B243</f>
        <v>0.89364999999999994</v>
      </c>
      <c r="G243" s="14">
        <f t="shared" si="82"/>
        <v>0.10626558842409893</v>
      </c>
      <c r="H243" s="12">
        <f t="shared" si="83"/>
        <v>0.18188085168003418</v>
      </c>
      <c r="I243" s="14">
        <f t="shared" si="84"/>
        <v>1.2846274075918176</v>
      </c>
      <c r="J243" s="2">
        <f t="shared" si="85"/>
        <v>2.1987280214535301</v>
      </c>
    </row>
    <row r="244" spans="2:15" ht="13.2" customHeight="1">
      <c r="B244">
        <f t="shared" si="77"/>
        <v>12</v>
      </c>
      <c r="C244" s="8">
        <f t="shared" si="78"/>
        <v>18.174880183498672</v>
      </c>
      <c r="D244">
        <f t="shared" si="79"/>
        <v>188.54999999999998</v>
      </c>
      <c r="E244">
        <f t="shared" si="80"/>
        <v>227.79</v>
      </c>
      <c r="F244" s="14">
        <f t="shared" ref="F244:F247" si="86">1.174-0.0267*B244</f>
        <v>0.85359999999999991</v>
      </c>
      <c r="G244" s="14">
        <f t="shared" si="82"/>
        <v>0.10724964505966586</v>
      </c>
      <c r="H244" s="12">
        <f t="shared" si="83"/>
        <v>0.18548264335379339</v>
      </c>
      <c r="I244" s="14">
        <f t="shared" si="84"/>
        <v>1.2846274075918176</v>
      </c>
      <c r="J244" s="2">
        <f t="shared" si="85"/>
        <v>2.221695812161447</v>
      </c>
    </row>
    <row r="245" spans="2:15" ht="13.2" customHeight="1">
      <c r="B245">
        <f t="shared" si="77"/>
        <v>12.5</v>
      </c>
      <c r="C245" s="8">
        <f t="shared" si="78"/>
        <v>17.941440463015621</v>
      </c>
      <c r="D245">
        <f t="shared" si="79"/>
        <v>194.38499999999999</v>
      </c>
      <c r="E245">
        <f t="shared" si="80"/>
        <v>238.53</v>
      </c>
      <c r="F245" s="14">
        <f t="shared" si="86"/>
        <v>0.84024999999999994</v>
      </c>
      <c r="G245" s="14">
        <f t="shared" si="82"/>
        <v>0.10723143545026623</v>
      </c>
      <c r="H245" s="12">
        <f t="shared" si="83"/>
        <v>0.18310095974891924</v>
      </c>
      <c r="I245" s="14">
        <f t="shared" si="84"/>
        <v>1.2846274075918176</v>
      </c>
      <c r="J245" s="2">
        <f t="shared" si="85"/>
        <v>2.1935406372408481</v>
      </c>
    </row>
    <row r="246" spans="2:15" ht="13.2" customHeight="1">
      <c r="B246">
        <f t="shared" si="77"/>
        <v>13.5</v>
      </c>
      <c r="C246" s="8">
        <f t="shared" si="78"/>
        <v>19.965066519744397</v>
      </c>
      <c r="D246">
        <f t="shared" si="79"/>
        <v>206.05499999999998</v>
      </c>
      <c r="E246">
        <f t="shared" si="80"/>
        <v>260.01</v>
      </c>
      <c r="F246" s="14">
        <f t="shared" si="86"/>
        <v>0.81354999999999988</v>
      </c>
      <c r="G246" s="14">
        <f t="shared" si="82"/>
        <v>0.10676391299410351</v>
      </c>
      <c r="H246" s="12">
        <f t="shared" si="83"/>
        <v>0.20542899195475003</v>
      </c>
      <c r="I246" s="14">
        <f t="shared" si="84"/>
        <v>1.2846274075918176</v>
      </c>
      <c r="J246" s="2">
        <f t="shared" si="85"/>
        <v>2.4718063058779598</v>
      </c>
    </row>
    <row r="247" spans="2:15" ht="13.2" customHeight="1">
      <c r="B247">
        <f t="shared" si="77"/>
        <v>15</v>
      </c>
      <c r="C247" s="8">
        <f t="shared" si="78"/>
        <v>20.846362731025899</v>
      </c>
      <c r="D247">
        <f t="shared" si="79"/>
        <v>229.60499999999996</v>
      </c>
      <c r="E247">
        <f t="shared" si="80"/>
        <v>298.27499999999998</v>
      </c>
      <c r="F247" s="14">
        <f t="shared" si="86"/>
        <v>0.77349999999999985</v>
      </c>
      <c r="G247" s="14">
        <f t="shared" si="82"/>
        <v>0.10450309923564383</v>
      </c>
      <c r="H247" s="12">
        <f t="shared" si="83"/>
        <v>0.21660959072446301</v>
      </c>
      <c r="I247" s="14">
        <f t="shared" si="84"/>
        <v>1.2846274075918176</v>
      </c>
      <c r="J247" s="2">
        <f t="shared" si="85"/>
        <v>2.6627211922628029</v>
      </c>
    </row>
    <row r="248" spans="2:15" ht="13.2" customHeight="1">
      <c r="F248" s="14"/>
      <c r="G248" s="14"/>
      <c r="H248" s="12"/>
      <c r="I248" s="14"/>
      <c r="J248" s="2"/>
    </row>
    <row r="249" spans="2:15" ht="13.2" customHeight="1">
      <c r="F249" s="14"/>
      <c r="G249" s="14"/>
      <c r="H249" s="12"/>
      <c r="I249" s="14"/>
      <c r="J249" s="2"/>
    </row>
    <row r="250" spans="2:15" ht="13.2" customHeight="1">
      <c r="F250" s="14"/>
      <c r="G250" s="14"/>
      <c r="H250" s="12"/>
      <c r="I250" s="14"/>
      <c r="J250" s="2"/>
    </row>
    <row r="251" spans="2:15" ht="13.2" customHeight="1">
      <c r="F251" s="14"/>
      <c r="G251" s="14"/>
      <c r="H251" s="12"/>
      <c r="I251" s="14"/>
      <c r="J251" s="2"/>
    </row>
    <row r="252" spans="2:15" ht="13.2" customHeight="1">
      <c r="F252" s="14"/>
      <c r="G252" s="14"/>
      <c r="H252" s="12"/>
      <c r="I252" s="14"/>
      <c r="J252" s="2"/>
    </row>
    <row r="253" spans="2:15" ht="13.2" customHeight="1"/>
    <row r="254" spans="2:15">
      <c r="C254" s="8"/>
      <c r="F254" s="14"/>
      <c r="G254" s="14"/>
      <c r="H254" s="12"/>
      <c r="I254" s="14"/>
      <c r="J254" s="2"/>
    </row>
    <row r="255" spans="2:15" ht="27" customHeight="1">
      <c r="F255" s="30" t="s">
        <v>61</v>
      </c>
    </row>
    <row r="256" spans="2:15" ht="24" customHeight="1">
      <c r="E256" s="34" t="s">
        <v>1</v>
      </c>
      <c r="F256" s="34"/>
      <c r="G256" s="34"/>
      <c r="H256" s="34"/>
      <c r="I256" s="34"/>
      <c r="J256" s="34"/>
      <c r="K256" s="34"/>
      <c r="M256" s="29" t="s">
        <v>59</v>
      </c>
      <c r="O256" s="1"/>
    </row>
    <row r="257" spans="2:19" ht="27" customHeight="1">
      <c r="E257" s="28" t="s">
        <v>3</v>
      </c>
      <c r="F257" s="28"/>
      <c r="G257" s="28"/>
      <c r="H257" s="28"/>
      <c r="I257" s="28"/>
      <c r="M257"/>
      <c r="O257" s="1"/>
    </row>
    <row r="258" spans="2:19" ht="13.2" customHeight="1">
      <c r="M258"/>
      <c r="O258" s="1"/>
    </row>
    <row r="259" spans="2:19" ht="13.2" customHeight="1">
      <c r="C259" s="16" t="s">
        <v>4</v>
      </c>
      <c r="D259" s="16" t="s">
        <v>4</v>
      </c>
      <c r="E259" s="17" t="s">
        <v>5</v>
      </c>
      <c r="F259" s="17" t="s">
        <v>6</v>
      </c>
      <c r="G259" s="17" t="s">
        <v>7</v>
      </c>
      <c r="H259" s="17" t="s">
        <v>8</v>
      </c>
      <c r="I259" s="17" t="s">
        <v>9</v>
      </c>
      <c r="J259" s="17" t="s">
        <v>7</v>
      </c>
      <c r="K259" s="17" t="s">
        <v>7</v>
      </c>
      <c r="L259" s="17" t="s">
        <v>7</v>
      </c>
      <c r="M259" s="17" t="s">
        <v>10</v>
      </c>
      <c r="N259" s="23" t="s">
        <v>11</v>
      </c>
      <c r="O259" s="23" t="s">
        <v>12</v>
      </c>
      <c r="P259" s="17" t="s">
        <v>12</v>
      </c>
      <c r="R259" s="31" t="s">
        <v>62</v>
      </c>
      <c r="S259">
        <v>9.81</v>
      </c>
    </row>
    <row r="260" spans="2:19" ht="13.2" customHeight="1">
      <c r="B260" s="19" t="s">
        <v>14</v>
      </c>
      <c r="C260" s="16" t="s">
        <v>15</v>
      </c>
      <c r="D260" s="16" t="s">
        <v>15</v>
      </c>
      <c r="E260" s="17" t="s">
        <v>15</v>
      </c>
      <c r="F260" s="17" t="s">
        <v>15</v>
      </c>
      <c r="G260" s="17" t="s">
        <v>16</v>
      </c>
      <c r="H260" s="17" t="s">
        <v>17</v>
      </c>
      <c r="I260" s="17" t="s">
        <v>18</v>
      </c>
      <c r="J260" s="17" t="s">
        <v>19</v>
      </c>
      <c r="K260" s="17" t="s">
        <v>20</v>
      </c>
      <c r="L260" s="17" t="s">
        <v>21</v>
      </c>
      <c r="M260" s="17" t="s">
        <v>22</v>
      </c>
      <c r="N260" s="23" t="s">
        <v>23</v>
      </c>
      <c r="O260" s="23" t="s">
        <v>23</v>
      </c>
      <c r="P260" s="17" t="s">
        <v>23</v>
      </c>
    </row>
    <row r="261" spans="2:19" ht="13.2" customHeight="1">
      <c r="B261" s="6"/>
      <c r="C261" s="16" t="s">
        <v>24</v>
      </c>
      <c r="D261" s="16" t="s">
        <v>25</v>
      </c>
      <c r="E261" s="17" t="s">
        <v>26</v>
      </c>
      <c r="F261" s="17" t="s">
        <v>26</v>
      </c>
      <c r="G261" s="5"/>
      <c r="H261" s="17" t="s">
        <v>7</v>
      </c>
      <c r="I261" s="5"/>
      <c r="J261" s="5"/>
      <c r="K261" s="17" t="s">
        <v>27</v>
      </c>
      <c r="L261" s="17" t="s">
        <v>28</v>
      </c>
      <c r="M261" s="17" t="s">
        <v>29</v>
      </c>
      <c r="N261" s="9"/>
      <c r="O261" s="23" t="s">
        <v>30</v>
      </c>
      <c r="P261" s="17" t="s">
        <v>31</v>
      </c>
    </row>
    <row r="262" spans="2:19" ht="13.2" customHeight="1">
      <c r="B262" s="6" t="s">
        <v>32</v>
      </c>
      <c r="C262" s="20" t="s">
        <v>33</v>
      </c>
      <c r="D262" s="20" t="s">
        <v>34</v>
      </c>
      <c r="E262" s="18" t="s">
        <v>35</v>
      </c>
      <c r="F262" s="21" t="s">
        <v>36</v>
      </c>
      <c r="G262" s="22" t="s">
        <v>37</v>
      </c>
      <c r="H262" s="22" t="s">
        <v>38</v>
      </c>
      <c r="I262" s="22" t="s">
        <v>39</v>
      </c>
      <c r="J262" s="22" t="s">
        <v>40</v>
      </c>
      <c r="K262" s="17" t="s">
        <v>41</v>
      </c>
      <c r="L262" s="5"/>
      <c r="M262" s="5"/>
      <c r="N262" s="9"/>
      <c r="O262" s="25" t="s">
        <v>42</v>
      </c>
      <c r="P262" s="17" t="s">
        <v>7</v>
      </c>
    </row>
    <row r="263" spans="2:19" ht="13.2" customHeight="1">
      <c r="J263" s="4"/>
      <c r="K263" s="22" t="s">
        <v>43</v>
      </c>
      <c r="L263" s="22" t="s">
        <v>44</v>
      </c>
      <c r="M263" s="22" t="s">
        <v>45</v>
      </c>
      <c r="N263" s="24" t="s">
        <v>46</v>
      </c>
      <c r="O263" s="9"/>
      <c r="P263" s="7" t="s">
        <v>47</v>
      </c>
    </row>
    <row r="264" spans="2:19" ht="22.95" customHeight="1">
      <c r="M264"/>
      <c r="O264" s="1"/>
    </row>
    <row r="265" spans="2:19" ht="22.95" customHeight="1">
      <c r="B265">
        <v>1.5</v>
      </c>
      <c r="D265" s="1">
        <f>1.75*S$259</f>
        <v>17.1675</v>
      </c>
      <c r="E265" s="1">
        <f>F265</f>
        <v>25.751249999999999</v>
      </c>
      <c r="F265" s="1">
        <f>B265*D265</f>
        <v>25.751249999999999</v>
      </c>
      <c r="G265" s="1">
        <f>2.2/(1.2+E265/100)</f>
        <v>1.5094210169724103</v>
      </c>
      <c r="H265">
        <v>0.7</v>
      </c>
      <c r="I265">
        <v>93.14</v>
      </c>
      <c r="J265" s="1">
        <f>EXP(1.63+9.7/(I265+0.001)-(15.7/(I265+0.001))^2)</f>
        <v>5.5054039886211701</v>
      </c>
      <c r="K265">
        <v>1.05</v>
      </c>
      <c r="L265">
        <v>0.75</v>
      </c>
      <c r="M265">
        <v>1</v>
      </c>
      <c r="N265" s="1">
        <v>13</v>
      </c>
      <c r="O265" s="1">
        <f>N265*M265*L265*K265*H265*G265</f>
        <v>10.816888362878535</v>
      </c>
      <c r="P265" s="8">
        <f>O265+J265</f>
        <v>16.322292351499705</v>
      </c>
    </row>
    <row r="266" spans="2:19" ht="24.6" customHeight="1">
      <c r="B266">
        <v>3</v>
      </c>
      <c r="D266" s="1">
        <f t="shared" ref="D266:D267" si="87">1.75*S$259</f>
        <v>17.1675</v>
      </c>
      <c r="E266" s="1">
        <f t="shared" ref="E266:E270" si="88">F266</f>
        <v>51.502499999999998</v>
      </c>
      <c r="F266" s="1">
        <f>F265+(B266-B265)*D265</f>
        <v>51.502499999999998</v>
      </c>
      <c r="G266" s="1">
        <f t="shared" ref="G266:G276" si="89">2.2/(1.2+E266/100)</f>
        <v>1.2827801344003735</v>
      </c>
      <c r="H266">
        <v>0.7</v>
      </c>
      <c r="I266">
        <v>93.14</v>
      </c>
      <c r="J266" s="1">
        <f t="shared" ref="J266:J276" si="90">EXP(1.63+9.7/(I266+0.001)-(15.7/(I266+0.001))^2)</f>
        <v>5.5054039886211701</v>
      </c>
      <c r="K266">
        <v>1.05</v>
      </c>
      <c r="L266">
        <v>0.75</v>
      </c>
      <c r="M266">
        <v>1</v>
      </c>
      <c r="N266" s="1">
        <v>16</v>
      </c>
      <c r="O266" s="1">
        <f t="shared" ref="O266:O276" si="91">N266*M266*L266*K266*H266*G266</f>
        <v>11.314120785411294</v>
      </c>
      <c r="P266" s="8">
        <f t="shared" ref="P266:P276" si="92">O266+J266</f>
        <v>16.819524774032466</v>
      </c>
    </row>
    <row r="267" spans="2:19" ht="13.2" customHeight="1">
      <c r="B267">
        <v>4</v>
      </c>
      <c r="D267" s="1">
        <f t="shared" si="87"/>
        <v>17.1675</v>
      </c>
      <c r="E267" s="1">
        <f t="shared" si="88"/>
        <v>68.67</v>
      </c>
      <c r="F267" s="1">
        <f t="shared" ref="F267:F269" si="93">F266+(B267-B266)*D266</f>
        <v>68.67</v>
      </c>
      <c r="G267" s="1">
        <f t="shared" si="89"/>
        <v>1.1660571367997035</v>
      </c>
      <c r="H267">
        <v>0.7</v>
      </c>
      <c r="I267">
        <v>93.14</v>
      </c>
      <c r="J267" s="1">
        <f t="shared" si="90"/>
        <v>5.5054039886211701</v>
      </c>
      <c r="K267">
        <v>1.05</v>
      </c>
      <c r="L267">
        <v>0.75</v>
      </c>
      <c r="M267">
        <v>1</v>
      </c>
      <c r="N267" s="1">
        <v>16</v>
      </c>
      <c r="O267" s="1">
        <f t="shared" si="91"/>
        <v>10.284623946573385</v>
      </c>
      <c r="P267" s="8">
        <f t="shared" si="92"/>
        <v>15.790027935194555</v>
      </c>
    </row>
    <row r="268" spans="2:19" ht="13.2" customHeight="1">
      <c r="B268">
        <v>4.5</v>
      </c>
      <c r="D268" s="1">
        <f>1.69*S$259</f>
        <v>16.578900000000001</v>
      </c>
      <c r="E268" s="1">
        <f t="shared" si="88"/>
        <v>77.253749999999997</v>
      </c>
      <c r="F268" s="1">
        <f t="shared" si="93"/>
        <v>77.253749999999997</v>
      </c>
      <c r="G268" s="1">
        <f t="shared" si="89"/>
        <v>1.1153146644867336</v>
      </c>
      <c r="H268">
        <v>0.7</v>
      </c>
      <c r="I268">
        <v>64.739999999999995</v>
      </c>
      <c r="J268" s="1">
        <f t="shared" si="90"/>
        <v>5.5902232382991039</v>
      </c>
      <c r="K268">
        <v>1.05</v>
      </c>
      <c r="L268">
        <v>1</v>
      </c>
      <c r="M268">
        <v>1</v>
      </c>
      <c r="N268" s="1">
        <v>24</v>
      </c>
      <c r="O268" s="1">
        <f t="shared" si="91"/>
        <v>19.674150681545981</v>
      </c>
      <c r="P268" s="8">
        <f t="shared" si="92"/>
        <v>25.264373919845085</v>
      </c>
    </row>
    <row r="269" spans="2:19" ht="13.2" customHeight="1">
      <c r="B269">
        <v>6</v>
      </c>
      <c r="D269" s="1">
        <f t="shared" ref="D269:D271" si="94">1.69*S$259</f>
        <v>16.578900000000001</v>
      </c>
      <c r="E269" s="1">
        <f t="shared" si="88"/>
        <v>102.12209999999999</v>
      </c>
      <c r="F269" s="1">
        <f t="shared" si="93"/>
        <v>102.12209999999999</v>
      </c>
      <c r="G269" s="1">
        <f t="shared" si="89"/>
        <v>0.9904462455559353</v>
      </c>
      <c r="H269">
        <v>0.7</v>
      </c>
      <c r="I269">
        <v>64.739999999999995</v>
      </c>
      <c r="J269" s="1">
        <f t="shared" si="90"/>
        <v>5.5902232382991039</v>
      </c>
      <c r="K269">
        <v>1.05</v>
      </c>
      <c r="L269">
        <v>1</v>
      </c>
      <c r="M269">
        <v>1</v>
      </c>
      <c r="N269" s="1">
        <v>19</v>
      </c>
      <c r="O269" s="1">
        <f t="shared" si="91"/>
        <v>13.831581819188635</v>
      </c>
      <c r="P269" s="8">
        <f t="shared" si="92"/>
        <v>19.421805057487738</v>
      </c>
    </row>
    <row r="270" spans="2:19">
      <c r="B270">
        <v>7.5</v>
      </c>
      <c r="C270" s="1">
        <f>2.13*9.81</f>
        <v>20.895299999999999</v>
      </c>
      <c r="D270" s="1">
        <f t="shared" si="94"/>
        <v>16.578900000000001</v>
      </c>
      <c r="E270" s="1">
        <f t="shared" si="88"/>
        <v>126.99044999999998</v>
      </c>
      <c r="F270" s="1">
        <f>F269+(B270-B269)*D269</f>
        <v>126.99044999999998</v>
      </c>
      <c r="G270" s="1">
        <f t="shared" si="89"/>
        <v>0.89072269798285741</v>
      </c>
      <c r="H270">
        <v>0.7</v>
      </c>
      <c r="I270">
        <v>64.739999999999995</v>
      </c>
      <c r="J270" s="1">
        <f t="shared" si="90"/>
        <v>5.5902232382991039</v>
      </c>
      <c r="K270">
        <v>1.05</v>
      </c>
      <c r="L270">
        <v>1</v>
      </c>
      <c r="M270">
        <v>1</v>
      </c>
      <c r="N270" s="1">
        <v>25</v>
      </c>
      <c r="O270" s="1">
        <f t="shared" si="91"/>
        <v>16.367029575435005</v>
      </c>
      <c r="P270" s="8">
        <f t="shared" si="92"/>
        <v>21.957252813734108</v>
      </c>
    </row>
    <row r="271" spans="2:19">
      <c r="B271">
        <v>9</v>
      </c>
      <c r="C271" s="1">
        <f>2.13*9.81</f>
        <v>20.895299999999999</v>
      </c>
      <c r="D271" s="1">
        <f t="shared" si="94"/>
        <v>16.578900000000001</v>
      </c>
      <c r="E271" s="1">
        <f>F271-(B271-8)*9.81</f>
        <v>146.37</v>
      </c>
      <c r="F271" s="1">
        <v>156.18</v>
      </c>
      <c r="G271" s="1">
        <f t="shared" si="89"/>
        <v>0.82591883470360783</v>
      </c>
      <c r="H271">
        <v>0.7</v>
      </c>
      <c r="I271">
        <v>64.739999999999995</v>
      </c>
      <c r="J271" s="1">
        <f t="shared" si="90"/>
        <v>5.5902232382991039</v>
      </c>
      <c r="K271">
        <v>1.05</v>
      </c>
      <c r="L271">
        <v>1</v>
      </c>
      <c r="M271">
        <v>1</v>
      </c>
      <c r="N271" s="1">
        <v>18</v>
      </c>
      <c r="O271" s="1">
        <f t="shared" si="91"/>
        <v>10.926906183128732</v>
      </c>
      <c r="P271" s="8">
        <f t="shared" si="92"/>
        <v>16.517129421427835</v>
      </c>
    </row>
    <row r="272" spans="2:19">
      <c r="B272">
        <v>10.5</v>
      </c>
      <c r="C272">
        <v>25.7</v>
      </c>
      <c r="D272" s="1">
        <f>2.11*9.81</f>
        <v>20.699100000000001</v>
      </c>
      <c r="E272" s="1">
        <f>F272-(B272-8)*9.81</f>
        <v>162.99795</v>
      </c>
      <c r="F272" s="1">
        <f>F271+(B272-B271)*C271</f>
        <v>187.52295000000001</v>
      </c>
      <c r="G272" s="1">
        <f t="shared" si="89"/>
        <v>0.77739079028664337</v>
      </c>
      <c r="H272">
        <v>0.7</v>
      </c>
      <c r="I272">
        <v>79.02</v>
      </c>
      <c r="J272" s="1">
        <f t="shared" si="90"/>
        <v>5.5471145725344009</v>
      </c>
      <c r="K272">
        <v>1.05</v>
      </c>
      <c r="L272">
        <v>1</v>
      </c>
      <c r="M272">
        <v>1</v>
      </c>
      <c r="N272" s="1">
        <v>28</v>
      </c>
      <c r="O272" s="1">
        <f t="shared" si="91"/>
        <v>15.998702464099122</v>
      </c>
      <c r="P272" s="8">
        <f t="shared" si="92"/>
        <v>21.545817036633522</v>
      </c>
    </row>
    <row r="273" spans="2:16" ht="13.2" customHeight="1">
      <c r="B273">
        <v>12</v>
      </c>
      <c r="C273">
        <v>25.7</v>
      </c>
      <c r="D273" s="1">
        <f t="shared" ref="D273:D276" si="95">2.11*9.81</f>
        <v>20.699100000000001</v>
      </c>
      <c r="E273" s="1">
        <f>F273-(B273-8)*9.81</f>
        <v>186.83294999999998</v>
      </c>
      <c r="F273" s="1">
        <f t="shared" ref="F273:F276" si="96">F272+(B273-B272)*C272</f>
        <v>226.07294999999999</v>
      </c>
      <c r="G273" s="1">
        <f t="shared" si="89"/>
        <v>0.71700252531548525</v>
      </c>
      <c r="H273">
        <v>0.7</v>
      </c>
      <c r="I273">
        <v>79.02</v>
      </c>
      <c r="J273" s="1">
        <f t="shared" si="90"/>
        <v>5.5471145725344009</v>
      </c>
      <c r="K273">
        <v>1.05</v>
      </c>
      <c r="L273">
        <v>1</v>
      </c>
      <c r="M273">
        <v>1</v>
      </c>
      <c r="N273" s="1">
        <v>23</v>
      </c>
      <c r="O273" s="1">
        <f t="shared" si="91"/>
        <v>12.120927690458279</v>
      </c>
      <c r="P273" s="8">
        <f t="shared" si="92"/>
        <v>17.668042262992678</v>
      </c>
    </row>
    <row r="274" spans="2:16" ht="13.2" customHeight="1">
      <c r="B274">
        <v>13.5</v>
      </c>
      <c r="C274">
        <v>25.7</v>
      </c>
      <c r="D274" s="1">
        <f t="shared" si="95"/>
        <v>20.699100000000001</v>
      </c>
      <c r="E274" s="1">
        <f t="shared" ref="E274:E276" si="97">F274-(B274-8)*9.81</f>
        <v>210.66794999999999</v>
      </c>
      <c r="F274" s="1">
        <f t="shared" si="96"/>
        <v>264.62295</v>
      </c>
      <c r="G274" s="1">
        <f t="shared" si="89"/>
        <v>0.66531999850605428</v>
      </c>
      <c r="H274">
        <v>0.7</v>
      </c>
      <c r="I274">
        <v>79.02</v>
      </c>
      <c r="J274" s="1">
        <f t="shared" si="90"/>
        <v>5.5471145725344009</v>
      </c>
      <c r="K274">
        <v>1.05</v>
      </c>
      <c r="L274">
        <v>1</v>
      </c>
      <c r="M274">
        <v>1</v>
      </c>
      <c r="N274" s="1">
        <v>31</v>
      </c>
      <c r="O274" s="1">
        <f t="shared" si="91"/>
        <v>15.159316165960448</v>
      </c>
      <c r="P274" s="8">
        <f t="shared" si="92"/>
        <v>20.706430738494848</v>
      </c>
    </row>
    <row r="275" spans="2:16" ht="13.2" customHeight="1">
      <c r="B275">
        <v>15</v>
      </c>
      <c r="C275">
        <v>25.7</v>
      </c>
      <c r="D275" s="1">
        <f t="shared" si="95"/>
        <v>20.699100000000001</v>
      </c>
      <c r="E275" s="1">
        <f t="shared" si="97"/>
        <v>234.50295</v>
      </c>
      <c r="F275" s="1">
        <f t="shared" si="96"/>
        <v>303.17295000000001</v>
      </c>
      <c r="G275" s="1">
        <f t="shared" si="89"/>
        <v>0.62058721937292771</v>
      </c>
      <c r="H275">
        <v>0.7</v>
      </c>
      <c r="I275">
        <v>79.02</v>
      </c>
      <c r="J275" s="1">
        <f t="shared" si="90"/>
        <v>5.5471145725344009</v>
      </c>
      <c r="K275">
        <v>1.05</v>
      </c>
      <c r="L275">
        <v>1</v>
      </c>
      <c r="M275">
        <v>1</v>
      </c>
      <c r="N275" s="1">
        <v>29</v>
      </c>
      <c r="O275" s="1">
        <f t="shared" si="91"/>
        <v>13.227816580933956</v>
      </c>
      <c r="P275" s="8">
        <f t="shared" si="92"/>
        <v>18.774931153468359</v>
      </c>
    </row>
    <row r="276" spans="2:16" ht="13.2" customHeight="1">
      <c r="B276">
        <v>16.5</v>
      </c>
      <c r="C276">
        <v>25.7</v>
      </c>
      <c r="D276" s="1">
        <f t="shared" si="95"/>
        <v>20.699100000000001</v>
      </c>
      <c r="E276" s="1">
        <f t="shared" si="97"/>
        <v>258.33795000000003</v>
      </c>
      <c r="F276" s="1">
        <f t="shared" si="96"/>
        <v>341.72295000000003</v>
      </c>
      <c r="G276" s="1">
        <f t="shared" si="89"/>
        <v>0.58149070163328842</v>
      </c>
      <c r="H276">
        <v>0.7</v>
      </c>
      <c r="I276">
        <v>79.02</v>
      </c>
      <c r="J276" s="1">
        <f t="shared" si="90"/>
        <v>5.5471145725344009</v>
      </c>
      <c r="K276">
        <v>1.05</v>
      </c>
      <c r="L276">
        <v>1</v>
      </c>
      <c r="M276">
        <v>1</v>
      </c>
      <c r="N276" s="1">
        <v>12</v>
      </c>
      <c r="O276" s="1">
        <f t="shared" si="91"/>
        <v>5.1287479884056042</v>
      </c>
      <c r="P276" s="8">
        <f t="shared" si="92"/>
        <v>10.675862560940004</v>
      </c>
    </row>
    <row r="277" spans="2:16" ht="13.2" customHeight="1">
      <c r="E277" s="3"/>
      <c r="G277" s="1"/>
      <c r="J277" s="1"/>
      <c r="M277"/>
      <c r="O277" s="1"/>
      <c r="P277" s="8"/>
    </row>
    <row r="278" spans="2:16" ht="13.2" customHeight="1">
      <c r="E278" s="3"/>
      <c r="G278" s="1"/>
      <c r="I278" s="2"/>
      <c r="J278" s="1"/>
      <c r="M278"/>
      <c r="O278" s="1"/>
      <c r="P278" s="8"/>
    </row>
    <row r="279" spans="2:16" ht="13.2" customHeight="1"/>
    <row r="280" spans="2:16" ht="13.2" customHeight="1"/>
    <row r="281" spans="2:16" ht="13.2" customHeight="1"/>
    <row r="282" spans="2:16" ht="13.2" customHeight="1">
      <c r="B282" s="15" t="s">
        <v>14</v>
      </c>
      <c r="C282" s="15" t="s">
        <v>48</v>
      </c>
      <c r="D282" s="15" t="s">
        <v>49</v>
      </c>
      <c r="E282" s="15" t="s">
        <v>50</v>
      </c>
      <c r="F282" s="15" t="s">
        <v>51</v>
      </c>
      <c r="G282" s="15" t="s">
        <v>52</v>
      </c>
      <c r="H282" s="15" t="s">
        <v>53</v>
      </c>
      <c r="I282" s="15" t="s">
        <v>54</v>
      </c>
      <c r="J282" s="15" t="s">
        <v>55</v>
      </c>
    </row>
    <row r="283" spans="2:16" ht="13.2" customHeight="1">
      <c r="B283" s="11" t="s">
        <v>32</v>
      </c>
      <c r="C283" s="10"/>
      <c r="D283" s="10"/>
      <c r="E283" s="10"/>
      <c r="F283" s="13"/>
      <c r="G283" s="10"/>
      <c r="H283" s="10"/>
      <c r="I283" s="10"/>
      <c r="J283" s="10"/>
    </row>
    <row r="284" spans="2:16" ht="13.2" customHeight="1">
      <c r="B284">
        <f>B265</f>
        <v>1.5</v>
      </c>
      <c r="C284" s="8">
        <f>P265</f>
        <v>16.322292351499705</v>
      </c>
      <c r="D284">
        <f>E265</f>
        <v>25.751249999999999</v>
      </c>
      <c r="E284">
        <f>F265</f>
        <v>25.751249999999999</v>
      </c>
      <c r="F284" s="14">
        <f>1-0.00765*B284</f>
        <v>0.98852499999999999</v>
      </c>
      <c r="G284" s="14">
        <f>0.65*0.16*(E284/D284)*F284</f>
        <v>0.10280660000000001</v>
      </c>
      <c r="H284" s="12">
        <f>EXP((C284/14.1)+((C284/126)^2)-((C284/23.6)^3)+((C284/25.4)^4)-2.8)</f>
        <v>0.16764346716690287</v>
      </c>
      <c r="I284" s="14">
        <f>((10^2.24)/(6.8^2.56))</f>
        <v>1.2846274075918176</v>
      </c>
      <c r="J284" s="2">
        <f>(H284*I284)/G284</f>
        <v>2.094801234807127</v>
      </c>
    </row>
    <row r="285" spans="2:16" ht="13.2" customHeight="1">
      <c r="B285">
        <f t="shared" ref="B285:B295" si="98">B266</f>
        <v>3</v>
      </c>
      <c r="C285" s="8">
        <f t="shared" ref="C285:C295" si="99">P266</f>
        <v>16.819524774032466</v>
      </c>
      <c r="D285">
        <f t="shared" ref="D285:D295" si="100">E266</f>
        <v>51.502499999999998</v>
      </c>
      <c r="E285">
        <f t="shared" ref="E285:E295" si="101">F266</f>
        <v>51.502499999999998</v>
      </c>
      <c r="F285" s="14">
        <f t="shared" ref="F285:F289" si="102">1-0.00765*B285</f>
        <v>0.97704999999999997</v>
      </c>
      <c r="G285" s="14">
        <f t="shared" ref="G285:G295" si="103">0.65*0.16*(E285/D285)*F285</f>
        <v>0.1016132</v>
      </c>
      <c r="H285" s="12">
        <f t="shared" ref="H285:H295" si="104">EXP((C285/14.1)+((C285/126)^2)-((C285/23.6)^3)+((C285/25.4)^4)-2.8)</f>
        <v>0.17221179878109183</v>
      </c>
      <c r="I285" s="14">
        <f t="shared" ref="I285:I295" si="105">((10^2.24)/(6.8^2.56))</f>
        <v>1.2846274075918176</v>
      </c>
      <c r="J285" s="2">
        <f t="shared" ref="J285:J295" si="106">(H285*I285)/G285</f>
        <v>2.1771580525451197</v>
      </c>
    </row>
    <row r="286" spans="2:16" ht="13.2" customHeight="1">
      <c r="B286">
        <f t="shared" si="98"/>
        <v>4</v>
      </c>
      <c r="C286" s="8">
        <f t="shared" si="99"/>
        <v>15.790027935194555</v>
      </c>
      <c r="D286">
        <f t="shared" si="100"/>
        <v>68.67</v>
      </c>
      <c r="E286">
        <f t="shared" si="101"/>
        <v>68.67</v>
      </c>
      <c r="F286" s="14">
        <f t="shared" si="102"/>
        <v>0.96940000000000004</v>
      </c>
      <c r="G286" s="14">
        <f t="shared" si="103"/>
        <v>0.10081760000000001</v>
      </c>
      <c r="H286" s="12">
        <f t="shared" si="104"/>
        <v>0.16290318664230527</v>
      </c>
      <c r="I286" s="14">
        <f t="shared" si="105"/>
        <v>1.2846274075918176</v>
      </c>
      <c r="J286" s="2">
        <f t="shared" si="106"/>
        <v>2.0757278326874533</v>
      </c>
    </row>
    <row r="287" spans="2:16" ht="13.2" customHeight="1">
      <c r="B287">
        <f t="shared" si="98"/>
        <v>4.5</v>
      </c>
      <c r="C287" s="8">
        <f t="shared" si="99"/>
        <v>25.264373919845085</v>
      </c>
      <c r="D287">
        <f t="shared" si="100"/>
        <v>77.253749999999997</v>
      </c>
      <c r="E287">
        <f t="shared" si="101"/>
        <v>77.253749999999997</v>
      </c>
      <c r="F287" s="14">
        <f t="shared" si="102"/>
        <v>0.96557499999999996</v>
      </c>
      <c r="G287" s="14">
        <f t="shared" si="103"/>
        <v>0.1004198</v>
      </c>
      <c r="H287" s="12">
        <f t="shared" si="104"/>
        <v>0.29640499135747828</v>
      </c>
      <c r="I287" s="14">
        <f t="shared" si="105"/>
        <v>1.2846274075918176</v>
      </c>
      <c r="J287" s="2">
        <f t="shared" si="106"/>
        <v>3.7917818562159291</v>
      </c>
    </row>
    <row r="288" spans="2:16" ht="13.2" customHeight="1">
      <c r="B288">
        <f t="shared" si="98"/>
        <v>6</v>
      </c>
      <c r="C288" s="8">
        <f t="shared" si="99"/>
        <v>19.421805057487738</v>
      </c>
      <c r="D288">
        <f t="shared" si="100"/>
        <v>102.12209999999999</v>
      </c>
      <c r="E288">
        <f t="shared" si="101"/>
        <v>102.12209999999999</v>
      </c>
      <c r="F288" s="14">
        <f t="shared" si="102"/>
        <v>0.95409999999999995</v>
      </c>
      <c r="G288" s="14">
        <f t="shared" si="103"/>
        <v>9.9226400000000006E-2</v>
      </c>
      <c r="H288" s="12">
        <f t="shared" si="104"/>
        <v>0.19902534624442439</v>
      </c>
      <c r="I288" s="14">
        <f t="shared" si="105"/>
        <v>1.2846274075918176</v>
      </c>
      <c r="J288" s="2">
        <f t="shared" si="106"/>
        <v>2.5766672437077109</v>
      </c>
    </row>
    <row r="289" spans="2:15" ht="13.2" customHeight="1">
      <c r="B289">
        <f t="shared" si="98"/>
        <v>7.5</v>
      </c>
      <c r="C289" s="8">
        <f t="shared" si="99"/>
        <v>21.957252813734108</v>
      </c>
      <c r="D289">
        <f t="shared" si="100"/>
        <v>126.99044999999998</v>
      </c>
      <c r="E289">
        <f t="shared" si="101"/>
        <v>126.99044999999998</v>
      </c>
      <c r="F289" s="14">
        <f t="shared" si="102"/>
        <v>0.94262500000000005</v>
      </c>
      <c r="G289" s="14">
        <f t="shared" si="103"/>
        <v>9.8033000000000009E-2</v>
      </c>
      <c r="H289" s="12">
        <f t="shared" si="104"/>
        <v>0.23239563360164628</v>
      </c>
      <c r="I289" s="14">
        <f t="shared" si="105"/>
        <v>1.2846274075918176</v>
      </c>
      <c r="J289" s="2">
        <f t="shared" si="106"/>
        <v>3.0453194366115564</v>
      </c>
    </row>
    <row r="290" spans="2:15" ht="13.2" customHeight="1">
      <c r="B290">
        <f t="shared" si="98"/>
        <v>9</v>
      </c>
      <c r="C290" s="8">
        <f t="shared" si="99"/>
        <v>16.517129421427835</v>
      </c>
      <c r="D290">
        <f t="shared" si="100"/>
        <v>146.37</v>
      </c>
      <c r="E290">
        <f t="shared" si="101"/>
        <v>156.18</v>
      </c>
      <c r="F290" s="14">
        <f>1-0.00765*B290</f>
        <v>0.93115000000000003</v>
      </c>
      <c r="G290" s="14">
        <f t="shared" si="103"/>
        <v>0.10332997696249234</v>
      </c>
      <c r="H290" s="12">
        <f t="shared" si="104"/>
        <v>0.16941657158217938</v>
      </c>
      <c r="I290" s="14">
        <f t="shared" si="105"/>
        <v>1.2846274075918176</v>
      </c>
      <c r="J290" s="2">
        <f t="shared" si="106"/>
        <v>2.106234585087623</v>
      </c>
    </row>
    <row r="291" spans="2:15" ht="13.2" customHeight="1">
      <c r="B291">
        <f t="shared" si="98"/>
        <v>10.5</v>
      </c>
      <c r="C291" s="8">
        <f t="shared" si="99"/>
        <v>21.545817036633522</v>
      </c>
      <c r="D291">
        <f t="shared" si="100"/>
        <v>162.99795</v>
      </c>
      <c r="E291">
        <f t="shared" si="101"/>
        <v>187.52295000000001</v>
      </c>
      <c r="F291" s="14">
        <f>1.174-0.0267*B291</f>
        <v>0.89364999999999994</v>
      </c>
      <c r="G291" s="14">
        <f t="shared" si="103"/>
        <v>0.10692347949050893</v>
      </c>
      <c r="H291" s="12">
        <f t="shared" si="104"/>
        <v>0.22630188168853951</v>
      </c>
      <c r="I291" s="14">
        <f t="shared" si="105"/>
        <v>1.2846274075918176</v>
      </c>
      <c r="J291" s="2">
        <f t="shared" si="106"/>
        <v>2.7188939322957961</v>
      </c>
    </row>
    <row r="292" spans="2:15">
      <c r="B292">
        <f t="shared" si="98"/>
        <v>12</v>
      </c>
      <c r="C292" s="8">
        <f t="shared" si="99"/>
        <v>17.668042262992678</v>
      </c>
      <c r="D292">
        <f t="shared" si="100"/>
        <v>186.83294999999998</v>
      </c>
      <c r="E292">
        <f t="shared" si="101"/>
        <v>226.07294999999999</v>
      </c>
      <c r="F292" s="14">
        <f t="shared" ref="F292:F295" si="107">1.174-0.0267*B292</f>
        <v>0.85359999999999991</v>
      </c>
      <c r="G292" s="14">
        <f t="shared" si="103"/>
        <v>0.10741943801925731</v>
      </c>
      <c r="H292" s="12">
        <f t="shared" si="104"/>
        <v>0.18036555946779387</v>
      </c>
      <c r="I292" s="14">
        <f t="shared" si="105"/>
        <v>1.2846274075918176</v>
      </c>
      <c r="J292" s="2">
        <f t="shared" si="106"/>
        <v>2.156988952375845</v>
      </c>
    </row>
    <row r="293" spans="2:15">
      <c r="B293">
        <f t="shared" si="98"/>
        <v>13.5</v>
      </c>
      <c r="C293" s="8">
        <f t="shared" si="99"/>
        <v>20.706430738494848</v>
      </c>
      <c r="D293">
        <f t="shared" si="100"/>
        <v>210.66794999999999</v>
      </c>
      <c r="E293">
        <f t="shared" si="101"/>
        <v>264.62295</v>
      </c>
      <c r="F293" s="14">
        <f t="shared" si="107"/>
        <v>0.81354999999999988</v>
      </c>
      <c r="G293" s="14">
        <f t="shared" si="103"/>
        <v>0.10627879609185924</v>
      </c>
      <c r="H293" s="12">
        <f t="shared" si="104"/>
        <v>0.21476233792649047</v>
      </c>
      <c r="I293" s="14">
        <f t="shared" si="105"/>
        <v>1.2846274075918176</v>
      </c>
      <c r="J293" s="2">
        <f t="shared" si="106"/>
        <v>2.5959043154798964</v>
      </c>
    </row>
    <row r="294" spans="2:15" ht="13.2" customHeight="1">
      <c r="B294">
        <f t="shared" si="98"/>
        <v>15</v>
      </c>
      <c r="C294" s="8">
        <f t="shared" si="99"/>
        <v>18.774931153468359</v>
      </c>
      <c r="D294">
        <f t="shared" si="100"/>
        <v>234.50295</v>
      </c>
      <c r="E294">
        <f t="shared" si="101"/>
        <v>303.17295000000001</v>
      </c>
      <c r="F294" s="14">
        <f>1.174-0.0267*B294</f>
        <v>0.77349999999999985</v>
      </c>
      <c r="G294" s="14">
        <f t="shared" si="103"/>
        <v>0.10400058843524143</v>
      </c>
      <c r="H294" s="12">
        <f t="shared" si="104"/>
        <v>0.19181625121515558</v>
      </c>
      <c r="I294" s="14">
        <f t="shared" si="105"/>
        <v>1.2846274075918176</v>
      </c>
      <c r="J294" s="2">
        <f t="shared" si="106"/>
        <v>2.3693367243392185</v>
      </c>
    </row>
    <row r="295" spans="2:15" ht="13.2" customHeight="1">
      <c r="B295">
        <f t="shared" si="98"/>
        <v>16.5</v>
      </c>
      <c r="C295" s="8">
        <f t="shared" si="99"/>
        <v>10.675862560940004</v>
      </c>
      <c r="D295">
        <f t="shared" si="100"/>
        <v>258.33795000000003</v>
      </c>
      <c r="E295">
        <f t="shared" si="101"/>
        <v>341.72295000000003</v>
      </c>
      <c r="F295" s="14">
        <f t="shared" si="107"/>
        <v>0.73344999999999994</v>
      </c>
      <c r="G295" s="14">
        <f t="shared" si="103"/>
        <v>0.10089968027717182</v>
      </c>
      <c r="H295" s="12">
        <f t="shared" si="104"/>
        <v>0.12282074066586136</v>
      </c>
      <c r="I295" s="14">
        <f t="shared" si="105"/>
        <v>1.2846274075918176</v>
      </c>
      <c r="J295" s="2">
        <f t="shared" si="106"/>
        <v>1.563720412658129</v>
      </c>
    </row>
    <row r="296" spans="2:15" ht="13.2" customHeight="1">
      <c r="F296" s="14"/>
      <c r="G296" s="14"/>
      <c r="H296" s="12"/>
      <c r="I296" s="14"/>
      <c r="J296" s="2"/>
    </row>
    <row r="297" spans="2:15">
      <c r="C297" s="8"/>
      <c r="F297" s="14"/>
      <c r="G297" s="14"/>
      <c r="H297" s="12"/>
      <c r="I297" s="14"/>
      <c r="J297" s="2"/>
    </row>
    <row r="298" spans="2:15">
      <c r="C298" s="8"/>
      <c r="F298" s="14"/>
      <c r="G298" s="14"/>
      <c r="H298" s="12"/>
      <c r="I298" s="14"/>
      <c r="J298" s="2"/>
    </row>
    <row r="299" spans="2:15">
      <c r="C299" s="8"/>
      <c r="F299" s="14"/>
      <c r="G299" s="14"/>
      <c r="H299" s="12"/>
      <c r="I299" s="14"/>
      <c r="J299" s="2"/>
    </row>
    <row r="300" spans="2:15">
      <c r="C300" s="8"/>
      <c r="F300" s="14"/>
      <c r="G300" s="14"/>
      <c r="H300" s="12"/>
      <c r="I300" s="14"/>
      <c r="J300" s="2"/>
    </row>
    <row r="301" spans="2:15">
      <c r="C301" s="8"/>
      <c r="F301" s="14"/>
      <c r="G301" s="14"/>
      <c r="H301" s="12"/>
      <c r="I301" s="14"/>
      <c r="J301" s="2"/>
    </row>
    <row r="302" spans="2:15" ht="22.5" customHeight="1">
      <c r="F302" s="30" t="s">
        <v>63</v>
      </c>
    </row>
    <row r="303" spans="2:15" ht="28.5" customHeight="1">
      <c r="E303" s="34" t="s">
        <v>1</v>
      </c>
      <c r="F303" s="34"/>
      <c r="G303" s="34"/>
      <c r="H303" s="34"/>
      <c r="I303" s="34"/>
      <c r="J303" s="34"/>
      <c r="K303" s="34"/>
      <c r="M303" s="29" t="s">
        <v>59</v>
      </c>
      <c r="O303" s="1"/>
    </row>
    <row r="304" spans="2:15" ht="24" customHeight="1">
      <c r="E304" s="28" t="s">
        <v>3</v>
      </c>
      <c r="F304" s="28"/>
      <c r="G304" s="28"/>
      <c r="H304" s="28"/>
      <c r="I304" s="28"/>
      <c r="M304"/>
      <c r="O304" s="1"/>
    </row>
    <row r="305" spans="2:16" ht="13.2" customHeight="1">
      <c r="M305"/>
      <c r="O305" s="1"/>
    </row>
    <row r="306" spans="2:16" ht="13.2" customHeight="1">
      <c r="C306" s="16" t="s">
        <v>4</v>
      </c>
      <c r="D306" s="16" t="s">
        <v>4</v>
      </c>
      <c r="E306" s="17" t="s">
        <v>5</v>
      </c>
      <c r="F306" s="17" t="s">
        <v>6</v>
      </c>
      <c r="G306" s="17" t="s">
        <v>7</v>
      </c>
      <c r="H306" s="17" t="s">
        <v>8</v>
      </c>
      <c r="I306" s="17" t="s">
        <v>9</v>
      </c>
      <c r="J306" s="17" t="s">
        <v>7</v>
      </c>
      <c r="K306" s="17" t="s">
        <v>7</v>
      </c>
      <c r="L306" s="17" t="s">
        <v>7</v>
      </c>
      <c r="M306" s="17" t="s">
        <v>10</v>
      </c>
      <c r="N306" s="23" t="s">
        <v>11</v>
      </c>
      <c r="O306" s="23" t="s">
        <v>12</v>
      </c>
      <c r="P306" s="17" t="s">
        <v>12</v>
      </c>
    </row>
    <row r="307" spans="2:16" ht="13.2" customHeight="1">
      <c r="B307" s="19" t="s">
        <v>14</v>
      </c>
      <c r="C307" s="16" t="s">
        <v>15</v>
      </c>
      <c r="D307" s="16" t="s">
        <v>15</v>
      </c>
      <c r="E307" s="17" t="s">
        <v>15</v>
      </c>
      <c r="F307" s="17" t="s">
        <v>15</v>
      </c>
      <c r="G307" s="17" t="s">
        <v>16</v>
      </c>
      <c r="H307" s="17" t="s">
        <v>17</v>
      </c>
      <c r="I307" s="17" t="s">
        <v>18</v>
      </c>
      <c r="J307" s="17" t="s">
        <v>19</v>
      </c>
      <c r="K307" s="17" t="s">
        <v>20</v>
      </c>
      <c r="L307" s="17" t="s">
        <v>21</v>
      </c>
      <c r="M307" s="17" t="s">
        <v>22</v>
      </c>
      <c r="N307" s="23" t="s">
        <v>23</v>
      </c>
      <c r="O307" s="23" t="s">
        <v>23</v>
      </c>
      <c r="P307" s="17" t="s">
        <v>23</v>
      </c>
    </row>
    <row r="308" spans="2:16" ht="13.2" customHeight="1">
      <c r="B308" s="6"/>
      <c r="C308" s="16" t="s">
        <v>24</v>
      </c>
      <c r="D308" s="16" t="s">
        <v>25</v>
      </c>
      <c r="E308" s="17" t="s">
        <v>26</v>
      </c>
      <c r="F308" s="17" t="s">
        <v>26</v>
      </c>
      <c r="G308" s="5"/>
      <c r="H308" s="17" t="s">
        <v>7</v>
      </c>
      <c r="I308" s="5"/>
      <c r="J308" s="5"/>
      <c r="K308" s="17" t="s">
        <v>27</v>
      </c>
      <c r="L308" s="17" t="s">
        <v>28</v>
      </c>
      <c r="M308" s="17" t="s">
        <v>29</v>
      </c>
      <c r="N308" s="9"/>
      <c r="O308" s="23" t="s">
        <v>30</v>
      </c>
      <c r="P308" s="17" t="s">
        <v>31</v>
      </c>
    </row>
    <row r="309" spans="2:16" ht="13.2" customHeight="1">
      <c r="B309" s="6" t="s">
        <v>32</v>
      </c>
      <c r="C309" s="20" t="s">
        <v>33</v>
      </c>
      <c r="D309" s="20" t="s">
        <v>34</v>
      </c>
      <c r="E309" s="18" t="s">
        <v>35</v>
      </c>
      <c r="F309" s="21" t="s">
        <v>36</v>
      </c>
      <c r="G309" s="22" t="s">
        <v>37</v>
      </c>
      <c r="H309" s="22" t="s">
        <v>38</v>
      </c>
      <c r="I309" s="22" t="s">
        <v>39</v>
      </c>
      <c r="J309" s="22" t="s">
        <v>40</v>
      </c>
      <c r="K309" s="17" t="s">
        <v>41</v>
      </c>
      <c r="L309" s="5"/>
      <c r="M309" s="5"/>
      <c r="N309" s="9"/>
      <c r="O309" s="25" t="s">
        <v>42</v>
      </c>
      <c r="P309" s="17" t="s">
        <v>7</v>
      </c>
    </row>
    <row r="310" spans="2:16" ht="13.2" customHeight="1">
      <c r="J310" s="4"/>
      <c r="K310" s="22" t="s">
        <v>43</v>
      </c>
      <c r="L310" s="22" t="s">
        <v>44</v>
      </c>
      <c r="M310" s="22" t="s">
        <v>45</v>
      </c>
      <c r="N310" s="24" t="s">
        <v>46</v>
      </c>
      <c r="O310" s="9"/>
      <c r="P310" s="7" t="s">
        <v>47</v>
      </c>
    </row>
    <row r="311" spans="2:16" ht="13.2" customHeight="1">
      <c r="M311"/>
      <c r="O311" s="1"/>
    </row>
    <row r="312" spans="2:16" ht="13.2" customHeight="1">
      <c r="B312">
        <v>1.5</v>
      </c>
      <c r="D312" s="1">
        <v>16.48</v>
      </c>
      <c r="E312" s="1">
        <f>F312</f>
        <v>24.72</v>
      </c>
      <c r="F312" s="1">
        <f>B312*D312</f>
        <v>24.72</v>
      </c>
      <c r="G312" s="1">
        <f>2.2/(1.2+E312/100)</f>
        <v>1.5201768933112219</v>
      </c>
      <c r="H312">
        <v>0.7</v>
      </c>
      <c r="I312">
        <v>93.92</v>
      </c>
      <c r="J312" s="1">
        <f>EXP(1.63+9.7/(I312+0.001)-(15.7/(I312+0.001))^2)</f>
        <v>5.5032302161082223</v>
      </c>
      <c r="K312">
        <v>1.05</v>
      </c>
      <c r="L312">
        <v>0.75</v>
      </c>
      <c r="M312">
        <v>1</v>
      </c>
      <c r="N312" s="1">
        <v>7</v>
      </c>
      <c r="O312" s="1">
        <f>N312*M312*L312*K312*H312*G312</f>
        <v>5.8659825870646767</v>
      </c>
      <c r="P312" s="8">
        <f>O312+J312</f>
        <v>11.3692128031729</v>
      </c>
    </row>
    <row r="313" spans="2:16" ht="13.2" customHeight="1">
      <c r="B313">
        <v>2.5</v>
      </c>
      <c r="D313" s="1">
        <v>16.48</v>
      </c>
      <c r="E313" s="1">
        <f t="shared" ref="E313:E317" si="108">F313</f>
        <v>41.2</v>
      </c>
      <c r="F313" s="1">
        <f>F312+(B313-B312)*D312</f>
        <v>41.2</v>
      </c>
      <c r="G313" s="1">
        <f t="shared" ref="G313:G323" si="109">2.2/(1.2+E313/100)</f>
        <v>1.3647642679900744</v>
      </c>
      <c r="H313">
        <v>0.7</v>
      </c>
      <c r="I313">
        <v>93.92</v>
      </c>
      <c r="J313" s="1">
        <f t="shared" ref="J313:J323" si="110">EXP(1.63+9.7/(I313+0.001)-(15.7/(I313+0.001))^2)</f>
        <v>5.5032302161082223</v>
      </c>
      <c r="K313">
        <v>1.05</v>
      </c>
      <c r="L313">
        <v>0.75</v>
      </c>
      <c r="M313">
        <v>1</v>
      </c>
      <c r="N313" s="1">
        <v>7</v>
      </c>
      <c r="O313" s="1">
        <f t="shared" ref="O313:O323" si="111">N313*M313*L313*K313*H313*G313</f>
        <v>5.2662841191066994</v>
      </c>
      <c r="P313" s="8">
        <f t="shared" ref="P313:P323" si="112">O313+J313</f>
        <v>10.769514335214922</v>
      </c>
    </row>
    <row r="314" spans="2:16" ht="13.2" customHeight="1">
      <c r="B314">
        <v>3</v>
      </c>
      <c r="D314" s="1">
        <v>15.21</v>
      </c>
      <c r="E314" s="1">
        <f t="shared" si="108"/>
        <v>49.440000000000005</v>
      </c>
      <c r="F314" s="1">
        <f t="shared" ref="F314:F316" si="113">F313+(B314-B313)*D313</f>
        <v>49.440000000000005</v>
      </c>
      <c r="G314" s="1">
        <f t="shared" si="109"/>
        <v>1.2983947119924459</v>
      </c>
      <c r="H314">
        <v>0.7</v>
      </c>
      <c r="I314">
        <v>63.72</v>
      </c>
      <c r="J314" s="1">
        <f t="shared" si="110"/>
        <v>5.5930220497047767</v>
      </c>
      <c r="K314">
        <v>1.05</v>
      </c>
      <c r="L314">
        <v>0.75</v>
      </c>
      <c r="M314">
        <v>1</v>
      </c>
      <c r="N314" s="1">
        <v>14</v>
      </c>
      <c r="O314" s="1">
        <f t="shared" si="111"/>
        <v>10.020361189801701</v>
      </c>
      <c r="P314" s="8">
        <f t="shared" si="112"/>
        <v>15.613383239506478</v>
      </c>
    </row>
    <row r="315" spans="2:16">
      <c r="B315">
        <v>4.5</v>
      </c>
      <c r="D315" s="1">
        <v>15.21</v>
      </c>
      <c r="E315" s="1">
        <f t="shared" si="108"/>
        <v>72.25500000000001</v>
      </c>
      <c r="F315" s="1">
        <f t="shared" si="113"/>
        <v>72.25500000000001</v>
      </c>
      <c r="G315" s="1">
        <f t="shared" si="109"/>
        <v>1.1443135419104835</v>
      </c>
      <c r="H315">
        <v>0.7</v>
      </c>
      <c r="I315">
        <v>63.72</v>
      </c>
      <c r="J315" s="1">
        <f t="shared" si="110"/>
        <v>5.5930220497047767</v>
      </c>
      <c r="K315">
        <v>1.05</v>
      </c>
      <c r="L315">
        <v>1</v>
      </c>
      <c r="M315">
        <v>1</v>
      </c>
      <c r="N315" s="1">
        <v>17</v>
      </c>
      <c r="O315" s="1">
        <f t="shared" si="111"/>
        <v>14.298197706171493</v>
      </c>
      <c r="P315" s="8">
        <f t="shared" si="112"/>
        <v>19.891219755876271</v>
      </c>
    </row>
    <row r="316" spans="2:16">
      <c r="B316">
        <v>6</v>
      </c>
      <c r="D316" s="1">
        <v>15.21</v>
      </c>
      <c r="E316" s="1">
        <f t="shared" si="108"/>
        <v>95.070000000000007</v>
      </c>
      <c r="F316" s="1">
        <f t="shared" si="113"/>
        <v>95.070000000000007</v>
      </c>
      <c r="G316" s="1">
        <f t="shared" si="109"/>
        <v>1.0229227693309155</v>
      </c>
      <c r="H316">
        <v>0.7</v>
      </c>
      <c r="I316">
        <v>63.72</v>
      </c>
      <c r="J316" s="1">
        <f t="shared" si="110"/>
        <v>5.5930220497047767</v>
      </c>
      <c r="K316">
        <v>1.05</v>
      </c>
      <c r="L316">
        <v>1</v>
      </c>
      <c r="M316">
        <v>1</v>
      </c>
      <c r="N316" s="1">
        <v>21</v>
      </c>
      <c r="O316" s="1">
        <f t="shared" si="111"/>
        <v>15.788812944622681</v>
      </c>
      <c r="P316" s="8">
        <f t="shared" si="112"/>
        <v>21.381834994327455</v>
      </c>
    </row>
    <row r="317" spans="2:16">
      <c r="B317">
        <v>7.5</v>
      </c>
      <c r="C317" s="1">
        <v>19.82</v>
      </c>
      <c r="D317" s="1">
        <v>15.21</v>
      </c>
      <c r="E317" s="1">
        <f t="shared" si="108"/>
        <v>117.88500000000001</v>
      </c>
      <c r="F317" s="1">
        <f>F316+(B317-B316)*D316</f>
        <v>117.88500000000001</v>
      </c>
      <c r="G317" s="1">
        <f t="shared" si="109"/>
        <v>0.92481661306934038</v>
      </c>
      <c r="H317">
        <v>0.7</v>
      </c>
      <c r="I317">
        <v>63.72</v>
      </c>
      <c r="J317" s="1">
        <f t="shared" si="110"/>
        <v>5.5930220497047767</v>
      </c>
      <c r="K317">
        <v>1.05</v>
      </c>
      <c r="L317">
        <v>1</v>
      </c>
      <c r="M317">
        <v>1</v>
      </c>
      <c r="N317" s="1">
        <v>19</v>
      </c>
      <c r="O317" s="1">
        <f t="shared" si="111"/>
        <v>12.915064001513336</v>
      </c>
      <c r="P317" s="8">
        <f t="shared" si="112"/>
        <v>18.508086051218115</v>
      </c>
    </row>
    <row r="318" spans="2:16" ht="13.2" customHeight="1">
      <c r="B318">
        <v>8.5</v>
      </c>
      <c r="C318" s="1">
        <v>19.82</v>
      </c>
      <c r="D318" s="1">
        <v>15.21</v>
      </c>
      <c r="E318" s="1">
        <f>F318-(B318-8)*9.81</f>
        <v>130.5</v>
      </c>
      <c r="F318" s="1">
        <v>135.405</v>
      </c>
      <c r="G318" s="1">
        <f t="shared" si="109"/>
        <v>0.87824351297405201</v>
      </c>
      <c r="H318">
        <v>0.7</v>
      </c>
      <c r="I318">
        <v>63.72</v>
      </c>
      <c r="J318" s="1">
        <f t="shared" si="110"/>
        <v>5.5930220497047767</v>
      </c>
      <c r="K318">
        <v>1.05</v>
      </c>
      <c r="L318">
        <v>1</v>
      </c>
      <c r="M318">
        <v>1</v>
      </c>
      <c r="N318" s="1">
        <v>19</v>
      </c>
      <c r="O318" s="1">
        <f t="shared" si="111"/>
        <v>12.264670658682634</v>
      </c>
      <c r="P318" s="8">
        <f t="shared" si="112"/>
        <v>17.857692708387411</v>
      </c>
    </row>
    <row r="319" spans="2:16">
      <c r="B319">
        <v>9</v>
      </c>
      <c r="C319">
        <v>21.88</v>
      </c>
      <c r="D319" s="1">
        <v>17.07</v>
      </c>
      <c r="E319" s="1">
        <f>F319-(B319-8)*9.81</f>
        <v>135.505</v>
      </c>
      <c r="F319" s="1">
        <f>F318+(B319-B318)*C318</f>
        <v>145.315</v>
      </c>
      <c r="G319" s="1">
        <f t="shared" si="109"/>
        <v>0.86103990137179331</v>
      </c>
      <c r="H319">
        <v>0.7</v>
      </c>
      <c r="I319">
        <v>68.86</v>
      </c>
      <c r="J319" s="1">
        <f t="shared" si="110"/>
        <v>5.5782857624780657</v>
      </c>
      <c r="K319">
        <v>1.05</v>
      </c>
      <c r="L319">
        <v>1</v>
      </c>
      <c r="M319">
        <v>1</v>
      </c>
      <c r="N319" s="1">
        <v>25</v>
      </c>
      <c r="O319" s="1">
        <f t="shared" si="111"/>
        <v>15.821608187706703</v>
      </c>
      <c r="P319" s="8">
        <f t="shared" si="112"/>
        <v>21.399893950184769</v>
      </c>
    </row>
    <row r="320" spans="2:16">
      <c r="B320">
        <v>10.5</v>
      </c>
      <c r="C320">
        <v>21.88</v>
      </c>
      <c r="D320" s="1">
        <v>17.07</v>
      </c>
      <c r="E320" s="1">
        <f>F320-(B320-8)*9.81</f>
        <v>153.60999999999999</v>
      </c>
      <c r="F320" s="1">
        <f t="shared" ref="F320:F323" si="114">F319+(B320-B319)*C319</f>
        <v>178.13499999999999</v>
      </c>
      <c r="G320" s="1">
        <f t="shared" si="109"/>
        <v>0.80406417894082838</v>
      </c>
      <c r="H320">
        <v>0.7</v>
      </c>
      <c r="I320">
        <v>68.86</v>
      </c>
      <c r="J320" s="1">
        <f t="shared" si="110"/>
        <v>5.5782857624780657</v>
      </c>
      <c r="K320">
        <v>1.05</v>
      </c>
      <c r="L320">
        <v>1</v>
      </c>
      <c r="M320">
        <v>1</v>
      </c>
      <c r="N320" s="1">
        <v>22</v>
      </c>
      <c r="O320" s="1">
        <f t="shared" si="111"/>
        <v>13.001717773473196</v>
      </c>
      <c r="P320" s="8">
        <f t="shared" si="112"/>
        <v>18.580003535951263</v>
      </c>
    </row>
    <row r="321" spans="2:16">
      <c r="B321">
        <v>12</v>
      </c>
      <c r="C321">
        <v>21.88</v>
      </c>
      <c r="D321" s="1">
        <v>17.07</v>
      </c>
      <c r="E321" s="1">
        <f t="shared" ref="E321:E323" si="115">F321-(B321-8)*9.81</f>
        <v>171.71499999999997</v>
      </c>
      <c r="F321" s="1">
        <f t="shared" si="114"/>
        <v>210.95499999999998</v>
      </c>
      <c r="G321" s="1">
        <f t="shared" si="109"/>
        <v>0.75416073907752446</v>
      </c>
      <c r="H321">
        <v>0.7</v>
      </c>
      <c r="I321">
        <v>68.86</v>
      </c>
      <c r="J321" s="1">
        <f t="shared" si="110"/>
        <v>5.5782857624780657</v>
      </c>
      <c r="K321">
        <v>1.05</v>
      </c>
      <c r="L321">
        <v>1</v>
      </c>
      <c r="M321">
        <v>1</v>
      </c>
      <c r="N321" s="1">
        <v>26</v>
      </c>
      <c r="O321" s="1">
        <f t="shared" si="111"/>
        <v>14.412011723771492</v>
      </c>
      <c r="P321" s="8">
        <f t="shared" si="112"/>
        <v>19.99029748624956</v>
      </c>
    </row>
    <row r="322" spans="2:16">
      <c r="B322">
        <v>13.5</v>
      </c>
      <c r="C322">
        <v>21.88</v>
      </c>
      <c r="D322" s="1">
        <v>17.07</v>
      </c>
      <c r="E322" s="1">
        <f t="shared" si="115"/>
        <v>189.81999999999996</v>
      </c>
      <c r="F322" s="1">
        <f t="shared" si="114"/>
        <v>243.77499999999998</v>
      </c>
      <c r="G322" s="1">
        <f t="shared" si="109"/>
        <v>0.71008972952036686</v>
      </c>
      <c r="H322">
        <v>0.7</v>
      </c>
      <c r="I322">
        <v>68.86</v>
      </c>
      <c r="J322" s="1">
        <f t="shared" si="110"/>
        <v>5.5782857624780657</v>
      </c>
      <c r="K322">
        <v>1.05</v>
      </c>
      <c r="L322">
        <v>1</v>
      </c>
      <c r="M322">
        <v>1</v>
      </c>
      <c r="N322" s="1">
        <v>25</v>
      </c>
      <c r="O322" s="1">
        <f t="shared" si="111"/>
        <v>13.047898779936741</v>
      </c>
      <c r="P322" s="8">
        <f t="shared" si="112"/>
        <v>18.626184542414805</v>
      </c>
    </row>
    <row r="323" spans="2:16">
      <c r="B323">
        <v>15</v>
      </c>
      <c r="C323">
        <v>21.88</v>
      </c>
      <c r="D323" s="1">
        <v>17.07</v>
      </c>
      <c r="E323" s="1">
        <f t="shared" si="115"/>
        <v>207.92499999999995</v>
      </c>
      <c r="F323" s="1">
        <f t="shared" si="114"/>
        <v>276.59499999999997</v>
      </c>
      <c r="G323" s="1">
        <f t="shared" si="109"/>
        <v>0.67088511092475434</v>
      </c>
      <c r="H323">
        <v>0.7</v>
      </c>
      <c r="I323">
        <v>68.86</v>
      </c>
      <c r="J323" s="1">
        <f t="shared" si="110"/>
        <v>5.5782857624780657</v>
      </c>
      <c r="K323">
        <v>1.05</v>
      </c>
      <c r="L323">
        <v>1</v>
      </c>
      <c r="M323">
        <v>1</v>
      </c>
      <c r="N323" s="1">
        <v>29</v>
      </c>
      <c r="O323" s="1">
        <f t="shared" si="111"/>
        <v>14.299916139361139</v>
      </c>
      <c r="P323" s="8">
        <f t="shared" si="112"/>
        <v>19.878201901839205</v>
      </c>
    </row>
    <row r="324" spans="2:16" ht="13.2" customHeight="1">
      <c r="E324" s="3"/>
      <c r="G324" s="1"/>
      <c r="J324" s="1"/>
      <c r="M324"/>
      <c r="O324" s="1"/>
      <c r="P324" s="8"/>
    </row>
    <row r="325" spans="2:16" ht="13.2" customHeight="1">
      <c r="E325" s="3"/>
      <c r="G325" s="1"/>
      <c r="I325" s="2"/>
      <c r="J325" s="1"/>
      <c r="M325"/>
      <c r="O325" s="1"/>
      <c r="P325" s="8"/>
    </row>
    <row r="326" spans="2:16" ht="13.2" customHeight="1"/>
    <row r="327" spans="2:16" ht="13.2" customHeight="1"/>
    <row r="328" spans="2:16" ht="13.2" customHeight="1"/>
    <row r="329" spans="2:16" ht="13.2" customHeight="1">
      <c r="B329" s="15" t="s">
        <v>14</v>
      </c>
      <c r="C329" s="15" t="s">
        <v>48</v>
      </c>
      <c r="D329" s="15" t="s">
        <v>49</v>
      </c>
      <c r="E329" s="15" t="s">
        <v>50</v>
      </c>
      <c r="F329" s="15" t="s">
        <v>51</v>
      </c>
      <c r="G329" s="15" t="s">
        <v>52</v>
      </c>
      <c r="H329" s="15" t="s">
        <v>53</v>
      </c>
      <c r="I329" s="15" t="s">
        <v>54</v>
      </c>
      <c r="J329" s="15" t="s">
        <v>55</v>
      </c>
    </row>
    <row r="330" spans="2:16" ht="13.2" customHeight="1">
      <c r="B330" s="11" t="s">
        <v>32</v>
      </c>
      <c r="C330" s="10"/>
      <c r="D330" s="10"/>
      <c r="E330" s="10"/>
      <c r="F330" s="13"/>
      <c r="G330" s="10"/>
      <c r="H330" s="10"/>
      <c r="I330" s="10"/>
      <c r="J330" s="10"/>
    </row>
    <row r="331" spans="2:16" ht="13.2" customHeight="1">
      <c r="B331">
        <f>B312</f>
        <v>1.5</v>
      </c>
      <c r="C331" s="8">
        <f>P312</f>
        <v>11.3692128031729</v>
      </c>
      <c r="D331">
        <f>E312</f>
        <v>24.72</v>
      </c>
      <c r="E331">
        <f>F312</f>
        <v>24.72</v>
      </c>
      <c r="F331" s="14">
        <f>1-0.00765*B331</f>
        <v>0.98852499999999999</v>
      </c>
      <c r="G331" s="14">
        <f>0.65*0.16*(E331/D331)*F331</f>
        <v>0.10280660000000001</v>
      </c>
      <c r="H331" s="12">
        <f>EXP((C331/14.1)+((C331/126)^2)-((C331/23.6)^3)+((C331/25.4)^4)-2.8)</f>
        <v>0.1278121535363464</v>
      </c>
      <c r="I331" s="14">
        <f>((10^2.24)/(6.8^2.56))</f>
        <v>1.2846274075918176</v>
      </c>
      <c r="J331" s="2">
        <f>(H331*I331)/G331</f>
        <v>1.5970861350937005</v>
      </c>
    </row>
    <row r="332" spans="2:16" ht="13.2" customHeight="1">
      <c r="B332">
        <f t="shared" ref="B332:B342" si="116">B313</f>
        <v>2.5</v>
      </c>
      <c r="C332" s="8">
        <f t="shared" ref="C332:C342" si="117">P313</f>
        <v>10.769514335214922</v>
      </c>
      <c r="D332">
        <f t="shared" ref="D332:D342" si="118">E313</f>
        <v>41.2</v>
      </c>
      <c r="E332">
        <f t="shared" ref="E332:E342" si="119">F313</f>
        <v>41.2</v>
      </c>
      <c r="F332" s="14">
        <f t="shared" ref="F332:F336" si="120">1-0.00765*B332</f>
        <v>0.98087500000000005</v>
      </c>
      <c r="G332" s="14">
        <f t="shared" ref="G332:G342" si="121">0.65*0.16*(E332/D332)*F332</f>
        <v>0.10201100000000002</v>
      </c>
      <c r="H332" s="12">
        <f t="shared" ref="H332:H342" si="122">EXP((C332/14.1)+((C332/126)^2)-((C332/23.6)^3)+((C332/25.4)^4)-2.8)</f>
        <v>0.12348829300738165</v>
      </c>
      <c r="I332" s="14">
        <f t="shared" ref="I332:I342" si="123">((10^2.24)/(6.8^2.56))</f>
        <v>1.2846274075918176</v>
      </c>
      <c r="J332" s="2">
        <f t="shared" ref="J332:J342" si="124">(H332*I332)/G332</f>
        <v>1.5550915657528253</v>
      </c>
    </row>
    <row r="333" spans="2:16" ht="13.2" customHeight="1">
      <c r="B333">
        <f t="shared" si="116"/>
        <v>3</v>
      </c>
      <c r="C333" s="8">
        <f t="shared" si="117"/>
        <v>15.613383239506478</v>
      </c>
      <c r="D333">
        <f t="shared" si="118"/>
        <v>49.440000000000005</v>
      </c>
      <c r="E333">
        <f t="shared" si="119"/>
        <v>49.440000000000005</v>
      </c>
      <c r="F333" s="14">
        <f t="shared" si="120"/>
        <v>0.97704999999999997</v>
      </c>
      <c r="G333" s="14">
        <f t="shared" si="121"/>
        <v>0.1016132</v>
      </c>
      <c r="H333" s="12">
        <f t="shared" si="122"/>
        <v>0.16136145128320362</v>
      </c>
      <c r="I333" s="14">
        <f t="shared" si="123"/>
        <v>1.2846274075918176</v>
      </c>
      <c r="J333" s="2">
        <f t="shared" si="124"/>
        <v>2.0399844001290699</v>
      </c>
    </row>
    <row r="334" spans="2:16" ht="13.2" customHeight="1">
      <c r="B334">
        <f t="shared" si="116"/>
        <v>4.5</v>
      </c>
      <c r="C334" s="8">
        <f t="shared" si="117"/>
        <v>19.891219755876271</v>
      </c>
      <c r="D334">
        <f t="shared" si="118"/>
        <v>72.25500000000001</v>
      </c>
      <c r="E334">
        <f t="shared" si="119"/>
        <v>72.25500000000001</v>
      </c>
      <c r="F334" s="14">
        <f t="shared" si="120"/>
        <v>0.96557499999999996</v>
      </c>
      <c r="G334" s="14">
        <f t="shared" si="121"/>
        <v>0.1004198</v>
      </c>
      <c r="H334" s="12">
        <f t="shared" si="122"/>
        <v>0.20453819747704494</v>
      </c>
      <c r="I334" s="14">
        <f t="shared" si="123"/>
        <v>1.2846274075918176</v>
      </c>
      <c r="J334" s="2">
        <f t="shared" si="124"/>
        <v>2.6165693855040488</v>
      </c>
    </row>
    <row r="335" spans="2:16" ht="13.2" customHeight="1">
      <c r="B335">
        <f t="shared" si="116"/>
        <v>6</v>
      </c>
      <c r="C335" s="8">
        <f t="shared" si="117"/>
        <v>21.381834994327455</v>
      </c>
      <c r="D335">
        <f t="shared" si="118"/>
        <v>95.070000000000007</v>
      </c>
      <c r="E335">
        <f t="shared" si="119"/>
        <v>95.070000000000007</v>
      </c>
      <c r="F335" s="14">
        <f t="shared" si="120"/>
        <v>0.95409999999999995</v>
      </c>
      <c r="G335" s="14">
        <f t="shared" si="121"/>
        <v>9.9226400000000006E-2</v>
      </c>
      <c r="H335" s="12">
        <f t="shared" si="122"/>
        <v>0.22395743591081108</v>
      </c>
      <c r="I335" s="14">
        <f t="shared" si="123"/>
        <v>1.2846274075918176</v>
      </c>
      <c r="J335" s="2">
        <f t="shared" si="124"/>
        <v>2.8994487384911261</v>
      </c>
    </row>
    <row r="336" spans="2:16" ht="13.2" customHeight="1">
      <c r="B336">
        <f t="shared" si="116"/>
        <v>7.5</v>
      </c>
      <c r="C336" s="8">
        <f t="shared" si="117"/>
        <v>18.508086051218115</v>
      </c>
      <c r="D336">
        <f t="shared" si="118"/>
        <v>117.88500000000001</v>
      </c>
      <c r="E336">
        <f t="shared" si="119"/>
        <v>117.88500000000001</v>
      </c>
      <c r="F336" s="14">
        <f t="shared" si="120"/>
        <v>0.94262500000000005</v>
      </c>
      <c r="G336" s="14">
        <f t="shared" si="121"/>
        <v>9.8033000000000009E-2</v>
      </c>
      <c r="H336" s="12">
        <f t="shared" si="122"/>
        <v>0.18896045778859272</v>
      </c>
      <c r="I336" s="14">
        <f t="shared" si="123"/>
        <v>1.2846274075918176</v>
      </c>
      <c r="J336" s="2">
        <f t="shared" si="124"/>
        <v>2.4761435743711089</v>
      </c>
    </row>
    <row r="337" spans="2:15" ht="13.2" customHeight="1">
      <c r="B337">
        <f t="shared" si="116"/>
        <v>8.5</v>
      </c>
      <c r="C337" s="8">
        <f t="shared" si="117"/>
        <v>17.857692708387411</v>
      </c>
      <c r="D337">
        <f t="shared" si="118"/>
        <v>130.5</v>
      </c>
      <c r="E337">
        <f t="shared" si="119"/>
        <v>135.405</v>
      </c>
      <c r="F337" s="14">
        <f>1-0.00765*B337</f>
        <v>0.934975</v>
      </c>
      <c r="G337" s="14">
        <f t="shared" si="121"/>
        <v>0.10089218503448277</v>
      </c>
      <c r="H337" s="12">
        <f t="shared" si="122"/>
        <v>0.18225700726862248</v>
      </c>
      <c r="I337" s="14">
        <f t="shared" si="123"/>
        <v>1.2846274075918176</v>
      </c>
      <c r="J337" s="2">
        <f t="shared" si="124"/>
        <v>2.3206192499737437</v>
      </c>
    </row>
    <row r="338" spans="2:15" ht="13.2" customHeight="1">
      <c r="B338">
        <f t="shared" si="116"/>
        <v>9</v>
      </c>
      <c r="C338" s="8">
        <f t="shared" si="117"/>
        <v>21.399893950184769</v>
      </c>
      <c r="D338">
        <f t="shared" si="118"/>
        <v>135.505</v>
      </c>
      <c r="E338">
        <f t="shared" si="119"/>
        <v>145.315</v>
      </c>
      <c r="F338" s="14">
        <f>1-0.00765*B338</f>
        <v>0.93115000000000003</v>
      </c>
      <c r="G338" s="14">
        <f t="shared" si="121"/>
        <v>0.10385038540275268</v>
      </c>
      <c r="H338" s="12">
        <f t="shared" si="122"/>
        <v>0.22421336784946458</v>
      </c>
      <c r="I338" s="14">
        <f t="shared" si="123"/>
        <v>1.2846274075918176</v>
      </c>
      <c r="J338" s="2">
        <f t="shared" si="124"/>
        <v>2.7735153448959049</v>
      </c>
    </row>
    <row r="339" spans="2:15" ht="13.2" customHeight="1">
      <c r="B339">
        <f t="shared" si="116"/>
        <v>10.5</v>
      </c>
      <c r="C339" s="8">
        <f t="shared" si="117"/>
        <v>18.580003535951263</v>
      </c>
      <c r="D339">
        <f t="shared" si="118"/>
        <v>153.60999999999999</v>
      </c>
      <c r="E339">
        <f t="shared" si="119"/>
        <v>178.13499999999999</v>
      </c>
      <c r="F339" s="14">
        <f>1.174-0.0267*B339</f>
        <v>0.89364999999999994</v>
      </c>
      <c r="G339" s="14">
        <f t="shared" si="121"/>
        <v>0.10777811109953779</v>
      </c>
      <c r="H339" s="12">
        <f t="shared" si="122"/>
        <v>0.18972375350004958</v>
      </c>
      <c r="I339" s="14">
        <f t="shared" si="123"/>
        <v>1.2846274075918176</v>
      </c>
      <c r="J339" s="2">
        <f t="shared" si="124"/>
        <v>2.26135280281789</v>
      </c>
    </row>
    <row r="340" spans="2:15" ht="13.2" customHeight="1">
      <c r="B340">
        <f t="shared" si="116"/>
        <v>12</v>
      </c>
      <c r="C340" s="8">
        <f t="shared" si="117"/>
        <v>19.99029748624956</v>
      </c>
      <c r="D340">
        <f t="shared" si="118"/>
        <v>171.71499999999997</v>
      </c>
      <c r="E340">
        <f t="shared" si="119"/>
        <v>210.95499999999998</v>
      </c>
      <c r="F340" s="14">
        <f t="shared" ref="F340" si="125">1.174-0.0267*B340</f>
        <v>0.85359999999999991</v>
      </c>
      <c r="G340" s="14">
        <f t="shared" si="121"/>
        <v>0.10906096469149464</v>
      </c>
      <c r="H340" s="12">
        <f t="shared" si="122"/>
        <v>0.20573487602849849</v>
      </c>
      <c r="I340" s="14">
        <f t="shared" si="123"/>
        <v>1.2846274075918176</v>
      </c>
      <c r="J340" s="2">
        <f t="shared" si="124"/>
        <v>2.4233479062956196</v>
      </c>
    </row>
    <row r="341" spans="2:15" ht="13.2" customHeight="1">
      <c r="B341">
        <f t="shared" si="116"/>
        <v>13.5</v>
      </c>
      <c r="C341" s="8">
        <f t="shared" si="117"/>
        <v>18.626184542414805</v>
      </c>
      <c r="D341">
        <f t="shared" si="118"/>
        <v>189.81999999999996</v>
      </c>
      <c r="E341">
        <f t="shared" si="119"/>
        <v>243.77499999999998</v>
      </c>
      <c r="F341" s="14">
        <f>1.174-0.0267*B341</f>
        <v>0.81354999999999988</v>
      </c>
      <c r="G341" s="14">
        <f t="shared" si="121"/>
        <v>0.10865877004530609</v>
      </c>
      <c r="H341" s="12">
        <f t="shared" si="122"/>
        <v>0.1902163459652994</v>
      </c>
      <c r="I341" s="14">
        <f t="shared" si="123"/>
        <v>1.2846274075918176</v>
      </c>
      <c r="J341" s="2">
        <f t="shared" si="124"/>
        <v>2.2488486782714761</v>
      </c>
    </row>
    <row r="342" spans="2:15">
      <c r="B342">
        <f t="shared" si="116"/>
        <v>15</v>
      </c>
      <c r="C342" s="8">
        <f t="shared" si="117"/>
        <v>19.878201901839205</v>
      </c>
      <c r="D342">
        <f t="shared" si="118"/>
        <v>207.92499999999995</v>
      </c>
      <c r="E342">
        <f t="shared" si="119"/>
        <v>276.59499999999997</v>
      </c>
      <c r="F342" s="14">
        <f t="shared" ref="F342" si="126">1.174-0.0267*B342</f>
        <v>0.77349999999999985</v>
      </c>
      <c r="G342" s="14">
        <f t="shared" si="121"/>
        <v>0.1070117022003126</v>
      </c>
      <c r="H342" s="12">
        <f t="shared" si="122"/>
        <v>0.20438185251190527</v>
      </c>
      <c r="I342" s="14">
        <f t="shared" si="123"/>
        <v>1.2846274075918176</v>
      </c>
      <c r="J342" s="2">
        <f t="shared" si="124"/>
        <v>2.4535123164353805</v>
      </c>
    </row>
    <row r="343" spans="2:15" ht="15">
      <c r="B343" s="11"/>
      <c r="C343" s="10"/>
      <c r="D343" s="10"/>
      <c r="E343" s="10"/>
      <c r="F343" s="13"/>
      <c r="G343" s="10"/>
      <c r="H343" s="10"/>
      <c r="I343" s="10"/>
      <c r="J343" s="10"/>
    </row>
    <row r="344" spans="2:15">
      <c r="C344" s="8"/>
      <c r="F344" s="14"/>
      <c r="G344" s="14"/>
      <c r="H344" s="12"/>
      <c r="I344" s="14"/>
      <c r="J344" s="2"/>
    </row>
    <row r="345" spans="2:15">
      <c r="C345" s="8"/>
      <c r="F345" s="14"/>
      <c r="G345" s="14"/>
      <c r="H345" s="12"/>
      <c r="I345" s="14"/>
      <c r="J345" s="2"/>
    </row>
    <row r="346" spans="2:15">
      <c r="C346" s="8"/>
      <c r="F346" s="14"/>
      <c r="G346" s="14"/>
      <c r="H346" s="12"/>
      <c r="I346" s="14"/>
      <c r="J346" s="2"/>
    </row>
    <row r="347" spans="2:15">
      <c r="C347" s="8"/>
      <c r="F347" s="14"/>
      <c r="G347" s="14"/>
      <c r="H347" s="12"/>
      <c r="I347" s="14"/>
      <c r="J347" s="2"/>
    </row>
    <row r="348" spans="2:15">
      <c r="C348" s="8"/>
      <c r="F348" s="14"/>
      <c r="G348" s="14"/>
      <c r="H348" s="12"/>
      <c r="I348" s="14"/>
      <c r="J348" s="2"/>
    </row>
    <row r="349" spans="2:15" ht="21">
      <c r="F349" s="30" t="s">
        <v>64</v>
      </c>
    </row>
    <row r="350" spans="2:15" ht="24.6">
      <c r="E350" s="34" t="s">
        <v>1</v>
      </c>
      <c r="F350" s="34"/>
      <c r="G350" s="34"/>
      <c r="H350" s="34"/>
      <c r="I350" s="34"/>
      <c r="J350" s="34"/>
      <c r="K350" s="34"/>
      <c r="M350" s="29" t="s">
        <v>59</v>
      </c>
      <c r="O350" s="1"/>
    </row>
    <row r="351" spans="2:15" ht="24.6">
      <c r="E351" s="28" t="s">
        <v>3</v>
      </c>
      <c r="F351" s="28"/>
      <c r="G351" s="28"/>
      <c r="H351" s="28"/>
      <c r="I351" s="28"/>
      <c r="M351"/>
      <c r="O351" s="1"/>
    </row>
    <row r="352" spans="2:15">
      <c r="M352"/>
      <c r="O352" s="1"/>
    </row>
    <row r="353" spans="2:16">
      <c r="C353" s="16" t="s">
        <v>4</v>
      </c>
      <c r="D353" s="16" t="s">
        <v>4</v>
      </c>
      <c r="E353" s="17" t="s">
        <v>5</v>
      </c>
      <c r="F353" s="17" t="s">
        <v>6</v>
      </c>
      <c r="G353" s="17" t="s">
        <v>7</v>
      </c>
      <c r="H353" s="17" t="s">
        <v>8</v>
      </c>
      <c r="I353" s="17" t="s">
        <v>9</v>
      </c>
      <c r="J353" s="17" t="s">
        <v>7</v>
      </c>
      <c r="K353" s="17" t="s">
        <v>7</v>
      </c>
      <c r="L353" s="17" t="s">
        <v>7</v>
      </c>
      <c r="M353" s="17" t="s">
        <v>10</v>
      </c>
      <c r="N353" s="23" t="s">
        <v>11</v>
      </c>
      <c r="O353" s="23" t="s">
        <v>12</v>
      </c>
      <c r="P353" s="17" t="s">
        <v>12</v>
      </c>
    </row>
    <row r="354" spans="2:16">
      <c r="B354" s="19" t="s">
        <v>14</v>
      </c>
      <c r="C354" s="16" t="s">
        <v>15</v>
      </c>
      <c r="D354" s="16" t="s">
        <v>15</v>
      </c>
      <c r="E354" s="17" t="s">
        <v>15</v>
      </c>
      <c r="F354" s="17" t="s">
        <v>15</v>
      </c>
      <c r="G354" s="17" t="s">
        <v>16</v>
      </c>
      <c r="H354" s="17" t="s">
        <v>17</v>
      </c>
      <c r="I354" s="17" t="s">
        <v>18</v>
      </c>
      <c r="J354" s="17" t="s">
        <v>19</v>
      </c>
      <c r="K354" s="17" t="s">
        <v>20</v>
      </c>
      <c r="L354" s="17" t="s">
        <v>21</v>
      </c>
      <c r="M354" s="17" t="s">
        <v>22</v>
      </c>
      <c r="N354" s="23" t="s">
        <v>23</v>
      </c>
      <c r="O354" s="23" t="s">
        <v>23</v>
      </c>
      <c r="P354" s="17" t="s">
        <v>23</v>
      </c>
    </row>
    <row r="355" spans="2:16" ht="15.6">
      <c r="B355" s="6"/>
      <c r="C355" s="16" t="s">
        <v>24</v>
      </c>
      <c r="D355" s="16" t="s">
        <v>25</v>
      </c>
      <c r="E355" s="17" t="s">
        <v>26</v>
      </c>
      <c r="F355" s="17" t="s">
        <v>26</v>
      </c>
      <c r="G355" s="5"/>
      <c r="H355" s="17" t="s">
        <v>7</v>
      </c>
      <c r="I355" s="5"/>
      <c r="J355" s="5"/>
      <c r="K355" s="17" t="s">
        <v>27</v>
      </c>
      <c r="L355" s="17" t="s">
        <v>28</v>
      </c>
      <c r="M355" s="17" t="s">
        <v>29</v>
      </c>
      <c r="N355" s="9"/>
      <c r="O355" s="23" t="s">
        <v>30</v>
      </c>
      <c r="P355" s="17" t="s">
        <v>31</v>
      </c>
    </row>
    <row r="356" spans="2:16" ht="23.4">
      <c r="B356" s="6" t="s">
        <v>32</v>
      </c>
      <c r="C356" s="20" t="s">
        <v>33</v>
      </c>
      <c r="D356" s="20" t="s">
        <v>34</v>
      </c>
      <c r="E356" s="18" t="s">
        <v>35</v>
      </c>
      <c r="F356" s="21" t="s">
        <v>36</v>
      </c>
      <c r="G356" s="22" t="s">
        <v>37</v>
      </c>
      <c r="H356" s="22" t="s">
        <v>38</v>
      </c>
      <c r="I356" s="22" t="s">
        <v>39</v>
      </c>
      <c r="J356" s="22" t="s">
        <v>40</v>
      </c>
      <c r="K356" s="17" t="s">
        <v>41</v>
      </c>
      <c r="L356" s="5"/>
      <c r="M356" s="5"/>
      <c r="N356" s="9"/>
      <c r="O356" s="25" t="s">
        <v>42</v>
      </c>
      <c r="P356" s="17" t="s">
        <v>7</v>
      </c>
    </row>
    <row r="357" spans="2:16" ht="21">
      <c r="J357" s="4"/>
      <c r="K357" s="22" t="s">
        <v>43</v>
      </c>
      <c r="L357" s="22" t="s">
        <v>44</v>
      </c>
      <c r="M357" s="22" t="s">
        <v>45</v>
      </c>
      <c r="N357" s="24" t="s">
        <v>46</v>
      </c>
      <c r="O357" s="9"/>
      <c r="P357" s="7" t="s">
        <v>47</v>
      </c>
    </row>
    <row r="358" spans="2:16">
      <c r="M358"/>
      <c r="O358" s="1"/>
    </row>
    <row r="359" spans="2:16">
      <c r="B359">
        <v>1.5</v>
      </c>
      <c r="D359" s="1">
        <v>15.7</v>
      </c>
      <c r="E359" s="1">
        <f>F359</f>
        <v>23.549999999999997</v>
      </c>
      <c r="F359" s="1">
        <f>B359*D359</f>
        <v>23.549999999999997</v>
      </c>
      <c r="G359" s="1">
        <f>2.2/(1.2+E359/100)</f>
        <v>1.5325670498084292</v>
      </c>
      <c r="H359">
        <v>0.7</v>
      </c>
      <c r="I359">
        <v>97.6</v>
      </c>
      <c r="J359" s="1">
        <f>EXP(1.63+9.7/(I359+0.001)-(15.7/(I359+0.001))^2)</f>
        <v>5.4931870559656755</v>
      </c>
      <c r="K359">
        <v>1.05</v>
      </c>
      <c r="L359">
        <v>0.75</v>
      </c>
      <c r="M359">
        <v>1</v>
      </c>
      <c r="N359" s="1">
        <v>8</v>
      </c>
      <c r="O359" s="1">
        <f>N359*M359*L359*K359*H359*G359</f>
        <v>6.7586206896551726</v>
      </c>
      <c r="P359" s="8">
        <f>O359+J359</f>
        <v>12.251807745620848</v>
      </c>
    </row>
    <row r="360" spans="2:16">
      <c r="B360">
        <v>2.5</v>
      </c>
      <c r="D360" s="1">
        <v>15.7</v>
      </c>
      <c r="E360" s="1">
        <f t="shared" ref="E360:E363" si="127">F360</f>
        <v>39.25</v>
      </c>
      <c r="F360" s="1">
        <f>F359+(B360-B359)*D359</f>
        <v>39.25</v>
      </c>
      <c r="G360" s="1">
        <f t="shared" ref="G360:G369" si="128">2.2/(1.2+E360/100)</f>
        <v>1.3814756671899531</v>
      </c>
      <c r="H360">
        <v>0.7</v>
      </c>
      <c r="I360">
        <v>97.6</v>
      </c>
      <c r="J360" s="1">
        <f t="shared" ref="J360:J369" si="129">EXP(1.63+9.7/(I360+0.001)-(15.7/(I360+0.001))^2)</f>
        <v>5.4931870559656755</v>
      </c>
      <c r="K360">
        <v>1.05</v>
      </c>
      <c r="L360">
        <v>0.75</v>
      </c>
      <c r="M360">
        <v>1</v>
      </c>
      <c r="N360" s="1">
        <v>8</v>
      </c>
      <c r="O360" s="1">
        <f t="shared" ref="O360:O369" si="130">N360*M360*L360*K360*H360*G360</f>
        <v>6.0923076923076929</v>
      </c>
      <c r="P360" s="8">
        <f t="shared" ref="P360:P369" si="131">O360+J360</f>
        <v>11.585494748273369</v>
      </c>
    </row>
    <row r="361" spans="2:16">
      <c r="B361">
        <v>3</v>
      </c>
      <c r="D361" s="1">
        <v>15.79</v>
      </c>
      <c r="E361" s="1">
        <f t="shared" si="127"/>
        <v>47.1</v>
      </c>
      <c r="F361" s="1">
        <f t="shared" ref="F361:F363" si="132">F360+(B361-B360)*D360</f>
        <v>47.1</v>
      </c>
      <c r="G361" s="1">
        <f t="shared" si="128"/>
        <v>1.3165769000598444</v>
      </c>
      <c r="H361">
        <v>0.7</v>
      </c>
      <c r="I361">
        <v>36.96</v>
      </c>
      <c r="J361" s="1">
        <f t="shared" si="129"/>
        <v>5.5400719408797148</v>
      </c>
      <c r="K361">
        <v>1.05</v>
      </c>
      <c r="L361">
        <v>0.75</v>
      </c>
      <c r="M361">
        <v>1</v>
      </c>
      <c r="N361" s="1">
        <v>15</v>
      </c>
      <c r="O361" s="1">
        <f t="shared" si="130"/>
        <v>10.886445242369836</v>
      </c>
      <c r="P361" s="8">
        <f t="shared" si="131"/>
        <v>16.426517183249551</v>
      </c>
    </row>
    <row r="362" spans="2:16">
      <c r="B362">
        <v>4.5</v>
      </c>
      <c r="D362" s="1">
        <v>15.79</v>
      </c>
      <c r="E362" s="1">
        <f t="shared" si="127"/>
        <v>70.784999999999997</v>
      </c>
      <c r="F362" s="1">
        <f t="shared" si="132"/>
        <v>70.784999999999997</v>
      </c>
      <c r="G362" s="1">
        <f t="shared" si="128"/>
        <v>1.1531304871976311</v>
      </c>
      <c r="H362">
        <v>0.7</v>
      </c>
      <c r="I362">
        <v>36.96</v>
      </c>
      <c r="J362" s="1">
        <f t="shared" si="129"/>
        <v>5.5400719408797148</v>
      </c>
      <c r="K362">
        <v>1.05</v>
      </c>
      <c r="L362">
        <v>1</v>
      </c>
      <c r="M362">
        <v>1</v>
      </c>
      <c r="N362" s="1">
        <v>19</v>
      </c>
      <c r="O362" s="1">
        <f t="shared" si="130"/>
        <v>16.103467253714918</v>
      </c>
      <c r="P362" s="8">
        <f t="shared" si="131"/>
        <v>21.643539194594631</v>
      </c>
    </row>
    <row r="363" spans="2:16">
      <c r="B363">
        <v>6</v>
      </c>
      <c r="D363" s="1">
        <v>15.79</v>
      </c>
      <c r="E363" s="1">
        <f t="shared" si="127"/>
        <v>94.47</v>
      </c>
      <c r="F363" s="1">
        <f t="shared" si="132"/>
        <v>94.47</v>
      </c>
      <c r="G363" s="1">
        <f t="shared" si="128"/>
        <v>1.0257844920035437</v>
      </c>
      <c r="H363">
        <v>0.7</v>
      </c>
      <c r="I363">
        <v>36.96</v>
      </c>
      <c r="J363" s="1">
        <f t="shared" si="129"/>
        <v>5.5400719408797148</v>
      </c>
      <c r="K363">
        <v>1.05</v>
      </c>
      <c r="L363">
        <v>1</v>
      </c>
      <c r="M363">
        <v>1</v>
      </c>
      <c r="N363" s="1">
        <v>22</v>
      </c>
      <c r="O363" s="1">
        <f t="shared" si="130"/>
        <v>16.586935235697304</v>
      </c>
      <c r="P363" s="8">
        <f t="shared" si="131"/>
        <v>22.127007176577017</v>
      </c>
    </row>
    <row r="364" spans="2:16">
      <c r="B364">
        <v>7.5</v>
      </c>
      <c r="C364" s="1">
        <v>20.21</v>
      </c>
      <c r="D364" s="1">
        <v>15.79</v>
      </c>
      <c r="E364" s="1">
        <f>F364</f>
        <v>118.155</v>
      </c>
      <c r="F364" s="1">
        <f>F363+(B364-B363)*D363</f>
        <v>118.155</v>
      </c>
      <c r="G364" s="1">
        <f t="shared" si="128"/>
        <v>0.92376813419831638</v>
      </c>
      <c r="H364">
        <v>0.7</v>
      </c>
      <c r="I364">
        <v>36.96</v>
      </c>
      <c r="J364" s="1">
        <f t="shared" si="129"/>
        <v>5.5400719408797148</v>
      </c>
      <c r="K364">
        <v>1.05</v>
      </c>
      <c r="L364">
        <v>1</v>
      </c>
      <c r="M364">
        <v>1</v>
      </c>
      <c r="N364" s="1">
        <v>21</v>
      </c>
      <c r="O364" s="1">
        <f t="shared" si="130"/>
        <v>14.258361151351012</v>
      </c>
      <c r="P364" s="8">
        <f t="shared" si="131"/>
        <v>19.798433092230727</v>
      </c>
    </row>
    <row r="365" spans="2:16">
      <c r="B365">
        <v>9</v>
      </c>
      <c r="C365" s="1">
        <v>20.21</v>
      </c>
      <c r="D365" s="1">
        <v>15.79</v>
      </c>
      <c r="E365" s="1">
        <f>F365-(B365-8)*9.81</f>
        <v>136.45499999999998</v>
      </c>
      <c r="F365" s="1">
        <v>146.26499999999999</v>
      </c>
      <c r="G365" s="1">
        <f t="shared" si="128"/>
        <v>0.85785030512175642</v>
      </c>
      <c r="H365">
        <v>0.7</v>
      </c>
      <c r="I365">
        <v>36.96</v>
      </c>
      <c r="J365" s="1">
        <f t="shared" si="129"/>
        <v>5.5400719408797148</v>
      </c>
      <c r="K365">
        <v>1.05</v>
      </c>
      <c r="L365">
        <v>1</v>
      </c>
      <c r="M365">
        <v>1</v>
      </c>
      <c r="N365" s="1">
        <v>24</v>
      </c>
      <c r="O365" s="1">
        <f t="shared" si="130"/>
        <v>15.132479382347784</v>
      </c>
      <c r="P365" s="8">
        <f t="shared" si="131"/>
        <v>20.672551323227498</v>
      </c>
    </row>
    <row r="366" spans="2:16">
      <c r="B366">
        <v>10.5</v>
      </c>
      <c r="C366">
        <v>27.08</v>
      </c>
      <c r="D366" s="1">
        <v>22.95</v>
      </c>
      <c r="E366" s="1">
        <f>F366-(B366-8)*9.81</f>
        <v>152.05499999999998</v>
      </c>
      <c r="F366" s="1">
        <f>F365+(B366-B365)*C365</f>
        <v>176.57999999999998</v>
      </c>
      <c r="G366" s="1">
        <f t="shared" si="128"/>
        <v>0.80866001360019124</v>
      </c>
      <c r="H366">
        <v>0.7</v>
      </c>
      <c r="I366">
        <v>83.78</v>
      </c>
      <c r="J366" s="1">
        <f t="shared" si="129"/>
        <v>5.5326216604230654</v>
      </c>
      <c r="K366">
        <v>1.05</v>
      </c>
      <c r="L366">
        <v>1</v>
      </c>
      <c r="M366">
        <v>1</v>
      </c>
      <c r="N366" s="1">
        <v>24</v>
      </c>
      <c r="O366" s="1">
        <f t="shared" si="130"/>
        <v>14.264762639907374</v>
      </c>
      <c r="P366" s="8">
        <f t="shared" si="131"/>
        <v>19.797384300330439</v>
      </c>
    </row>
    <row r="367" spans="2:16">
      <c r="B367">
        <v>12</v>
      </c>
      <c r="C367">
        <v>27.08</v>
      </c>
      <c r="D367" s="1">
        <v>22.95</v>
      </c>
      <c r="E367" s="1">
        <f>F367-(B367-8)*9.81</f>
        <v>177.95999999999998</v>
      </c>
      <c r="F367" s="1">
        <f t="shared" ref="F367:F369" si="133">F366+(B367-B366)*C366</f>
        <v>217.2</v>
      </c>
      <c r="G367" s="1">
        <f t="shared" si="128"/>
        <v>0.73835414149550294</v>
      </c>
      <c r="H367">
        <v>0.7</v>
      </c>
      <c r="I367">
        <v>83.78</v>
      </c>
      <c r="J367" s="1">
        <f t="shared" si="129"/>
        <v>5.5326216604230654</v>
      </c>
      <c r="K367">
        <v>1.05</v>
      </c>
      <c r="L367">
        <v>1</v>
      </c>
      <c r="M367">
        <v>1</v>
      </c>
      <c r="N367" s="1">
        <v>27</v>
      </c>
      <c r="O367" s="1">
        <f t="shared" si="130"/>
        <v>14.652637937978255</v>
      </c>
      <c r="P367" s="8">
        <f t="shared" si="131"/>
        <v>20.18525959840132</v>
      </c>
    </row>
    <row r="368" spans="2:16">
      <c r="B368">
        <v>13.5</v>
      </c>
      <c r="C368">
        <v>27.08</v>
      </c>
      <c r="D368" s="1">
        <v>22.95</v>
      </c>
      <c r="E368" s="1">
        <f t="shared" ref="E368:E369" si="134">F368-(B368-8)*9.81</f>
        <v>203.86499999999998</v>
      </c>
      <c r="F368" s="1">
        <f t="shared" si="133"/>
        <v>257.82</v>
      </c>
      <c r="G368" s="1">
        <f t="shared" si="128"/>
        <v>0.67929538542293866</v>
      </c>
      <c r="H368">
        <v>0.7</v>
      </c>
      <c r="I368">
        <v>83.78</v>
      </c>
      <c r="J368" s="1">
        <f t="shared" si="129"/>
        <v>5.5326216604230654</v>
      </c>
      <c r="K368">
        <v>1.05</v>
      </c>
      <c r="L368">
        <v>1</v>
      </c>
      <c r="M368">
        <v>1</v>
      </c>
      <c r="N368" s="1">
        <v>31</v>
      </c>
      <c r="O368" s="1">
        <f t="shared" si="130"/>
        <v>15.477745356861657</v>
      </c>
      <c r="P368" s="8">
        <f t="shared" si="131"/>
        <v>21.010367017284722</v>
      </c>
    </row>
    <row r="369" spans="2:16">
      <c r="B369">
        <v>15</v>
      </c>
      <c r="C369">
        <v>27.08</v>
      </c>
      <c r="D369" s="1">
        <v>22.95</v>
      </c>
      <c r="E369" s="1">
        <f t="shared" si="134"/>
        <v>229.76999999999998</v>
      </c>
      <c r="F369" s="1">
        <f t="shared" si="133"/>
        <v>298.44</v>
      </c>
      <c r="G369" s="1">
        <f t="shared" si="128"/>
        <v>0.62898476141464399</v>
      </c>
      <c r="H369">
        <v>0.7</v>
      </c>
      <c r="I369">
        <v>83.78</v>
      </c>
      <c r="J369" s="1">
        <f t="shared" si="129"/>
        <v>5.5326216604230654</v>
      </c>
      <c r="K369">
        <v>1.05</v>
      </c>
      <c r="L369">
        <v>1</v>
      </c>
      <c r="M369">
        <v>1</v>
      </c>
      <c r="N369" s="1">
        <v>28</v>
      </c>
      <c r="O369" s="1">
        <f t="shared" si="130"/>
        <v>12.944506389913375</v>
      </c>
      <c r="P369" s="8">
        <f t="shared" si="131"/>
        <v>18.477128050336439</v>
      </c>
    </row>
    <row r="370" spans="2:16">
      <c r="D370" s="1"/>
      <c r="E370" s="1"/>
      <c r="F370" s="1"/>
      <c r="G370" s="1"/>
      <c r="J370" s="1"/>
      <c r="M370"/>
      <c r="O370" s="1"/>
      <c r="P370" s="8"/>
    </row>
    <row r="371" spans="2:16">
      <c r="E371" s="3"/>
      <c r="G371" s="1"/>
      <c r="J371" s="1"/>
      <c r="M371"/>
      <c r="O371" s="1"/>
      <c r="P371" s="8"/>
    </row>
    <row r="372" spans="2:16">
      <c r="E372" s="3"/>
      <c r="G372" s="1"/>
      <c r="I372" s="2"/>
      <c r="J372" s="1"/>
      <c r="M372"/>
      <c r="O372" s="1"/>
      <c r="P372" s="8"/>
    </row>
    <row r="376" spans="2:16" ht="20.399999999999999">
      <c r="B376" s="15" t="s">
        <v>14</v>
      </c>
      <c r="C376" s="15" t="s">
        <v>48</v>
      </c>
      <c r="D376" s="15" t="s">
        <v>49</v>
      </c>
      <c r="E376" s="15" t="s">
        <v>50</v>
      </c>
      <c r="F376" s="15" t="s">
        <v>51</v>
      </c>
      <c r="G376" s="15" t="s">
        <v>52</v>
      </c>
      <c r="H376" s="15" t="s">
        <v>53</v>
      </c>
      <c r="I376" s="15" t="s">
        <v>54</v>
      </c>
      <c r="J376" s="15" t="s">
        <v>55</v>
      </c>
    </row>
    <row r="377" spans="2:16" ht="15">
      <c r="B377" s="11" t="s">
        <v>32</v>
      </c>
      <c r="C377" s="10"/>
      <c r="D377" s="10"/>
      <c r="E377" s="10"/>
      <c r="F377" s="13"/>
      <c r="G377" s="10"/>
      <c r="H377" s="10"/>
      <c r="I377" s="10"/>
      <c r="J377" s="10"/>
    </row>
    <row r="378" spans="2:16">
      <c r="B378">
        <f>B359</f>
        <v>1.5</v>
      </c>
      <c r="C378" s="8">
        <f>P359</f>
        <v>12.251807745620848</v>
      </c>
      <c r="D378">
        <f>E359</f>
        <v>23.549999999999997</v>
      </c>
      <c r="E378">
        <f>F359</f>
        <v>23.549999999999997</v>
      </c>
      <c r="F378" s="14">
        <f>1-0.00765*B378</f>
        <v>0.98852499999999999</v>
      </c>
      <c r="G378" s="14">
        <f>0.65*0.16*(E378/D378)*F378</f>
        <v>0.10280660000000001</v>
      </c>
      <c r="H378" s="12">
        <f>EXP((C378/14.1)+((C378/126)^2)-((C378/23.6)^3)+((C378/25.4)^4)-2.8)</f>
        <v>0.13433694437983759</v>
      </c>
      <c r="I378" s="14">
        <f>((10^2.24)/(6.8^2.56))</f>
        <v>1.2846274075918176</v>
      </c>
      <c r="J378" s="2">
        <v>1.5</v>
      </c>
    </row>
    <row r="379" spans="2:16">
      <c r="B379">
        <f t="shared" ref="B379:B388" si="135">B360</f>
        <v>2.5</v>
      </c>
      <c r="C379" s="8">
        <f t="shared" ref="C379:C388" si="136">P360</f>
        <v>11.585494748273369</v>
      </c>
      <c r="D379">
        <f t="shared" ref="D379:D388" si="137">E360</f>
        <v>39.25</v>
      </c>
      <c r="E379">
        <f t="shared" ref="E379:E388" si="138">F360</f>
        <v>39.25</v>
      </c>
      <c r="F379" s="14">
        <f t="shared" ref="F379:F383" si="139">1-0.00765*B379</f>
        <v>0.98087500000000005</v>
      </c>
      <c r="G379" s="14">
        <f t="shared" ref="G379:G388" si="140">0.65*0.16*(E379/D379)*F379</f>
        <v>0.10201100000000002</v>
      </c>
      <c r="H379" s="12">
        <f t="shared" ref="H379:H388" si="141">EXP((C379/14.1)+((C379/126)^2)-((C379/23.6)^3)+((C379/25.4)^4)-2.8)</f>
        <v>0.1293928881573238</v>
      </c>
      <c r="I379" s="14">
        <f t="shared" ref="I379:I388" si="142">((10^2.24)/(6.8^2.56))</f>
        <v>1.2846274075918176</v>
      </c>
      <c r="J379" s="2">
        <v>2.5</v>
      </c>
    </row>
    <row r="380" spans="2:16">
      <c r="B380">
        <f t="shared" si="135"/>
        <v>3</v>
      </c>
      <c r="C380" s="8">
        <f t="shared" si="136"/>
        <v>16.426517183249551</v>
      </c>
      <c r="D380">
        <f t="shared" si="137"/>
        <v>47.1</v>
      </c>
      <c r="E380">
        <f t="shared" si="138"/>
        <v>47.1</v>
      </c>
      <c r="F380" s="14">
        <f t="shared" si="139"/>
        <v>0.97704999999999997</v>
      </c>
      <c r="G380" s="14">
        <f t="shared" si="140"/>
        <v>0.1016132</v>
      </c>
      <c r="H380" s="12">
        <f t="shared" si="141"/>
        <v>0.16858931671039548</v>
      </c>
      <c r="I380" s="14">
        <f t="shared" si="142"/>
        <v>1.2846274075918176</v>
      </c>
      <c r="J380" s="2">
        <v>3</v>
      </c>
    </row>
    <row r="381" spans="2:16">
      <c r="B381">
        <f t="shared" si="135"/>
        <v>4.5</v>
      </c>
      <c r="C381" s="8">
        <f t="shared" si="136"/>
        <v>21.643539194594631</v>
      </c>
      <c r="D381">
        <f t="shared" si="137"/>
        <v>70.784999999999997</v>
      </c>
      <c r="E381">
        <f t="shared" si="138"/>
        <v>70.784999999999997</v>
      </c>
      <c r="F381" s="14">
        <f t="shared" si="139"/>
        <v>0.96557499999999996</v>
      </c>
      <c r="G381" s="14">
        <f t="shared" si="140"/>
        <v>0.1004198</v>
      </c>
      <c r="H381" s="12">
        <f t="shared" si="141"/>
        <v>0.22772131560365899</v>
      </c>
      <c r="I381" s="14">
        <f t="shared" si="142"/>
        <v>1.2846274075918176</v>
      </c>
      <c r="J381" s="2">
        <v>4.5</v>
      </c>
    </row>
    <row r="382" spans="2:16">
      <c r="B382">
        <f t="shared" si="135"/>
        <v>6</v>
      </c>
      <c r="C382" s="8">
        <f t="shared" si="136"/>
        <v>22.127007176577017</v>
      </c>
      <c r="D382">
        <f t="shared" si="137"/>
        <v>94.47</v>
      </c>
      <c r="E382">
        <f t="shared" si="138"/>
        <v>94.47</v>
      </c>
      <c r="F382" s="14">
        <f t="shared" si="139"/>
        <v>0.95409999999999995</v>
      </c>
      <c r="G382" s="14">
        <f t="shared" si="140"/>
        <v>9.9226400000000006E-2</v>
      </c>
      <c r="H382" s="12">
        <f t="shared" si="141"/>
        <v>0.23500307214327745</v>
      </c>
      <c r="I382" s="14">
        <f t="shared" si="142"/>
        <v>1.2846274075918176</v>
      </c>
      <c r="J382" s="2">
        <v>6</v>
      </c>
    </row>
    <row r="383" spans="2:16">
      <c r="B383">
        <f t="shared" si="135"/>
        <v>7.5</v>
      </c>
      <c r="C383" s="8">
        <f t="shared" si="136"/>
        <v>19.798433092230727</v>
      </c>
      <c r="D383">
        <f t="shared" si="137"/>
        <v>118.155</v>
      </c>
      <c r="E383">
        <f t="shared" si="138"/>
        <v>118.155</v>
      </c>
      <c r="F383" s="14">
        <f t="shared" si="139"/>
        <v>0.94262500000000005</v>
      </c>
      <c r="G383" s="14">
        <f t="shared" si="140"/>
        <v>9.8033000000000009E-2</v>
      </c>
      <c r="H383" s="12">
        <f t="shared" si="141"/>
        <v>0.20342826066315475</v>
      </c>
      <c r="I383" s="14">
        <f t="shared" si="142"/>
        <v>1.2846274075918176</v>
      </c>
      <c r="J383" s="2">
        <v>7.5</v>
      </c>
    </row>
    <row r="384" spans="2:16">
      <c r="B384">
        <f t="shared" si="135"/>
        <v>9</v>
      </c>
      <c r="C384" s="8">
        <f t="shared" si="136"/>
        <v>20.672551323227498</v>
      </c>
      <c r="D384">
        <f t="shared" si="137"/>
        <v>136.45499999999998</v>
      </c>
      <c r="E384">
        <f t="shared" si="138"/>
        <v>146.26499999999999</v>
      </c>
      <c r="F384" s="14">
        <f>1-0.00765*B384</f>
        <v>0.93115000000000003</v>
      </c>
      <c r="G384" s="14">
        <f t="shared" si="140"/>
        <v>0.10380157629987909</v>
      </c>
      <c r="H384" s="12">
        <f t="shared" si="141"/>
        <v>0.21431939884796825</v>
      </c>
      <c r="I384" s="14">
        <f t="shared" si="142"/>
        <v>1.2846274075918176</v>
      </c>
      <c r="J384" s="2">
        <v>9</v>
      </c>
    </row>
    <row r="385" spans="2:15">
      <c r="B385">
        <f t="shared" si="135"/>
        <v>10.5</v>
      </c>
      <c r="C385" s="8">
        <f t="shared" si="136"/>
        <v>19.797384300330439</v>
      </c>
      <c r="D385">
        <f t="shared" si="137"/>
        <v>152.05499999999998</v>
      </c>
      <c r="E385">
        <f t="shared" si="138"/>
        <v>176.57999999999998</v>
      </c>
      <c r="F385" s="14">
        <f>1.174-0.0267*B385</f>
        <v>0.89364999999999994</v>
      </c>
      <c r="G385" s="14">
        <f t="shared" si="140"/>
        <v>0.10792985806451613</v>
      </c>
      <c r="H385" s="12">
        <f t="shared" si="141"/>
        <v>0.20341577337001771</v>
      </c>
      <c r="I385" s="14">
        <f t="shared" si="142"/>
        <v>1.2846274075918176</v>
      </c>
      <c r="J385" s="2">
        <v>10.5</v>
      </c>
    </row>
    <row r="386" spans="2:15">
      <c r="B386">
        <f t="shared" si="135"/>
        <v>12</v>
      </c>
      <c r="C386" s="8">
        <f t="shared" si="136"/>
        <v>20.18525959840132</v>
      </c>
      <c r="D386">
        <f t="shared" si="137"/>
        <v>177.95999999999998</v>
      </c>
      <c r="E386">
        <f t="shared" si="138"/>
        <v>217.2</v>
      </c>
      <c r="F386" s="14">
        <f>1.174-0.0267*B386</f>
        <v>0.85359999999999991</v>
      </c>
      <c r="G386" s="14">
        <f t="shared" si="140"/>
        <v>0.10834906540795684</v>
      </c>
      <c r="H386" s="12">
        <f t="shared" si="141"/>
        <v>0.2081253223282889</v>
      </c>
      <c r="I386" s="14">
        <f t="shared" si="142"/>
        <v>1.2846274075918176</v>
      </c>
      <c r="J386" s="2">
        <v>12</v>
      </c>
    </row>
    <row r="387" spans="2:15">
      <c r="B387">
        <f t="shared" si="135"/>
        <v>13.5</v>
      </c>
      <c r="C387" s="8">
        <f t="shared" si="136"/>
        <v>21.010367017284722</v>
      </c>
      <c r="D387">
        <f t="shared" si="137"/>
        <v>203.86499999999998</v>
      </c>
      <c r="E387">
        <f t="shared" si="138"/>
        <v>257.82</v>
      </c>
      <c r="F387" s="14">
        <f t="shared" ref="F387" si="143">1.174-0.0267*B387</f>
        <v>0.81354999999999988</v>
      </c>
      <c r="G387" s="14">
        <f t="shared" si="140"/>
        <v>0.10700190785078362</v>
      </c>
      <c r="H387" s="12">
        <f t="shared" si="141"/>
        <v>0.21881200839659731</v>
      </c>
      <c r="I387" s="14">
        <f t="shared" si="142"/>
        <v>1.2846274075918176</v>
      </c>
      <c r="J387" s="2">
        <v>13.5</v>
      </c>
    </row>
    <row r="388" spans="2:15">
      <c r="B388">
        <f t="shared" si="135"/>
        <v>15</v>
      </c>
      <c r="C388" s="8">
        <f t="shared" si="136"/>
        <v>18.477128050336439</v>
      </c>
      <c r="D388">
        <f t="shared" si="137"/>
        <v>229.76999999999998</v>
      </c>
      <c r="E388">
        <f t="shared" si="138"/>
        <v>298.44</v>
      </c>
      <c r="F388" s="14">
        <f>1.174-0.0267*B388</f>
        <v>0.77349999999999985</v>
      </c>
      <c r="G388" s="14">
        <f t="shared" si="140"/>
        <v>0.10448582216999608</v>
      </c>
      <c r="H388" s="12">
        <f t="shared" si="141"/>
        <v>0.18863330054672273</v>
      </c>
      <c r="I388" s="14">
        <f t="shared" si="142"/>
        <v>1.2846274075918176</v>
      </c>
      <c r="J388" s="2">
        <v>15</v>
      </c>
    </row>
    <row r="389" spans="2:15">
      <c r="C389" s="8"/>
      <c r="F389" s="14"/>
      <c r="G389" s="14"/>
      <c r="H389" s="12"/>
      <c r="I389" s="14"/>
      <c r="J389" s="2"/>
    </row>
    <row r="397" spans="2:15">
      <c r="C397" s="8"/>
      <c r="F397" s="14"/>
      <c r="G397" s="14"/>
      <c r="H397" s="12"/>
      <c r="I397" s="14"/>
      <c r="J397" s="2"/>
    </row>
    <row r="398" spans="2:15" ht="21">
      <c r="F398" s="30" t="s">
        <v>65</v>
      </c>
    </row>
    <row r="399" spans="2:15" ht="24.6">
      <c r="E399" s="34" t="s">
        <v>1</v>
      </c>
      <c r="F399" s="34"/>
      <c r="G399" s="34"/>
      <c r="H399" s="34"/>
      <c r="I399" s="34"/>
      <c r="J399" s="34"/>
      <c r="K399" s="34"/>
      <c r="M399" s="29" t="s">
        <v>59</v>
      </c>
      <c r="O399" s="1"/>
    </row>
    <row r="400" spans="2:15" ht="24.6">
      <c r="E400" s="28" t="s">
        <v>3</v>
      </c>
      <c r="F400" s="28"/>
      <c r="G400" s="28"/>
      <c r="H400" s="28"/>
      <c r="I400" s="28"/>
      <c r="M400"/>
      <c r="O400" s="1"/>
    </row>
    <row r="401" spans="2:16">
      <c r="M401"/>
      <c r="O401" s="1"/>
    </row>
    <row r="402" spans="2:16">
      <c r="C402" s="16" t="s">
        <v>4</v>
      </c>
      <c r="D402" s="16" t="s">
        <v>4</v>
      </c>
      <c r="E402" s="17" t="s">
        <v>5</v>
      </c>
      <c r="F402" s="17" t="s">
        <v>6</v>
      </c>
      <c r="G402" s="17" t="s">
        <v>7</v>
      </c>
      <c r="H402" s="17" t="s">
        <v>8</v>
      </c>
      <c r="I402" s="17" t="s">
        <v>9</v>
      </c>
      <c r="J402" s="17" t="s">
        <v>7</v>
      </c>
      <c r="K402" s="17" t="s">
        <v>7</v>
      </c>
      <c r="L402" s="17" t="s">
        <v>7</v>
      </c>
      <c r="M402" s="17" t="s">
        <v>10</v>
      </c>
      <c r="N402" s="23" t="s">
        <v>11</v>
      </c>
      <c r="O402" s="23" t="s">
        <v>12</v>
      </c>
      <c r="P402" s="17" t="s">
        <v>12</v>
      </c>
    </row>
    <row r="403" spans="2:16">
      <c r="B403" s="19" t="s">
        <v>14</v>
      </c>
      <c r="C403" s="16" t="s">
        <v>15</v>
      </c>
      <c r="D403" s="16" t="s">
        <v>15</v>
      </c>
      <c r="E403" s="17" t="s">
        <v>15</v>
      </c>
      <c r="F403" s="17" t="s">
        <v>15</v>
      </c>
      <c r="G403" s="17" t="s">
        <v>16</v>
      </c>
      <c r="H403" s="17" t="s">
        <v>17</v>
      </c>
      <c r="I403" s="17" t="s">
        <v>18</v>
      </c>
      <c r="J403" s="17" t="s">
        <v>19</v>
      </c>
      <c r="K403" s="17" t="s">
        <v>20</v>
      </c>
      <c r="L403" s="17" t="s">
        <v>21</v>
      </c>
      <c r="M403" s="17" t="s">
        <v>22</v>
      </c>
      <c r="N403" s="23" t="s">
        <v>23</v>
      </c>
      <c r="O403" s="23" t="s">
        <v>23</v>
      </c>
      <c r="P403" s="17" t="s">
        <v>23</v>
      </c>
    </row>
    <row r="404" spans="2:16" ht="15.6">
      <c r="B404" s="6"/>
      <c r="C404" s="16" t="s">
        <v>24</v>
      </c>
      <c r="D404" s="16" t="s">
        <v>25</v>
      </c>
      <c r="E404" s="17" t="s">
        <v>26</v>
      </c>
      <c r="F404" s="17" t="s">
        <v>26</v>
      </c>
      <c r="G404" s="5"/>
      <c r="H404" s="17" t="s">
        <v>7</v>
      </c>
      <c r="I404" s="5"/>
      <c r="J404" s="5"/>
      <c r="K404" s="17" t="s">
        <v>27</v>
      </c>
      <c r="L404" s="17" t="s">
        <v>28</v>
      </c>
      <c r="M404" s="17" t="s">
        <v>29</v>
      </c>
      <c r="N404" s="9"/>
      <c r="O404" s="23" t="s">
        <v>30</v>
      </c>
      <c r="P404" s="17" t="s">
        <v>31</v>
      </c>
    </row>
    <row r="405" spans="2:16" ht="23.4">
      <c r="B405" s="6" t="s">
        <v>32</v>
      </c>
      <c r="C405" s="20" t="s">
        <v>33</v>
      </c>
      <c r="D405" s="20" t="s">
        <v>34</v>
      </c>
      <c r="E405" s="18" t="s">
        <v>35</v>
      </c>
      <c r="F405" s="21" t="s">
        <v>36</v>
      </c>
      <c r="G405" s="22" t="s">
        <v>37</v>
      </c>
      <c r="H405" s="22" t="s">
        <v>38</v>
      </c>
      <c r="I405" s="22" t="s">
        <v>39</v>
      </c>
      <c r="J405" s="22" t="s">
        <v>40</v>
      </c>
      <c r="K405" s="17" t="s">
        <v>41</v>
      </c>
      <c r="L405" s="5"/>
      <c r="M405" s="5"/>
      <c r="N405" s="9"/>
      <c r="O405" s="25" t="s">
        <v>42</v>
      </c>
      <c r="P405" s="17" t="s">
        <v>7</v>
      </c>
    </row>
    <row r="406" spans="2:16" ht="21">
      <c r="J406" s="4"/>
      <c r="K406" s="22" t="s">
        <v>43</v>
      </c>
      <c r="L406" s="22" t="s">
        <v>44</v>
      </c>
      <c r="M406" s="22" t="s">
        <v>45</v>
      </c>
      <c r="N406" s="24" t="s">
        <v>46</v>
      </c>
      <c r="O406" s="9"/>
      <c r="P406" s="7" t="s">
        <v>47</v>
      </c>
    </row>
    <row r="407" spans="2:16">
      <c r="M407"/>
      <c r="O407" s="1"/>
    </row>
    <row r="408" spans="2:16">
      <c r="B408">
        <v>1.5</v>
      </c>
      <c r="D408" s="1">
        <v>17.27</v>
      </c>
      <c r="E408" s="1">
        <f>F408</f>
        <v>25.905000000000001</v>
      </c>
      <c r="F408" s="1">
        <f>B408*D408</f>
        <v>25.905000000000001</v>
      </c>
      <c r="G408" s="1">
        <f>2.2/(1.2+E408/100)</f>
        <v>1.5078304376135159</v>
      </c>
      <c r="H408">
        <v>0.7</v>
      </c>
      <c r="I408">
        <v>93.14</v>
      </c>
      <c r="J408" s="1">
        <f>EXP(1.63+9.7/(I408+0.001)-(15.7/(I408+0.001))^2)</f>
        <v>5.5054039886211701</v>
      </c>
      <c r="K408">
        <v>1.05</v>
      </c>
      <c r="L408">
        <v>0.75</v>
      </c>
      <c r="M408">
        <v>1</v>
      </c>
      <c r="N408" s="1">
        <v>7</v>
      </c>
      <c r="O408" s="1">
        <f>N408*M408*L408*K408*H408*G408</f>
        <v>5.8183407011411541</v>
      </c>
      <c r="P408" s="8">
        <f>O408+J408</f>
        <v>11.323744689762325</v>
      </c>
    </row>
    <row r="409" spans="2:16">
      <c r="B409">
        <v>2.5</v>
      </c>
      <c r="D409" s="1">
        <v>17.27</v>
      </c>
      <c r="E409" s="1">
        <f t="shared" ref="E409:E412" si="144">F409</f>
        <v>43.174999999999997</v>
      </c>
      <c r="F409" s="1">
        <f t="shared" ref="F409:F414" si="145">B409*D409</f>
        <v>43.174999999999997</v>
      </c>
      <c r="G409" s="1">
        <f t="shared" ref="G409:G417" si="146">2.2/(1.2+E409/100)</f>
        <v>1.3482457484296004</v>
      </c>
      <c r="H409">
        <v>0.7</v>
      </c>
      <c r="I409">
        <v>93.14</v>
      </c>
      <c r="J409" s="1">
        <f t="shared" ref="J409:J419" si="147">EXP(1.63+9.7/(I409+0.001)-(15.7/(I409+0.001))^2)</f>
        <v>5.5054039886211701</v>
      </c>
      <c r="K409">
        <v>1.05</v>
      </c>
      <c r="L409">
        <v>0.75</v>
      </c>
      <c r="M409">
        <v>1</v>
      </c>
      <c r="N409" s="1">
        <v>7</v>
      </c>
      <c r="O409" s="1">
        <f t="shared" ref="O409:O419" si="148">N409*M409*L409*K409*H409*G409</f>
        <v>5.2025432817527202</v>
      </c>
      <c r="P409" s="8">
        <f t="shared" ref="P409:P419" si="149">O409+J409</f>
        <v>10.707947270373889</v>
      </c>
    </row>
    <row r="410" spans="2:16">
      <c r="B410">
        <v>3</v>
      </c>
      <c r="D410" s="1">
        <v>17.07</v>
      </c>
      <c r="E410" s="1">
        <f t="shared" si="144"/>
        <v>51.21</v>
      </c>
      <c r="F410" s="1">
        <f t="shared" si="145"/>
        <v>51.21</v>
      </c>
      <c r="G410" s="1">
        <f t="shared" si="146"/>
        <v>1.2849716722154081</v>
      </c>
      <c r="H410">
        <v>0.7</v>
      </c>
      <c r="I410">
        <v>71.52</v>
      </c>
      <c r="J410" s="1">
        <f t="shared" si="147"/>
        <v>5.570235043622942</v>
      </c>
      <c r="K410">
        <v>1.05</v>
      </c>
      <c r="L410">
        <v>0.75</v>
      </c>
      <c r="M410">
        <v>1</v>
      </c>
      <c r="N410" s="1">
        <v>13</v>
      </c>
      <c r="O410" s="1">
        <f t="shared" si="148"/>
        <v>9.2084282460136677</v>
      </c>
      <c r="P410" s="8">
        <f t="shared" si="149"/>
        <v>14.77866328963661</v>
      </c>
    </row>
    <row r="411" spans="2:16">
      <c r="B411">
        <v>4.5</v>
      </c>
      <c r="D411" s="1">
        <v>17.07</v>
      </c>
      <c r="E411" s="1">
        <f t="shared" si="144"/>
        <v>76.814999999999998</v>
      </c>
      <c r="F411" s="1">
        <f t="shared" si="145"/>
        <v>76.814999999999998</v>
      </c>
      <c r="G411" s="1">
        <f t="shared" si="146"/>
        <v>1.1178009806163149</v>
      </c>
      <c r="H411">
        <v>0.7</v>
      </c>
      <c r="I411">
        <v>71.52</v>
      </c>
      <c r="J411" s="1">
        <f t="shared" si="147"/>
        <v>5.570235043622942</v>
      </c>
      <c r="K411">
        <v>1.05</v>
      </c>
      <c r="L411">
        <v>1</v>
      </c>
      <c r="M411">
        <v>1</v>
      </c>
      <c r="N411" s="1">
        <v>15</v>
      </c>
      <c r="O411" s="1">
        <f t="shared" si="148"/>
        <v>12.323755811294872</v>
      </c>
      <c r="P411" s="8">
        <f t="shared" si="149"/>
        <v>17.893990854917813</v>
      </c>
    </row>
    <row r="412" spans="2:16">
      <c r="B412">
        <v>6</v>
      </c>
      <c r="D412" s="1">
        <v>17.07</v>
      </c>
      <c r="E412" s="1">
        <f t="shared" si="144"/>
        <v>102.42</v>
      </c>
      <c r="F412" s="1">
        <f t="shared" si="145"/>
        <v>102.42</v>
      </c>
      <c r="G412" s="1">
        <f t="shared" si="146"/>
        <v>0.98911968348170154</v>
      </c>
      <c r="H412">
        <v>0.7</v>
      </c>
      <c r="I412">
        <v>71.52</v>
      </c>
      <c r="J412" s="1">
        <f t="shared" si="147"/>
        <v>5.570235043622942</v>
      </c>
      <c r="K412">
        <v>1.05</v>
      </c>
      <c r="L412">
        <v>1</v>
      </c>
      <c r="M412">
        <v>1</v>
      </c>
      <c r="N412" s="1">
        <v>19</v>
      </c>
      <c r="O412" s="1">
        <f t="shared" si="148"/>
        <v>13.81305637982196</v>
      </c>
      <c r="P412" s="8">
        <f t="shared" si="149"/>
        <v>19.383291423444902</v>
      </c>
    </row>
    <row r="413" spans="2:16">
      <c r="B413">
        <v>6.7</v>
      </c>
      <c r="C413" s="1"/>
      <c r="D413" s="1">
        <v>17.07</v>
      </c>
      <c r="E413" s="1">
        <f>F413</f>
        <v>114.369</v>
      </c>
      <c r="F413" s="1">
        <f t="shared" si="145"/>
        <v>114.369</v>
      </c>
      <c r="G413" s="1">
        <f t="shared" si="146"/>
        <v>0.93869069714851372</v>
      </c>
      <c r="H413">
        <v>0.7</v>
      </c>
      <c r="I413">
        <v>71.52</v>
      </c>
      <c r="J413" s="1">
        <f t="shared" si="147"/>
        <v>5.570235043622942</v>
      </c>
      <c r="K413">
        <v>1.05</v>
      </c>
      <c r="L413">
        <v>1</v>
      </c>
      <c r="M413">
        <v>1</v>
      </c>
      <c r="N413" s="1">
        <v>19</v>
      </c>
      <c r="O413" s="1">
        <f t="shared" si="148"/>
        <v>13.108815585678991</v>
      </c>
      <c r="P413" s="8">
        <f t="shared" si="149"/>
        <v>18.679050629301933</v>
      </c>
    </row>
    <row r="414" spans="2:16">
      <c r="B414">
        <v>7.5</v>
      </c>
      <c r="C414" s="1">
        <v>21.29</v>
      </c>
      <c r="D414" s="1">
        <v>16.48</v>
      </c>
      <c r="E414" s="1">
        <f>F414</f>
        <v>123.60000000000001</v>
      </c>
      <c r="F414" s="1">
        <f t="shared" si="145"/>
        <v>123.60000000000001</v>
      </c>
      <c r="G414" s="1">
        <f t="shared" si="146"/>
        <v>0.90311986863711013</v>
      </c>
      <c r="H414">
        <v>0.7</v>
      </c>
      <c r="I414">
        <v>81.540000000000006</v>
      </c>
      <c r="J414" s="1">
        <f t="shared" si="147"/>
        <v>5.5394014666995783</v>
      </c>
      <c r="K414">
        <v>1.05</v>
      </c>
      <c r="L414">
        <v>1</v>
      </c>
      <c r="M414">
        <v>1</v>
      </c>
      <c r="N414" s="1">
        <v>21</v>
      </c>
      <c r="O414" s="1">
        <f t="shared" si="148"/>
        <v>13.939655172413794</v>
      </c>
      <c r="P414" s="8">
        <f t="shared" si="149"/>
        <v>19.479056639113374</v>
      </c>
    </row>
    <row r="415" spans="2:16">
      <c r="B415">
        <v>9</v>
      </c>
      <c r="C415" s="1">
        <v>21.29</v>
      </c>
      <c r="D415" s="1">
        <v>16.48</v>
      </c>
      <c r="E415" s="1">
        <f>F415-(B415-8)*9.81</f>
        <v>143.32</v>
      </c>
      <c r="F415" s="1">
        <v>153.13</v>
      </c>
      <c r="G415" s="1">
        <f t="shared" si="146"/>
        <v>0.83548534102992567</v>
      </c>
      <c r="H415">
        <v>0.7</v>
      </c>
      <c r="I415">
        <v>81.540000000000006</v>
      </c>
      <c r="J415" s="1">
        <f t="shared" si="147"/>
        <v>5.5394014666995783</v>
      </c>
      <c r="K415">
        <v>1.05</v>
      </c>
      <c r="L415">
        <v>1</v>
      </c>
      <c r="M415">
        <v>1</v>
      </c>
      <c r="N415" s="1">
        <v>16</v>
      </c>
      <c r="O415" s="1">
        <f t="shared" si="148"/>
        <v>9.8253076105119259</v>
      </c>
      <c r="P415" s="8">
        <f t="shared" si="149"/>
        <v>15.364709077211504</v>
      </c>
    </row>
    <row r="416" spans="2:16">
      <c r="B416">
        <v>10.5</v>
      </c>
      <c r="C416" s="1">
        <v>21.29</v>
      </c>
      <c r="D416" s="1">
        <v>16.48</v>
      </c>
      <c r="E416" s="1">
        <f>F416-(B416-8)*9.81</f>
        <v>160.54</v>
      </c>
      <c r="F416" s="1">
        <f>F415+(B416-B415)*C415</f>
        <v>185.065</v>
      </c>
      <c r="G416" s="1">
        <f t="shared" si="146"/>
        <v>0.78420189634276771</v>
      </c>
      <c r="H416">
        <v>0.7</v>
      </c>
      <c r="I416">
        <v>81.540000000000006</v>
      </c>
      <c r="J416" s="1">
        <f t="shared" si="147"/>
        <v>5.5394014666995783</v>
      </c>
      <c r="K416">
        <v>1.05</v>
      </c>
      <c r="L416">
        <v>1</v>
      </c>
      <c r="M416">
        <v>1</v>
      </c>
      <c r="N416" s="1">
        <v>18</v>
      </c>
      <c r="O416" s="1">
        <f t="shared" si="148"/>
        <v>10.374991088614816</v>
      </c>
      <c r="P416" s="8">
        <f t="shared" si="149"/>
        <v>15.914392555314395</v>
      </c>
    </row>
    <row r="417" spans="2:16">
      <c r="B417">
        <v>12</v>
      </c>
      <c r="C417" s="1">
        <v>21.29</v>
      </c>
      <c r="D417" s="1">
        <v>16.48</v>
      </c>
      <c r="E417" s="1">
        <f t="shared" ref="E417:E419" si="150">F417-(B417-8)*9.81</f>
        <v>177.76</v>
      </c>
      <c r="F417" s="1">
        <f t="shared" ref="F417:F419" si="151">F416+(B417-B416)*C416</f>
        <v>217</v>
      </c>
      <c r="G417" s="1">
        <f t="shared" si="146"/>
        <v>0.73885008060182711</v>
      </c>
      <c r="H417">
        <v>0.7</v>
      </c>
      <c r="I417">
        <v>81.540000000000006</v>
      </c>
      <c r="J417" s="1">
        <f t="shared" si="147"/>
        <v>5.5394014666995783</v>
      </c>
      <c r="K417">
        <v>1.05</v>
      </c>
      <c r="L417">
        <v>1</v>
      </c>
      <c r="M417">
        <v>1</v>
      </c>
      <c r="N417" s="1">
        <v>17</v>
      </c>
      <c r="O417" s="1">
        <f t="shared" si="148"/>
        <v>9.2319317571198312</v>
      </c>
      <c r="P417" s="8">
        <f t="shared" si="149"/>
        <v>14.771333223819409</v>
      </c>
    </row>
    <row r="418" spans="2:16">
      <c r="B418">
        <v>13.5</v>
      </c>
      <c r="C418" s="1">
        <v>21.29</v>
      </c>
      <c r="D418" s="1">
        <v>16.48</v>
      </c>
      <c r="E418" s="1">
        <f t="shared" si="150"/>
        <v>194.98</v>
      </c>
      <c r="F418" s="1">
        <f t="shared" si="151"/>
        <v>248.935</v>
      </c>
      <c r="G418" s="1">
        <f>2.2/(1.2+E418/100)</f>
        <v>0.69845704489173921</v>
      </c>
      <c r="H418" s="32">
        <v>0.7</v>
      </c>
      <c r="I418">
        <v>81.540000000000006</v>
      </c>
      <c r="J418" s="1">
        <f t="shared" si="147"/>
        <v>5.5394014666995783</v>
      </c>
      <c r="K418">
        <v>1.05</v>
      </c>
      <c r="L418">
        <v>1</v>
      </c>
      <c r="M418">
        <v>1</v>
      </c>
      <c r="N418" s="1">
        <v>14</v>
      </c>
      <c r="O418" s="1">
        <f t="shared" si="148"/>
        <v>7.1871229919359969</v>
      </c>
      <c r="P418" s="8">
        <f t="shared" si="149"/>
        <v>12.726524458635575</v>
      </c>
    </row>
    <row r="419" spans="2:16">
      <c r="B419">
        <v>15</v>
      </c>
      <c r="C419" s="1">
        <v>21.29</v>
      </c>
      <c r="D419" s="1">
        <v>16.48</v>
      </c>
      <c r="E419" s="1">
        <f t="shared" si="150"/>
        <v>212.2</v>
      </c>
      <c r="F419" s="1">
        <f t="shared" si="151"/>
        <v>280.87</v>
      </c>
      <c r="G419" s="1">
        <f>2.2/(1.2+E419/100)</f>
        <v>0.66225165562913912</v>
      </c>
      <c r="H419" s="32">
        <v>0.7</v>
      </c>
      <c r="I419">
        <v>81.540000000000006</v>
      </c>
      <c r="J419" s="1">
        <f t="shared" si="147"/>
        <v>5.5394014666995783</v>
      </c>
      <c r="K419">
        <v>1.05</v>
      </c>
      <c r="L419">
        <v>1</v>
      </c>
      <c r="M419">
        <v>1</v>
      </c>
      <c r="N419" s="1">
        <v>12</v>
      </c>
      <c r="O419" s="1">
        <f t="shared" si="148"/>
        <v>5.8410596026490076</v>
      </c>
      <c r="P419" s="8">
        <f t="shared" si="149"/>
        <v>11.380461069348586</v>
      </c>
    </row>
    <row r="420" spans="2:16">
      <c r="E420" s="3"/>
      <c r="G420" s="1"/>
      <c r="J420" s="1"/>
      <c r="M420"/>
      <c r="O420" s="1"/>
      <c r="P420" s="8"/>
    </row>
    <row r="421" spans="2:16">
      <c r="E421" s="3"/>
      <c r="G421" s="1"/>
      <c r="I421" s="2"/>
      <c r="J421" s="1"/>
      <c r="M421"/>
      <c r="O421" s="1"/>
      <c r="P421" s="8"/>
    </row>
    <row r="425" spans="2:16" ht="20.399999999999999">
      <c r="B425" s="15" t="s">
        <v>14</v>
      </c>
      <c r="C425" s="15" t="s">
        <v>48</v>
      </c>
      <c r="D425" s="15" t="s">
        <v>49</v>
      </c>
      <c r="E425" s="15" t="s">
        <v>50</v>
      </c>
      <c r="F425" s="15" t="s">
        <v>51</v>
      </c>
      <c r="G425" s="15" t="s">
        <v>52</v>
      </c>
      <c r="H425" s="15" t="s">
        <v>53</v>
      </c>
      <c r="I425" s="15" t="s">
        <v>54</v>
      </c>
      <c r="J425" s="15" t="s">
        <v>55</v>
      </c>
    </row>
    <row r="426" spans="2:16" ht="15">
      <c r="B426" s="11" t="s">
        <v>32</v>
      </c>
      <c r="C426" s="10"/>
      <c r="D426" s="10"/>
      <c r="E426" s="10"/>
      <c r="F426" s="13"/>
      <c r="G426" s="10"/>
      <c r="H426" s="10"/>
      <c r="I426" s="10"/>
      <c r="J426" s="10"/>
    </row>
    <row r="427" spans="2:16">
      <c r="B427">
        <f>B408</f>
        <v>1.5</v>
      </c>
      <c r="C427" s="8">
        <f>P408</f>
        <v>11.323744689762325</v>
      </c>
      <c r="D427">
        <f>E408</f>
        <v>25.905000000000001</v>
      </c>
      <c r="E427">
        <f>F408</f>
        <v>25.905000000000001</v>
      </c>
      <c r="F427" s="14">
        <f>1-0.00765*B427</f>
        <v>0.98852499999999999</v>
      </c>
      <c r="G427" s="14">
        <f>0.65*0.16*(E427/D427)*F427</f>
        <v>0.10280660000000001</v>
      </c>
      <c r="H427" s="12">
        <f>EXP((C427/14.1)+((C427/126)^2)-((C427/23.6)^3)+((C427/25.4)^4)-2.8)</f>
        <v>0.12748130069250177</v>
      </c>
      <c r="I427" s="14">
        <f>((10^2.24)/(6.8^2.56))</f>
        <v>1.2846274075918176</v>
      </c>
      <c r="J427" s="2">
        <f>(H427*I427)/G427</f>
        <v>1.59295193912688</v>
      </c>
    </row>
    <row r="428" spans="2:16">
      <c r="B428">
        <f t="shared" ref="B428:B437" si="152">B409</f>
        <v>2.5</v>
      </c>
      <c r="C428" s="8">
        <f t="shared" ref="C428:C438" si="153">P409</f>
        <v>10.707947270373889</v>
      </c>
      <c r="D428">
        <f t="shared" ref="D428:D438" si="154">E409</f>
        <v>43.174999999999997</v>
      </c>
      <c r="E428">
        <f t="shared" ref="E428:E438" si="155">F409</f>
        <v>43.174999999999997</v>
      </c>
      <c r="F428" s="14">
        <f t="shared" ref="F428:F432" si="156">1-0.00765*B428</f>
        <v>0.98087500000000005</v>
      </c>
      <c r="G428" s="14">
        <f t="shared" ref="G428:G438" si="157">0.65*0.16*(E428/D428)*F428</f>
        <v>0.10201100000000002</v>
      </c>
      <c r="H428" s="12">
        <f t="shared" ref="H428:H438" si="158">EXP((C428/14.1)+((C428/126)^2)-((C428/23.6)^3)+((C428/25.4)^4)-2.8)</f>
        <v>0.12304921075458201</v>
      </c>
      <c r="I428" s="14">
        <f t="shared" ref="I428:I438" si="159">((10^2.24)/(6.8^2.56))</f>
        <v>1.2846274075918176</v>
      </c>
      <c r="J428" s="2">
        <f t="shared" ref="J428:J438" si="160">(H428*I428)/G428</f>
        <v>1.5495621905272752</v>
      </c>
    </row>
    <row r="429" spans="2:16">
      <c r="B429">
        <f t="shared" si="152"/>
        <v>3</v>
      </c>
      <c r="C429" s="8">
        <f t="shared" si="153"/>
        <v>14.77866328963661</v>
      </c>
      <c r="D429">
        <f t="shared" si="154"/>
        <v>51.21</v>
      </c>
      <c r="E429">
        <f t="shared" si="155"/>
        <v>51.21</v>
      </c>
      <c r="F429" s="14">
        <f t="shared" si="156"/>
        <v>0.97704999999999997</v>
      </c>
      <c r="G429" s="14">
        <f t="shared" si="157"/>
        <v>0.1016132</v>
      </c>
      <c r="H429" s="12">
        <f t="shared" si="158"/>
        <v>0.1542667873142898</v>
      </c>
      <c r="I429" s="14">
        <f t="shared" si="159"/>
        <v>1.2846274075918176</v>
      </c>
      <c r="J429" s="2">
        <f t="shared" si="160"/>
        <v>1.9502913309006547</v>
      </c>
    </row>
    <row r="430" spans="2:16">
      <c r="B430">
        <f t="shared" si="152"/>
        <v>4.5</v>
      </c>
      <c r="C430" s="8">
        <f t="shared" si="153"/>
        <v>17.893990854917813</v>
      </c>
      <c r="D430">
        <f t="shared" si="154"/>
        <v>76.814999999999998</v>
      </c>
      <c r="E430">
        <f t="shared" si="155"/>
        <v>76.814999999999998</v>
      </c>
      <c r="F430" s="14">
        <f t="shared" si="156"/>
        <v>0.96557499999999996</v>
      </c>
      <c r="G430" s="14">
        <f t="shared" si="157"/>
        <v>0.1004198</v>
      </c>
      <c r="H430" s="12">
        <f t="shared" si="158"/>
        <v>0.18262212908989964</v>
      </c>
      <c r="I430" s="14">
        <f t="shared" si="159"/>
        <v>1.2846274075918176</v>
      </c>
      <c r="J430" s="2">
        <f t="shared" si="160"/>
        <v>2.3362065276136379</v>
      </c>
    </row>
    <row r="431" spans="2:16">
      <c r="B431">
        <f t="shared" si="152"/>
        <v>6</v>
      </c>
      <c r="C431" s="8">
        <f t="shared" si="153"/>
        <v>19.383291423444902</v>
      </c>
      <c r="D431">
        <f t="shared" si="154"/>
        <v>102.42</v>
      </c>
      <c r="E431">
        <f t="shared" si="155"/>
        <v>102.42</v>
      </c>
      <c r="F431" s="14">
        <f t="shared" si="156"/>
        <v>0.95409999999999995</v>
      </c>
      <c r="G431" s="14">
        <f t="shared" si="157"/>
        <v>9.9226400000000006E-2</v>
      </c>
      <c r="H431" s="12">
        <f t="shared" si="158"/>
        <v>0.19858402367030853</v>
      </c>
      <c r="I431" s="14">
        <f t="shared" si="159"/>
        <v>1.2846274075918176</v>
      </c>
      <c r="J431" s="2">
        <f t="shared" si="160"/>
        <v>2.5709536929359582</v>
      </c>
    </row>
    <row r="432" spans="2:16">
      <c r="B432">
        <f t="shared" si="152"/>
        <v>6.7</v>
      </c>
      <c r="C432" s="8">
        <f t="shared" si="153"/>
        <v>18.679050629301933</v>
      </c>
      <c r="D432">
        <f t="shared" si="154"/>
        <v>114.369</v>
      </c>
      <c r="E432">
        <f t="shared" si="155"/>
        <v>114.369</v>
      </c>
      <c r="F432" s="14">
        <f t="shared" si="156"/>
        <v>0.94874499999999995</v>
      </c>
      <c r="G432" s="14">
        <f t="shared" si="157"/>
        <v>9.8669480000000004E-2</v>
      </c>
      <c r="H432" s="12">
        <f t="shared" si="158"/>
        <v>0.19078262825599832</v>
      </c>
      <c r="I432" s="14">
        <f t="shared" si="159"/>
        <v>1.2846274075918176</v>
      </c>
      <c r="J432" s="2">
        <f t="shared" si="160"/>
        <v>2.4838946465518674</v>
      </c>
    </row>
    <row r="433" spans="2:15">
      <c r="B433">
        <f t="shared" si="152"/>
        <v>7.5</v>
      </c>
      <c r="C433" s="8">
        <f t="shared" si="153"/>
        <v>19.479056639113374</v>
      </c>
      <c r="D433">
        <f t="shared" si="154"/>
        <v>123.60000000000001</v>
      </c>
      <c r="E433">
        <f t="shared" si="155"/>
        <v>123.60000000000001</v>
      </c>
      <c r="F433" s="14">
        <f>1-0.00765*B433</f>
        <v>0.94262500000000005</v>
      </c>
      <c r="G433" s="14">
        <f t="shared" si="157"/>
        <v>9.8033000000000009E-2</v>
      </c>
      <c r="H433" s="12">
        <f t="shared" si="158"/>
        <v>0.19968436888770846</v>
      </c>
      <c r="I433" s="14">
        <f t="shared" si="159"/>
        <v>1.2846274075918176</v>
      </c>
      <c r="J433" s="2">
        <f t="shared" si="160"/>
        <v>2.6166700309163762</v>
      </c>
    </row>
    <row r="434" spans="2:15">
      <c r="B434">
        <f t="shared" si="152"/>
        <v>9</v>
      </c>
      <c r="C434" s="8">
        <f t="shared" si="153"/>
        <v>15.364709077211504</v>
      </c>
      <c r="D434">
        <f t="shared" si="154"/>
        <v>143.32</v>
      </c>
      <c r="E434">
        <f t="shared" si="155"/>
        <v>153.13</v>
      </c>
      <c r="F434" s="14">
        <f>1-0.00765*B434</f>
        <v>0.93115000000000003</v>
      </c>
      <c r="G434" s="14">
        <f t="shared" si="157"/>
        <v>0.1034680989952554</v>
      </c>
      <c r="H434" s="12">
        <f t="shared" si="158"/>
        <v>0.15921588754473029</v>
      </c>
      <c r="I434" s="14">
        <f t="shared" si="159"/>
        <v>1.2846274075918176</v>
      </c>
      <c r="J434" s="2">
        <f t="shared" si="160"/>
        <v>1.9767744343442148</v>
      </c>
    </row>
    <row r="435" spans="2:15">
      <c r="B435">
        <f t="shared" si="152"/>
        <v>10.5</v>
      </c>
      <c r="C435" s="8">
        <f t="shared" si="153"/>
        <v>15.914392555314395</v>
      </c>
      <c r="D435">
        <f t="shared" si="154"/>
        <v>160.54</v>
      </c>
      <c r="E435">
        <f t="shared" si="155"/>
        <v>185.065</v>
      </c>
      <c r="F435" s="14">
        <f>1.174-0.0267*B435</f>
        <v>0.89364999999999994</v>
      </c>
      <c r="G435" s="14">
        <f t="shared" si="157"/>
        <v>0.10713757988040364</v>
      </c>
      <c r="H435" s="12">
        <f t="shared" si="158"/>
        <v>0.1639977576239548</v>
      </c>
      <c r="I435" s="14">
        <f t="shared" si="159"/>
        <v>1.2846274075918176</v>
      </c>
      <c r="J435" s="2">
        <f t="shared" si="160"/>
        <v>1.9664063203827018</v>
      </c>
    </row>
    <row r="436" spans="2:15">
      <c r="B436">
        <f t="shared" si="152"/>
        <v>12</v>
      </c>
      <c r="C436" s="8">
        <f t="shared" si="153"/>
        <v>14.771333223819409</v>
      </c>
      <c r="D436">
        <f t="shared" si="154"/>
        <v>177.76</v>
      </c>
      <c r="E436">
        <f t="shared" si="155"/>
        <v>217</v>
      </c>
      <c r="F436" s="14">
        <f t="shared" ref="F436" si="161">1.174-0.0267*B436</f>
        <v>0.85359999999999991</v>
      </c>
      <c r="G436" s="14">
        <f t="shared" si="157"/>
        <v>0.10837108910891091</v>
      </c>
      <c r="H436" s="12">
        <f t="shared" si="158"/>
        <v>0.15420578756534906</v>
      </c>
      <c r="I436" s="14">
        <f t="shared" si="159"/>
        <v>1.2846274075918176</v>
      </c>
      <c r="J436" s="2">
        <f t="shared" si="160"/>
        <v>1.8279504501117005</v>
      </c>
    </row>
    <row r="437" spans="2:15">
      <c r="B437">
        <f t="shared" si="152"/>
        <v>13.5</v>
      </c>
      <c r="C437" s="8">
        <f t="shared" si="153"/>
        <v>12.726524458635575</v>
      </c>
      <c r="D437">
        <f t="shared" si="154"/>
        <v>194.98</v>
      </c>
      <c r="E437">
        <f t="shared" si="155"/>
        <v>248.935</v>
      </c>
      <c r="F437" s="14">
        <f>1.174-0.0267*B437</f>
        <v>0.81354999999999988</v>
      </c>
      <c r="G437" s="14">
        <f t="shared" si="157"/>
        <v>0.10802231614524567</v>
      </c>
      <c r="H437" s="12">
        <f t="shared" si="158"/>
        <v>0.13793108438553939</v>
      </c>
      <c r="I437" s="14">
        <f t="shared" si="159"/>
        <v>1.2846274075918176</v>
      </c>
      <c r="J437" s="2">
        <f t="shared" si="160"/>
        <v>1.6403096849198808</v>
      </c>
    </row>
    <row r="438" spans="2:15">
      <c r="B438">
        <v>15</v>
      </c>
      <c r="C438" s="8">
        <f t="shared" si="153"/>
        <v>11.380461069348586</v>
      </c>
      <c r="D438">
        <f t="shared" si="154"/>
        <v>212.2</v>
      </c>
      <c r="E438">
        <f t="shared" si="155"/>
        <v>280.87</v>
      </c>
      <c r="F438" s="14">
        <f>1.174-0.0267*B438</f>
        <v>0.77349999999999985</v>
      </c>
      <c r="G438" s="14">
        <f t="shared" si="157"/>
        <v>0.10647646691800187</v>
      </c>
      <c r="H438" s="12">
        <f t="shared" si="158"/>
        <v>0.12789408031962773</v>
      </c>
      <c r="I438" s="14">
        <f t="shared" si="159"/>
        <v>1.2846274075918176</v>
      </c>
      <c r="J438" s="2">
        <f t="shared" si="160"/>
        <v>1.543028667300433</v>
      </c>
    </row>
    <row r="447" spans="2:15" ht="21">
      <c r="F447" s="30" t="s">
        <v>66</v>
      </c>
    </row>
    <row r="448" spans="2:15" ht="24.6">
      <c r="E448" s="34" t="s">
        <v>1</v>
      </c>
      <c r="F448" s="34"/>
      <c r="G448" s="34"/>
      <c r="H448" s="34"/>
      <c r="I448" s="34"/>
      <c r="J448" s="34"/>
      <c r="K448" s="34"/>
      <c r="M448" s="29" t="s">
        <v>59</v>
      </c>
      <c r="O448" s="1"/>
    </row>
    <row r="449" spans="2:16" ht="24.6">
      <c r="E449" s="28" t="s">
        <v>3</v>
      </c>
      <c r="F449" s="28"/>
      <c r="G449" s="28"/>
      <c r="H449" s="28"/>
      <c r="I449" s="28"/>
      <c r="M449"/>
      <c r="O449" s="1"/>
    </row>
    <row r="450" spans="2:16">
      <c r="M450"/>
      <c r="O450" s="1"/>
    </row>
    <row r="451" spans="2:16">
      <c r="C451" s="16" t="s">
        <v>4</v>
      </c>
      <c r="D451" s="16" t="s">
        <v>4</v>
      </c>
      <c r="E451" s="17" t="s">
        <v>5</v>
      </c>
      <c r="F451" s="17" t="s">
        <v>6</v>
      </c>
      <c r="G451" s="17" t="s">
        <v>7</v>
      </c>
      <c r="H451" s="17" t="s">
        <v>8</v>
      </c>
      <c r="I451" s="17" t="s">
        <v>9</v>
      </c>
      <c r="J451" s="17" t="s">
        <v>7</v>
      </c>
      <c r="K451" s="17" t="s">
        <v>7</v>
      </c>
      <c r="L451" s="17" t="s">
        <v>7</v>
      </c>
      <c r="M451" s="17" t="s">
        <v>10</v>
      </c>
      <c r="N451" s="23" t="s">
        <v>11</v>
      </c>
      <c r="O451" s="23" t="s">
        <v>12</v>
      </c>
      <c r="P451" s="17" t="s">
        <v>12</v>
      </c>
    </row>
    <row r="452" spans="2:16">
      <c r="B452" s="19" t="s">
        <v>14</v>
      </c>
      <c r="C452" s="16" t="s">
        <v>15</v>
      </c>
      <c r="D452" s="16" t="s">
        <v>15</v>
      </c>
      <c r="E452" s="17" t="s">
        <v>15</v>
      </c>
      <c r="F452" s="17" t="s">
        <v>15</v>
      </c>
      <c r="G452" s="17" t="s">
        <v>16</v>
      </c>
      <c r="H452" s="17" t="s">
        <v>17</v>
      </c>
      <c r="I452" s="17" t="s">
        <v>18</v>
      </c>
      <c r="J452" s="17" t="s">
        <v>19</v>
      </c>
      <c r="K452" s="17" t="s">
        <v>20</v>
      </c>
      <c r="L452" s="17" t="s">
        <v>21</v>
      </c>
      <c r="M452" s="17" t="s">
        <v>22</v>
      </c>
      <c r="N452" s="23" t="s">
        <v>23</v>
      </c>
      <c r="O452" s="23" t="s">
        <v>23</v>
      </c>
      <c r="P452" s="17" t="s">
        <v>23</v>
      </c>
    </row>
    <row r="453" spans="2:16" ht="15.6">
      <c r="B453" s="6"/>
      <c r="C453" s="16" t="s">
        <v>24</v>
      </c>
      <c r="D453" s="16" t="s">
        <v>25</v>
      </c>
      <c r="E453" s="17" t="s">
        <v>26</v>
      </c>
      <c r="F453" s="17" t="s">
        <v>26</v>
      </c>
      <c r="G453" s="5"/>
      <c r="H453" s="17" t="s">
        <v>7</v>
      </c>
      <c r="I453" s="5"/>
      <c r="J453" s="5"/>
      <c r="K453" s="17" t="s">
        <v>27</v>
      </c>
      <c r="L453" s="17" t="s">
        <v>28</v>
      </c>
      <c r="M453" s="17" t="s">
        <v>29</v>
      </c>
      <c r="N453" s="9"/>
      <c r="O453" s="23" t="s">
        <v>30</v>
      </c>
      <c r="P453" s="17" t="s">
        <v>31</v>
      </c>
    </row>
    <row r="454" spans="2:16" ht="23.4">
      <c r="B454" s="6" t="s">
        <v>32</v>
      </c>
      <c r="C454" s="20" t="s">
        <v>33</v>
      </c>
      <c r="D454" s="20" t="s">
        <v>34</v>
      </c>
      <c r="E454" s="18" t="s">
        <v>35</v>
      </c>
      <c r="F454" s="21" t="s">
        <v>36</v>
      </c>
      <c r="G454" s="22" t="s">
        <v>37</v>
      </c>
      <c r="H454" s="22" t="s">
        <v>38</v>
      </c>
      <c r="I454" s="22" t="s">
        <v>39</v>
      </c>
      <c r="J454" s="22" t="s">
        <v>40</v>
      </c>
      <c r="K454" s="17" t="s">
        <v>41</v>
      </c>
      <c r="L454" s="5"/>
      <c r="M454" s="5"/>
      <c r="N454" s="9"/>
      <c r="O454" s="25" t="s">
        <v>42</v>
      </c>
      <c r="P454" s="17" t="s">
        <v>7</v>
      </c>
    </row>
    <row r="455" spans="2:16" ht="21">
      <c r="J455" s="4"/>
      <c r="K455" s="22" t="s">
        <v>43</v>
      </c>
      <c r="L455" s="22" t="s">
        <v>44</v>
      </c>
      <c r="M455" s="22" t="s">
        <v>45</v>
      </c>
      <c r="N455" s="24" t="s">
        <v>46</v>
      </c>
      <c r="O455" s="9"/>
      <c r="P455" s="7" t="s">
        <v>47</v>
      </c>
    </row>
    <row r="456" spans="2:16">
      <c r="M456"/>
      <c r="O456" s="1"/>
    </row>
    <row r="457" spans="2:16">
      <c r="B457">
        <v>1.5</v>
      </c>
      <c r="D457" s="1">
        <v>14.81</v>
      </c>
      <c r="E457" s="1">
        <f>F457</f>
        <v>22.215</v>
      </c>
      <c r="F457" s="1">
        <f>B457*D457</f>
        <v>22.215</v>
      </c>
      <c r="G457" s="1">
        <f>2.2/(1.2+E457/100)</f>
        <v>1.5469535562352776</v>
      </c>
      <c r="H457">
        <v>0.7</v>
      </c>
      <c r="I457">
        <v>97.32</v>
      </c>
      <c r="J457" s="1">
        <f>EXP(1.63+9.7/(I457+0.001)-(15.7/(I457+0.001))^2)</f>
        <v>5.4939387378613711</v>
      </c>
      <c r="K457">
        <v>1.05</v>
      </c>
      <c r="L457">
        <v>0.75</v>
      </c>
      <c r="M457">
        <v>1</v>
      </c>
      <c r="N457" s="1">
        <v>8</v>
      </c>
      <c r="O457" s="1">
        <f>N457*M457*L457*K457*H457*G457</f>
        <v>6.8220651829975747</v>
      </c>
      <c r="P457" s="8">
        <f>O457+J457</f>
        <v>12.316003920858947</v>
      </c>
    </row>
    <row r="458" spans="2:16">
      <c r="B458">
        <v>2.5</v>
      </c>
      <c r="D458" s="1">
        <v>14.81</v>
      </c>
      <c r="E458" s="1">
        <f t="shared" ref="E458:E461" si="162">F458</f>
        <v>37.024999999999999</v>
      </c>
      <c r="F458" s="1">
        <f t="shared" ref="F458:F462" si="163">B458*D458</f>
        <v>37.024999999999999</v>
      </c>
      <c r="G458" s="1">
        <f t="shared" ref="G458:G466" si="164">2.2/(1.2+E458/100)</f>
        <v>1.4010507880910685</v>
      </c>
      <c r="H458">
        <v>0.7</v>
      </c>
      <c r="I458">
        <v>97.32</v>
      </c>
      <c r="J458" s="1">
        <f t="shared" ref="J458:J468" si="165">EXP(1.63+9.7/(I458+0.001)-(15.7/(I458+0.001))^2)</f>
        <v>5.4939387378613711</v>
      </c>
      <c r="K458">
        <v>1.05</v>
      </c>
      <c r="L458">
        <v>0.75</v>
      </c>
      <c r="M458">
        <v>1</v>
      </c>
      <c r="N458" s="1">
        <v>8</v>
      </c>
      <c r="O458" s="1">
        <f t="shared" ref="O458:O468" si="166">N458*M458*L458*K458*H458*G458</f>
        <v>6.1786339754816124</v>
      </c>
      <c r="P458" s="8">
        <f t="shared" ref="P458:P468" si="167">O458+J458</f>
        <v>11.672572713342984</v>
      </c>
    </row>
    <row r="459" spans="2:16">
      <c r="B459">
        <v>3</v>
      </c>
      <c r="D459" s="1">
        <v>12.75</v>
      </c>
      <c r="E459" s="1">
        <f t="shared" si="162"/>
        <v>38.25</v>
      </c>
      <c r="F459" s="1">
        <f t="shared" si="163"/>
        <v>38.25</v>
      </c>
      <c r="G459" s="1">
        <f t="shared" si="164"/>
        <v>1.3902053712480253</v>
      </c>
      <c r="H459">
        <v>0.7</v>
      </c>
      <c r="I459">
        <v>37.119999999999997</v>
      </c>
      <c r="J459" s="1">
        <f t="shared" si="165"/>
        <v>5.5424041209471371</v>
      </c>
      <c r="K459">
        <v>1.05</v>
      </c>
      <c r="L459">
        <v>0.75</v>
      </c>
      <c r="M459">
        <v>1</v>
      </c>
      <c r="N459" s="1">
        <v>7</v>
      </c>
      <c r="O459" s="1">
        <f t="shared" si="166"/>
        <v>5.3644549763033176</v>
      </c>
      <c r="P459" s="8">
        <f t="shared" si="167"/>
        <v>10.906859097250454</v>
      </c>
    </row>
    <row r="460" spans="2:16">
      <c r="B460">
        <v>4.5</v>
      </c>
      <c r="D460" s="1">
        <v>12.75</v>
      </c>
      <c r="E460" s="1">
        <f t="shared" si="162"/>
        <v>57.375</v>
      </c>
      <c r="F460" s="1">
        <f t="shared" si="163"/>
        <v>57.375</v>
      </c>
      <c r="G460" s="1">
        <f t="shared" si="164"/>
        <v>1.24031007751938</v>
      </c>
      <c r="H460">
        <v>0.7</v>
      </c>
      <c r="I460">
        <v>37.119999999999997</v>
      </c>
      <c r="J460" s="1">
        <f t="shared" si="165"/>
        <v>5.5424041209471371</v>
      </c>
      <c r="K460">
        <v>1.05</v>
      </c>
      <c r="L460">
        <v>1</v>
      </c>
      <c r="M460">
        <v>1</v>
      </c>
      <c r="N460" s="1">
        <v>10</v>
      </c>
      <c r="O460" s="1">
        <f t="shared" si="166"/>
        <v>9.1162790697674421</v>
      </c>
      <c r="P460" s="8">
        <f t="shared" si="167"/>
        <v>14.65868319071458</v>
      </c>
    </row>
    <row r="461" spans="2:16">
      <c r="B461">
        <v>6</v>
      </c>
      <c r="D461" s="1">
        <v>12.75</v>
      </c>
      <c r="E461" s="1">
        <f t="shared" si="162"/>
        <v>76.5</v>
      </c>
      <c r="F461" s="1">
        <f t="shared" si="163"/>
        <v>76.5</v>
      </c>
      <c r="G461" s="1">
        <f t="shared" si="164"/>
        <v>1.1195928753180664</v>
      </c>
      <c r="H461">
        <v>0.7</v>
      </c>
      <c r="I461">
        <v>37.119999999999997</v>
      </c>
      <c r="J461" s="1">
        <f t="shared" si="165"/>
        <v>5.5424041209471371</v>
      </c>
      <c r="K461">
        <v>1.05</v>
      </c>
      <c r="L461">
        <v>1</v>
      </c>
      <c r="M461">
        <v>1</v>
      </c>
      <c r="N461" s="1">
        <v>12</v>
      </c>
      <c r="O461" s="1">
        <f t="shared" si="166"/>
        <v>9.8748091603053467</v>
      </c>
      <c r="P461" s="8">
        <f t="shared" si="167"/>
        <v>15.417213281252483</v>
      </c>
    </row>
    <row r="462" spans="2:16">
      <c r="B462">
        <v>6.7</v>
      </c>
      <c r="C462" s="1"/>
      <c r="D462" s="1">
        <v>12.75</v>
      </c>
      <c r="E462" s="1">
        <f>F462</f>
        <v>85.424999999999997</v>
      </c>
      <c r="F462" s="1">
        <f t="shared" si="163"/>
        <v>85.424999999999997</v>
      </c>
      <c r="G462" s="1">
        <f t="shared" si="164"/>
        <v>1.0709504685408302</v>
      </c>
      <c r="H462">
        <v>0.7</v>
      </c>
      <c r="I462">
        <v>37.119999999999997</v>
      </c>
      <c r="J462" s="1">
        <f t="shared" si="165"/>
        <v>5.5424041209471371</v>
      </c>
      <c r="K462">
        <v>1.05</v>
      </c>
      <c r="L462">
        <v>1</v>
      </c>
      <c r="M462">
        <v>1</v>
      </c>
      <c r="N462" s="1">
        <v>12</v>
      </c>
      <c r="O462" s="1">
        <f t="shared" si="166"/>
        <v>9.4457831325301225</v>
      </c>
      <c r="P462" s="8">
        <f t="shared" si="167"/>
        <v>14.98818725347726</v>
      </c>
    </row>
    <row r="463" spans="2:16">
      <c r="B463">
        <v>7.5</v>
      </c>
      <c r="C463" s="1">
        <v>21.29</v>
      </c>
      <c r="D463" s="1">
        <v>16.97</v>
      </c>
      <c r="E463" s="1">
        <f>F463</f>
        <v>127.27499999999999</v>
      </c>
      <c r="F463" s="1">
        <f>B463*D463</f>
        <v>127.27499999999999</v>
      </c>
      <c r="G463" s="1">
        <f t="shared" si="164"/>
        <v>0.88969770498432943</v>
      </c>
      <c r="H463">
        <v>0.7</v>
      </c>
      <c r="I463">
        <v>95.34</v>
      </c>
      <c r="J463" s="1">
        <f t="shared" si="165"/>
        <v>5.4993130179783529</v>
      </c>
      <c r="K463">
        <v>1.05</v>
      </c>
      <c r="L463">
        <v>1</v>
      </c>
      <c r="M463">
        <v>1</v>
      </c>
      <c r="N463" s="1">
        <v>17</v>
      </c>
      <c r="O463" s="1">
        <f t="shared" si="166"/>
        <v>11.116772823779197</v>
      </c>
      <c r="P463" s="8">
        <f t="shared" si="167"/>
        <v>16.616085841757549</v>
      </c>
    </row>
    <row r="464" spans="2:16">
      <c r="B464">
        <v>9</v>
      </c>
      <c r="C464" s="1">
        <v>21.29</v>
      </c>
      <c r="D464" s="1">
        <v>16.97</v>
      </c>
      <c r="E464" s="1">
        <f>F464-(B464-8)*9.81</f>
        <v>147.245</v>
      </c>
      <c r="F464" s="1">
        <v>157.05500000000001</v>
      </c>
      <c r="G464" s="1">
        <f t="shared" si="164"/>
        <v>0.82321465322082743</v>
      </c>
      <c r="H464">
        <v>0.7</v>
      </c>
      <c r="I464">
        <v>95.34</v>
      </c>
      <c r="J464" s="1">
        <f t="shared" si="165"/>
        <v>5.4993130179783529</v>
      </c>
      <c r="K464">
        <v>1.05</v>
      </c>
      <c r="L464">
        <v>1</v>
      </c>
      <c r="M464">
        <v>1</v>
      </c>
      <c r="N464" s="1">
        <v>15</v>
      </c>
      <c r="O464" s="1">
        <f t="shared" si="166"/>
        <v>9.0759415517596214</v>
      </c>
      <c r="P464" s="8">
        <f t="shared" si="167"/>
        <v>14.575254569737975</v>
      </c>
    </row>
    <row r="465" spans="2:16">
      <c r="B465">
        <v>10.5</v>
      </c>
      <c r="C465" s="1">
        <v>21.29</v>
      </c>
      <c r="D465" s="1">
        <v>16.97</v>
      </c>
      <c r="E465" s="1">
        <f>F465-(B465-8)*9.81</f>
        <v>164.465</v>
      </c>
      <c r="F465" s="1">
        <f>F464+(B465-B464)*C464</f>
        <v>188.99</v>
      </c>
      <c r="G465" s="1">
        <f t="shared" si="164"/>
        <v>0.77338161109451087</v>
      </c>
      <c r="H465">
        <v>0.7</v>
      </c>
      <c r="I465">
        <v>95.34</v>
      </c>
      <c r="J465" s="1">
        <f t="shared" si="165"/>
        <v>5.4993130179783529</v>
      </c>
      <c r="K465">
        <v>1.05</v>
      </c>
      <c r="L465">
        <v>1</v>
      </c>
      <c r="M465">
        <v>1</v>
      </c>
      <c r="N465" s="1">
        <v>12</v>
      </c>
      <c r="O465" s="1">
        <f t="shared" si="166"/>
        <v>6.8212258098535861</v>
      </c>
      <c r="P465" s="8">
        <f t="shared" si="167"/>
        <v>12.320538827831939</v>
      </c>
    </row>
    <row r="466" spans="2:16">
      <c r="B466">
        <v>12</v>
      </c>
      <c r="C466" s="1">
        <v>21.29</v>
      </c>
      <c r="D466" s="1">
        <v>16.97</v>
      </c>
      <c r="E466" s="1">
        <f t="shared" ref="E466:E468" si="168">F466-(B466-8)*9.81</f>
        <v>181.685</v>
      </c>
      <c r="F466" s="1">
        <f t="shared" ref="F466:F468" si="169">F465+(B466-B465)*C465</f>
        <v>220.92500000000001</v>
      </c>
      <c r="G466" s="1">
        <f t="shared" si="164"/>
        <v>0.72923744965775572</v>
      </c>
      <c r="H466">
        <v>0.7</v>
      </c>
      <c r="I466">
        <v>95.34</v>
      </c>
      <c r="J466" s="1">
        <f t="shared" si="165"/>
        <v>5.4993130179783529</v>
      </c>
      <c r="K466">
        <v>1.05</v>
      </c>
      <c r="L466">
        <v>1</v>
      </c>
      <c r="M466">
        <v>1</v>
      </c>
      <c r="N466" s="1">
        <v>12</v>
      </c>
      <c r="O466" s="1">
        <f t="shared" si="166"/>
        <v>6.4318743059814061</v>
      </c>
      <c r="P466" s="8">
        <f t="shared" si="167"/>
        <v>11.931187323959758</v>
      </c>
    </row>
    <row r="467" spans="2:16">
      <c r="B467">
        <v>13.5</v>
      </c>
      <c r="C467" s="1">
        <v>21.29</v>
      </c>
      <c r="D467" s="1">
        <v>16.97</v>
      </c>
      <c r="E467" s="1">
        <f t="shared" si="168"/>
        <v>198.905</v>
      </c>
      <c r="F467" s="1">
        <f t="shared" si="169"/>
        <v>252.86</v>
      </c>
      <c r="G467" s="1">
        <f>2.2/(1.2+E467/100)</f>
        <v>0.68986061679810606</v>
      </c>
      <c r="H467" s="32">
        <v>0.7</v>
      </c>
      <c r="I467">
        <v>95.34</v>
      </c>
      <c r="J467" s="1">
        <f t="shared" si="165"/>
        <v>5.4993130179783529</v>
      </c>
      <c r="K467">
        <v>1.05</v>
      </c>
      <c r="L467">
        <v>1</v>
      </c>
      <c r="M467">
        <v>1</v>
      </c>
      <c r="N467" s="1">
        <v>15</v>
      </c>
      <c r="O467" s="1">
        <f t="shared" si="166"/>
        <v>7.6057133001991186</v>
      </c>
      <c r="P467" s="8">
        <f t="shared" si="167"/>
        <v>13.105026318177472</v>
      </c>
    </row>
    <row r="468" spans="2:16">
      <c r="B468">
        <v>15</v>
      </c>
      <c r="C468" s="1">
        <v>21.29</v>
      </c>
      <c r="D468" s="1">
        <v>16.97</v>
      </c>
      <c r="E468" s="1">
        <f t="shared" si="168"/>
        <v>216.125</v>
      </c>
      <c r="F468" s="1">
        <f t="shared" si="169"/>
        <v>284.79500000000002</v>
      </c>
      <c r="G468" s="1">
        <f>2.2/(1.2+E468/100)</f>
        <v>0.65451840833023434</v>
      </c>
      <c r="H468" s="32">
        <v>0.7</v>
      </c>
      <c r="I468">
        <v>95.34</v>
      </c>
      <c r="J468" s="1">
        <f t="shared" si="165"/>
        <v>5.4993130179783529</v>
      </c>
      <c r="K468">
        <v>1.05</v>
      </c>
      <c r="L468">
        <v>1</v>
      </c>
      <c r="M468">
        <v>1</v>
      </c>
      <c r="N468" s="1">
        <v>20</v>
      </c>
      <c r="O468" s="1">
        <f t="shared" si="166"/>
        <v>9.6214206024544442</v>
      </c>
      <c r="P468" s="8">
        <f t="shared" si="167"/>
        <v>15.120733620432798</v>
      </c>
    </row>
    <row r="469" spans="2:16">
      <c r="D469" s="1"/>
      <c r="E469" s="3"/>
      <c r="G469" s="1"/>
      <c r="J469" s="1"/>
      <c r="M469"/>
      <c r="O469" s="1"/>
      <c r="P469" s="8"/>
    </row>
    <row r="470" spans="2:16">
      <c r="E470" s="3"/>
      <c r="G470" s="1"/>
      <c r="I470" s="2"/>
      <c r="J470" s="1"/>
      <c r="M470"/>
      <c r="O470" s="1"/>
      <c r="P470" s="8"/>
    </row>
    <row r="474" spans="2:16" ht="20.399999999999999">
      <c r="B474" s="15" t="s">
        <v>14</v>
      </c>
      <c r="C474" s="15" t="s">
        <v>48</v>
      </c>
      <c r="D474" s="15" t="s">
        <v>49</v>
      </c>
      <c r="E474" s="15" t="s">
        <v>50</v>
      </c>
      <c r="F474" s="15" t="s">
        <v>51</v>
      </c>
      <c r="G474" s="15" t="s">
        <v>52</v>
      </c>
      <c r="H474" s="15" t="s">
        <v>53</v>
      </c>
      <c r="I474" s="15" t="s">
        <v>54</v>
      </c>
      <c r="J474" s="15" t="s">
        <v>55</v>
      </c>
    </row>
    <row r="475" spans="2:16" ht="15">
      <c r="B475" s="11" t="s">
        <v>32</v>
      </c>
      <c r="C475" s="10"/>
      <c r="D475" s="10"/>
      <c r="E475" s="10"/>
      <c r="F475" s="13"/>
      <c r="G475" s="10"/>
      <c r="H475" s="10"/>
      <c r="I475" s="10"/>
      <c r="J475" s="10"/>
    </row>
    <row r="476" spans="2:16">
      <c r="B476">
        <f>B457</f>
        <v>1.5</v>
      </c>
      <c r="C476" s="8">
        <f>P457</f>
        <v>12.316003920858947</v>
      </c>
      <c r="D476">
        <f>E457</f>
        <v>22.215</v>
      </c>
      <c r="E476">
        <f>F457</f>
        <v>22.215</v>
      </c>
      <c r="F476" s="14">
        <f>1-0.00765*B476</f>
        <v>0.98852499999999999</v>
      </c>
      <c r="G476" s="14">
        <f>0.65*0.16*(E476/D476)*F476</f>
        <v>0.10280660000000001</v>
      </c>
      <c r="H476" s="12">
        <f>EXP((C476/14.1)+((C476/126)^2)-((C476/23.6)^3)+((C476/25.4)^4)-2.8)</f>
        <v>0.13481939234766771</v>
      </c>
      <c r="I476" s="14">
        <f>((10^2.24)/(6.8^2.56))</f>
        <v>1.2846274075918176</v>
      </c>
      <c r="J476" s="2">
        <f>(H476*I476)/G476</f>
        <v>1.6846456013980471</v>
      </c>
    </row>
    <row r="477" spans="2:16">
      <c r="B477">
        <f t="shared" ref="B477:B486" si="170">B458</f>
        <v>2.5</v>
      </c>
      <c r="C477" s="8">
        <f t="shared" ref="C477:C487" si="171">P458</f>
        <v>11.672572713342984</v>
      </c>
      <c r="D477">
        <f t="shared" ref="D477:D487" si="172">E458</f>
        <v>37.024999999999999</v>
      </c>
      <c r="E477">
        <f t="shared" ref="E477:E487" si="173">F458</f>
        <v>37.024999999999999</v>
      </c>
      <c r="F477" s="14">
        <f t="shared" ref="F477:F481" si="174">1-0.00765*B477</f>
        <v>0.98087500000000005</v>
      </c>
      <c r="G477" s="14">
        <f t="shared" ref="G477:G487" si="175">0.65*0.16*(E477/D477)*F477</f>
        <v>0.10201100000000002</v>
      </c>
      <c r="H477" s="12">
        <f t="shared" ref="H477:H487" si="176">EXP((C477/14.1)+((C477/126)^2)-((C477/23.6)^3)+((C477/25.4)^4)-2.8)</f>
        <v>0.13003258355229397</v>
      </c>
      <c r="I477" s="14">
        <f t="shared" ref="I477:I487" si="177">((10^2.24)/(6.8^2.56))</f>
        <v>1.2846274075918176</v>
      </c>
      <c r="J477" s="2">
        <f t="shared" ref="J477:J487" si="178">(H477*I477)/G477</f>
        <v>1.6375040016395268</v>
      </c>
    </row>
    <row r="478" spans="2:16">
      <c r="B478">
        <f t="shared" si="170"/>
        <v>3</v>
      </c>
      <c r="C478" s="8">
        <f t="shared" si="171"/>
        <v>10.906859097250454</v>
      </c>
      <c r="D478">
        <f t="shared" si="172"/>
        <v>38.25</v>
      </c>
      <c r="E478">
        <f t="shared" si="173"/>
        <v>38.25</v>
      </c>
      <c r="F478" s="14">
        <f t="shared" si="174"/>
        <v>0.97704999999999997</v>
      </c>
      <c r="G478" s="14">
        <f t="shared" si="175"/>
        <v>0.1016132</v>
      </c>
      <c r="H478" s="12">
        <f t="shared" si="176"/>
        <v>0.12447100721252768</v>
      </c>
      <c r="I478" s="14">
        <f t="shared" si="177"/>
        <v>1.2846274075918176</v>
      </c>
      <c r="J478" s="2">
        <f t="shared" si="178"/>
        <v>1.5736033046471509</v>
      </c>
    </row>
    <row r="479" spans="2:16">
      <c r="B479">
        <f t="shared" si="170"/>
        <v>4.5</v>
      </c>
      <c r="C479" s="8">
        <f t="shared" si="171"/>
        <v>14.65868319071458</v>
      </c>
      <c r="D479">
        <f t="shared" si="172"/>
        <v>57.375</v>
      </c>
      <c r="E479">
        <f t="shared" si="173"/>
        <v>57.375</v>
      </c>
      <c r="F479" s="14">
        <f t="shared" si="174"/>
        <v>0.96557499999999996</v>
      </c>
      <c r="G479" s="14">
        <f t="shared" si="175"/>
        <v>0.1004198</v>
      </c>
      <c r="H479" s="12">
        <f t="shared" si="176"/>
        <v>0.15327100604413291</v>
      </c>
      <c r="I479" s="14">
        <f t="shared" si="177"/>
        <v>1.2846274075918176</v>
      </c>
      <c r="J479" s="2">
        <f t="shared" si="178"/>
        <v>1.9607302061293117</v>
      </c>
    </row>
    <row r="480" spans="2:16">
      <c r="B480">
        <f t="shared" si="170"/>
        <v>6</v>
      </c>
      <c r="C480" s="8">
        <f t="shared" si="171"/>
        <v>15.417213281252483</v>
      </c>
      <c r="D480">
        <f t="shared" si="172"/>
        <v>76.5</v>
      </c>
      <c r="E480">
        <f t="shared" si="173"/>
        <v>76.5</v>
      </c>
      <c r="F480" s="14">
        <f t="shared" si="174"/>
        <v>0.95409999999999995</v>
      </c>
      <c r="G480" s="14">
        <f t="shared" si="175"/>
        <v>9.9226400000000006E-2</v>
      </c>
      <c r="H480" s="12">
        <f t="shared" si="176"/>
        <v>0.15966653706918807</v>
      </c>
      <c r="I480" s="14">
        <f t="shared" si="177"/>
        <v>1.2846274075918176</v>
      </c>
      <c r="J480" s="2">
        <f t="shared" si="178"/>
        <v>2.0671112687183442</v>
      </c>
    </row>
    <row r="481" spans="2:10">
      <c r="B481">
        <f t="shared" si="170"/>
        <v>6.7</v>
      </c>
      <c r="C481" s="8">
        <f t="shared" si="171"/>
        <v>14.98818725347726</v>
      </c>
      <c r="D481">
        <f t="shared" si="172"/>
        <v>85.424999999999997</v>
      </c>
      <c r="E481">
        <f t="shared" si="173"/>
        <v>85.424999999999997</v>
      </c>
      <c r="F481" s="14">
        <f t="shared" si="174"/>
        <v>0.94874499999999995</v>
      </c>
      <c r="G481" s="14">
        <f t="shared" si="175"/>
        <v>9.8669480000000004E-2</v>
      </c>
      <c r="H481" s="12">
        <f t="shared" si="176"/>
        <v>0.15601960448082147</v>
      </c>
      <c r="I481" s="14">
        <f t="shared" si="177"/>
        <v>1.2846274075918176</v>
      </c>
      <c r="J481" s="2">
        <f t="shared" si="178"/>
        <v>2.0312974187935158</v>
      </c>
    </row>
    <row r="482" spans="2:10">
      <c r="B482">
        <f t="shared" si="170"/>
        <v>7.5</v>
      </c>
      <c r="C482" s="8">
        <f t="shared" si="171"/>
        <v>16.616085841757549</v>
      </c>
      <c r="D482">
        <f t="shared" si="172"/>
        <v>127.27499999999999</v>
      </c>
      <c r="E482">
        <f t="shared" si="173"/>
        <v>127.27499999999999</v>
      </c>
      <c r="F482" s="14">
        <f>1-0.00765*B482</f>
        <v>0.94262500000000005</v>
      </c>
      <c r="G482" s="14">
        <f t="shared" si="175"/>
        <v>9.8033000000000009E-2</v>
      </c>
      <c r="H482" s="12">
        <f t="shared" si="176"/>
        <v>0.17032536734063489</v>
      </c>
      <c r="I482" s="14">
        <f t="shared" si="177"/>
        <v>1.2846274075918176</v>
      </c>
      <c r="J482" s="2">
        <f t="shared" si="178"/>
        <v>2.2319487835108975</v>
      </c>
    </row>
    <row r="483" spans="2:10">
      <c r="B483">
        <f t="shared" si="170"/>
        <v>9</v>
      </c>
      <c r="C483" s="8">
        <f t="shared" si="171"/>
        <v>14.575254569737975</v>
      </c>
      <c r="D483">
        <f t="shared" si="172"/>
        <v>147.245</v>
      </c>
      <c r="E483">
        <f t="shared" si="173"/>
        <v>157.05500000000001</v>
      </c>
      <c r="F483" s="14">
        <f>1-0.00765*B483</f>
        <v>0.93115000000000003</v>
      </c>
      <c r="G483" s="14">
        <f t="shared" si="175"/>
        <v>0.10329140804781148</v>
      </c>
      <c r="H483" s="12">
        <f t="shared" si="176"/>
        <v>0.15258190359828216</v>
      </c>
      <c r="I483" s="14">
        <f t="shared" si="177"/>
        <v>1.2846274075918176</v>
      </c>
      <c r="J483" s="2">
        <f t="shared" si="178"/>
        <v>1.8976495622380947</v>
      </c>
    </row>
    <row r="484" spans="2:10">
      <c r="B484">
        <f t="shared" si="170"/>
        <v>10.5</v>
      </c>
      <c r="C484" s="8">
        <f t="shared" si="171"/>
        <v>12.320538827831939</v>
      </c>
      <c r="D484">
        <f t="shared" si="172"/>
        <v>164.465</v>
      </c>
      <c r="E484">
        <f t="shared" si="173"/>
        <v>188.99</v>
      </c>
      <c r="F484" s="14">
        <f>1.174-0.0267*B484</f>
        <v>0.89364999999999994</v>
      </c>
      <c r="G484" s="14">
        <f t="shared" si="175"/>
        <v>0.10679874139786583</v>
      </c>
      <c r="H484" s="12">
        <f t="shared" si="176"/>
        <v>0.13485351488574437</v>
      </c>
      <c r="I484" s="14">
        <f t="shared" si="177"/>
        <v>1.2846274075918176</v>
      </c>
      <c r="J484" s="2">
        <f t="shared" si="178"/>
        <v>1.6220839212603324</v>
      </c>
    </row>
    <row r="485" spans="2:10">
      <c r="B485">
        <f t="shared" si="170"/>
        <v>12</v>
      </c>
      <c r="C485" s="8">
        <f t="shared" si="171"/>
        <v>11.931187323959758</v>
      </c>
      <c r="D485">
        <f t="shared" si="172"/>
        <v>181.685</v>
      </c>
      <c r="E485">
        <f t="shared" si="173"/>
        <v>220.92500000000001</v>
      </c>
      <c r="F485" s="14">
        <f t="shared" ref="F485" si="179">1.174-0.0267*B485</f>
        <v>0.85359999999999991</v>
      </c>
      <c r="G485" s="14">
        <f t="shared" si="175"/>
        <v>0.10794773547623636</v>
      </c>
      <c r="H485" s="12">
        <f t="shared" si="176"/>
        <v>0.13194369148378779</v>
      </c>
      <c r="I485" s="14">
        <f t="shared" si="177"/>
        <v>1.2846274075918176</v>
      </c>
      <c r="J485" s="2">
        <f t="shared" si="178"/>
        <v>1.5701902554150968</v>
      </c>
    </row>
    <row r="486" spans="2:10">
      <c r="B486">
        <f t="shared" si="170"/>
        <v>13.5</v>
      </c>
      <c r="C486" s="8">
        <f t="shared" si="171"/>
        <v>13.105026318177472</v>
      </c>
      <c r="D486">
        <f t="shared" si="172"/>
        <v>198.905</v>
      </c>
      <c r="E486">
        <f t="shared" si="173"/>
        <v>252.86</v>
      </c>
      <c r="F486" s="14">
        <f>1.174-0.0267*B486</f>
        <v>0.81354999999999988</v>
      </c>
      <c r="G486" s="14">
        <f t="shared" si="175"/>
        <v>0.10756030422563535</v>
      </c>
      <c r="H486" s="12">
        <f t="shared" si="176"/>
        <v>0.14084230526365021</v>
      </c>
      <c r="I486" s="14">
        <f t="shared" si="177"/>
        <v>1.2846274075918176</v>
      </c>
      <c r="J486" s="2">
        <f t="shared" si="178"/>
        <v>1.6821250812990591</v>
      </c>
    </row>
    <row r="487" spans="2:10">
      <c r="B487">
        <v>15</v>
      </c>
      <c r="C487" s="8">
        <f t="shared" si="171"/>
        <v>15.120733620432798</v>
      </c>
      <c r="D487">
        <f t="shared" si="172"/>
        <v>216.125</v>
      </c>
      <c r="E487">
        <f t="shared" si="173"/>
        <v>284.79500000000002</v>
      </c>
      <c r="F487" s="14">
        <f>1.174-0.0267*B487</f>
        <v>0.77349999999999985</v>
      </c>
      <c r="G487" s="14">
        <f t="shared" si="175"/>
        <v>0.10600369684210527</v>
      </c>
      <c r="H487" s="12">
        <f t="shared" si="176"/>
        <v>0.15713783087398661</v>
      </c>
      <c r="I487" s="14">
        <f t="shared" si="177"/>
        <v>1.2846274075918176</v>
      </c>
      <c r="J487" s="2">
        <f t="shared" si="178"/>
        <v>1.9043068338543978</v>
      </c>
    </row>
    <row r="498" spans="2:16" ht="21">
      <c r="F498" s="30" t="s">
        <v>67</v>
      </c>
    </row>
    <row r="499" spans="2:16" ht="24.6">
      <c r="E499" s="34" t="s">
        <v>1</v>
      </c>
      <c r="F499" s="34"/>
      <c r="G499" s="34"/>
      <c r="H499" s="34"/>
      <c r="I499" s="34"/>
      <c r="J499" s="34"/>
      <c r="K499" s="34"/>
      <c r="M499" s="29" t="s">
        <v>59</v>
      </c>
      <c r="O499" s="1"/>
    </row>
    <row r="500" spans="2:16" ht="24.6">
      <c r="E500" s="28" t="s">
        <v>3</v>
      </c>
      <c r="F500" s="28"/>
      <c r="G500" s="28"/>
      <c r="H500" s="28"/>
      <c r="I500" s="28"/>
      <c r="M500"/>
      <c r="O500" s="1"/>
    </row>
    <row r="501" spans="2:16">
      <c r="M501"/>
      <c r="O501" s="1"/>
    </row>
    <row r="502" spans="2:16">
      <c r="C502" s="16" t="s">
        <v>4</v>
      </c>
      <c r="D502" s="16" t="s">
        <v>4</v>
      </c>
      <c r="E502" s="17" t="s">
        <v>5</v>
      </c>
      <c r="F502" s="17" t="s">
        <v>6</v>
      </c>
      <c r="G502" s="17" t="s">
        <v>7</v>
      </c>
      <c r="H502" s="17" t="s">
        <v>8</v>
      </c>
      <c r="I502" s="17" t="s">
        <v>9</v>
      </c>
      <c r="J502" s="17" t="s">
        <v>7</v>
      </c>
      <c r="K502" s="17" t="s">
        <v>7</v>
      </c>
      <c r="L502" s="17" t="s">
        <v>7</v>
      </c>
      <c r="M502" s="17" t="s">
        <v>10</v>
      </c>
      <c r="N502" s="23" t="s">
        <v>11</v>
      </c>
      <c r="O502" s="23" t="s">
        <v>12</v>
      </c>
      <c r="P502" s="17" t="s">
        <v>12</v>
      </c>
    </row>
    <row r="503" spans="2:16">
      <c r="B503" s="19" t="s">
        <v>14</v>
      </c>
      <c r="C503" s="16" t="s">
        <v>15</v>
      </c>
      <c r="D503" s="16" t="s">
        <v>15</v>
      </c>
      <c r="E503" s="17" t="s">
        <v>15</v>
      </c>
      <c r="F503" s="17" t="s">
        <v>15</v>
      </c>
      <c r="G503" s="17" t="s">
        <v>16</v>
      </c>
      <c r="H503" s="17" t="s">
        <v>17</v>
      </c>
      <c r="I503" s="17" t="s">
        <v>18</v>
      </c>
      <c r="J503" s="17" t="s">
        <v>19</v>
      </c>
      <c r="K503" s="17" t="s">
        <v>20</v>
      </c>
      <c r="L503" s="17" t="s">
        <v>21</v>
      </c>
      <c r="M503" s="17" t="s">
        <v>22</v>
      </c>
      <c r="N503" s="23" t="s">
        <v>23</v>
      </c>
      <c r="O503" s="23" t="s">
        <v>23</v>
      </c>
      <c r="P503" s="17" t="s">
        <v>23</v>
      </c>
    </row>
    <row r="504" spans="2:16" ht="15.6">
      <c r="B504" s="6"/>
      <c r="C504" s="16" t="s">
        <v>24</v>
      </c>
      <c r="D504" s="16" t="s">
        <v>25</v>
      </c>
      <c r="E504" s="17" t="s">
        <v>26</v>
      </c>
      <c r="F504" s="17" t="s">
        <v>26</v>
      </c>
      <c r="G504" s="5"/>
      <c r="H504" s="17" t="s">
        <v>7</v>
      </c>
      <c r="I504" s="5"/>
      <c r="J504" s="5"/>
      <c r="K504" s="17" t="s">
        <v>27</v>
      </c>
      <c r="L504" s="17" t="s">
        <v>28</v>
      </c>
      <c r="M504" s="17" t="s">
        <v>29</v>
      </c>
      <c r="N504" s="9"/>
      <c r="O504" s="23" t="s">
        <v>30</v>
      </c>
      <c r="P504" s="17" t="s">
        <v>31</v>
      </c>
    </row>
    <row r="505" spans="2:16" ht="23.4">
      <c r="B505" s="6" t="s">
        <v>32</v>
      </c>
      <c r="C505" s="20" t="s">
        <v>33</v>
      </c>
      <c r="D505" s="20" t="s">
        <v>34</v>
      </c>
      <c r="E505" s="18" t="s">
        <v>35</v>
      </c>
      <c r="F505" s="21" t="s">
        <v>36</v>
      </c>
      <c r="G505" s="22" t="s">
        <v>37</v>
      </c>
      <c r="H505" s="22" t="s">
        <v>38</v>
      </c>
      <c r="I505" s="22" t="s">
        <v>39</v>
      </c>
      <c r="J505" s="22" t="s">
        <v>40</v>
      </c>
      <c r="K505" s="17" t="s">
        <v>41</v>
      </c>
      <c r="L505" s="5"/>
      <c r="M505" s="5"/>
      <c r="N505" s="9"/>
      <c r="O505" s="25" t="s">
        <v>42</v>
      </c>
      <c r="P505" s="17" t="s">
        <v>7</v>
      </c>
    </row>
    <row r="506" spans="2:16" ht="21">
      <c r="J506" s="4"/>
      <c r="K506" s="22" t="s">
        <v>43</v>
      </c>
      <c r="L506" s="22" t="s">
        <v>44</v>
      </c>
      <c r="M506" s="22" t="s">
        <v>45</v>
      </c>
      <c r="N506" s="24" t="s">
        <v>46</v>
      </c>
      <c r="O506" s="9"/>
      <c r="P506" s="7" t="s">
        <v>47</v>
      </c>
    </row>
    <row r="507" spans="2:16">
      <c r="M507"/>
      <c r="O507" s="1"/>
    </row>
    <row r="508" spans="2:16">
      <c r="B508">
        <v>1.5</v>
      </c>
      <c r="D508" s="1">
        <v>14.52</v>
      </c>
      <c r="E508" s="1">
        <f>F508</f>
        <v>21.78</v>
      </c>
      <c r="F508" s="1">
        <f>B508*D508</f>
        <v>21.78</v>
      </c>
      <c r="G508" s="1">
        <f>2.2/(1.2+E508/100)</f>
        <v>1.5516998166172946</v>
      </c>
      <c r="H508">
        <v>0.7</v>
      </c>
      <c r="I508">
        <v>83.88</v>
      </c>
      <c r="J508" s="1">
        <f>EXP(1.63+9.7/(I508+0.001)-(15.7/(I508+0.001))^2)</f>
        <v>5.5323209833615214</v>
      </c>
      <c r="K508">
        <v>1.05</v>
      </c>
      <c r="L508">
        <v>0.75</v>
      </c>
      <c r="M508">
        <v>1</v>
      </c>
      <c r="N508" s="1">
        <v>7</v>
      </c>
      <c r="O508" s="1">
        <f>N508*M508*L508*K508*H508*G508</f>
        <v>5.9876216673719851</v>
      </c>
      <c r="P508" s="8">
        <f>O508+J508</f>
        <v>11.519942650733507</v>
      </c>
    </row>
    <row r="509" spans="2:16">
      <c r="B509">
        <v>3</v>
      </c>
      <c r="D509" s="1">
        <v>14.52</v>
      </c>
      <c r="E509" s="1">
        <f t="shared" ref="E509:E512" si="180">F509</f>
        <v>43.56</v>
      </c>
      <c r="F509" s="1">
        <f t="shared" ref="F509:F512" si="181">B509*D509</f>
        <v>43.56</v>
      </c>
      <c r="G509" s="1">
        <f t="shared" ref="G509:G517" si="182">2.2/(1.2+E509/100)</f>
        <v>1.3450721447786746</v>
      </c>
      <c r="H509">
        <v>0.7</v>
      </c>
      <c r="I509">
        <v>83.88</v>
      </c>
      <c r="J509" s="1">
        <f t="shared" ref="J509:J517" si="183">EXP(1.63+9.7/(I509+0.001)-(15.7/(I509+0.001))^2)</f>
        <v>5.5323209833615214</v>
      </c>
      <c r="K509">
        <v>1.05</v>
      </c>
      <c r="L509">
        <v>0.75</v>
      </c>
      <c r="M509">
        <v>1</v>
      </c>
      <c r="N509" s="1">
        <v>13</v>
      </c>
      <c r="O509" s="1">
        <f t="shared" ref="O509:O517" si="184">N509*M509*L509*K509*H509*G509</f>
        <v>9.6391232575201773</v>
      </c>
      <c r="P509" s="8">
        <f t="shared" ref="P509:P517" si="185">O509+J509</f>
        <v>15.171444240881698</v>
      </c>
    </row>
    <row r="510" spans="2:16">
      <c r="B510">
        <v>4.5</v>
      </c>
      <c r="D510" s="1">
        <v>14.52</v>
      </c>
      <c r="E510" s="1">
        <f t="shared" si="180"/>
        <v>65.34</v>
      </c>
      <c r="F510" s="1">
        <f t="shared" si="181"/>
        <v>65.34</v>
      </c>
      <c r="G510" s="1">
        <f t="shared" si="182"/>
        <v>1.1870076615949068</v>
      </c>
      <c r="H510">
        <v>0.7</v>
      </c>
      <c r="I510">
        <v>83.88</v>
      </c>
      <c r="J510" s="1">
        <f t="shared" si="183"/>
        <v>5.5323209833615214</v>
      </c>
      <c r="K510">
        <v>1.05</v>
      </c>
      <c r="L510">
        <v>1</v>
      </c>
      <c r="M510">
        <v>1</v>
      </c>
      <c r="N510" s="1">
        <v>16</v>
      </c>
      <c r="O510" s="1">
        <f t="shared" si="184"/>
        <v>13.959210100356103</v>
      </c>
      <c r="P510" s="8">
        <f t="shared" si="185"/>
        <v>19.491531083717625</v>
      </c>
    </row>
    <row r="511" spans="2:16">
      <c r="B511">
        <v>6</v>
      </c>
      <c r="D511" s="1">
        <v>14.52</v>
      </c>
      <c r="E511" s="1">
        <f t="shared" si="180"/>
        <v>87.12</v>
      </c>
      <c r="F511" s="1">
        <f t="shared" si="181"/>
        <v>87.12</v>
      </c>
      <c r="G511" s="1">
        <f t="shared" si="182"/>
        <v>1.0621861722672847</v>
      </c>
      <c r="H511">
        <v>0.7</v>
      </c>
      <c r="I511">
        <v>83.88</v>
      </c>
      <c r="J511" s="1">
        <f t="shared" si="183"/>
        <v>5.5323209833615214</v>
      </c>
      <c r="K511">
        <v>1.05</v>
      </c>
      <c r="L511">
        <v>1</v>
      </c>
      <c r="M511">
        <v>1</v>
      </c>
      <c r="N511" s="1">
        <v>18</v>
      </c>
      <c r="O511" s="1">
        <f t="shared" si="184"/>
        <v>14.052723059096177</v>
      </c>
      <c r="P511" s="8">
        <f t="shared" si="185"/>
        <v>19.585044042457699</v>
      </c>
    </row>
    <row r="512" spans="2:16">
      <c r="B512">
        <v>7.5</v>
      </c>
      <c r="C512" s="1">
        <v>20.399999999999999</v>
      </c>
      <c r="D512" s="1">
        <v>15.79</v>
      </c>
      <c r="E512" s="1">
        <f t="shared" si="180"/>
        <v>118.425</v>
      </c>
      <c r="F512" s="1">
        <f t="shared" si="181"/>
        <v>118.425</v>
      </c>
      <c r="G512" s="1">
        <f t="shared" si="182"/>
        <v>0.9227220299884662</v>
      </c>
      <c r="H512">
        <v>0.7</v>
      </c>
      <c r="I512">
        <v>83.98</v>
      </c>
      <c r="J512" s="1">
        <f t="shared" si="183"/>
        <v>5.5320204884150659</v>
      </c>
      <c r="K512">
        <v>1.05</v>
      </c>
      <c r="L512">
        <v>1</v>
      </c>
      <c r="M512">
        <v>1</v>
      </c>
      <c r="N512" s="1">
        <v>14</v>
      </c>
      <c r="O512" s="1">
        <f t="shared" si="184"/>
        <v>9.4948096885813182</v>
      </c>
      <c r="P512" s="8">
        <f t="shared" si="185"/>
        <v>15.026830176996384</v>
      </c>
    </row>
    <row r="513" spans="2:16">
      <c r="B513">
        <v>9</v>
      </c>
      <c r="C513" s="1">
        <v>20.399999999999999</v>
      </c>
      <c r="D513" s="1">
        <v>15.79</v>
      </c>
      <c r="E513" s="1">
        <f>F513-(B513-8)*9.81</f>
        <v>136.91499999999999</v>
      </c>
      <c r="F513" s="1">
        <f>146.725</f>
        <v>146.72499999999999</v>
      </c>
      <c r="G513" s="1">
        <f t="shared" si="182"/>
        <v>0.85631434521145144</v>
      </c>
      <c r="H513">
        <v>0.7</v>
      </c>
      <c r="I513">
        <v>83.98</v>
      </c>
      <c r="J513" s="1">
        <f t="shared" si="183"/>
        <v>5.5320204884150659</v>
      </c>
      <c r="K513">
        <v>1.05</v>
      </c>
      <c r="L513">
        <v>1</v>
      </c>
      <c r="M513">
        <v>1</v>
      </c>
      <c r="N513" s="1">
        <v>15</v>
      </c>
      <c r="O513" s="1">
        <f t="shared" si="184"/>
        <v>9.4408656559562516</v>
      </c>
      <c r="P513" s="8">
        <f t="shared" si="185"/>
        <v>14.972886144371317</v>
      </c>
    </row>
    <row r="514" spans="2:16">
      <c r="B514">
        <v>10.5</v>
      </c>
      <c r="C514" s="1">
        <v>23.25</v>
      </c>
      <c r="D514" s="1">
        <v>19.03</v>
      </c>
      <c r="E514" s="1">
        <f t="shared" ref="E514:E517" si="186">F514-(B514-8)*9.81</f>
        <v>152.79999999999998</v>
      </c>
      <c r="F514" s="1">
        <f>F513+(B514-B513)*C513</f>
        <v>177.32499999999999</v>
      </c>
      <c r="G514" s="1">
        <f t="shared" si="182"/>
        <v>0.80645161290322598</v>
      </c>
      <c r="H514">
        <v>0.7</v>
      </c>
      <c r="I514">
        <v>79.06</v>
      </c>
      <c r="J514" s="1">
        <f t="shared" si="183"/>
        <v>5.5469915830745675</v>
      </c>
      <c r="K514">
        <v>1.05</v>
      </c>
      <c r="L514">
        <v>1</v>
      </c>
      <c r="M514">
        <v>1</v>
      </c>
      <c r="N514" s="1">
        <v>23</v>
      </c>
      <c r="O514" s="1">
        <f t="shared" si="184"/>
        <v>13.633064516129036</v>
      </c>
      <c r="P514" s="8">
        <f t="shared" si="185"/>
        <v>19.180056099203604</v>
      </c>
    </row>
    <row r="515" spans="2:16">
      <c r="B515">
        <v>12</v>
      </c>
      <c r="C515" s="1">
        <v>23.25</v>
      </c>
      <c r="D515" s="1">
        <v>19.03</v>
      </c>
      <c r="E515" s="1">
        <f t="shared" si="186"/>
        <v>172.95999999999998</v>
      </c>
      <c r="F515" s="1">
        <f t="shared" ref="F515:F517" si="187">F514+(B515-B514)*C514</f>
        <v>212.2</v>
      </c>
      <c r="G515" s="1">
        <f t="shared" si="182"/>
        <v>0.7509557618787549</v>
      </c>
      <c r="H515">
        <v>0.7</v>
      </c>
      <c r="I515">
        <v>79.06</v>
      </c>
      <c r="J515" s="1">
        <f t="shared" si="183"/>
        <v>5.5469915830745675</v>
      </c>
      <c r="K515">
        <v>1.05</v>
      </c>
      <c r="L515">
        <v>1</v>
      </c>
      <c r="M515">
        <v>1</v>
      </c>
      <c r="N515" s="1">
        <v>27</v>
      </c>
      <c r="O515" s="1">
        <f t="shared" si="184"/>
        <v>14.90271709448389</v>
      </c>
      <c r="P515" s="8">
        <f t="shared" si="185"/>
        <v>20.449708677558458</v>
      </c>
    </row>
    <row r="516" spans="2:16">
      <c r="B516">
        <v>13.5</v>
      </c>
      <c r="C516" s="1">
        <v>23.25</v>
      </c>
      <c r="D516" s="1">
        <v>19.03</v>
      </c>
      <c r="E516" s="1">
        <f t="shared" si="186"/>
        <v>193.11999999999998</v>
      </c>
      <c r="F516" s="1">
        <f t="shared" si="187"/>
        <v>247.07499999999999</v>
      </c>
      <c r="G516" s="1">
        <f t="shared" si="182"/>
        <v>0.70260602963719987</v>
      </c>
      <c r="H516">
        <v>0.7</v>
      </c>
      <c r="I516">
        <v>79.06</v>
      </c>
      <c r="J516" s="1">
        <f t="shared" si="183"/>
        <v>5.5469915830745675</v>
      </c>
      <c r="K516">
        <v>1.05</v>
      </c>
      <c r="L516">
        <v>1</v>
      </c>
      <c r="M516">
        <v>1</v>
      </c>
      <c r="N516" s="1">
        <v>31</v>
      </c>
      <c r="O516" s="1">
        <f t="shared" si="184"/>
        <v>16.008878385283598</v>
      </c>
      <c r="P516" s="8">
        <f t="shared" si="185"/>
        <v>21.555869968358166</v>
      </c>
    </row>
    <row r="517" spans="2:16">
      <c r="B517">
        <v>15</v>
      </c>
      <c r="C517" s="1">
        <v>23.25</v>
      </c>
      <c r="D517" s="1">
        <v>19.03</v>
      </c>
      <c r="E517" s="1">
        <f t="shared" si="186"/>
        <v>213.27999999999997</v>
      </c>
      <c r="F517" s="1">
        <f t="shared" si="187"/>
        <v>281.95</v>
      </c>
      <c r="G517" s="1">
        <f t="shared" si="182"/>
        <v>0.66010561689870384</v>
      </c>
      <c r="H517">
        <v>0.7</v>
      </c>
      <c r="I517">
        <v>79.06</v>
      </c>
      <c r="J517" s="1">
        <f t="shared" si="183"/>
        <v>5.5469915830745675</v>
      </c>
      <c r="K517">
        <v>1.05</v>
      </c>
      <c r="L517">
        <v>1</v>
      </c>
      <c r="M517">
        <v>1</v>
      </c>
      <c r="N517" s="1">
        <v>37</v>
      </c>
      <c r="O517" s="1">
        <f t="shared" si="184"/>
        <v>17.95157225156025</v>
      </c>
      <c r="P517" s="8">
        <f t="shared" si="185"/>
        <v>23.498563834634819</v>
      </c>
    </row>
    <row r="518" spans="2:16">
      <c r="C518" s="1"/>
      <c r="D518" s="1"/>
      <c r="E518" s="1"/>
      <c r="F518" s="1"/>
      <c r="G518" s="1"/>
      <c r="H518" s="32"/>
      <c r="J518" s="1"/>
      <c r="M518"/>
      <c r="O518" s="1"/>
      <c r="P518" s="8"/>
    </row>
    <row r="519" spans="2:16">
      <c r="C519" s="1"/>
      <c r="D519" s="1"/>
      <c r="E519" s="1"/>
      <c r="F519" s="1"/>
      <c r="G519" s="1"/>
      <c r="H519" s="32"/>
      <c r="J519" s="1"/>
      <c r="M519"/>
      <c r="O519" s="1"/>
      <c r="P519" s="8"/>
    </row>
    <row r="520" spans="2:16">
      <c r="D520" s="1"/>
      <c r="E520" s="3"/>
      <c r="G520" s="1"/>
      <c r="J520" s="1"/>
      <c r="M520"/>
      <c r="O520" s="1"/>
      <c r="P520" s="8"/>
    </row>
    <row r="521" spans="2:16">
      <c r="E521" s="3"/>
      <c r="G521" s="1"/>
      <c r="I521" s="2"/>
      <c r="J521" s="1"/>
      <c r="M521"/>
      <c r="O521" s="1"/>
      <c r="P521" s="8"/>
    </row>
    <row r="525" spans="2:16" ht="20.399999999999999">
      <c r="B525" s="15" t="s">
        <v>14</v>
      </c>
      <c r="C525" s="15" t="s">
        <v>48</v>
      </c>
      <c r="D525" s="15" t="s">
        <v>49</v>
      </c>
      <c r="E525" s="15" t="s">
        <v>50</v>
      </c>
      <c r="F525" s="15" t="s">
        <v>51</v>
      </c>
      <c r="G525" s="15" t="s">
        <v>52</v>
      </c>
      <c r="H525" s="15" t="s">
        <v>53</v>
      </c>
      <c r="I525" s="15" t="s">
        <v>54</v>
      </c>
      <c r="J525" s="15" t="s">
        <v>55</v>
      </c>
    </row>
    <row r="526" spans="2:16" ht="15">
      <c r="B526" s="11" t="s">
        <v>32</v>
      </c>
      <c r="C526" s="10"/>
      <c r="D526" s="10"/>
      <c r="E526" s="10"/>
      <c r="F526" s="13"/>
      <c r="G526" s="10"/>
      <c r="H526" s="10"/>
      <c r="I526" s="10"/>
      <c r="J526" s="10"/>
    </row>
    <row r="527" spans="2:16">
      <c r="B527">
        <f>B508</f>
        <v>1.5</v>
      </c>
      <c r="C527" s="8">
        <f>P508</f>
        <v>11.519942650733507</v>
      </c>
      <c r="D527">
        <f>E508</f>
        <v>21.78</v>
      </c>
      <c r="E527">
        <f>F508</f>
        <v>21.78</v>
      </c>
      <c r="F527" s="14">
        <f>1-0.00765*B527</f>
        <v>0.98852499999999999</v>
      </c>
      <c r="G527" s="14">
        <f>0.65*0.16*(E527/D527)*F527</f>
        <v>0.10280660000000001</v>
      </c>
      <c r="H527" s="12">
        <f>EXP((C527/14.1)+((C527/126)^2)-((C527/23.6)^3)+((C527/25.4)^4)-2.8)</f>
        <v>0.12891257122632394</v>
      </c>
      <c r="I527" s="14">
        <f>((10^2.24)/(6.8^2.56))</f>
        <v>1.2846274075918176</v>
      </c>
      <c r="J527" s="2">
        <f>(H527*I527)/G527</f>
        <v>1.6108364850162153</v>
      </c>
    </row>
    <row r="528" spans="2:16">
      <c r="B528">
        <f t="shared" ref="B528:B536" si="188">B509</f>
        <v>3</v>
      </c>
      <c r="C528" s="8">
        <f t="shared" ref="C528:C536" si="189">P509</f>
        <v>15.171444240881698</v>
      </c>
      <c r="D528">
        <f t="shared" ref="D528:D536" si="190">E509</f>
        <v>43.56</v>
      </c>
      <c r="E528">
        <f t="shared" ref="E528:E536" si="191">F509</f>
        <v>43.56</v>
      </c>
      <c r="F528" s="14">
        <f t="shared" ref="F528:F531" si="192">1-0.00765*B528</f>
        <v>0.97704999999999997</v>
      </c>
      <c r="G528" s="14">
        <f t="shared" ref="G528:G536" si="193">0.65*0.16*(E528/D528)*F528</f>
        <v>0.1016132</v>
      </c>
      <c r="H528" s="12">
        <f t="shared" ref="H528:H536" si="194">EXP((C528/14.1)+((C528/126)^2)-((C528/23.6)^3)+((C528/25.4)^4)-2.8)</f>
        <v>0.15756762379703596</v>
      </c>
      <c r="I528" s="14">
        <f t="shared" ref="I528:I536" si="195">((10^2.24)/(6.8^2.56))</f>
        <v>1.2846274075918176</v>
      </c>
      <c r="J528" s="2">
        <f t="shared" ref="J528:J536" si="196">(H528*I528)/G528</f>
        <v>1.9920215885218564</v>
      </c>
    </row>
    <row r="529" spans="2:10">
      <c r="B529">
        <f t="shared" si="188"/>
        <v>4.5</v>
      </c>
      <c r="C529" s="8">
        <f t="shared" si="189"/>
        <v>19.491531083717625</v>
      </c>
      <c r="D529">
        <f t="shared" si="190"/>
        <v>65.34</v>
      </c>
      <c r="E529">
        <f t="shared" si="191"/>
        <v>65.34</v>
      </c>
      <c r="F529" s="14">
        <f t="shared" si="192"/>
        <v>0.96557499999999996</v>
      </c>
      <c r="G529" s="14">
        <f t="shared" si="193"/>
        <v>0.1004198</v>
      </c>
      <c r="H529" s="12">
        <f t="shared" si="194"/>
        <v>0.19982843945564913</v>
      </c>
      <c r="I529" s="14">
        <f t="shared" si="195"/>
        <v>1.2846274075918176</v>
      </c>
      <c r="J529" s="2">
        <f t="shared" si="196"/>
        <v>2.5563194722657183</v>
      </c>
    </row>
    <row r="530" spans="2:10">
      <c r="B530">
        <f t="shared" si="188"/>
        <v>6</v>
      </c>
      <c r="C530" s="8">
        <f t="shared" si="189"/>
        <v>19.585044042457699</v>
      </c>
      <c r="D530">
        <f t="shared" si="190"/>
        <v>87.12</v>
      </c>
      <c r="E530">
        <f t="shared" si="191"/>
        <v>87.12</v>
      </c>
      <c r="F530" s="14">
        <f t="shared" si="192"/>
        <v>0.95409999999999995</v>
      </c>
      <c r="G530" s="14">
        <f t="shared" si="193"/>
        <v>9.9226400000000006E-2</v>
      </c>
      <c r="H530" s="12">
        <f t="shared" si="194"/>
        <v>0.20091395030881748</v>
      </c>
      <c r="I530" s="14">
        <f t="shared" si="195"/>
        <v>1.2846274075918176</v>
      </c>
      <c r="J530" s="2">
        <f t="shared" si="196"/>
        <v>2.6011179195682548</v>
      </c>
    </row>
    <row r="531" spans="2:10">
      <c r="B531">
        <f t="shared" si="188"/>
        <v>7.5</v>
      </c>
      <c r="C531" s="8">
        <f t="shared" si="189"/>
        <v>15.026830176996384</v>
      </c>
      <c r="D531">
        <f t="shared" si="190"/>
        <v>118.425</v>
      </c>
      <c r="E531">
        <f t="shared" si="191"/>
        <v>118.425</v>
      </c>
      <c r="F531" s="14">
        <f t="shared" si="192"/>
        <v>0.94262500000000005</v>
      </c>
      <c r="G531" s="14">
        <f t="shared" si="193"/>
        <v>9.8033000000000009E-2</v>
      </c>
      <c r="H531" s="12">
        <f t="shared" si="194"/>
        <v>0.15634485208901666</v>
      </c>
      <c r="I531" s="14">
        <f t="shared" si="195"/>
        <v>1.2846274075918176</v>
      </c>
      <c r="J531" s="2">
        <f t="shared" si="196"/>
        <v>2.0487476873036594</v>
      </c>
    </row>
    <row r="532" spans="2:10">
      <c r="B532">
        <f t="shared" si="188"/>
        <v>9</v>
      </c>
      <c r="C532" s="8">
        <f t="shared" si="189"/>
        <v>14.972886144371317</v>
      </c>
      <c r="D532">
        <f t="shared" si="190"/>
        <v>136.91499999999999</v>
      </c>
      <c r="E532">
        <f t="shared" si="191"/>
        <v>146.72499999999999</v>
      </c>
      <c r="F532" s="14">
        <f>1-0.00765*B532</f>
        <v>0.93115000000000003</v>
      </c>
      <c r="G532" s="14">
        <f t="shared" si="193"/>
        <v>0.10377818580871344</v>
      </c>
      <c r="H532" s="12">
        <f t="shared" si="194"/>
        <v>0.15589099085272135</v>
      </c>
      <c r="I532" s="14">
        <f t="shared" si="195"/>
        <v>1.2846274075918176</v>
      </c>
      <c r="J532" s="2">
        <f t="shared" si="196"/>
        <v>1.9297103517995471</v>
      </c>
    </row>
    <row r="533" spans="2:10">
      <c r="B533">
        <f t="shared" si="188"/>
        <v>10.5</v>
      </c>
      <c r="C533" s="8">
        <f t="shared" si="189"/>
        <v>19.180056099203604</v>
      </c>
      <c r="D533">
        <f t="shared" si="190"/>
        <v>152.79999999999998</v>
      </c>
      <c r="E533">
        <f t="shared" si="191"/>
        <v>177.32499999999999</v>
      </c>
      <c r="F533" s="14">
        <f>1.174-0.0267*B533</f>
        <v>0.89364999999999994</v>
      </c>
      <c r="G533" s="14">
        <f t="shared" si="193"/>
        <v>0.1078567707460733</v>
      </c>
      <c r="H533" s="12">
        <f t="shared" si="194"/>
        <v>0.1962813322327524</v>
      </c>
      <c r="I533" s="14">
        <f t="shared" si="195"/>
        <v>1.2846274075918176</v>
      </c>
      <c r="J533" s="2">
        <f t="shared" si="196"/>
        <v>2.3378076057780439</v>
      </c>
    </row>
    <row r="534" spans="2:10">
      <c r="B534">
        <f t="shared" si="188"/>
        <v>12</v>
      </c>
      <c r="C534" s="8">
        <f t="shared" si="189"/>
        <v>20.449708677558458</v>
      </c>
      <c r="D534">
        <f t="shared" si="190"/>
        <v>172.95999999999998</v>
      </c>
      <c r="E534">
        <f t="shared" si="191"/>
        <v>212.2</v>
      </c>
      <c r="F534" s="14">
        <f t="shared" ref="F534:F536" si="197">1.174-0.0267*B534</f>
        <v>0.85359999999999991</v>
      </c>
      <c r="G534" s="14">
        <f t="shared" si="193"/>
        <v>0.10891493802035153</v>
      </c>
      <c r="H534" s="12">
        <f t="shared" si="194"/>
        <v>0.21144656252439278</v>
      </c>
      <c r="I534" s="14">
        <f t="shared" si="195"/>
        <v>1.2846274075918176</v>
      </c>
      <c r="J534" s="2">
        <f t="shared" si="196"/>
        <v>2.4939650556396211</v>
      </c>
    </row>
    <row r="535" spans="2:10">
      <c r="B535">
        <f t="shared" si="188"/>
        <v>13.5</v>
      </c>
      <c r="C535" s="8">
        <f t="shared" si="189"/>
        <v>21.555869968358166</v>
      </c>
      <c r="D535">
        <f t="shared" si="190"/>
        <v>193.11999999999998</v>
      </c>
      <c r="E535">
        <f t="shared" si="191"/>
        <v>247.07499999999999</v>
      </c>
      <c r="F535" s="14">
        <f t="shared" si="197"/>
        <v>0.81354999999999988</v>
      </c>
      <c r="G535" s="14">
        <f t="shared" si="193"/>
        <v>0.1082478152961889</v>
      </c>
      <c r="H535" s="12">
        <f t="shared" si="194"/>
        <v>0.22644712383441451</v>
      </c>
      <c r="I535" s="14">
        <f t="shared" si="195"/>
        <v>1.2846274075918176</v>
      </c>
      <c r="J535" s="2">
        <f t="shared" si="196"/>
        <v>2.687353835752369</v>
      </c>
    </row>
    <row r="536" spans="2:10">
      <c r="B536">
        <f t="shared" si="188"/>
        <v>15</v>
      </c>
      <c r="C536" s="8">
        <f t="shared" si="189"/>
        <v>23.498563834634819</v>
      </c>
      <c r="D536">
        <f t="shared" si="190"/>
        <v>213.27999999999997</v>
      </c>
      <c r="E536">
        <f t="shared" si="191"/>
        <v>281.95</v>
      </c>
      <c r="F536" s="14">
        <f t="shared" si="197"/>
        <v>0.77349999999999985</v>
      </c>
      <c r="G536" s="14">
        <f t="shared" si="193"/>
        <v>0.10634464459864965</v>
      </c>
      <c r="H536" s="12">
        <f t="shared" si="194"/>
        <v>0.25839219486836795</v>
      </c>
      <c r="I536" s="14">
        <f t="shared" si="195"/>
        <v>1.2846274075918176</v>
      </c>
      <c r="J536" s="2">
        <f t="shared" si="196"/>
        <v>3.1213390828326317</v>
      </c>
    </row>
    <row r="537" spans="2:10">
      <c r="C537" s="8"/>
      <c r="F537" s="14"/>
      <c r="G537" s="14"/>
      <c r="H537" s="12"/>
      <c r="I537" s="14"/>
      <c r="J537" s="2"/>
    </row>
    <row r="538" spans="2:10">
      <c r="C538" s="8"/>
      <c r="F538" s="14"/>
      <c r="G538" s="14"/>
      <c r="H538" s="12"/>
      <c r="I538" s="14"/>
      <c r="J538" s="2"/>
    </row>
    <row r="539" spans="2:10">
      <c r="F539" s="14"/>
    </row>
    <row r="546" spans="2:16" ht="21">
      <c r="F546" s="30" t="s">
        <v>68</v>
      </c>
    </row>
    <row r="547" spans="2:16" ht="24.6">
      <c r="E547" s="34" t="s">
        <v>1</v>
      </c>
      <c r="F547" s="34"/>
      <c r="G547" s="34"/>
      <c r="H547" s="34"/>
      <c r="I547" s="34"/>
      <c r="J547" s="34"/>
      <c r="K547" s="34"/>
      <c r="M547" s="29" t="s">
        <v>59</v>
      </c>
      <c r="O547" s="1"/>
    </row>
    <row r="548" spans="2:16" ht="24.6">
      <c r="E548" s="28" t="s">
        <v>3</v>
      </c>
      <c r="F548" s="28"/>
      <c r="G548" s="28"/>
      <c r="H548" s="28"/>
      <c r="I548" s="28"/>
      <c r="M548"/>
      <c r="O548" s="1"/>
    </row>
    <row r="549" spans="2:16">
      <c r="M549"/>
      <c r="O549" s="1"/>
    </row>
    <row r="550" spans="2:16">
      <c r="C550" s="16" t="s">
        <v>4</v>
      </c>
      <c r="D550" s="16" t="s">
        <v>4</v>
      </c>
      <c r="E550" s="17" t="s">
        <v>5</v>
      </c>
      <c r="F550" s="17" t="s">
        <v>6</v>
      </c>
      <c r="G550" s="17" t="s">
        <v>7</v>
      </c>
      <c r="H550" s="17" t="s">
        <v>8</v>
      </c>
      <c r="I550" s="17" t="s">
        <v>9</v>
      </c>
      <c r="J550" s="17" t="s">
        <v>7</v>
      </c>
      <c r="K550" s="17" t="s">
        <v>7</v>
      </c>
      <c r="L550" s="17" t="s">
        <v>7</v>
      </c>
      <c r="M550" s="17" t="s">
        <v>10</v>
      </c>
      <c r="N550" s="23" t="s">
        <v>11</v>
      </c>
      <c r="O550" s="23" t="s">
        <v>12</v>
      </c>
      <c r="P550" s="17" t="s">
        <v>12</v>
      </c>
    </row>
    <row r="551" spans="2:16">
      <c r="B551" s="19" t="s">
        <v>14</v>
      </c>
      <c r="C551" s="16" t="s">
        <v>15</v>
      </c>
      <c r="D551" s="16" t="s">
        <v>15</v>
      </c>
      <c r="E551" s="17" t="s">
        <v>15</v>
      </c>
      <c r="F551" s="17" t="s">
        <v>15</v>
      </c>
      <c r="G551" s="17" t="s">
        <v>16</v>
      </c>
      <c r="H551" s="17" t="s">
        <v>17</v>
      </c>
      <c r="I551" s="17" t="s">
        <v>18</v>
      </c>
      <c r="J551" s="17" t="s">
        <v>19</v>
      </c>
      <c r="K551" s="17" t="s">
        <v>20</v>
      </c>
      <c r="L551" s="17" t="s">
        <v>21</v>
      </c>
      <c r="M551" s="17" t="s">
        <v>22</v>
      </c>
      <c r="N551" s="23" t="s">
        <v>23</v>
      </c>
      <c r="O551" s="23" t="s">
        <v>23</v>
      </c>
      <c r="P551" s="17" t="s">
        <v>23</v>
      </c>
    </row>
    <row r="552" spans="2:16" ht="15.6">
      <c r="B552" s="6"/>
      <c r="C552" s="16" t="s">
        <v>24</v>
      </c>
      <c r="D552" s="16" t="s">
        <v>25</v>
      </c>
      <c r="E552" s="17" t="s">
        <v>26</v>
      </c>
      <c r="F552" s="17" t="s">
        <v>26</v>
      </c>
      <c r="G552" s="5"/>
      <c r="H552" s="17" t="s">
        <v>7</v>
      </c>
      <c r="I552" s="5"/>
      <c r="J552" s="5"/>
      <c r="K552" s="17" t="s">
        <v>27</v>
      </c>
      <c r="L552" s="17" t="s">
        <v>28</v>
      </c>
      <c r="M552" s="17" t="s">
        <v>29</v>
      </c>
      <c r="N552" s="9"/>
      <c r="O552" s="23" t="s">
        <v>30</v>
      </c>
      <c r="P552" s="17" t="s">
        <v>31</v>
      </c>
    </row>
    <row r="553" spans="2:16" ht="23.4">
      <c r="B553" s="6" t="s">
        <v>32</v>
      </c>
      <c r="C553" s="20" t="s">
        <v>33</v>
      </c>
      <c r="D553" s="20" t="s">
        <v>34</v>
      </c>
      <c r="E553" s="18" t="s">
        <v>35</v>
      </c>
      <c r="F553" s="21" t="s">
        <v>36</v>
      </c>
      <c r="G553" s="22" t="s">
        <v>37</v>
      </c>
      <c r="H553" s="22" t="s">
        <v>38</v>
      </c>
      <c r="I553" s="22" t="s">
        <v>39</v>
      </c>
      <c r="J553" s="22" t="s">
        <v>40</v>
      </c>
      <c r="K553" s="17" t="s">
        <v>41</v>
      </c>
      <c r="L553" s="5"/>
      <c r="M553" s="5"/>
      <c r="N553" s="9"/>
      <c r="O553" s="25" t="s">
        <v>42</v>
      </c>
      <c r="P553" s="17" t="s">
        <v>7</v>
      </c>
    </row>
    <row r="554" spans="2:16" ht="21">
      <c r="J554" s="4"/>
      <c r="K554" s="22" t="s">
        <v>43</v>
      </c>
      <c r="L554" s="22" t="s">
        <v>44</v>
      </c>
      <c r="M554" s="22" t="s">
        <v>45</v>
      </c>
      <c r="N554" s="24" t="s">
        <v>46</v>
      </c>
      <c r="O554" s="9"/>
      <c r="P554" s="7" t="s">
        <v>47</v>
      </c>
    </row>
    <row r="555" spans="2:16">
      <c r="M555"/>
      <c r="O555" s="1"/>
    </row>
    <row r="556" spans="2:16">
      <c r="B556">
        <v>1.5</v>
      </c>
      <c r="D556" s="1">
        <v>21.58</v>
      </c>
      <c r="E556" s="1">
        <f>F556</f>
        <v>32.369999999999997</v>
      </c>
      <c r="F556" s="1">
        <f>B556*D556</f>
        <v>32.369999999999997</v>
      </c>
      <c r="G556" s="1">
        <f>2.2/(1.2+E556/100)</f>
        <v>1.4438537769902215</v>
      </c>
      <c r="H556">
        <v>0.7</v>
      </c>
      <c r="I556">
        <v>68.48</v>
      </c>
      <c r="J556" s="1">
        <f>EXP(1.63+9.7/(I556+0.001)-(15.7/(I556+0.001))^2)</f>
        <v>5.5794191313503001</v>
      </c>
      <c r="K556">
        <v>1.05</v>
      </c>
      <c r="L556">
        <v>0.75</v>
      </c>
      <c r="M556">
        <v>1</v>
      </c>
      <c r="N556" s="1">
        <v>28</v>
      </c>
      <c r="O556" s="1">
        <f>N556*M556*L556*K556*H556*G556</f>
        <v>22.285883047844067</v>
      </c>
      <c r="P556" s="8">
        <f>O556+J556</f>
        <v>27.865302179194366</v>
      </c>
    </row>
    <row r="557" spans="2:16">
      <c r="B557">
        <v>3</v>
      </c>
      <c r="D557" s="1">
        <v>21.58</v>
      </c>
      <c r="E557" s="1">
        <f t="shared" ref="E557:E560" si="198">F557</f>
        <v>64.739999999999995</v>
      </c>
      <c r="F557" s="1">
        <f t="shared" ref="F557:F560" si="199">B557*D557</f>
        <v>64.739999999999995</v>
      </c>
      <c r="G557" s="1">
        <f t="shared" ref="G557:G565" si="200">2.2/(1.2+E557/100)</f>
        <v>1.1908628342535457</v>
      </c>
      <c r="H557">
        <v>0.7</v>
      </c>
      <c r="I557">
        <v>68.48</v>
      </c>
      <c r="J557" s="1">
        <f t="shared" ref="J557:J567" si="201">EXP(1.63+9.7/(I557+0.001)-(15.7/(I557+0.001))^2)</f>
        <v>5.5794191313503001</v>
      </c>
      <c r="K557">
        <v>1.05</v>
      </c>
      <c r="L557">
        <v>0.75</v>
      </c>
      <c r="M557">
        <v>1</v>
      </c>
      <c r="N557" s="1">
        <v>9</v>
      </c>
      <c r="O557" s="1">
        <f t="shared" ref="O557:O567" si="202">N557*M557*L557*K557*H557*G557</f>
        <v>5.9081682364404031</v>
      </c>
      <c r="P557" s="8">
        <f t="shared" ref="P557:P567" si="203">O557+J557</f>
        <v>11.487587367790702</v>
      </c>
    </row>
    <row r="558" spans="2:16">
      <c r="B558">
        <v>4.5</v>
      </c>
      <c r="D558" s="1">
        <v>21.58</v>
      </c>
      <c r="E558" s="1">
        <f t="shared" si="198"/>
        <v>97.109999999999985</v>
      </c>
      <c r="F558" s="1">
        <f t="shared" si="199"/>
        <v>97.109999999999985</v>
      </c>
      <c r="G558" s="1">
        <f t="shared" si="200"/>
        <v>1.013311224724794</v>
      </c>
      <c r="H558">
        <v>0.7</v>
      </c>
      <c r="I558">
        <v>68.48</v>
      </c>
      <c r="J558" s="1">
        <f t="shared" si="201"/>
        <v>5.5794191313503001</v>
      </c>
      <c r="K558">
        <v>1.05</v>
      </c>
      <c r="L558">
        <v>1</v>
      </c>
      <c r="M558">
        <v>1</v>
      </c>
      <c r="N558" s="1">
        <v>12</v>
      </c>
      <c r="O558" s="1">
        <f t="shared" si="202"/>
        <v>8.9374050020726834</v>
      </c>
      <c r="P558" s="8">
        <f t="shared" si="203"/>
        <v>14.516824133422983</v>
      </c>
    </row>
    <row r="559" spans="2:16">
      <c r="B559">
        <v>6</v>
      </c>
      <c r="D559" s="1">
        <v>21.58</v>
      </c>
      <c r="E559" s="1">
        <f t="shared" si="198"/>
        <v>129.47999999999999</v>
      </c>
      <c r="F559" s="1">
        <f t="shared" si="199"/>
        <v>129.47999999999999</v>
      </c>
      <c r="G559" s="1">
        <f t="shared" si="200"/>
        <v>0.88183421516754867</v>
      </c>
      <c r="H559">
        <v>0.7</v>
      </c>
      <c r="I559">
        <v>68.48</v>
      </c>
      <c r="J559" s="1">
        <f t="shared" si="201"/>
        <v>5.5794191313503001</v>
      </c>
      <c r="K559">
        <v>1.05</v>
      </c>
      <c r="L559">
        <v>1</v>
      </c>
      <c r="M559">
        <v>1</v>
      </c>
      <c r="N559" s="1">
        <v>6</v>
      </c>
      <c r="O559" s="1">
        <f t="shared" si="202"/>
        <v>3.8888888888888897</v>
      </c>
      <c r="P559" s="8">
        <f t="shared" si="203"/>
        <v>9.4683080202391903</v>
      </c>
    </row>
    <row r="560" spans="2:16">
      <c r="B560">
        <v>7.5</v>
      </c>
      <c r="C560" s="1">
        <v>23.544</v>
      </c>
      <c r="D560" s="1">
        <v>17.66</v>
      </c>
      <c r="E560" s="1">
        <f t="shared" si="198"/>
        <v>132.44999999999999</v>
      </c>
      <c r="F560" s="1">
        <f t="shared" si="199"/>
        <v>132.44999999999999</v>
      </c>
      <c r="G560" s="1">
        <f t="shared" si="200"/>
        <v>0.87145969498910691</v>
      </c>
      <c r="H560">
        <v>0.7</v>
      </c>
      <c r="I560">
        <v>67.239999999999995</v>
      </c>
      <c r="J560" s="1">
        <f t="shared" si="201"/>
        <v>5.5830786071920357</v>
      </c>
      <c r="K560">
        <v>1.05</v>
      </c>
      <c r="L560">
        <v>1</v>
      </c>
      <c r="M560">
        <v>1</v>
      </c>
      <c r="N560" s="1">
        <v>25</v>
      </c>
      <c r="O560" s="1">
        <f t="shared" si="202"/>
        <v>16.01307189542484</v>
      </c>
      <c r="P560" s="8">
        <f t="shared" si="203"/>
        <v>21.596150502616876</v>
      </c>
    </row>
    <row r="561" spans="2:16">
      <c r="B561">
        <v>9</v>
      </c>
      <c r="C561" s="1">
        <v>23.544</v>
      </c>
      <c r="D561" s="1">
        <v>17.66</v>
      </c>
      <c r="E561" s="1">
        <f>F561-(B561-8)*9.81</f>
        <v>155.01</v>
      </c>
      <c r="F561" s="1">
        <f>164.82</f>
        <v>164.82</v>
      </c>
      <c r="G561" s="1">
        <f t="shared" si="200"/>
        <v>0.79997091014872201</v>
      </c>
      <c r="H561">
        <v>0.7</v>
      </c>
      <c r="I561">
        <v>67.239999999999995</v>
      </c>
      <c r="J561" s="1">
        <f t="shared" si="201"/>
        <v>5.5830786071920357</v>
      </c>
      <c r="K561">
        <v>1.05</v>
      </c>
      <c r="L561">
        <v>1</v>
      </c>
      <c r="M561">
        <v>1</v>
      </c>
      <c r="N561" s="1">
        <v>28</v>
      </c>
      <c r="O561" s="1">
        <f t="shared" si="202"/>
        <v>16.463401330860702</v>
      </c>
      <c r="P561" s="8">
        <f t="shared" si="203"/>
        <v>22.046479938052737</v>
      </c>
    </row>
    <row r="562" spans="2:16">
      <c r="B562">
        <v>9.5</v>
      </c>
      <c r="C562" s="1">
        <v>23.544</v>
      </c>
      <c r="D562" s="1">
        <v>17.66</v>
      </c>
      <c r="E562" s="1">
        <f t="shared" ref="E562:E567" si="204">F562-(B562-8)*9.81</f>
        <v>161.87699999999998</v>
      </c>
      <c r="F562" s="1">
        <f>F561+(B562-B561)*C561</f>
        <v>176.59199999999998</v>
      </c>
      <c r="G562" s="1">
        <f t="shared" si="200"/>
        <v>0.78048226708812718</v>
      </c>
      <c r="H562">
        <v>0.7</v>
      </c>
      <c r="I562">
        <v>67.239999999999995</v>
      </c>
      <c r="J562" s="1">
        <f t="shared" si="201"/>
        <v>5.5830786071920357</v>
      </c>
      <c r="K562">
        <v>1.05</v>
      </c>
      <c r="L562">
        <v>1</v>
      </c>
      <c r="M562">
        <v>1</v>
      </c>
      <c r="N562" s="1">
        <v>28</v>
      </c>
      <c r="O562" s="1">
        <f t="shared" si="202"/>
        <v>16.062325056673657</v>
      </c>
      <c r="P562" s="8">
        <f t="shared" si="203"/>
        <v>21.645403663865693</v>
      </c>
    </row>
    <row r="563" spans="2:16">
      <c r="B563">
        <v>10.5</v>
      </c>
      <c r="C563" s="1">
        <v>22.07</v>
      </c>
      <c r="D563" s="1">
        <v>18.440000000000001</v>
      </c>
      <c r="E563" s="1">
        <f t="shared" si="204"/>
        <v>175.61099999999999</v>
      </c>
      <c r="F563" s="1">
        <f t="shared" ref="F563:F567" si="205">F562+(B563-B562)*C562</f>
        <v>200.136</v>
      </c>
      <c r="G563" s="1">
        <f t="shared" si="200"/>
        <v>0.74422129081800081</v>
      </c>
      <c r="H563">
        <v>0.7</v>
      </c>
      <c r="I563">
        <v>97.52</v>
      </c>
      <c r="J563" s="1">
        <f t="shared" si="201"/>
        <v>5.4934016111181876</v>
      </c>
      <c r="K563">
        <v>1.05</v>
      </c>
      <c r="L563">
        <v>1</v>
      </c>
      <c r="M563">
        <v>1</v>
      </c>
      <c r="N563" s="1">
        <v>32</v>
      </c>
      <c r="O563" s="1">
        <f t="shared" si="202"/>
        <v>17.50408476003938</v>
      </c>
      <c r="P563" s="8">
        <f t="shared" si="203"/>
        <v>22.997486371157567</v>
      </c>
    </row>
    <row r="564" spans="2:16">
      <c r="B564">
        <v>12</v>
      </c>
      <c r="C564" s="1">
        <v>22.07</v>
      </c>
      <c r="D564" s="1">
        <v>18.440000000000001</v>
      </c>
      <c r="E564" s="1">
        <f t="shared" si="204"/>
        <v>194.00099999999998</v>
      </c>
      <c r="F564" s="1">
        <f t="shared" si="205"/>
        <v>233.24099999999999</v>
      </c>
      <c r="G564" s="1">
        <f t="shared" si="200"/>
        <v>0.70063471135442257</v>
      </c>
      <c r="H564">
        <v>0.7</v>
      </c>
      <c r="I564">
        <v>97.52</v>
      </c>
      <c r="J564" s="1">
        <f t="shared" si="201"/>
        <v>5.4934016111181876</v>
      </c>
      <c r="K564">
        <v>1.05</v>
      </c>
      <c r="L564">
        <v>1</v>
      </c>
      <c r="M564">
        <v>1</v>
      </c>
      <c r="N564" s="1">
        <v>37</v>
      </c>
      <c r="O564" s="1">
        <f t="shared" si="202"/>
        <v>19.05376097528352</v>
      </c>
      <c r="P564" s="8">
        <f t="shared" si="203"/>
        <v>24.547162586401708</v>
      </c>
    </row>
    <row r="565" spans="2:16">
      <c r="B565">
        <v>13.5</v>
      </c>
      <c r="C565" s="1">
        <v>22.07</v>
      </c>
      <c r="D565" s="1">
        <v>18.440000000000001</v>
      </c>
      <c r="E565" s="1">
        <f t="shared" si="204"/>
        <v>212.39099999999999</v>
      </c>
      <c r="F565" s="1">
        <f t="shared" si="205"/>
        <v>266.346</v>
      </c>
      <c r="G565" s="1">
        <f t="shared" si="200"/>
        <v>0.66187110962691542</v>
      </c>
      <c r="H565">
        <v>0.7</v>
      </c>
      <c r="I565">
        <v>97.52</v>
      </c>
      <c r="J565" s="1">
        <f t="shared" si="201"/>
        <v>5.4934016111181876</v>
      </c>
      <c r="K565">
        <v>1.05</v>
      </c>
      <c r="L565">
        <v>1</v>
      </c>
      <c r="M565">
        <v>1</v>
      </c>
      <c r="N565" s="1">
        <v>42</v>
      </c>
      <c r="O565" s="1">
        <f t="shared" si="202"/>
        <v>20.431961154182876</v>
      </c>
      <c r="P565" s="8">
        <f t="shared" si="203"/>
        <v>25.925362765301063</v>
      </c>
    </row>
    <row r="566" spans="2:16">
      <c r="B566">
        <v>15</v>
      </c>
      <c r="C566" s="1">
        <v>22.07</v>
      </c>
      <c r="D566" s="1">
        <v>18.440000000000001</v>
      </c>
      <c r="E566" s="1">
        <f t="shared" si="204"/>
        <v>230.78100000000001</v>
      </c>
      <c r="F566" s="1">
        <f t="shared" si="205"/>
        <v>299.45100000000002</v>
      </c>
      <c r="G566" s="1">
        <f>2.2/(1.2+E566/100)</f>
        <v>0.62717193918712821</v>
      </c>
      <c r="H566" s="32">
        <v>0.7</v>
      </c>
      <c r="I566">
        <v>97.52</v>
      </c>
      <c r="J566" s="1">
        <f t="shared" si="201"/>
        <v>5.4934016111181876</v>
      </c>
      <c r="K566">
        <v>1.05</v>
      </c>
      <c r="L566">
        <v>1</v>
      </c>
      <c r="M566">
        <v>1</v>
      </c>
      <c r="N566" s="1">
        <v>45</v>
      </c>
      <c r="O566" s="1">
        <f t="shared" si="202"/>
        <v>20.743711888614264</v>
      </c>
      <c r="P566" s="8">
        <f t="shared" si="203"/>
        <v>26.237113499732452</v>
      </c>
    </row>
    <row r="567" spans="2:16">
      <c r="B567">
        <v>16.5</v>
      </c>
      <c r="C567" s="1">
        <v>22.07</v>
      </c>
      <c r="D567" s="1">
        <v>18.440000000000001</v>
      </c>
      <c r="E567" s="1">
        <f t="shared" si="204"/>
        <v>249.17100000000005</v>
      </c>
      <c r="F567" s="1">
        <f t="shared" si="205"/>
        <v>332.55600000000004</v>
      </c>
      <c r="G567" s="1">
        <f>2.2/(1.2+E567/100)</f>
        <v>0.59592979946962243</v>
      </c>
      <c r="H567" s="32">
        <v>0.7</v>
      </c>
      <c r="I567">
        <v>97.52</v>
      </c>
      <c r="J567" s="1">
        <f t="shared" si="201"/>
        <v>5.4934016111181876</v>
      </c>
      <c r="K567">
        <v>1.05</v>
      </c>
      <c r="L567">
        <v>1</v>
      </c>
      <c r="M567">
        <v>1</v>
      </c>
      <c r="N567" s="1">
        <v>41</v>
      </c>
      <c r="O567" s="1">
        <f t="shared" si="202"/>
        <v>17.958344507017074</v>
      </c>
      <c r="P567" s="8">
        <f t="shared" si="203"/>
        <v>23.451746118135262</v>
      </c>
    </row>
    <row r="568" spans="2:16">
      <c r="D568" s="1"/>
      <c r="E568" s="3"/>
      <c r="G568" s="1"/>
      <c r="J568" s="1"/>
      <c r="M568"/>
      <c r="O568" s="1"/>
      <c r="P568" s="8"/>
    </row>
    <row r="569" spans="2:16">
      <c r="E569" s="3"/>
      <c r="G569" s="1"/>
      <c r="I569" s="2"/>
      <c r="J569" s="1"/>
      <c r="M569"/>
      <c r="O569" s="1"/>
      <c r="P569" s="8"/>
    </row>
    <row r="573" spans="2:16" ht="20.399999999999999">
      <c r="B573" s="15" t="s">
        <v>14</v>
      </c>
      <c r="C573" s="15" t="s">
        <v>48</v>
      </c>
      <c r="D573" s="15" t="s">
        <v>49</v>
      </c>
      <c r="E573" s="15" t="s">
        <v>50</v>
      </c>
      <c r="F573" s="15" t="s">
        <v>51</v>
      </c>
      <c r="G573" s="15" t="s">
        <v>52</v>
      </c>
      <c r="H573" s="15" t="s">
        <v>53</v>
      </c>
      <c r="I573" s="15" t="s">
        <v>54</v>
      </c>
      <c r="J573" s="15" t="s">
        <v>55</v>
      </c>
    </row>
    <row r="574" spans="2:16" ht="15">
      <c r="B574" s="11" t="s">
        <v>32</v>
      </c>
      <c r="C574" s="10"/>
      <c r="D574" s="10"/>
      <c r="E574" s="10"/>
      <c r="F574" s="13"/>
      <c r="G574" s="10"/>
      <c r="H574" s="10"/>
      <c r="I574" s="10"/>
      <c r="J574" s="10"/>
    </row>
    <row r="575" spans="2:16">
      <c r="B575">
        <f>B556</f>
        <v>1.5</v>
      </c>
      <c r="C575" s="8">
        <f>P556</f>
        <v>27.865302179194366</v>
      </c>
      <c r="D575">
        <f>E556</f>
        <v>32.369999999999997</v>
      </c>
      <c r="E575">
        <f>F556</f>
        <v>32.369999999999997</v>
      </c>
      <c r="F575" s="14">
        <f>1-0.00765*B575</f>
        <v>0.98852499999999999</v>
      </c>
      <c r="G575" s="14">
        <f>0.65*0.16*(E575/D575)*F575</f>
        <v>0.10280660000000001</v>
      </c>
      <c r="H575" s="12">
        <f>EXP((C575/14.1)+((C575/126)^2)-((C575/23.6)^3)+((C575/25.4)^4)-2.8)</f>
        <v>0.37816693832633858</v>
      </c>
      <c r="I575" s="14">
        <f>((10^2.24)/(6.8^2.56))</f>
        <v>1.2846274075918176</v>
      </c>
      <c r="J575" s="2">
        <f>(H575*I575)/G575</f>
        <v>4.7254127032612594</v>
      </c>
    </row>
    <row r="576" spans="2:16">
      <c r="B576">
        <f t="shared" ref="B576:B585" si="206">B557</f>
        <v>3</v>
      </c>
      <c r="C576" s="8">
        <f t="shared" ref="C576:C586" si="207">P557</f>
        <v>11.487587367790702</v>
      </c>
      <c r="D576">
        <f t="shared" ref="D576:D586" si="208">E557</f>
        <v>64.739999999999995</v>
      </c>
      <c r="E576">
        <f t="shared" ref="E576:E586" si="209">F557</f>
        <v>64.739999999999995</v>
      </c>
      <c r="F576" s="14">
        <f t="shared" ref="F576:F579" si="210">1-0.00765*B576</f>
        <v>0.97704999999999997</v>
      </c>
      <c r="G576" s="14">
        <f t="shared" ref="G576:G586" si="211">0.65*0.16*(E576/D576)*F576</f>
        <v>0.1016132</v>
      </c>
      <c r="H576" s="12">
        <f t="shared" ref="H576:H586" si="212">EXP((C576/14.1)+((C576/126)^2)-((C576/23.6)^3)+((C576/25.4)^4)-2.8)</f>
        <v>0.12867588762174556</v>
      </c>
      <c r="I576" s="14">
        <f t="shared" ref="I576:I586" si="213">((10^2.24)/(6.8^2.56))</f>
        <v>1.2846274075918176</v>
      </c>
      <c r="J576" s="2">
        <f t="shared" ref="J576:J586" si="214">(H576*I576)/G576</f>
        <v>1.6267627821493571</v>
      </c>
    </row>
    <row r="577" spans="2:10">
      <c r="B577">
        <f t="shared" si="206"/>
        <v>4.5</v>
      </c>
      <c r="C577" s="8">
        <f t="shared" si="207"/>
        <v>14.516824133422983</v>
      </c>
      <c r="D577">
        <f t="shared" si="208"/>
        <v>97.109999999999985</v>
      </c>
      <c r="E577">
        <f t="shared" si="209"/>
        <v>97.109999999999985</v>
      </c>
      <c r="F577" s="14">
        <f t="shared" si="210"/>
        <v>0.96557499999999996</v>
      </c>
      <c r="G577" s="14">
        <f t="shared" si="211"/>
        <v>0.1004198</v>
      </c>
      <c r="H577" s="12">
        <f t="shared" si="212"/>
        <v>0.15210087461138558</v>
      </c>
      <c r="I577" s="14">
        <f t="shared" si="213"/>
        <v>1.2846274075918176</v>
      </c>
      <c r="J577" s="2">
        <f t="shared" si="214"/>
        <v>1.9457612168563605</v>
      </c>
    </row>
    <row r="578" spans="2:10">
      <c r="B578">
        <f t="shared" si="206"/>
        <v>6</v>
      </c>
      <c r="C578" s="8">
        <f t="shared" si="207"/>
        <v>9.4683080202391903</v>
      </c>
      <c r="D578">
        <f t="shared" si="208"/>
        <v>129.47999999999999</v>
      </c>
      <c r="E578">
        <f t="shared" si="209"/>
        <v>129.47999999999999</v>
      </c>
      <c r="F578" s="14">
        <f t="shared" si="210"/>
        <v>0.95409999999999995</v>
      </c>
      <c r="G578" s="14">
        <f t="shared" si="211"/>
        <v>9.9226400000000006E-2</v>
      </c>
      <c r="H578" s="12">
        <f t="shared" si="212"/>
        <v>0.11439353778234185</v>
      </c>
      <c r="I578" s="14">
        <f t="shared" si="213"/>
        <v>1.2846274075918176</v>
      </c>
      <c r="J578" s="2">
        <f t="shared" si="214"/>
        <v>1.4809876593989748</v>
      </c>
    </row>
    <row r="579" spans="2:10">
      <c r="B579">
        <f t="shared" si="206"/>
        <v>7.5</v>
      </c>
      <c r="C579" s="8">
        <f t="shared" si="207"/>
        <v>21.596150502616876</v>
      </c>
      <c r="D579">
        <f t="shared" si="208"/>
        <v>132.44999999999999</v>
      </c>
      <c r="E579">
        <f t="shared" si="209"/>
        <v>132.44999999999999</v>
      </c>
      <c r="F579" s="14">
        <f t="shared" si="210"/>
        <v>0.94262500000000005</v>
      </c>
      <c r="G579" s="14">
        <f t="shared" si="211"/>
        <v>9.8033000000000009E-2</v>
      </c>
      <c r="H579" s="12">
        <f t="shared" si="212"/>
        <v>0.22703087149201315</v>
      </c>
      <c r="I579" s="14">
        <f t="shared" si="213"/>
        <v>1.2846274075918176</v>
      </c>
      <c r="J579" s="2">
        <f t="shared" si="214"/>
        <v>2.9750194310905096</v>
      </c>
    </row>
    <row r="580" spans="2:10">
      <c r="B580">
        <f t="shared" si="206"/>
        <v>9</v>
      </c>
      <c r="C580" s="8">
        <f t="shared" si="207"/>
        <v>22.046479938052737</v>
      </c>
      <c r="D580">
        <f t="shared" si="208"/>
        <v>155.01</v>
      </c>
      <c r="E580">
        <f t="shared" si="209"/>
        <v>164.82</v>
      </c>
      <c r="F580" s="14">
        <f>1-0.00765*B580</f>
        <v>0.93115000000000003</v>
      </c>
      <c r="G580" s="14">
        <f t="shared" si="211"/>
        <v>0.10296821412812078</v>
      </c>
      <c r="H580" s="12">
        <f t="shared" si="212"/>
        <v>0.23375912059346615</v>
      </c>
      <c r="I580" s="14">
        <f t="shared" si="213"/>
        <v>1.2846274075918176</v>
      </c>
      <c r="J580" s="2">
        <f t="shared" si="214"/>
        <v>2.9163696353447479</v>
      </c>
    </row>
    <row r="581" spans="2:10">
      <c r="B581">
        <f t="shared" si="206"/>
        <v>9.5</v>
      </c>
      <c r="C581" s="8">
        <f t="shared" si="207"/>
        <v>21.645403663865693</v>
      </c>
      <c r="D581">
        <f t="shared" si="208"/>
        <v>161.87699999999998</v>
      </c>
      <c r="E581">
        <f t="shared" si="209"/>
        <v>176.59199999999998</v>
      </c>
      <c r="F581" s="14">
        <f>1.174-0.0267*B581</f>
        <v>0.92034999999999989</v>
      </c>
      <c r="G581" s="14">
        <f t="shared" si="211"/>
        <v>0.10441724586445265</v>
      </c>
      <c r="H581" s="12">
        <f t="shared" si="212"/>
        <v>0.22774856255713774</v>
      </c>
      <c r="I581" s="14">
        <f t="shared" si="213"/>
        <v>1.2846274075918176</v>
      </c>
      <c r="J581" s="2">
        <f t="shared" si="214"/>
        <v>2.801951373821292</v>
      </c>
    </row>
    <row r="582" spans="2:10">
      <c r="B582">
        <f t="shared" si="206"/>
        <v>10.5</v>
      </c>
      <c r="C582" s="8">
        <f t="shared" si="207"/>
        <v>22.997486371157567</v>
      </c>
      <c r="D582">
        <f t="shared" si="208"/>
        <v>175.61099999999999</v>
      </c>
      <c r="E582">
        <f t="shared" si="209"/>
        <v>200.136</v>
      </c>
      <c r="F582" s="14">
        <f t="shared" ref="F582:F586" si="215">1.174-0.0267*B582</f>
        <v>0.89364999999999994</v>
      </c>
      <c r="G582" s="14">
        <f t="shared" si="211"/>
        <v>0.10591910407434614</v>
      </c>
      <c r="H582" s="12">
        <f t="shared" si="212"/>
        <v>0.24932940752179039</v>
      </c>
      <c r="I582" s="14">
        <f t="shared" si="213"/>
        <v>1.2846274075918176</v>
      </c>
      <c r="J582" s="2">
        <f t="shared" si="214"/>
        <v>3.0239624213239331</v>
      </c>
    </row>
    <row r="583" spans="2:10">
      <c r="B583">
        <f t="shared" si="206"/>
        <v>12</v>
      </c>
      <c r="C583" s="8">
        <f t="shared" si="207"/>
        <v>24.547162586401708</v>
      </c>
      <c r="D583">
        <f t="shared" si="208"/>
        <v>194.00099999999998</v>
      </c>
      <c r="E583">
        <f t="shared" si="209"/>
        <v>233.24099999999999</v>
      </c>
      <c r="F583" s="14">
        <f t="shared" si="215"/>
        <v>0.85359999999999991</v>
      </c>
      <c r="G583" s="14">
        <f t="shared" si="211"/>
        <v>0.10673053144262143</v>
      </c>
      <c r="H583" s="12">
        <f t="shared" si="212"/>
        <v>0.27968199058759907</v>
      </c>
      <c r="I583" s="14">
        <f t="shared" si="213"/>
        <v>1.2846274075918176</v>
      </c>
      <c r="J583" s="2">
        <f t="shared" si="214"/>
        <v>3.3663015227448772</v>
      </c>
    </row>
    <row r="584" spans="2:10">
      <c r="B584">
        <f t="shared" si="206"/>
        <v>13.5</v>
      </c>
      <c r="C584" s="8">
        <f t="shared" si="207"/>
        <v>25.925362765301063</v>
      </c>
      <c r="D584">
        <f t="shared" si="208"/>
        <v>212.39099999999999</v>
      </c>
      <c r="E584">
        <f t="shared" si="209"/>
        <v>266.346</v>
      </c>
      <c r="F584" s="14">
        <f t="shared" si="215"/>
        <v>0.81354999999999988</v>
      </c>
      <c r="G584" s="14">
        <f t="shared" si="211"/>
        <v>0.10610299863553541</v>
      </c>
      <c r="H584" s="12">
        <f t="shared" si="212"/>
        <v>0.3136967243514841</v>
      </c>
      <c r="I584" s="14">
        <f t="shared" si="213"/>
        <v>1.2846274075918176</v>
      </c>
      <c r="J584" s="2">
        <f t="shared" si="214"/>
        <v>3.7980397816836735</v>
      </c>
    </row>
    <row r="585" spans="2:10">
      <c r="B585">
        <f t="shared" si="206"/>
        <v>15</v>
      </c>
      <c r="C585" s="8">
        <f t="shared" si="207"/>
        <v>26.237113499732452</v>
      </c>
      <c r="D585">
        <f t="shared" si="208"/>
        <v>230.78100000000001</v>
      </c>
      <c r="E585">
        <f t="shared" si="209"/>
        <v>299.45100000000002</v>
      </c>
      <c r="F585" s="14">
        <f t="shared" si="215"/>
        <v>0.77349999999999985</v>
      </c>
      <c r="G585" s="14">
        <f t="shared" si="211"/>
        <v>0.10438050031848374</v>
      </c>
      <c r="H585" s="12">
        <f t="shared" si="212"/>
        <v>0.32256786791673148</v>
      </c>
      <c r="I585" s="14">
        <f t="shared" si="213"/>
        <v>1.2846274075918176</v>
      </c>
      <c r="J585" s="2">
        <f t="shared" si="214"/>
        <v>3.9698940191888701</v>
      </c>
    </row>
    <row r="586" spans="2:10">
      <c r="B586">
        <v>16.5</v>
      </c>
      <c r="C586" s="8">
        <f t="shared" si="207"/>
        <v>23.451746118135262</v>
      </c>
      <c r="D586">
        <f t="shared" si="208"/>
        <v>249.17100000000005</v>
      </c>
      <c r="E586">
        <f t="shared" si="209"/>
        <v>332.55600000000004</v>
      </c>
      <c r="F586" s="14">
        <f t="shared" si="215"/>
        <v>0.73344999999999994</v>
      </c>
      <c r="G586" s="14">
        <f t="shared" si="211"/>
        <v>0.10180547741430583</v>
      </c>
      <c r="H586" s="12">
        <f t="shared" si="212"/>
        <v>0.25751753130187927</v>
      </c>
      <c r="I586" s="14">
        <f t="shared" si="213"/>
        <v>1.2846274075918176</v>
      </c>
      <c r="J586" s="2">
        <f t="shared" si="214"/>
        <v>3.2494722980326745</v>
      </c>
    </row>
    <row r="595" spans="2:16" ht="21">
      <c r="F595" s="30" t="s">
        <v>69</v>
      </c>
    </row>
    <row r="596" spans="2:16" ht="24.6">
      <c r="E596" s="34" t="s">
        <v>1</v>
      </c>
      <c r="F596" s="34"/>
      <c r="G596" s="34"/>
      <c r="H596" s="34"/>
      <c r="I596" s="34"/>
      <c r="J596" s="34"/>
      <c r="K596" s="34"/>
      <c r="M596" s="29" t="s">
        <v>59</v>
      </c>
      <c r="O596" s="1"/>
    </row>
    <row r="597" spans="2:16" ht="24.6">
      <c r="E597" s="28" t="s">
        <v>3</v>
      </c>
      <c r="F597" s="28"/>
      <c r="G597" s="28"/>
      <c r="H597" s="28"/>
      <c r="I597" s="28"/>
      <c r="M597"/>
      <c r="O597" s="1"/>
    </row>
    <row r="598" spans="2:16">
      <c r="M598"/>
      <c r="O598" s="1"/>
    </row>
    <row r="599" spans="2:16">
      <c r="C599" s="16" t="s">
        <v>4</v>
      </c>
      <c r="D599" s="16" t="s">
        <v>4</v>
      </c>
      <c r="E599" s="17" t="s">
        <v>5</v>
      </c>
      <c r="F599" s="17" t="s">
        <v>6</v>
      </c>
      <c r="G599" s="17" t="s">
        <v>7</v>
      </c>
      <c r="H599" s="17" t="s">
        <v>8</v>
      </c>
      <c r="I599" s="17" t="s">
        <v>9</v>
      </c>
      <c r="J599" s="17" t="s">
        <v>7</v>
      </c>
      <c r="K599" s="17" t="s">
        <v>7</v>
      </c>
      <c r="L599" s="17" t="s">
        <v>7</v>
      </c>
      <c r="M599" s="17" t="s">
        <v>10</v>
      </c>
      <c r="N599" s="23" t="s">
        <v>11</v>
      </c>
      <c r="O599" s="23" t="s">
        <v>12</v>
      </c>
      <c r="P599" s="17" t="s">
        <v>12</v>
      </c>
    </row>
    <row r="600" spans="2:16">
      <c r="B600" s="19" t="s">
        <v>14</v>
      </c>
      <c r="C600" s="16" t="s">
        <v>15</v>
      </c>
      <c r="D600" s="16" t="s">
        <v>15</v>
      </c>
      <c r="E600" s="17" t="s">
        <v>15</v>
      </c>
      <c r="F600" s="17" t="s">
        <v>15</v>
      </c>
      <c r="G600" s="17" t="s">
        <v>16</v>
      </c>
      <c r="H600" s="17" t="s">
        <v>17</v>
      </c>
      <c r="I600" s="17" t="s">
        <v>18</v>
      </c>
      <c r="J600" s="17" t="s">
        <v>19</v>
      </c>
      <c r="K600" s="17" t="s">
        <v>20</v>
      </c>
      <c r="L600" s="17" t="s">
        <v>21</v>
      </c>
      <c r="M600" s="17" t="s">
        <v>22</v>
      </c>
      <c r="N600" s="23" t="s">
        <v>23</v>
      </c>
      <c r="O600" s="23" t="s">
        <v>23</v>
      </c>
      <c r="P600" s="17" t="s">
        <v>23</v>
      </c>
    </row>
    <row r="601" spans="2:16" ht="15.6">
      <c r="B601" s="6"/>
      <c r="C601" s="16" t="s">
        <v>24</v>
      </c>
      <c r="D601" s="16" t="s">
        <v>25</v>
      </c>
      <c r="E601" s="17" t="s">
        <v>26</v>
      </c>
      <c r="F601" s="17" t="s">
        <v>26</v>
      </c>
      <c r="G601" s="5"/>
      <c r="H601" s="17" t="s">
        <v>7</v>
      </c>
      <c r="I601" s="5"/>
      <c r="J601" s="5"/>
      <c r="K601" s="17" t="s">
        <v>27</v>
      </c>
      <c r="L601" s="17" t="s">
        <v>28</v>
      </c>
      <c r="M601" s="17" t="s">
        <v>29</v>
      </c>
      <c r="N601" s="9"/>
      <c r="O601" s="23" t="s">
        <v>30</v>
      </c>
      <c r="P601" s="17" t="s">
        <v>31</v>
      </c>
    </row>
    <row r="602" spans="2:16" ht="23.4">
      <c r="B602" s="6" t="s">
        <v>32</v>
      </c>
      <c r="C602" s="20" t="s">
        <v>33</v>
      </c>
      <c r="D602" s="20" t="s">
        <v>34</v>
      </c>
      <c r="E602" s="18" t="s">
        <v>35</v>
      </c>
      <c r="F602" s="21" t="s">
        <v>36</v>
      </c>
      <c r="G602" s="22" t="s">
        <v>37</v>
      </c>
      <c r="H602" s="22" t="s">
        <v>38</v>
      </c>
      <c r="I602" s="22" t="s">
        <v>39</v>
      </c>
      <c r="J602" s="22" t="s">
        <v>40</v>
      </c>
      <c r="K602" s="17" t="s">
        <v>41</v>
      </c>
      <c r="L602" s="5"/>
      <c r="M602" s="5"/>
      <c r="N602" s="9"/>
      <c r="O602" s="25" t="s">
        <v>42</v>
      </c>
      <c r="P602" s="17" t="s">
        <v>7</v>
      </c>
    </row>
    <row r="603" spans="2:16" ht="21">
      <c r="J603" s="4"/>
      <c r="K603" s="22" t="s">
        <v>43</v>
      </c>
      <c r="L603" s="22" t="s">
        <v>44</v>
      </c>
      <c r="M603" s="22" t="s">
        <v>45</v>
      </c>
      <c r="N603" s="24" t="s">
        <v>46</v>
      </c>
      <c r="O603" s="9"/>
      <c r="P603" s="7" t="s">
        <v>47</v>
      </c>
    </row>
    <row r="604" spans="2:16">
      <c r="M604"/>
      <c r="O604" s="1"/>
    </row>
    <row r="605" spans="2:16">
      <c r="B605">
        <v>1.5</v>
      </c>
      <c r="D605" s="1">
        <v>19.329999999999998</v>
      </c>
      <c r="E605" s="1">
        <f>F605</f>
        <v>28.994999999999997</v>
      </c>
      <c r="F605" s="1">
        <f>B605*D605</f>
        <v>28.994999999999997</v>
      </c>
      <c r="G605" s="1">
        <f>2.2/(1.2+E605/100)</f>
        <v>1.4765596160945</v>
      </c>
      <c r="H605">
        <v>0.7</v>
      </c>
      <c r="I605">
        <v>84.64</v>
      </c>
      <c r="J605" s="1">
        <f>EXP(1.63+9.7/(I605+0.001)-(15.7/(I605+0.001))^2)</f>
        <v>5.5300418840516086</v>
      </c>
      <c r="K605">
        <v>1.05</v>
      </c>
      <c r="L605">
        <v>0.75</v>
      </c>
      <c r="M605">
        <v>1</v>
      </c>
      <c r="N605" s="1">
        <v>17</v>
      </c>
      <c r="O605" s="1">
        <f>N605*M605*L605*K605*H605*G605</f>
        <v>13.837209302325583</v>
      </c>
      <c r="P605" s="8">
        <f>O605+J605</f>
        <v>19.367251186377192</v>
      </c>
    </row>
    <row r="606" spans="2:16">
      <c r="B606">
        <v>3</v>
      </c>
      <c r="D606" s="1">
        <v>19.329999999999998</v>
      </c>
      <c r="E606" s="1">
        <f t="shared" ref="E606:E609" si="216">F606</f>
        <v>57.989999999999995</v>
      </c>
      <c r="F606" s="1">
        <f t="shared" ref="F606:F609" si="217">B606*D606</f>
        <v>57.989999999999995</v>
      </c>
      <c r="G606" s="1">
        <f t="shared" ref="G606:G614" si="218">2.2/(1.2+E606/100)</f>
        <v>1.2360244957581887</v>
      </c>
      <c r="H606">
        <v>0.7</v>
      </c>
      <c r="I606">
        <v>84.64</v>
      </c>
      <c r="J606" s="1">
        <f t="shared" ref="J606:J615" si="219">EXP(1.63+9.7/(I606+0.001)-(15.7/(I606+0.001))^2)</f>
        <v>5.5300418840516086</v>
      </c>
      <c r="K606">
        <v>1.05</v>
      </c>
      <c r="L606">
        <v>0.75</v>
      </c>
      <c r="M606">
        <v>1</v>
      </c>
      <c r="N606" s="1">
        <v>12</v>
      </c>
      <c r="O606" s="1">
        <f t="shared" ref="O606:O615" si="220">N606*M606*L606*K606*H606*G606</f>
        <v>8.1763020394404187</v>
      </c>
      <c r="P606" s="8">
        <f t="shared" ref="P606:P615" si="221">O606+J606</f>
        <v>13.706343923492028</v>
      </c>
    </row>
    <row r="607" spans="2:16">
      <c r="B607">
        <v>4.5</v>
      </c>
      <c r="D607" s="1">
        <v>19.329999999999998</v>
      </c>
      <c r="E607" s="1">
        <f t="shared" si="216"/>
        <v>86.984999999999985</v>
      </c>
      <c r="F607" s="1">
        <f t="shared" si="217"/>
        <v>86.984999999999985</v>
      </c>
      <c r="G607" s="1">
        <f t="shared" si="218"/>
        <v>1.0628789525811051</v>
      </c>
      <c r="H607">
        <v>0.7</v>
      </c>
      <c r="I607">
        <v>84.64</v>
      </c>
      <c r="J607" s="1">
        <f t="shared" si="219"/>
        <v>5.5300418840516086</v>
      </c>
      <c r="K607">
        <v>1.05</v>
      </c>
      <c r="L607">
        <v>1</v>
      </c>
      <c r="M607">
        <v>1</v>
      </c>
      <c r="N607" s="1">
        <v>11</v>
      </c>
      <c r="O607" s="1">
        <f t="shared" si="220"/>
        <v>8.5933763316182361</v>
      </c>
      <c r="P607" s="8">
        <f t="shared" si="221"/>
        <v>14.123418215669844</v>
      </c>
    </row>
    <row r="608" spans="2:16">
      <c r="B608">
        <v>6</v>
      </c>
      <c r="D608" s="1">
        <v>19.329999999999998</v>
      </c>
      <c r="E608" s="1">
        <f t="shared" si="216"/>
        <v>115.97999999999999</v>
      </c>
      <c r="F608" s="1">
        <f t="shared" si="217"/>
        <v>115.97999999999999</v>
      </c>
      <c r="G608" s="1">
        <f t="shared" si="218"/>
        <v>0.93228239681328939</v>
      </c>
      <c r="H608">
        <v>0.7</v>
      </c>
      <c r="I608">
        <v>84.64</v>
      </c>
      <c r="J608" s="1">
        <f t="shared" si="219"/>
        <v>5.5300418840516086</v>
      </c>
      <c r="K608">
        <v>1.05</v>
      </c>
      <c r="L608">
        <v>1</v>
      </c>
      <c r="M608">
        <v>1</v>
      </c>
      <c r="N608" s="1">
        <v>16</v>
      </c>
      <c r="O608" s="1">
        <f t="shared" si="220"/>
        <v>10.963640986524283</v>
      </c>
      <c r="P608" s="8">
        <f t="shared" si="221"/>
        <v>16.493682870575892</v>
      </c>
    </row>
    <row r="609" spans="2:16">
      <c r="B609">
        <v>7.5</v>
      </c>
      <c r="C609" s="1">
        <v>23.64</v>
      </c>
      <c r="D609" s="1">
        <v>19.329999999999998</v>
      </c>
      <c r="E609" s="1">
        <f t="shared" si="216"/>
        <v>144.97499999999999</v>
      </c>
      <c r="F609" s="1">
        <f t="shared" si="217"/>
        <v>144.97499999999999</v>
      </c>
      <c r="G609" s="1">
        <f t="shared" si="218"/>
        <v>0.83026700632135109</v>
      </c>
      <c r="H609">
        <v>0.7</v>
      </c>
      <c r="I609">
        <v>84.64</v>
      </c>
      <c r="J609" s="1">
        <f t="shared" si="219"/>
        <v>5.5300418840516086</v>
      </c>
      <c r="K609">
        <v>1.05</v>
      </c>
      <c r="L609">
        <v>1</v>
      </c>
      <c r="M609">
        <v>1</v>
      </c>
      <c r="N609" s="1">
        <v>19</v>
      </c>
      <c r="O609" s="1">
        <f t="shared" si="220"/>
        <v>11.594678743277667</v>
      </c>
      <c r="P609" s="8">
        <f t="shared" si="221"/>
        <v>17.124720627329275</v>
      </c>
    </row>
    <row r="610" spans="2:16">
      <c r="B610">
        <v>9</v>
      </c>
      <c r="C610" s="1">
        <v>23.64</v>
      </c>
      <c r="D610" s="1">
        <v>19.329999999999998</v>
      </c>
      <c r="E610" s="1">
        <f>F610-(B610-8)*9.81</f>
        <v>168.47499999999999</v>
      </c>
      <c r="F610" s="1">
        <f>178.285</f>
        <v>178.285</v>
      </c>
      <c r="G610" s="1">
        <f t="shared" si="218"/>
        <v>0.76263107721639667</v>
      </c>
      <c r="H610">
        <v>0.7</v>
      </c>
      <c r="I610">
        <v>84.64</v>
      </c>
      <c r="J610" s="1">
        <f t="shared" si="219"/>
        <v>5.5300418840516086</v>
      </c>
      <c r="K610">
        <v>1.05</v>
      </c>
      <c r="L610">
        <v>1</v>
      </c>
      <c r="M610">
        <v>1</v>
      </c>
      <c r="N610" s="1">
        <v>18</v>
      </c>
      <c r="O610" s="1">
        <f t="shared" si="220"/>
        <v>10.089609151572928</v>
      </c>
      <c r="P610" s="8">
        <f t="shared" si="221"/>
        <v>15.619651035624535</v>
      </c>
    </row>
    <row r="611" spans="2:16">
      <c r="B611">
        <v>10.5</v>
      </c>
      <c r="C611" s="1">
        <v>26.98</v>
      </c>
      <c r="D611" s="1">
        <v>23.94</v>
      </c>
      <c r="E611" s="1">
        <f>F611-(B611-8)*9.81</f>
        <v>189.22</v>
      </c>
      <c r="F611" s="1">
        <f>F610+(B611-B610)*C610</f>
        <v>213.745</v>
      </c>
      <c r="G611" s="1">
        <f t="shared" si="218"/>
        <v>0.71146756354698926</v>
      </c>
      <c r="H611">
        <v>0.7</v>
      </c>
      <c r="I611">
        <v>94.5</v>
      </c>
      <c r="J611" s="1">
        <f t="shared" si="219"/>
        <v>5.50162393591323</v>
      </c>
      <c r="K611">
        <v>1.05</v>
      </c>
      <c r="L611">
        <v>1</v>
      </c>
      <c r="M611">
        <v>1</v>
      </c>
      <c r="N611" s="1">
        <v>21</v>
      </c>
      <c r="O611" s="1">
        <f t="shared" si="220"/>
        <v>10.981501843347779</v>
      </c>
      <c r="P611" s="8">
        <f t="shared" si="221"/>
        <v>16.483125779261009</v>
      </c>
    </row>
    <row r="612" spans="2:16">
      <c r="B612">
        <v>12</v>
      </c>
      <c r="C612" s="1">
        <v>26.98</v>
      </c>
      <c r="D612" s="1">
        <v>23.94</v>
      </c>
      <c r="E612" s="1">
        <f t="shared" ref="E612:E615" si="222">F612-(B612-8)*9.81</f>
        <v>214.97499999999999</v>
      </c>
      <c r="F612" s="1">
        <f t="shared" ref="F612:F615" si="223">F611+(B612-B611)*C611</f>
        <v>254.215</v>
      </c>
      <c r="G612" s="1">
        <f t="shared" si="218"/>
        <v>0.65676543025598921</v>
      </c>
      <c r="H612">
        <v>0.7</v>
      </c>
      <c r="I612">
        <v>94.5</v>
      </c>
      <c r="J612" s="1">
        <f t="shared" si="219"/>
        <v>5.50162393591323</v>
      </c>
      <c r="K612">
        <v>1.05</v>
      </c>
      <c r="L612">
        <v>1</v>
      </c>
      <c r="M612">
        <v>1</v>
      </c>
      <c r="N612" s="1">
        <v>25</v>
      </c>
      <c r="O612" s="1">
        <f t="shared" si="220"/>
        <v>12.068064780953803</v>
      </c>
      <c r="P612" s="8">
        <f t="shared" si="221"/>
        <v>17.569688716867034</v>
      </c>
    </row>
    <row r="613" spans="2:16">
      <c r="B613">
        <v>13.5</v>
      </c>
      <c r="C613" s="1">
        <v>26.98</v>
      </c>
      <c r="D613" s="1">
        <v>23.94</v>
      </c>
      <c r="E613" s="1">
        <f t="shared" si="222"/>
        <v>240.73</v>
      </c>
      <c r="F613" s="1">
        <f t="shared" si="223"/>
        <v>294.685</v>
      </c>
      <c r="G613" s="1">
        <f t="shared" si="218"/>
        <v>0.60987442131233904</v>
      </c>
      <c r="H613">
        <v>0.7</v>
      </c>
      <c r="I613">
        <v>94.5</v>
      </c>
      <c r="J613" s="1">
        <f t="shared" si="219"/>
        <v>5.50162393591323</v>
      </c>
      <c r="K613">
        <v>1.05</v>
      </c>
      <c r="L613">
        <v>1</v>
      </c>
      <c r="M613">
        <v>1</v>
      </c>
      <c r="N613" s="1">
        <v>28</v>
      </c>
      <c r="O613" s="1">
        <f t="shared" si="220"/>
        <v>12.551215590607939</v>
      </c>
      <c r="P613" s="8">
        <f t="shared" si="221"/>
        <v>18.052839526521169</v>
      </c>
    </row>
    <row r="614" spans="2:16">
      <c r="B614">
        <v>15</v>
      </c>
      <c r="C614" s="1">
        <v>26.98</v>
      </c>
      <c r="D614" s="1">
        <v>23.94</v>
      </c>
      <c r="E614" s="1">
        <f t="shared" si="222"/>
        <v>266.48499999999996</v>
      </c>
      <c r="F614" s="1">
        <f t="shared" si="223"/>
        <v>335.15499999999997</v>
      </c>
      <c r="G614" s="1">
        <f t="shared" si="218"/>
        <v>0.56923295858830236</v>
      </c>
      <c r="H614">
        <v>0.7</v>
      </c>
      <c r="I614">
        <v>94.5</v>
      </c>
      <c r="J614" s="1">
        <f t="shared" si="219"/>
        <v>5.50162393591323</v>
      </c>
      <c r="K614">
        <v>1.05</v>
      </c>
      <c r="L614">
        <v>1</v>
      </c>
      <c r="M614">
        <v>1</v>
      </c>
      <c r="N614" s="1">
        <v>28</v>
      </c>
      <c r="O614" s="1">
        <f t="shared" si="220"/>
        <v>11.714814287747263</v>
      </c>
      <c r="P614" s="8">
        <f t="shared" si="221"/>
        <v>17.216438223660493</v>
      </c>
    </row>
    <row r="615" spans="2:16">
      <c r="B615">
        <v>16.5</v>
      </c>
      <c r="C615" s="1">
        <v>26.98</v>
      </c>
      <c r="D615" s="1">
        <v>23.94</v>
      </c>
      <c r="E615" s="1">
        <f t="shared" si="222"/>
        <v>292.24</v>
      </c>
      <c r="F615" s="1">
        <f t="shared" si="223"/>
        <v>375.625</v>
      </c>
      <c r="G615" s="1">
        <f>2.2/(1.2+E615/100)</f>
        <v>0.53366970696681548</v>
      </c>
      <c r="H615" s="32">
        <v>0.7</v>
      </c>
      <c r="I615">
        <v>94.5</v>
      </c>
      <c r="J615" s="1">
        <f t="shared" si="219"/>
        <v>5.50162393591323</v>
      </c>
      <c r="K615">
        <v>1.05</v>
      </c>
      <c r="L615">
        <v>1</v>
      </c>
      <c r="M615">
        <v>1</v>
      </c>
      <c r="N615" s="1">
        <v>31</v>
      </c>
      <c r="O615" s="1">
        <f t="shared" si="220"/>
        <v>12.15966427323889</v>
      </c>
      <c r="P615" s="8">
        <f t="shared" si="221"/>
        <v>17.661288209152119</v>
      </c>
    </row>
    <row r="616" spans="2:16">
      <c r="C616" s="1"/>
      <c r="D616" s="1"/>
      <c r="E616" s="1"/>
      <c r="F616" s="1"/>
      <c r="G616" s="1"/>
      <c r="H616" s="32"/>
      <c r="J616" s="1"/>
      <c r="M616"/>
      <c r="O616" s="1"/>
      <c r="P616" s="8"/>
    </row>
    <row r="617" spans="2:16">
      <c r="D617" s="1"/>
      <c r="E617" s="3"/>
      <c r="G617" s="1"/>
      <c r="J617" s="1"/>
      <c r="M617"/>
      <c r="O617" s="1"/>
      <c r="P617" s="8"/>
    </row>
    <row r="618" spans="2:16">
      <c r="E618" s="3"/>
      <c r="G618" s="1"/>
      <c r="I618" s="2"/>
      <c r="J618" s="1"/>
      <c r="M618"/>
      <c r="O618" s="1"/>
      <c r="P618" s="8"/>
    </row>
    <row r="622" spans="2:16" ht="20.399999999999999">
      <c r="B622" s="15" t="s">
        <v>14</v>
      </c>
      <c r="C622" s="15" t="s">
        <v>48</v>
      </c>
      <c r="D622" s="15" t="s">
        <v>49</v>
      </c>
      <c r="E622" s="15" t="s">
        <v>50</v>
      </c>
      <c r="F622" s="15" t="s">
        <v>51</v>
      </c>
      <c r="G622" s="15" t="s">
        <v>52</v>
      </c>
      <c r="H622" s="15" t="s">
        <v>53</v>
      </c>
      <c r="I622" s="15" t="s">
        <v>54</v>
      </c>
      <c r="J622" s="15" t="s">
        <v>55</v>
      </c>
    </row>
    <row r="623" spans="2:16" ht="15">
      <c r="B623" s="11" t="s">
        <v>32</v>
      </c>
      <c r="C623" s="10"/>
      <c r="D623" s="10"/>
      <c r="E623" s="10"/>
      <c r="F623" s="13"/>
      <c r="G623" s="10"/>
      <c r="H623" s="10"/>
      <c r="I623" s="10"/>
      <c r="J623" s="10"/>
    </row>
    <row r="624" spans="2:16">
      <c r="B624">
        <f>B605</f>
        <v>1.5</v>
      </c>
      <c r="C624" s="8">
        <f>P605</f>
        <v>19.367251186377192</v>
      </c>
      <c r="D624">
        <f>E605</f>
        <v>28.994999999999997</v>
      </c>
      <c r="E624">
        <f>F605</f>
        <v>28.994999999999997</v>
      </c>
      <c r="F624" s="14">
        <f>1-0.00765*B624</f>
        <v>0.98852499999999999</v>
      </c>
      <c r="G624" s="14">
        <f>0.65*0.16*(E624/D624)*F624</f>
        <v>0.10280660000000001</v>
      </c>
      <c r="H624" s="12">
        <f>EXP((C624/14.1)+((C624/126)^2)-((C624/23.6)^3)+((C624/25.4)^4)-2.8)</f>
        <v>0.19840069310053879</v>
      </c>
      <c r="I624" s="14">
        <f>((10^2.24)/(6.8^2.56))</f>
        <v>1.2846274075918176</v>
      </c>
      <c r="J624" s="2">
        <f>(H624*I624)/G624</f>
        <v>2.4791304064346544</v>
      </c>
    </row>
    <row r="625" spans="2:10">
      <c r="B625">
        <f t="shared" ref="B625:B634" si="224">B606</f>
        <v>3</v>
      </c>
      <c r="C625" s="8">
        <f t="shared" ref="C625:C634" si="225">P606</f>
        <v>13.706343923492028</v>
      </c>
      <c r="D625">
        <f t="shared" ref="D625:D634" si="226">E606</f>
        <v>57.989999999999995</v>
      </c>
      <c r="E625">
        <f t="shared" ref="E625:E634" si="227">F606</f>
        <v>57.989999999999995</v>
      </c>
      <c r="F625" s="14">
        <f t="shared" ref="F625:F628" si="228">1-0.00765*B625</f>
        <v>0.97704999999999997</v>
      </c>
      <c r="G625" s="14">
        <f t="shared" ref="G625:G634" si="229">0.65*0.16*(E625/D625)*F625</f>
        <v>0.1016132</v>
      </c>
      <c r="H625" s="12">
        <f t="shared" ref="H625:H634" si="230">EXP((C625/14.1)+((C625/126)^2)-((C625/23.6)^3)+((C625/25.4)^4)-2.8)</f>
        <v>0.14555637750285849</v>
      </c>
      <c r="I625" s="14">
        <f t="shared" ref="I625:I634" si="231">((10^2.24)/(6.8^2.56))</f>
        <v>1.2846274075918176</v>
      </c>
      <c r="J625" s="2">
        <f t="shared" ref="J625:J634" si="232">(H625*I625)/G625</f>
        <v>1.8401714727019034</v>
      </c>
    </row>
    <row r="626" spans="2:10">
      <c r="B626">
        <f t="shared" si="224"/>
        <v>4.5</v>
      </c>
      <c r="C626" s="8">
        <f t="shared" si="225"/>
        <v>14.123418215669844</v>
      </c>
      <c r="D626">
        <f t="shared" si="226"/>
        <v>86.984999999999985</v>
      </c>
      <c r="E626">
        <f t="shared" si="227"/>
        <v>86.984999999999985</v>
      </c>
      <c r="F626" s="14">
        <f t="shared" si="228"/>
        <v>0.96557499999999996</v>
      </c>
      <c r="G626" s="14">
        <f t="shared" si="229"/>
        <v>0.1004198</v>
      </c>
      <c r="H626" s="12">
        <f t="shared" si="230"/>
        <v>0.14889522091687002</v>
      </c>
      <c r="I626" s="14">
        <f t="shared" si="231"/>
        <v>1.2846274075918176</v>
      </c>
      <c r="J626" s="2">
        <f t="shared" si="232"/>
        <v>1.904752664805643</v>
      </c>
    </row>
    <row r="627" spans="2:10">
      <c r="B627">
        <f t="shared" si="224"/>
        <v>6</v>
      </c>
      <c r="C627" s="8">
        <f t="shared" si="225"/>
        <v>16.493682870575892</v>
      </c>
      <c r="D627">
        <f t="shared" si="226"/>
        <v>115.97999999999999</v>
      </c>
      <c r="E627">
        <f t="shared" si="227"/>
        <v>115.97999999999999</v>
      </c>
      <c r="F627" s="14">
        <f t="shared" si="228"/>
        <v>0.95409999999999995</v>
      </c>
      <c r="G627" s="14">
        <f t="shared" si="229"/>
        <v>9.9226400000000006E-2</v>
      </c>
      <c r="H627" s="12">
        <f t="shared" si="230"/>
        <v>0.16920206743594596</v>
      </c>
      <c r="I627" s="14">
        <f t="shared" si="231"/>
        <v>1.2846274075918176</v>
      </c>
      <c r="J627" s="2">
        <f t="shared" si="232"/>
        <v>2.1905623226219548</v>
      </c>
    </row>
    <row r="628" spans="2:10">
      <c r="B628">
        <f t="shared" si="224"/>
        <v>7.5</v>
      </c>
      <c r="C628" s="8">
        <f t="shared" si="225"/>
        <v>17.124720627329275</v>
      </c>
      <c r="D628">
        <f t="shared" si="226"/>
        <v>144.97499999999999</v>
      </c>
      <c r="E628">
        <f t="shared" si="227"/>
        <v>144.97499999999999</v>
      </c>
      <c r="F628" s="14">
        <f t="shared" si="228"/>
        <v>0.94262500000000005</v>
      </c>
      <c r="G628" s="14">
        <f t="shared" si="229"/>
        <v>9.8033000000000009E-2</v>
      </c>
      <c r="H628" s="12">
        <f t="shared" si="230"/>
        <v>0.17508950058291359</v>
      </c>
      <c r="I628" s="14">
        <f t="shared" si="231"/>
        <v>1.2846274075918176</v>
      </c>
      <c r="J628" s="2">
        <f t="shared" si="232"/>
        <v>2.2943781301232677</v>
      </c>
    </row>
    <row r="629" spans="2:10">
      <c r="B629">
        <f t="shared" si="224"/>
        <v>9</v>
      </c>
      <c r="C629" s="8">
        <f t="shared" si="225"/>
        <v>15.619651035624535</v>
      </c>
      <c r="D629">
        <f t="shared" si="226"/>
        <v>168.47499999999999</v>
      </c>
      <c r="E629">
        <f t="shared" si="227"/>
        <v>178.285</v>
      </c>
      <c r="F629" s="14">
        <f>1-0.00765*B629</f>
        <v>0.93115000000000003</v>
      </c>
      <c r="G629" s="14">
        <f t="shared" si="229"/>
        <v>0.10247839789879806</v>
      </c>
      <c r="H629" s="12">
        <f t="shared" si="230"/>
        <v>0.16141590073942583</v>
      </c>
      <c r="I629" s="14">
        <f t="shared" si="231"/>
        <v>1.2846274075918176</v>
      </c>
      <c r="J629" s="2">
        <f t="shared" si="232"/>
        <v>2.0234439097668484</v>
      </c>
    </row>
    <row r="630" spans="2:10">
      <c r="B630">
        <f t="shared" si="224"/>
        <v>10.5</v>
      </c>
      <c r="C630" s="8">
        <f t="shared" si="225"/>
        <v>16.483125779261009</v>
      </c>
      <c r="D630">
        <f t="shared" si="226"/>
        <v>189.22</v>
      </c>
      <c r="E630">
        <f t="shared" si="227"/>
        <v>213.745</v>
      </c>
      <c r="F630" s="14">
        <f>1.174-0.0267*B630</f>
        <v>0.89364999999999994</v>
      </c>
      <c r="G630" s="14">
        <f t="shared" si="229"/>
        <v>0.10498559772751297</v>
      </c>
      <c r="H630" s="12">
        <f t="shared" si="230"/>
        <v>0.16910558648191198</v>
      </c>
      <c r="I630" s="14">
        <f t="shared" si="231"/>
        <v>1.2846274075918176</v>
      </c>
      <c r="J630" s="2">
        <f t="shared" si="232"/>
        <v>2.0692140243406194</v>
      </c>
    </row>
    <row r="631" spans="2:10">
      <c r="B631">
        <f t="shared" si="224"/>
        <v>12</v>
      </c>
      <c r="C631" s="8">
        <f t="shared" si="225"/>
        <v>17.569688716867034</v>
      </c>
      <c r="D631">
        <f t="shared" si="226"/>
        <v>214.97499999999999</v>
      </c>
      <c r="E631">
        <f t="shared" si="227"/>
        <v>254.215</v>
      </c>
      <c r="F631" s="14">
        <f t="shared" ref="F631:F634" si="233">1.174-0.0267*B631</f>
        <v>0.85359999999999991</v>
      </c>
      <c r="G631" s="14">
        <f t="shared" si="229"/>
        <v>0.10497864447493895</v>
      </c>
      <c r="H631" s="12">
        <f t="shared" si="230"/>
        <v>0.17939512742318617</v>
      </c>
      <c r="I631" s="14">
        <f t="shared" si="231"/>
        <v>1.2846274075918176</v>
      </c>
      <c r="J631" s="2">
        <f t="shared" si="232"/>
        <v>2.1952645571763605</v>
      </c>
    </row>
    <row r="632" spans="2:10">
      <c r="B632">
        <f t="shared" si="224"/>
        <v>13.5</v>
      </c>
      <c r="C632" s="8">
        <f t="shared" si="225"/>
        <v>18.052839526521169</v>
      </c>
      <c r="D632">
        <f t="shared" si="226"/>
        <v>240.73</v>
      </c>
      <c r="E632">
        <f t="shared" si="227"/>
        <v>294.685</v>
      </c>
      <c r="F632" s="14">
        <f t="shared" si="233"/>
        <v>0.81354999999999988</v>
      </c>
      <c r="G632" s="14">
        <f t="shared" si="229"/>
        <v>0.1035727250529639</v>
      </c>
      <c r="H632" s="12">
        <f t="shared" si="230"/>
        <v>0.18423206946979681</v>
      </c>
      <c r="I632" s="14">
        <f t="shared" si="231"/>
        <v>1.2846274075918176</v>
      </c>
      <c r="J632" s="2">
        <f t="shared" si="232"/>
        <v>2.2850568591029656</v>
      </c>
    </row>
    <row r="633" spans="2:10">
      <c r="B633">
        <f t="shared" si="224"/>
        <v>15</v>
      </c>
      <c r="C633" s="8">
        <f t="shared" si="225"/>
        <v>17.216438223660493</v>
      </c>
      <c r="D633">
        <f t="shared" si="226"/>
        <v>266.48499999999996</v>
      </c>
      <c r="E633">
        <f t="shared" si="227"/>
        <v>335.15499999999997</v>
      </c>
      <c r="F633" s="14">
        <f t="shared" si="233"/>
        <v>0.77349999999999985</v>
      </c>
      <c r="G633" s="14">
        <f t="shared" si="229"/>
        <v>0.10117345749291703</v>
      </c>
      <c r="H633" s="12">
        <f t="shared" si="230"/>
        <v>0.17596599537807081</v>
      </c>
      <c r="I633" s="14">
        <f t="shared" si="231"/>
        <v>1.2846274075918176</v>
      </c>
      <c r="J633" s="2">
        <f t="shared" si="232"/>
        <v>2.2342889732978657</v>
      </c>
    </row>
    <row r="634" spans="2:10">
      <c r="B634">
        <f t="shared" si="224"/>
        <v>16.5</v>
      </c>
      <c r="C634" s="8">
        <f t="shared" si="225"/>
        <v>17.661288209152119</v>
      </c>
      <c r="D634">
        <f t="shared" si="226"/>
        <v>292.24</v>
      </c>
      <c r="E634">
        <f t="shared" si="227"/>
        <v>375.625</v>
      </c>
      <c r="F634" s="14">
        <f t="shared" si="233"/>
        <v>0.73344999999999994</v>
      </c>
      <c r="G634" s="14">
        <f t="shared" si="229"/>
        <v>9.8043471975088975E-2</v>
      </c>
      <c r="H634" s="12">
        <f t="shared" si="230"/>
        <v>0.1802986931554531</v>
      </c>
      <c r="I634" s="14">
        <f t="shared" si="231"/>
        <v>1.2846274075918176</v>
      </c>
      <c r="J634" s="2">
        <f t="shared" si="232"/>
        <v>2.3623871953385311</v>
      </c>
    </row>
    <row r="635" spans="2:10">
      <c r="C635" s="8"/>
      <c r="F635" s="14"/>
      <c r="G635" s="14"/>
      <c r="H635" s="12"/>
      <c r="I635" s="14"/>
      <c r="J635" s="2"/>
    </row>
    <row r="649" spans="2:25">
      <c r="B649" s="33" t="s">
        <v>71</v>
      </c>
      <c r="C649" s="33"/>
      <c r="D649" s="33" t="s">
        <v>72</v>
      </c>
      <c r="E649" s="33"/>
      <c r="F649" s="33" t="s">
        <v>73</v>
      </c>
      <c r="G649" s="33"/>
      <c r="H649" s="33" t="s">
        <v>74</v>
      </c>
      <c r="I649" s="33"/>
      <c r="J649" s="33" t="s">
        <v>75</v>
      </c>
      <c r="K649" s="33"/>
      <c r="L649" s="33" t="s">
        <v>76</v>
      </c>
      <c r="M649" s="33"/>
      <c r="N649" s="33" t="s">
        <v>77</v>
      </c>
      <c r="O649" s="33"/>
      <c r="P649" s="33" t="s">
        <v>78</v>
      </c>
      <c r="Q649" s="33"/>
      <c r="R649" s="33" t="s">
        <v>79</v>
      </c>
      <c r="S649" s="33"/>
      <c r="T649" s="33" t="s">
        <v>80</v>
      </c>
      <c r="U649" s="33"/>
      <c r="V649" s="33" t="s">
        <v>81</v>
      </c>
      <c r="W649" s="33"/>
      <c r="X649" s="33" t="s">
        <v>82</v>
      </c>
      <c r="Y649" s="33"/>
    </row>
    <row r="650" spans="2:25">
      <c r="B650" t="s">
        <v>14</v>
      </c>
      <c r="C650" t="s">
        <v>55</v>
      </c>
      <c r="D650" t="s">
        <v>14</v>
      </c>
      <c r="E650" t="s">
        <v>55</v>
      </c>
      <c r="F650" t="s">
        <v>14</v>
      </c>
      <c r="G650" t="s">
        <v>55</v>
      </c>
      <c r="H650" t="s">
        <v>14</v>
      </c>
      <c r="I650" t="s">
        <v>55</v>
      </c>
      <c r="J650" t="s">
        <v>14</v>
      </c>
      <c r="K650" t="s">
        <v>55</v>
      </c>
      <c r="L650" t="s">
        <v>14</v>
      </c>
      <c r="M650" t="s">
        <v>55</v>
      </c>
      <c r="N650" t="s">
        <v>14</v>
      </c>
      <c r="O650" t="s">
        <v>55</v>
      </c>
      <c r="P650" t="s">
        <v>14</v>
      </c>
      <c r="Q650" t="s">
        <v>55</v>
      </c>
      <c r="R650" t="s">
        <v>14</v>
      </c>
      <c r="S650" t="s">
        <v>55</v>
      </c>
      <c r="T650" t="s">
        <v>14</v>
      </c>
      <c r="U650" t="s">
        <v>55</v>
      </c>
      <c r="V650" t="s">
        <v>14</v>
      </c>
      <c r="W650" t="s">
        <v>55</v>
      </c>
      <c r="X650" t="s">
        <v>14</v>
      </c>
      <c r="Y650" t="s">
        <v>55</v>
      </c>
    </row>
    <row r="651" spans="2:25">
      <c r="B651" t="s">
        <v>32</v>
      </c>
      <c r="D651" t="s">
        <v>32</v>
      </c>
      <c r="F651" t="s">
        <v>32</v>
      </c>
      <c r="H651" t="s">
        <v>32</v>
      </c>
      <c r="J651" t="s">
        <v>32</v>
      </c>
      <c r="L651" t="s">
        <v>32</v>
      </c>
      <c r="M651"/>
      <c r="N651" t="s">
        <v>32</v>
      </c>
      <c r="P651" t="s">
        <v>32</v>
      </c>
      <c r="R651" t="s">
        <v>32</v>
      </c>
      <c r="T651" t="s">
        <v>32</v>
      </c>
      <c r="V651" t="s">
        <v>32</v>
      </c>
      <c r="X651" t="s">
        <v>32</v>
      </c>
    </row>
    <row r="652" spans="2:25">
      <c r="B652">
        <v>1.5</v>
      </c>
      <c r="C652">
        <v>2.2150181436954335</v>
      </c>
      <c r="D652">
        <v>1.5</v>
      </c>
      <c r="E652">
        <v>1.8481078780586488</v>
      </c>
      <c r="F652">
        <v>1.5</v>
      </c>
      <c r="G652">
        <v>1.9100650133784203</v>
      </c>
      <c r="H652">
        <v>1.5</v>
      </c>
      <c r="I652">
        <v>1.9916747127894814</v>
      </c>
      <c r="J652">
        <v>1.5</v>
      </c>
      <c r="K652">
        <v>2.094801234807127</v>
      </c>
      <c r="L652">
        <v>1.5</v>
      </c>
      <c r="M652" s="1">
        <v>1.5970861350937005</v>
      </c>
      <c r="N652" s="1">
        <v>1.5</v>
      </c>
      <c r="O652">
        <v>1.5</v>
      </c>
      <c r="P652">
        <v>1.5</v>
      </c>
      <c r="Q652">
        <v>1.59295193912688</v>
      </c>
      <c r="R652">
        <v>1.5</v>
      </c>
      <c r="S652">
        <v>1.6846456013980471</v>
      </c>
      <c r="T652">
        <v>1.5</v>
      </c>
      <c r="U652">
        <v>1.6108364850162153</v>
      </c>
      <c r="V652">
        <v>1.5</v>
      </c>
      <c r="W652">
        <v>4.7254127032612594</v>
      </c>
      <c r="X652">
        <v>1.5</v>
      </c>
      <c r="Y652">
        <v>2.4791304064346544</v>
      </c>
    </row>
    <row r="653" spans="2:25">
      <c r="B653">
        <v>2.5</v>
      </c>
      <c r="C653">
        <v>2.0936769524498442</v>
      </c>
      <c r="D653">
        <v>2</v>
      </c>
      <c r="E653">
        <v>1.7565558556059357</v>
      </c>
      <c r="F653">
        <v>2</v>
      </c>
      <c r="G653">
        <v>1.8644929435926727</v>
      </c>
      <c r="H653">
        <v>3</v>
      </c>
      <c r="I653">
        <v>1.9978969974986793</v>
      </c>
      <c r="J653">
        <v>3</v>
      </c>
      <c r="K653">
        <v>2.1771580525451197</v>
      </c>
      <c r="L653">
        <v>2.5</v>
      </c>
      <c r="M653" s="1">
        <v>1.5550915657528253</v>
      </c>
      <c r="N653" s="1">
        <v>2.5</v>
      </c>
      <c r="O653">
        <v>2.5</v>
      </c>
      <c r="P653">
        <v>2.5</v>
      </c>
      <c r="Q653">
        <v>1.5495621905272752</v>
      </c>
      <c r="R653">
        <v>2.5</v>
      </c>
      <c r="S653">
        <v>1.6375040016395268</v>
      </c>
      <c r="T653">
        <v>3</v>
      </c>
      <c r="U653">
        <v>1.9920215885218564</v>
      </c>
      <c r="V653">
        <v>3</v>
      </c>
      <c r="W653">
        <v>1.6267627821493571</v>
      </c>
      <c r="X653">
        <v>3</v>
      </c>
      <c r="Y653">
        <v>1.8401714727019034</v>
      </c>
    </row>
    <row r="654" spans="2:25">
      <c r="B654">
        <v>3</v>
      </c>
      <c r="C654">
        <v>1.8126274958605715</v>
      </c>
      <c r="D654">
        <v>3</v>
      </c>
      <c r="E654">
        <v>1.7703091459138889</v>
      </c>
      <c r="F654">
        <v>3</v>
      </c>
      <c r="G654">
        <v>1.6593525744956394</v>
      </c>
      <c r="H654">
        <v>4</v>
      </c>
      <c r="I654">
        <v>1.9162499547280609</v>
      </c>
      <c r="J654">
        <v>4</v>
      </c>
      <c r="K654">
        <v>2.0757278326874533</v>
      </c>
      <c r="L654">
        <v>3</v>
      </c>
      <c r="M654" s="1">
        <v>2.0399844001290699</v>
      </c>
      <c r="N654" s="1">
        <v>3</v>
      </c>
      <c r="O654">
        <v>3</v>
      </c>
      <c r="P654">
        <v>3</v>
      </c>
      <c r="Q654">
        <v>1.9502913309006547</v>
      </c>
      <c r="R654">
        <v>3</v>
      </c>
      <c r="S654">
        <v>1.5736033046471509</v>
      </c>
      <c r="T654">
        <v>4.5</v>
      </c>
      <c r="U654">
        <v>2.5563194722657183</v>
      </c>
      <c r="V654">
        <v>4.5</v>
      </c>
      <c r="W654">
        <v>1.9457612168563605</v>
      </c>
      <c r="X654">
        <v>4.5</v>
      </c>
      <c r="Y654">
        <v>1.904752664805643</v>
      </c>
    </row>
    <row r="655" spans="2:25">
      <c r="B655">
        <v>4</v>
      </c>
      <c r="C655">
        <v>2.0026972207294151</v>
      </c>
      <c r="D655">
        <v>4.5</v>
      </c>
      <c r="E655">
        <v>1.8920341145513564</v>
      </c>
      <c r="F655">
        <v>4.5</v>
      </c>
      <c r="G655">
        <v>2.2346920124756058</v>
      </c>
      <c r="H655">
        <v>4.5</v>
      </c>
      <c r="I655">
        <v>2.5134265039276604</v>
      </c>
      <c r="J655">
        <v>4.5</v>
      </c>
      <c r="K655">
        <v>3.7917818562159291</v>
      </c>
      <c r="L655">
        <v>4.5</v>
      </c>
      <c r="M655" s="1">
        <v>2.6165693855040488</v>
      </c>
      <c r="N655" s="1">
        <v>4.5</v>
      </c>
      <c r="O655">
        <v>4.5</v>
      </c>
      <c r="P655">
        <v>4.5</v>
      </c>
      <c r="Q655">
        <v>2.3362065276136379</v>
      </c>
      <c r="R655">
        <v>4.5</v>
      </c>
      <c r="S655">
        <v>1.9607302061293117</v>
      </c>
      <c r="T655">
        <v>6</v>
      </c>
      <c r="U655">
        <v>2.6011179195682548</v>
      </c>
      <c r="V655">
        <v>6</v>
      </c>
      <c r="W655">
        <v>1.4809876593989748</v>
      </c>
      <c r="X655">
        <v>6</v>
      </c>
      <c r="Y655">
        <v>2.1905623226219548</v>
      </c>
    </row>
    <row r="656" spans="2:25">
      <c r="B656">
        <v>4.5</v>
      </c>
      <c r="C656">
        <v>3.0434634400938561</v>
      </c>
      <c r="D656">
        <v>6</v>
      </c>
      <c r="E656">
        <v>1.6201155681452712</v>
      </c>
      <c r="F656">
        <v>6</v>
      </c>
      <c r="G656">
        <v>1.661235325364699</v>
      </c>
      <c r="H656">
        <v>6</v>
      </c>
      <c r="I656">
        <v>2.1617154570099237</v>
      </c>
      <c r="J656">
        <v>6</v>
      </c>
      <c r="K656">
        <v>2.5766672437077109</v>
      </c>
      <c r="L656">
        <v>6</v>
      </c>
      <c r="M656" s="1">
        <v>2.8994487384911261</v>
      </c>
      <c r="N656" s="1">
        <v>6</v>
      </c>
      <c r="O656">
        <v>6</v>
      </c>
      <c r="P656">
        <v>6</v>
      </c>
      <c r="Q656">
        <v>2.5709536929359582</v>
      </c>
      <c r="R656">
        <v>6</v>
      </c>
      <c r="S656">
        <v>2.0671112687183442</v>
      </c>
      <c r="T656">
        <v>7.5</v>
      </c>
      <c r="U656">
        <v>2.0487476873036594</v>
      </c>
      <c r="V656">
        <v>7.5</v>
      </c>
      <c r="W656">
        <v>2.9750194310905096</v>
      </c>
      <c r="X656">
        <v>7.5</v>
      </c>
      <c r="Y656">
        <v>2.2943781301232677</v>
      </c>
    </row>
    <row r="657" spans="2:25">
      <c r="B657">
        <v>5.5</v>
      </c>
      <c r="C657">
        <v>2.8202090103148905</v>
      </c>
      <c r="D657">
        <v>7</v>
      </c>
      <c r="E657">
        <v>1.5408514417356589</v>
      </c>
      <c r="F657">
        <v>7.5</v>
      </c>
      <c r="G657">
        <v>2.1855028700317054</v>
      </c>
      <c r="H657">
        <v>7.5</v>
      </c>
      <c r="I657">
        <v>2.2896100250934168</v>
      </c>
      <c r="J657">
        <v>7.5</v>
      </c>
      <c r="K657">
        <v>3.0453194366115564</v>
      </c>
      <c r="L657">
        <v>7.5</v>
      </c>
      <c r="M657" s="1">
        <v>2.4761435743711089</v>
      </c>
      <c r="N657" s="1">
        <v>7.5</v>
      </c>
      <c r="O657">
        <v>7.5</v>
      </c>
      <c r="P657">
        <v>6.7</v>
      </c>
      <c r="Q657">
        <v>2.4838946465518674</v>
      </c>
      <c r="R657">
        <v>6.7</v>
      </c>
      <c r="S657">
        <v>2.0312974187935158</v>
      </c>
      <c r="T657">
        <v>9</v>
      </c>
      <c r="U657">
        <v>1.9297103517995471</v>
      </c>
      <c r="V657">
        <v>9</v>
      </c>
      <c r="W657">
        <v>2.9163696353447479</v>
      </c>
      <c r="X657">
        <v>9</v>
      </c>
      <c r="Y657">
        <v>2.0234439097668484</v>
      </c>
    </row>
    <row r="658" spans="2:25">
      <c r="B658">
        <v>6</v>
      </c>
      <c r="C658">
        <v>2.9880785869631361</v>
      </c>
      <c r="D658">
        <v>7.5</v>
      </c>
      <c r="E658">
        <v>2.6975001882812055</v>
      </c>
      <c r="F658">
        <v>9</v>
      </c>
      <c r="G658">
        <v>2.2757230035678075</v>
      </c>
      <c r="H658">
        <v>9</v>
      </c>
      <c r="I658">
        <v>2.0156033718220407</v>
      </c>
      <c r="J658">
        <v>9</v>
      </c>
      <c r="K658">
        <v>2.106234585087623</v>
      </c>
      <c r="L658">
        <v>8.5</v>
      </c>
      <c r="M658" s="1">
        <v>2.3206192499737437</v>
      </c>
      <c r="N658" s="1">
        <v>9</v>
      </c>
      <c r="O658">
        <v>9</v>
      </c>
      <c r="P658">
        <v>7.5</v>
      </c>
      <c r="Q658">
        <v>2.6166700309163762</v>
      </c>
      <c r="R658">
        <v>7.5</v>
      </c>
      <c r="S658">
        <v>2.2319487835108975</v>
      </c>
      <c r="T658">
        <v>10.5</v>
      </c>
      <c r="U658">
        <v>2.3378076057780439</v>
      </c>
      <c r="V658">
        <v>9.5</v>
      </c>
      <c r="W658">
        <v>2.801951373821292</v>
      </c>
      <c r="X658">
        <v>10.5</v>
      </c>
      <c r="Y658">
        <v>2.0692140243406194</v>
      </c>
    </row>
    <row r="659" spans="2:25">
      <c r="B659">
        <v>7.5</v>
      </c>
      <c r="C659">
        <v>2.9514137620056515</v>
      </c>
      <c r="D659">
        <v>9</v>
      </c>
      <c r="E659">
        <v>1.6016007434497137</v>
      </c>
      <c r="F659">
        <v>10</v>
      </c>
      <c r="G659">
        <v>2.1549104170060223</v>
      </c>
      <c r="H659">
        <v>10.5</v>
      </c>
      <c r="I659">
        <v>2.1987280214535301</v>
      </c>
      <c r="J659">
        <v>10.5</v>
      </c>
      <c r="K659">
        <v>2.7188939322957961</v>
      </c>
      <c r="L659">
        <v>9</v>
      </c>
      <c r="M659" s="1">
        <v>2.7735153448959049</v>
      </c>
      <c r="N659" s="1">
        <v>10.5</v>
      </c>
      <c r="O659">
        <v>10.5</v>
      </c>
      <c r="P659">
        <v>9</v>
      </c>
      <c r="Q659">
        <v>1.9767744343442148</v>
      </c>
      <c r="R659">
        <v>9</v>
      </c>
      <c r="S659">
        <v>1.8976495622380947</v>
      </c>
      <c r="T659">
        <v>12</v>
      </c>
      <c r="U659">
        <v>2.4939650556396211</v>
      </c>
      <c r="V659">
        <v>10.5</v>
      </c>
      <c r="W659">
        <v>3.0239624213239331</v>
      </c>
      <c r="X659">
        <v>12</v>
      </c>
      <c r="Y659">
        <v>2.1952645571763605</v>
      </c>
    </row>
    <row r="660" spans="2:25">
      <c r="B660">
        <v>9</v>
      </c>
      <c r="C660">
        <v>2.5357549752924973</v>
      </c>
      <c r="D660">
        <v>10.5</v>
      </c>
      <c r="E660">
        <v>1.9245804350168421</v>
      </c>
      <c r="F660">
        <v>10.5</v>
      </c>
      <c r="G660">
        <v>2.8959062835286384</v>
      </c>
      <c r="H660">
        <v>12</v>
      </c>
      <c r="I660">
        <v>2.221695812161447</v>
      </c>
      <c r="J660">
        <v>12</v>
      </c>
      <c r="K660">
        <v>2.156988952375845</v>
      </c>
      <c r="L660">
        <v>10.5</v>
      </c>
      <c r="M660" s="1">
        <v>2.26135280281789</v>
      </c>
      <c r="N660" s="1">
        <v>12</v>
      </c>
      <c r="O660">
        <v>12</v>
      </c>
      <c r="P660">
        <v>10.5</v>
      </c>
      <c r="Q660">
        <v>1.9664063203827018</v>
      </c>
      <c r="R660">
        <v>10.5</v>
      </c>
      <c r="S660">
        <v>1.6220839212603324</v>
      </c>
      <c r="T660">
        <v>13.5</v>
      </c>
      <c r="U660">
        <v>2.687353835752369</v>
      </c>
      <c r="V660">
        <v>12</v>
      </c>
      <c r="W660">
        <v>3.3663015227448772</v>
      </c>
      <c r="X660">
        <v>13.5</v>
      </c>
      <c r="Y660">
        <v>2.2850568591029656</v>
      </c>
    </row>
    <row r="661" spans="2:25">
      <c r="B661">
        <v>10.5</v>
      </c>
      <c r="C661">
        <v>3.3640872291382045</v>
      </c>
      <c r="D661">
        <v>11</v>
      </c>
      <c r="E661">
        <v>1.9163504376061966</v>
      </c>
      <c r="F661">
        <v>12</v>
      </c>
      <c r="G661">
        <v>2.4892334831429057</v>
      </c>
      <c r="H661">
        <v>12.5</v>
      </c>
      <c r="I661">
        <v>2.1935406372408481</v>
      </c>
      <c r="J661">
        <v>13.5</v>
      </c>
      <c r="K661">
        <v>2.5959043154798964</v>
      </c>
      <c r="L661">
        <v>12</v>
      </c>
      <c r="M661" s="1">
        <v>2.4233479062956196</v>
      </c>
      <c r="N661" s="1">
        <v>13.5</v>
      </c>
      <c r="O661">
        <v>13.5</v>
      </c>
      <c r="P661">
        <v>12</v>
      </c>
      <c r="Q661">
        <v>1.8279504501117005</v>
      </c>
      <c r="R661">
        <v>12</v>
      </c>
      <c r="S661">
        <v>1.5701902554150968</v>
      </c>
      <c r="T661">
        <v>15</v>
      </c>
      <c r="U661">
        <v>3.1213390828326317</v>
      </c>
      <c r="V661">
        <v>13.5</v>
      </c>
      <c r="W661">
        <v>3.7980397816836735</v>
      </c>
      <c r="X661">
        <v>15</v>
      </c>
      <c r="Y661">
        <v>2.2342889732978657</v>
      </c>
    </row>
    <row r="662" spans="2:25">
      <c r="B662">
        <v>12</v>
      </c>
      <c r="C662">
        <v>3.7643739552583972</v>
      </c>
      <c r="D662">
        <v>12</v>
      </c>
      <c r="E662">
        <v>1.6751491133421572</v>
      </c>
      <c r="F662">
        <v>13.5</v>
      </c>
      <c r="G662">
        <v>4.4531719744116005</v>
      </c>
      <c r="H662">
        <v>13.5</v>
      </c>
      <c r="I662">
        <v>2.4718063058779598</v>
      </c>
      <c r="J662">
        <v>15</v>
      </c>
      <c r="K662">
        <v>2.3693367243392185</v>
      </c>
      <c r="L662">
        <v>13.5</v>
      </c>
      <c r="M662" s="1">
        <v>2.2488486782714761</v>
      </c>
      <c r="N662" s="1">
        <v>15</v>
      </c>
      <c r="O662">
        <v>15</v>
      </c>
      <c r="P662">
        <v>13.5</v>
      </c>
      <c r="Q662">
        <v>1.6403096849198808</v>
      </c>
      <c r="R662">
        <v>13.5</v>
      </c>
      <c r="S662">
        <v>1.6821250812990591</v>
      </c>
      <c r="V662">
        <v>15</v>
      </c>
      <c r="W662">
        <v>3.9698940191888701</v>
      </c>
      <c r="X662">
        <v>16.5</v>
      </c>
      <c r="Y662">
        <v>2.3623871953385311</v>
      </c>
    </row>
    <row r="663" spans="2:25">
      <c r="B663">
        <v>13.5</v>
      </c>
      <c r="C663">
        <v>3.2147171940859378</v>
      </c>
      <c r="D663">
        <v>13.5</v>
      </c>
      <c r="E663">
        <v>1.7927338873776952</v>
      </c>
      <c r="F663">
        <v>15</v>
      </c>
      <c r="G663">
        <v>3.25303724411549</v>
      </c>
      <c r="H663">
        <v>15</v>
      </c>
      <c r="I663">
        <v>2.6627211922628029</v>
      </c>
      <c r="J663">
        <v>16.5</v>
      </c>
      <c r="K663">
        <v>1.563720412658129</v>
      </c>
      <c r="L663">
        <v>15</v>
      </c>
      <c r="M663" s="1">
        <v>2.4535123164353805</v>
      </c>
      <c r="P663">
        <v>15</v>
      </c>
      <c r="Q663">
        <v>1.543028667300433</v>
      </c>
      <c r="R663">
        <v>15</v>
      </c>
      <c r="S663">
        <v>1.9043068338543978</v>
      </c>
      <c r="V663">
        <v>16.5</v>
      </c>
      <c r="W663">
        <v>3.2494722980326745</v>
      </c>
    </row>
    <row r="664" spans="2:25">
      <c r="B664">
        <v>15</v>
      </c>
      <c r="C664">
        <v>3.58353092951858</v>
      </c>
      <c r="D664">
        <v>14</v>
      </c>
      <c r="E664">
        <v>1.8046569020714025</v>
      </c>
    </row>
    <row r="665" spans="2:25">
      <c r="D665">
        <v>15</v>
      </c>
      <c r="E665">
        <v>1.3297258829466536</v>
      </c>
    </row>
  </sheetData>
  <mergeCells count="28">
    <mergeCell ref="E1:H1"/>
    <mergeCell ref="E2:K2"/>
    <mergeCell ref="E55:H55"/>
    <mergeCell ref="E56:K56"/>
    <mergeCell ref="E161:K161"/>
    <mergeCell ref="E113:H113"/>
    <mergeCell ref="E114:K114"/>
    <mergeCell ref="E208:K208"/>
    <mergeCell ref="E256:K256"/>
    <mergeCell ref="B649:C649"/>
    <mergeCell ref="D649:E649"/>
    <mergeCell ref="F649:G649"/>
    <mergeCell ref="H649:I649"/>
    <mergeCell ref="J649:K649"/>
    <mergeCell ref="E547:K547"/>
    <mergeCell ref="E596:K596"/>
    <mergeCell ref="E303:K303"/>
    <mergeCell ref="E350:K350"/>
    <mergeCell ref="E399:K399"/>
    <mergeCell ref="E448:K448"/>
    <mergeCell ref="E499:K499"/>
    <mergeCell ref="V649:W649"/>
    <mergeCell ref="X649:Y649"/>
    <mergeCell ref="L649:M649"/>
    <mergeCell ref="N649:O649"/>
    <mergeCell ref="P649:Q649"/>
    <mergeCell ref="R649:S649"/>
    <mergeCell ref="T649:U649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"/>
  <sheetViews>
    <sheetView workbookViewId="0">
      <selection activeCell="B4" sqref="B4:O8"/>
    </sheetView>
  </sheetViews>
  <sheetFormatPr defaultRowHeight="13.2"/>
  <sheetData>
    <row r="4" spans="2:15">
      <c r="B4" s="6"/>
      <c r="C4" s="16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7</v>
      </c>
      <c r="J4" s="17" t="s">
        <v>7</v>
      </c>
      <c r="K4" s="17" t="s">
        <v>7</v>
      </c>
      <c r="L4" s="17" t="s">
        <v>10</v>
      </c>
      <c r="M4" s="23" t="s">
        <v>11</v>
      </c>
      <c r="N4" s="23" t="s">
        <v>12</v>
      </c>
      <c r="O4" s="17" t="s">
        <v>12</v>
      </c>
    </row>
    <row r="5" spans="2:15">
      <c r="B5" s="19" t="s">
        <v>14</v>
      </c>
      <c r="C5" s="16" t="s">
        <v>15</v>
      </c>
      <c r="D5" s="17" t="s">
        <v>15</v>
      </c>
      <c r="E5" s="17" t="s">
        <v>15</v>
      </c>
      <c r="F5" s="17" t="s">
        <v>16</v>
      </c>
      <c r="G5" s="17" t="s">
        <v>17</v>
      </c>
      <c r="H5" s="17" t="s">
        <v>18</v>
      </c>
      <c r="I5" s="17" t="s">
        <v>19</v>
      </c>
      <c r="J5" s="17" t="s">
        <v>20</v>
      </c>
      <c r="K5" s="17" t="s">
        <v>21</v>
      </c>
      <c r="L5" s="17" t="s">
        <v>22</v>
      </c>
      <c r="M5" s="23" t="s">
        <v>23</v>
      </c>
      <c r="N5" s="23" t="s">
        <v>23</v>
      </c>
      <c r="O5" s="17" t="s">
        <v>23</v>
      </c>
    </row>
    <row r="6" spans="2:15" ht="15.6">
      <c r="B6" s="6"/>
      <c r="C6" s="16" t="s">
        <v>25</v>
      </c>
      <c r="D6" s="17" t="s">
        <v>26</v>
      </c>
      <c r="E6" s="17" t="s">
        <v>26</v>
      </c>
      <c r="F6" s="5"/>
      <c r="G6" s="17" t="s">
        <v>7</v>
      </c>
      <c r="H6" s="5"/>
      <c r="I6" s="5"/>
      <c r="J6" s="17" t="s">
        <v>27</v>
      </c>
      <c r="K6" s="17" t="s">
        <v>28</v>
      </c>
      <c r="L6" s="17" t="s">
        <v>29</v>
      </c>
      <c r="M6" s="9"/>
      <c r="N6" s="23" t="s">
        <v>30</v>
      </c>
      <c r="O6" s="17" t="s">
        <v>31</v>
      </c>
    </row>
    <row r="7" spans="2:15" ht="23.4">
      <c r="B7" s="6" t="s">
        <v>32</v>
      </c>
      <c r="C7" s="20" t="s">
        <v>70</v>
      </c>
      <c r="D7" s="18" t="s">
        <v>35</v>
      </c>
      <c r="E7" s="21" t="s">
        <v>36</v>
      </c>
      <c r="F7" s="22" t="s">
        <v>37</v>
      </c>
      <c r="G7" s="22" t="s">
        <v>38</v>
      </c>
      <c r="H7" s="22" t="s">
        <v>39</v>
      </c>
      <c r="I7" s="22" t="s">
        <v>40</v>
      </c>
      <c r="J7" s="17" t="s">
        <v>41</v>
      </c>
      <c r="K7" s="5"/>
      <c r="L7" s="5"/>
      <c r="M7" s="9"/>
      <c r="N7" s="25" t="s">
        <v>42</v>
      </c>
      <c r="O7" s="17" t="s">
        <v>7</v>
      </c>
    </row>
    <row r="8" spans="2:15" ht="21">
      <c r="I8" s="4"/>
      <c r="J8" s="22" t="s">
        <v>43</v>
      </c>
      <c r="K8" s="22" t="s">
        <v>44</v>
      </c>
      <c r="L8" s="22" t="s">
        <v>45</v>
      </c>
      <c r="M8" s="24" t="s">
        <v>46</v>
      </c>
      <c r="N8" s="9"/>
      <c r="O8" s="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2021-11-19T10:47:41Z</dcterms:created>
  <dcterms:modified xsi:type="dcterms:W3CDTF">2021-11-23T17:59:32Z</dcterms:modified>
  <cp:category/>
  <cp:contentStatus/>
</cp:coreProperties>
</file>