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F111" i="1" l="1"/>
  <c r="F112" i="1"/>
  <c r="F113" i="1"/>
  <c r="F110" i="1"/>
  <c r="F59" i="1"/>
  <c r="F60" i="1"/>
  <c r="F61" i="1"/>
  <c r="F62" i="1"/>
  <c r="F58" i="1"/>
  <c r="F13" i="1"/>
  <c r="F14" i="1"/>
  <c r="F15" i="1"/>
  <c r="F12" i="1"/>
  <c r="I140" i="1"/>
  <c r="B140" i="1"/>
  <c r="F140" i="1" s="1"/>
  <c r="I139" i="1"/>
  <c r="B139" i="1"/>
  <c r="F139" i="1" s="1"/>
  <c r="I138" i="1"/>
  <c r="B138" i="1"/>
  <c r="F138" i="1" s="1"/>
  <c r="I137" i="1"/>
  <c r="B137" i="1"/>
  <c r="F137" i="1" s="1"/>
  <c r="I136" i="1"/>
  <c r="B136" i="1"/>
  <c r="F136" i="1" s="1"/>
  <c r="I135" i="1"/>
  <c r="B135" i="1"/>
  <c r="F135" i="1" s="1"/>
  <c r="I134" i="1"/>
  <c r="B134" i="1"/>
  <c r="F134" i="1" s="1"/>
  <c r="I133" i="1"/>
  <c r="B133" i="1"/>
  <c r="F133" i="1" s="1"/>
  <c r="I132" i="1"/>
  <c r="B132" i="1"/>
  <c r="F132" i="1" s="1"/>
  <c r="I131" i="1"/>
  <c r="B131" i="1"/>
  <c r="F131" i="1" s="1"/>
  <c r="I130" i="1"/>
  <c r="B130" i="1"/>
  <c r="F130" i="1" s="1"/>
  <c r="I129" i="1"/>
  <c r="B129" i="1"/>
  <c r="F129" i="1" s="1"/>
  <c r="I128" i="1"/>
  <c r="B128" i="1"/>
  <c r="F128" i="1" s="1"/>
  <c r="J121" i="1"/>
  <c r="J120" i="1"/>
  <c r="J119" i="1"/>
  <c r="J118" i="1"/>
  <c r="J117" i="1"/>
  <c r="J116" i="1"/>
  <c r="J115" i="1"/>
  <c r="J114" i="1"/>
  <c r="J113" i="1"/>
  <c r="J112" i="1"/>
  <c r="E131" i="1"/>
  <c r="E112" i="1"/>
  <c r="J111" i="1"/>
  <c r="E130" i="1"/>
  <c r="E111" i="1"/>
  <c r="J110" i="1"/>
  <c r="E129" i="1"/>
  <c r="E110" i="1"/>
  <c r="J109" i="1"/>
  <c r="F109" i="1"/>
  <c r="E128" i="1" s="1"/>
  <c r="E109" i="1"/>
  <c r="I87" i="1"/>
  <c r="I88" i="1"/>
  <c r="I89" i="1"/>
  <c r="I90" i="1"/>
  <c r="B90" i="1"/>
  <c r="F90" i="1" s="1"/>
  <c r="B87" i="1"/>
  <c r="F87" i="1" s="1"/>
  <c r="B88" i="1"/>
  <c r="F88" i="1" s="1"/>
  <c r="B89" i="1"/>
  <c r="F89" i="1" s="1"/>
  <c r="J68" i="1"/>
  <c r="J69" i="1"/>
  <c r="J70" i="1"/>
  <c r="J71" i="1"/>
  <c r="F63" i="1"/>
  <c r="I86" i="1"/>
  <c r="B86" i="1"/>
  <c r="F86" i="1" s="1"/>
  <c r="I85" i="1"/>
  <c r="B85" i="1"/>
  <c r="F85" i="1" s="1"/>
  <c r="I84" i="1"/>
  <c r="B84" i="1"/>
  <c r="F84" i="1" s="1"/>
  <c r="I83" i="1"/>
  <c r="B83" i="1"/>
  <c r="F83" i="1" s="1"/>
  <c r="I82" i="1"/>
  <c r="B82" i="1"/>
  <c r="F82" i="1" s="1"/>
  <c r="I81" i="1"/>
  <c r="B81" i="1"/>
  <c r="F81" i="1" s="1"/>
  <c r="I80" i="1"/>
  <c r="B80" i="1"/>
  <c r="F80" i="1" s="1"/>
  <c r="I79" i="1"/>
  <c r="B79" i="1"/>
  <c r="F79" i="1" s="1"/>
  <c r="I78" i="1"/>
  <c r="B78" i="1"/>
  <c r="F78" i="1" s="1"/>
  <c r="I77" i="1"/>
  <c r="B77" i="1"/>
  <c r="F77" i="1" s="1"/>
  <c r="I76" i="1"/>
  <c r="B76" i="1"/>
  <c r="F76" i="1" s="1"/>
  <c r="J67" i="1"/>
  <c r="J66" i="1"/>
  <c r="J65" i="1"/>
  <c r="J64" i="1"/>
  <c r="J63" i="1"/>
  <c r="J62" i="1"/>
  <c r="J61" i="1"/>
  <c r="E61" i="1"/>
  <c r="J60" i="1"/>
  <c r="E79" i="1"/>
  <c r="E60" i="1"/>
  <c r="J59" i="1"/>
  <c r="E78" i="1"/>
  <c r="E59" i="1"/>
  <c r="J58" i="1"/>
  <c r="E77" i="1"/>
  <c r="E58" i="1"/>
  <c r="J57" i="1"/>
  <c r="F57" i="1"/>
  <c r="E76" i="1" s="1"/>
  <c r="E57" i="1"/>
  <c r="B31" i="1"/>
  <c r="B32" i="1"/>
  <c r="B33" i="1"/>
  <c r="B34" i="1"/>
  <c r="B35" i="1"/>
  <c r="B36" i="1"/>
  <c r="F36" i="1" s="1"/>
  <c r="B37" i="1"/>
  <c r="F37" i="1" s="1"/>
  <c r="B38" i="1"/>
  <c r="F38" i="1" s="1"/>
  <c r="B39" i="1"/>
  <c r="F39" i="1" s="1"/>
  <c r="B40" i="1"/>
  <c r="B30" i="1"/>
  <c r="J21" i="1"/>
  <c r="F16" i="1"/>
  <c r="F11" i="1"/>
  <c r="I40" i="1"/>
  <c r="F40" i="1"/>
  <c r="I39" i="1"/>
  <c r="I38" i="1"/>
  <c r="I37" i="1"/>
  <c r="I36" i="1"/>
  <c r="I35" i="1"/>
  <c r="F35" i="1"/>
  <c r="I34" i="1"/>
  <c r="F34" i="1"/>
  <c r="I33" i="1"/>
  <c r="F33" i="1"/>
  <c r="I32" i="1"/>
  <c r="F32" i="1"/>
  <c r="I31" i="1"/>
  <c r="F31" i="1"/>
  <c r="I30" i="1"/>
  <c r="F30" i="1"/>
  <c r="J20" i="1"/>
  <c r="J19" i="1"/>
  <c r="J18" i="1"/>
  <c r="J17" i="1"/>
  <c r="J16" i="1"/>
  <c r="J15" i="1"/>
  <c r="J14" i="1"/>
  <c r="J13" i="1"/>
  <c r="J12" i="1"/>
  <c r="J11" i="1"/>
  <c r="E11" i="1"/>
  <c r="E16" i="1" l="1"/>
  <c r="F17" i="1"/>
  <c r="E63" i="1"/>
  <c r="F64" i="1"/>
  <c r="E132" i="1"/>
  <c r="E113" i="1"/>
  <c r="F114" i="1"/>
  <c r="D128" i="1"/>
  <c r="G109" i="1"/>
  <c r="O109" i="1" s="1"/>
  <c r="P109" i="1" s="1"/>
  <c r="C128" i="1" s="1"/>
  <c r="H128" i="1" s="1"/>
  <c r="G128" i="1"/>
  <c r="D129" i="1"/>
  <c r="G110" i="1"/>
  <c r="O110" i="1" s="1"/>
  <c r="P110" i="1" s="1"/>
  <c r="C129" i="1" s="1"/>
  <c r="H129" i="1" s="1"/>
  <c r="G129" i="1"/>
  <c r="D130" i="1"/>
  <c r="G111" i="1"/>
  <c r="O111" i="1" s="1"/>
  <c r="P111" i="1" s="1"/>
  <c r="C130" i="1" s="1"/>
  <c r="H130" i="1" s="1"/>
  <c r="G130" i="1"/>
  <c r="D131" i="1"/>
  <c r="G112" i="1"/>
  <c r="O112" i="1" s="1"/>
  <c r="P112" i="1" s="1"/>
  <c r="C131" i="1" s="1"/>
  <c r="H131" i="1" s="1"/>
  <c r="G131" i="1"/>
  <c r="D132" i="1"/>
  <c r="G113" i="1"/>
  <c r="O113" i="1" s="1"/>
  <c r="P113" i="1" s="1"/>
  <c r="C132" i="1" s="1"/>
  <c r="H132" i="1" s="1"/>
  <c r="G132" i="1"/>
  <c r="E133" i="1"/>
  <c r="D76" i="1"/>
  <c r="G57" i="1"/>
  <c r="O57" i="1" s="1"/>
  <c r="P57" i="1" s="1"/>
  <c r="C76" i="1" s="1"/>
  <c r="H76" i="1" s="1"/>
  <c r="G76" i="1"/>
  <c r="D77" i="1"/>
  <c r="G58" i="1"/>
  <c r="O58" i="1" s="1"/>
  <c r="P58" i="1" s="1"/>
  <c r="C77" i="1" s="1"/>
  <c r="H77" i="1" s="1"/>
  <c r="G77" i="1"/>
  <c r="D78" i="1"/>
  <c r="G59" i="1"/>
  <c r="O59" i="1" s="1"/>
  <c r="P59" i="1" s="1"/>
  <c r="C78" i="1" s="1"/>
  <c r="H78" i="1" s="1"/>
  <c r="G78" i="1"/>
  <c r="D79" i="1"/>
  <c r="G60" i="1"/>
  <c r="O60" i="1" s="1"/>
  <c r="P60" i="1" s="1"/>
  <c r="C79" i="1" s="1"/>
  <c r="H79" i="1" s="1"/>
  <c r="G79" i="1"/>
  <c r="D80" i="1"/>
  <c r="G61" i="1"/>
  <c r="O61" i="1" s="1"/>
  <c r="P61" i="1" s="1"/>
  <c r="C80" i="1" s="1"/>
  <c r="H80" i="1" s="1"/>
  <c r="E80" i="1"/>
  <c r="G80" i="1" s="1"/>
  <c r="D30" i="1"/>
  <c r="G11" i="1"/>
  <c r="O11" i="1" s="1"/>
  <c r="P11" i="1" s="1"/>
  <c r="C30" i="1" s="1"/>
  <c r="H30" i="1" s="1"/>
  <c r="E30" i="1"/>
  <c r="G30" i="1" s="1"/>
  <c r="E114" i="1" l="1"/>
  <c r="F115" i="1"/>
  <c r="F116" i="1" s="1"/>
  <c r="E64" i="1"/>
  <c r="F65" i="1"/>
  <c r="E17" i="1"/>
  <c r="F18" i="1"/>
  <c r="E134" i="1"/>
  <c r="E115" i="1"/>
  <c r="J132" i="1"/>
  <c r="J131" i="1"/>
  <c r="J130" i="1"/>
  <c r="J129" i="1"/>
  <c r="J128" i="1"/>
  <c r="E81" i="1"/>
  <c r="E62" i="1"/>
  <c r="J80" i="1"/>
  <c r="J79" i="1"/>
  <c r="J78" i="1"/>
  <c r="J77" i="1"/>
  <c r="J76" i="1"/>
  <c r="E31" i="1"/>
  <c r="E12" i="1"/>
  <c r="E18" i="1" l="1"/>
  <c r="F19" i="1"/>
  <c r="E65" i="1"/>
  <c r="F66" i="1"/>
  <c r="E116" i="1"/>
  <c r="F117" i="1"/>
  <c r="D133" i="1"/>
  <c r="G133" i="1" s="1"/>
  <c r="G114" i="1"/>
  <c r="O114" i="1" s="1"/>
  <c r="P114" i="1" s="1"/>
  <c r="C133" i="1" s="1"/>
  <c r="H133" i="1" s="1"/>
  <c r="J133" i="1" s="1"/>
  <c r="D134" i="1"/>
  <c r="G115" i="1"/>
  <c r="O115" i="1" s="1"/>
  <c r="P115" i="1" s="1"/>
  <c r="C134" i="1" s="1"/>
  <c r="H134" i="1" s="1"/>
  <c r="E135" i="1"/>
  <c r="G134" i="1"/>
  <c r="D81" i="1"/>
  <c r="G62" i="1"/>
  <c r="O62" i="1" s="1"/>
  <c r="P62" i="1" s="1"/>
  <c r="C81" i="1" s="1"/>
  <c r="H81" i="1" s="1"/>
  <c r="E82" i="1"/>
  <c r="G81" i="1"/>
  <c r="D31" i="1"/>
  <c r="G12" i="1"/>
  <c r="O12" i="1" s="1"/>
  <c r="P12" i="1" s="1"/>
  <c r="C31" i="1" s="1"/>
  <c r="H31" i="1" s="1"/>
  <c r="E32" i="1"/>
  <c r="E13" i="1"/>
  <c r="G31" i="1"/>
  <c r="E136" i="1" l="1"/>
  <c r="F118" i="1"/>
  <c r="F119" i="1" s="1"/>
  <c r="F120" i="1" s="1"/>
  <c r="F121" i="1" s="1"/>
  <c r="E66" i="1"/>
  <c r="F67" i="1"/>
  <c r="E19" i="1"/>
  <c r="F20" i="1"/>
  <c r="D135" i="1"/>
  <c r="G116" i="1"/>
  <c r="O116" i="1" s="1"/>
  <c r="P116" i="1" s="1"/>
  <c r="C135" i="1" s="1"/>
  <c r="H135" i="1" s="1"/>
  <c r="E117" i="1"/>
  <c r="G135" i="1"/>
  <c r="J134" i="1"/>
  <c r="D82" i="1"/>
  <c r="G63" i="1"/>
  <c r="O63" i="1" s="1"/>
  <c r="P63" i="1" s="1"/>
  <c r="C82" i="1" s="1"/>
  <c r="H82" i="1" s="1"/>
  <c r="E83" i="1"/>
  <c r="G82" i="1"/>
  <c r="J81" i="1"/>
  <c r="D32" i="1"/>
  <c r="G13" i="1"/>
  <c r="O13" i="1" s="1"/>
  <c r="P13" i="1" s="1"/>
  <c r="C32" i="1" s="1"/>
  <c r="H32" i="1" s="1"/>
  <c r="E33" i="1"/>
  <c r="E14" i="1"/>
  <c r="G32" i="1"/>
  <c r="J31" i="1"/>
  <c r="E20" i="1" l="1"/>
  <c r="F21" i="1"/>
  <c r="E21" i="1" s="1"/>
  <c r="G21" i="1" s="1"/>
  <c r="O21" i="1" s="1"/>
  <c r="P21" i="1" s="1"/>
  <c r="E67" i="1"/>
  <c r="F68" i="1"/>
  <c r="D136" i="1"/>
  <c r="G117" i="1"/>
  <c r="O117" i="1" s="1"/>
  <c r="P117" i="1" s="1"/>
  <c r="C136" i="1" s="1"/>
  <c r="H136" i="1" s="1"/>
  <c r="E137" i="1"/>
  <c r="E118" i="1"/>
  <c r="G136" i="1"/>
  <c r="J135" i="1"/>
  <c r="D83" i="1"/>
  <c r="G64" i="1"/>
  <c r="O64" i="1" s="1"/>
  <c r="P64" i="1" s="1"/>
  <c r="C83" i="1" s="1"/>
  <c r="H83" i="1" s="1"/>
  <c r="E84" i="1"/>
  <c r="G83" i="1"/>
  <c r="J82" i="1"/>
  <c r="D33" i="1"/>
  <c r="G14" i="1"/>
  <c r="O14" i="1" s="1"/>
  <c r="P14" i="1" s="1"/>
  <c r="C33" i="1" s="1"/>
  <c r="H33" i="1" s="1"/>
  <c r="E34" i="1"/>
  <c r="E15" i="1"/>
  <c r="G33" i="1"/>
  <c r="J32" i="1"/>
  <c r="E87" i="1" l="1"/>
  <c r="E68" i="1"/>
  <c r="F69" i="1"/>
  <c r="D137" i="1"/>
  <c r="G118" i="1"/>
  <c r="O118" i="1" s="1"/>
  <c r="P118" i="1" s="1"/>
  <c r="C137" i="1" s="1"/>
  <c r="H137" i="1" s="1"/>
  <c r="E138" i="1"/>
  <c r="E119" i="1"/>
  <c r="G137" i="1"/>
  <c r="J136" i="1"/>
  <c r="D84" i="1"/>
  <c r="G65" i="1"/>
  <c r="O65" i="1" s="1"/>
  <c r="P65" i="1" s="1"/>
  <c r="C84" i="1" s="1"/>
  <c r="H84" i="1" s="1"/>
  <c r="E85" i="1"/>
  <c r="G84" i="1"/>
  <c r="J83" i="1"/>
  <c r="D34" i="1"/>
  <c r="G15" i="1"/>
  <c r="O15" i="1" s="1"/>
  <c r="P15" i="1" s="1"/>
  <c r="C34" i="1" s="1"/>
  <c r="H34" i="1" s="1"/>
  <c r="E35" i="1"/>
  <c r="G34" i="1"/>
  <c r="J33" i="1"/>
  <c r="E88" i="1" l="1"/>
  <c r="E69" i="1"/>
  <c r="F70" i="1"/>
  <c r="D87" i="1"/>
  <c r="G68" i="1"/>
  <c r="O68" i="1" s="1"/>
  <c r="P68" i="1" s="1"/>
  <c r="C87" i="1" s="1"/>
  <c r="H87" i="1" s="1"/>
  <c r="G87" i="1"/>
  <c r="D138" i="1"/>
  <c r="G119" i="1"/>
  <c r="O119" i="1" s="1"/>
  <c r="P119" i="1" s="1"/>
  <c r="C138" i="1" s="1"/>
  <c r="H138" i="1" s="1"/>
  <c r="E139" i="1"/>
  <c r="E120" i="1"/>
  <c r="G138" i="1"/>
  <c r="J137" i="1"/>
  <c r="D85" i="1"/>
  <c r="G66" i="1"/>
  <c r="O66" i="1" s="1"/>
  <c r="P66" i="1" s="1"/>
  <c r="C85" i="1" s="1"/>
  <c r="H85" i="1" s="1"/>
  <c r="E86" i="1"/>
  <c r="G85" i="1"/>
  <c r="J84" i="1"/>
  <c r="D35" i="1"/>
  <c r="G16" i="1"/>
  <c r="O16" i="1" s="1"/>
  <c r="P16" i="1" s="1"/>
  <c r="C35" i="1" s="1"/>
  <c r="H35" i="1" s="1"/>
  <c r="E36" i="1"/>
  <c r="G35" i="1"/>
  <c r="J34" i="1"/>
  <c r="J87" i="1" l="1"/>
  <c r="E89" i="1"/>
  <c r="E70" i="1"/>
  <c r="F71" i="1"/>
  <c r="D88" i="1"/>
  <c r="G69" i="1"/>
  <c r="O69" i="1" s="1"/>
  <c r="P69" i="1" s="1"/>
  <c r="C88" i="1" s="1"/>
  <c r="H88" i="1" s="1"/>
  <c r="G88" i="1"/>
  <c r="D139" i="1"/>
  <c r="G120" i="1"/>
  <c r="O120" i="1" s="1"/>
  <c r="P120" i="1" s="1"/>
  <c r="C139" i="1" s="1"/>
  <c r="H139" i="1" s="1"/>
  <c r="E140" i="1"/>
  <c r="E121" i="1"/>
  <c r="G139" i="1"/>
  <c r="J138" i="1"/>
  <c r="D86" i="1"/>
  <c r="G67" i="1"/>
  <c r="O67" i="1" s="1"/>
  <c r="P67" i="1" s="1"/>
  <c r="C86" i="1" s="1"/>
  <c r="H86" i="1" s="1"/>
  <c r="G86" i="1"/>
  <c r="J85" i="1"/>
  <c r="D36" i="1"/>
  <c r="G17" i="1"/>
  <c r="O17" i="1" s="1"/>
  <c r="P17" i="1" s="1"/>
  <c r="C36" i="1" s="1"/>
  <c r="H36" i="1" s="1"/>
  <c r="E37" i="1"/>
  <c r="G36" i="1"/>
  <c r="J35" i="1"/>
  <c r="J88" i="1" l="1"/>
  <c r="E90" i="1"/>
  <c r="E71" i="1"/>
  <c r="D89" i="1"/>
  <c r="G70" i="1"/>
  <c r="O70" i="1" s="1"/>
  <c r="P70" i="1" s="1"/>
  <c r="C89" i="1" s="1"/>
  <c r="H89" i="1" s="1"/>
  <c r="G89" i="1"/>
  <c r="D140" i="1"/>
  <c r="G121" i="1"/>
  <c r="O121" i="1" s="1"/>
  <c r="P121" i="1" s="1"/>
  <c r="C140" i="1" s="1"/>
  <c r="H140" i="1" s="1"/>
  <c r="G140" i="1"/>
  <c r="J139" i="1"/>
  <c r="J86" i="1"/>
  <c r="D37" i="1"/>
  <c r="G18" i="1"/>
  <c r="O18" i="1" s="1"/>
  <c r="P18" i="1" s="1"/>
  <c r="C37" i="1" s="1"/>
  <c r="H37" i="1" s="1"/>
  <c r="E38" i="1"/>
  <c r="G37" i="1"/>
  <c r="J36" i="1"/>
  <c r="J89" i="1" l="1"/>
  <c r="D90" i="1"/>
  <c r="G71" i="1"/>
  <c r="O71" i="1" s="1"/>
  <c r="P71" i="1" s="1"/>
  <c r="C90" i="1" s="1"/>
  <c r="H90" i="1" s="1"/>
  <c r="G90" i="1"/>
  <c r="J140" i="1"/>
  <c r="D38" i="1"/>
  <c r="G19" i="1"/>
  <c r="O19" i="1" s="1"/>
  <c r="P19" i="1" s="1"/>
  <c r="C38" i="1" s="1"/>
  <c r="H38" i="1" s="1"/>
  <c r="E39" i="1"/>
  <c r="G38" i="1"/>
  <c r="J37" i="1"/>
  <c r="J90" i="1" l="1"/>
  <c r="D39" i="1"/>
  <c r="G20" i="1"/>
  <c r="O20" i="1" s="1"/>
  <c r="P20" i="1" s="1"/>
  <c r="C39" i="1" s="1"/>
  <c r="H39" i="1" s="1"/>
  <c r="E40" i="1"/>
  <c r="G39" i="1"/>
  <c r="J38" i="1"/>
  <c r="D40" i="1" l="1"/>
  <c r="C40" i="1"/>
  <c r="H40" i="1" s="1"/>
  <c r="G40" i="1"/>
  <c r="J39" i="1"/>
  <c r="J40" i="1" l="1"/>
</calcChain>
</file>

<file path=xl/sharedStrings.xml><?xml version="1.0" encoding="utf-8"?>
<sst xmlns="http://schemas.openxmlformats.org/spreadsheetml/2006/main" count="226" uniqueCount="65">
  <si>
    <t>BORE-HOLE NO. 1</t>
  </si>
  <si>
    <t>STRUCTURE : MULTI STOREYED BUILDINGS</t>
  </si>
  <si>
    <t>WATER TABLE = 6 m</t>
  </si>
  <si>
    <t>SITE : VRINDAVAN YOJNA-4 , SECTOR-16,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</si>
  <si>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</si>
  <si>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</si>
  <si>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</si>
  <si>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</si>
  <si>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</si>
  <si>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</si>
  <si>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 </t>
  </si>
  <si>
    <t>Measured</t>
  </si>
  <si>
    <t>Corrected</t>
  </si>
  <si>
    <t>Depth</t>
  </si>
  <si>
    <t>Stress</t>
  </si>
  <si>
    <t xml:space="preserve">due to </t>
  </si>
  <si>
    <t>Energy</t>
  </si>
  <si>
    <t>Content</t>
  </si>
  <si>
    <t>due to FC</t>
  </si>
  <si>
    <t>for Borehole</t>
  </si>
  <si>
    <t>due to</t>
  </si>
  <si>
    <t xml:space="preserve">the Presence 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</si>
  <si>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</si>
  <si>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</si>
  <si>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</si>
  <si>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</si>
  <si>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 xml:space="preserve">Overburden </t>
  </si>
  <si>
    <t>Diameter</t>
  </si>
  <si>
    <t>Rod Length</t>
  </si>
  <si>
    <t>of 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</si>
  <si>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</si>
  <si>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</si>
  <si>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</si>
  <si>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</si>
  <si>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</si>
  <si>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</si>
  <si>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</si>
  <si>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</si>
  <si>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</si>
  <si>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</si>
  <si>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</si>
  <si>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</si>
  <si>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</si>
  <si>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</si>
  <si>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</si>
  <si>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</si>
  <si>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</si>
  <si>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</si>
  <si>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</si>
  <si>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</si>
  <si>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</si>
  <si>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</si>
  <si>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</si>
  <si>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</si>
  <si>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</si>
  <si>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</si>
  <si>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</si>
  <si>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BORE-HOLE NO. 3</t>
  </si>
  <si>
    <t xml:space="preserve">Correction for the </t>
  </si>
  <si>
    <t xml:space="preserve">due to Overburden </t>
  </si>
  <si>
    <t xml:space="preserve">Presence of </t>
  </si>
  <si>
    <t>Liner</t>
  </si>
  <si>
    <t>BOREHOLE 1</t>
  </si>
  <si>
    <t>BOREHOLE 2</t>
  </si>
  <si>
    <t>BOREHOLE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</si>
</sst>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000"/>
    <numFmt numFmtId="167" formatCode="0.###"/>
  </numFmts>
  <fonts count="29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6" fillId="0" borderId="0" xfId="0" applyFont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6" fillId="0" borderId="4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8" xfId="0" applyNumberFormat="1" applyBorder="1"/>
    <xf numFmtId="0" fontId="20" fillId="0" borderId="7" xfId="0" applyFont="1" applyBorder="1"/>
    <xf numFmtId="0" fontId="15" fillId="0" borderId="7" xfId="0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65" fontId="0" fillId="0" borderId="5" xfId="0" applyNumberFormat="1" applyBorder="1"/>
    <xf numFmtId="1" fontId="0" fillId="0" borderId="7" xfId="0" applyNumberFormat="1" applyBorder="1"/>
    <xf numFmtId="166" fontId="0" fillId="0" borderId="7" xfId="0" applyNumberFormat="1" applyBorder="1"/>
    <xf numFmtId="167" fontId="0" fillId="0" borderId="7" xfId="0" applyNumberFormat="1" applyBorder="1"/>
    <xf numFmtId="165" fontId="0" fillId="0" borderId="8" xfId="0" applyNumberFormat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/>
    <xf numFmtId="166" fontId="25" fillId="0" borderId="7" xfId="0" applyNumberFormat="1" applyFont="1" applyBorder="1"/>
    <xf numFmtId="0" fontId="25" fillId="0" borderId="8" xfId="0" applyFont="1" applyBorder="1"/>
    <xf numFmtId="0" fontId="27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1"/>
  <sheetViews>
    <sheetView tabSelected="1" topLeftCell="A146" zoomScale="85" zoomScaleNormal="85" workbookViewId="0">
      <selection activeCell="X162" sqref="X162"/>
    </sheetView>
  </sheetViews>
  <sheetFormatPr defaultRowHeight="14.4"/>
  <cols>
    <col min="7" max="7" width="11.5546875" customWidth="1"/>
    <col min="10" max="10" width="14.109375" customWidth="1"/>
    <col min="11" max="11" width="13.6640625" customWidth="1"/>
    <col min="12" max="12" width="13.109375" customWidth="1"/>
    <col min="13" max="13" width="14.5546875" customWidth="1"/>
    <col min="15" max="15" width="9.6640625" customWidth="1"/>
    <col min="16" max="16" width="11.33203125" customWidth="1"/>
  </cols>
  <sheetData>
    <row r="1" spans="2:18" ht="22.8">
      <c r="E1" s="57" t="s">
        <v>0</v>
      </c>
      <c r="F1" s="57"/>
      <c r="G1" s="57"/>
      <c r="H1" s="57"/>
      <c r="I1" s="57"/>
      <c r="J1" s="57"/>
      <c r="K1" s="57"/>
      <c r="L1" s="57"/>
      <c r="N1" s="1"/>
      <c r="O1" s="1"/>
    </row>
    <row r="2" spans="2:18" ht="24.6">
      <c r="E2" s="57" t="s">
        <v>1</v>
      </c>
      <c r="F2" s="57"/>
      <c r="G2" s="57"/>
      <c r="H2" s="57"/>
      <c r="I2" s="57"/>
      <c r="J2" s="57"/>
      <c r="K2" s="57"/>
      <c r="L2" s="57"/>
      <c r="M2" s="2" t="s">
        <v>2</v>
      </c>
      <c r="N2" s="1"/>
      <c r="O2" s="1"/>
    </row>
    <row r="3" spans="2:18" ht="22.8">
      <c r="E3" s="57" t="s">
        <v>3</v>
      </c>
      <c r="F3" s="57"/>
      <c r="G3" s="57"/>
      <c r="H3" s="57"/>
      <c r="I3" s="57"/>
      <c r="J3" s="57"/>
      <c r="K3" s="57"/>
      <c r="L3" s="57"/>
      <c r="M3" s="10"/>
      <c r="N3" s="1"/>
      <c r="O3" s="1"/>
    </row>
    <row r="4" spans="2:18">
      <c r="N4" s="1"/>
      <c r="O4" s="1"/>
    </row>
    <row r="5" spans="2:18" ht="30">
      <c r="B5" s="12"/>
      <c r="C5" s="13" t="s">
        <v>4</v>
      </c>
      <c r="D5" s="13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7</v>
      </c>
      <c r="K5" s="14" t="s">
        <v>7</v>
      </c>
      <c r="L5" s="14" t="s">
        <v>7</v>
      </c>
      <c r="M5" s="14" t="s">
        <v>10</v>
      </c>
      <c r="N5" s="15" t="s">
        <v>11</v>
      </c>
      <c r="O5" s="15" t="s">
        <v>12</v>
      </c>
      <c r="P5" s="16" t="s">
        <v>12</v>
      </c>
      <c r="Q5" s="3"/>
      <c r="R5" s="4"/>
    </row>
    <row r="6" spans="2:18">
      <c r="B6" s="17" t="s">
        <v>13</v>
      </c>
      <c r="C6" s="18" t="s">
        <v>14</v>
      </c>
      <c r="D6" s="18" t="s">
        <v>14</v>
      </c>
      <c r="E6" s="19" t="s">
        <v>14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 t="s">
        <v>19</v>
      </c>
      <c r="L6" s="19" t="s">
        <v>20</v>
      </c>
      <c r="M6" s="19" t="s">
        <v>21</v>
      </c>
      <c r="N6" s="20" t="s">
        <v>22</v>
      </c>
      <c r="O6" s="20" t="s">
        <v>22</v>
      </c>
      <c r="P6" s="21" t="s">
        <v>22</v>
      </c>
    </row>
    <row r="7" spans="2:18" ht="16.2">
      <c r="B7" s="22"/>
      <c r="C7" s="18" t="s">
        <v>23</v>
      </c>
      <c r="D7" s="18" t="s">
        <v>24</v>
      </c>
      <c r="E7" s="19" t="s">
        <v>25</v>
      </c>
      <c r="F7" s="19" t="s">
        <v>25</v>
      </c>
      <c r="G7" s="23" t="s">
        <v>26</v>
      </c>
      <c r="H7" s="19" t="s">
        <v>7</v>
      </c>
      <c r="I7" s="24"/>
      <c r="J7" s="24"/>
      <c r="K7" s="19" t="s">
        <v>27</v>
      </c>
      <c r="L7" s="19" t="s">
        <v>28</v>
      </c>
      <c r="M7" s="19" t="s">
        <v>29</v>
      </c>
      <c r="N7" s="25"/>
      <c r="O7" s="20" t="s">
        <v>30</v>
      </c>
      <c r="P7" s="21" t="s">
        <v>31</v>
      </c>
    </row>
    <row r="8" spans="2:18" ht="23.4">
      <c r="B8" s="26" t="s">
        <v>32</v>
      </c>
      <c r="C8" s="27" t="s">
        <v>33</v>
      </c>
      <c r="D8" s="27" t="s">
        <v>34</v>
      </c>
      <c r="E8" s="28" t="s">
        <v>35</v>
      </c>
      <c r="F8" s="29" t="s">
        <v>36</v>
      </c>
      <c r="G8" s="30" t="s">
        <v>37</v>
      </c>
      <c r="H8" s="30" t="s">
        <v>38</v>
      </c>
      <c r="I8" s="30" t="s">
        <v>39</v>
      </c>
      <c r="J8" s="30" t="s">
        <v>40</v>
      </c>
      <c r="K8" s="19" t="s">
        <v>41</v>
      </c>
      <c r="L8" s="24"/>
      <c r="M8" s="24"/>
      <c r="N8" s="25"/>
      <c r="O8" s="31" t="s">
        <v>42</v>
      </c>
      <c r="P8" s="21" t="s">
        <v>7</v>
      </c>
    </row>
    <row r="9" spans="2:18" ht="21">
      <c r="B9" s="35"/>
      <c r="C9" s="36"/>
      <c r="D9" s="36"/>
      <c r="E9" s="36"/>
      <c r="F9" s="36"/>
      <c r="G9" s="36"/>
      <c r="H9" s="36"/>
      <c r="I9" s="36"/>
      <c r="J9" s="39"/>
      <c r="K9" s="40" t="s">
        <v>43</v>
      </c>
      <c r="L9" s="40" t="s">
        <v>44</v>
      </c>
      <c r="M9" s="40" t="s">
        <v>45</v>
      </c>
      <c r="N9" s="41" t="s">
        <v>46</v>
      </c>
      <c r="O9" s="42"/>
      <c r="P9" s="43" t="s">
        <v>47</v>
      </c>
    </row>
    <row r="10" spans="2:18">
      <c r="B10" s="32"/>
      <c r="N10" s="1"/>
      <c r="O10" s="1"/>
      <c r="P10" s="33"/>
    </row>
    <row r="11" spans="2:18">
      <c r="B11" s="32">
        <v>1.5</v>
      </c>
      <c r="D11">
        <v>13.54</v>
      </c>
      <c r="E11">
        <f>F11</f>
        <v>20.309999999999999</v>
      </c>
      <c r="F11">
        <f>B11*D11</f>
        <v>20.309999999999999</v>
      </c>
      <c r="G11" s="1">
        <f>2.2/(1.2+E11/100)</f>
        <v>1.5679566673793743</v>
      </c>
      <c r="H11">
        <v>0.7</v>
      </c>
      <c r="I11">
        <v>90.55</v>
      </c>
      <c r="J11" s="1">
        <f>EXP(1.63+9.7/(I11+0.001)-(15.7/(I11+0.001))^2)</f>
        <v>5.5127318791310813</v>
      </c>
      <c r="K11">
        <v>1.05</v>
      </c>
      <c r="L11">
        <v>0.75</v>
      </c>
      <c r="M11">
        <v>1</v>
      </c>
      <c r="N11" s="1">
        <v>17</v>
      </c>
      <c r="O11" s="1">
        <f>N11*M11*L11*K11*H11*G11</f>
        <v>14.693713919178961</v>
      </c>
      <c r="P11" s="34">
        <f>O11+J11</f>
        <v>20.206445798310043</v>
      </c>
    </row>
    <row r="12" spans="2:18">
      <c r="B12" s="32">
        <v>2.5</v>
      </c>
      <c r="D12">
        <v>13.54</v>
      </c>
      <c r="E12">
        <f t="shared" ref="E12:E15" si="0">F12</f>
        <v>33.849999999999994</v>
      </c>
      <c r="F12">
        <f>F11+(B12-B11)*D11</f>
        <v>33.849999999999994</v>
      </c>
      <c r="G12" s="1">
        <f t="shared" ref="G12:G21" si="1">2.2/(1.2+E12/100)</f>
        <v>1.4299642508937278</v>
      </c>
      <c r="H12">
        <v>0.7</v>
      </c>
      <c r="I12">
        <v>90.55</v>
      </c>
      <c r="J12" s="1">
        <f t="shared" ref="J12:J21" si="2">EXP(1.63+9.7/(I12+0.001)-(15.7/(I12+0.001))^2)</f>
        <v>5.5127318791310813</v>
      </c>
      <c r="K12">
        <v>1.05</v>
      </c>
      <c r="L12">
        <v>0.75</v>
      </c>
      <c r="M12">
        <v>1</v>
      </c>
      <c r="N12" s="1">
        <v>17</v>
      </c>
      <c r="O12" s="1">
        <f t="shared" ref="O12:O21" si="3">N12*M12*L12*K12*H12*G12</f>
        <v>13.400552486187847</v>
      </c>
      <c r="P12" s="34">
        <f t="shared" ref="P12:P21" si="4">O12+J12</f>
        <v>18.91328436531893</v>
      </c>
    </row>
    <row r="13" spans="2:18">
      <c r="B13" s="32">
        <v>3</v>
      </c>
      <c r="D13">
        <v>14.22</v>
      </c>
      <c r="E13">
        <f t="shared" si="0"/>
        <v>40.61999999999999</v>
      </c>
      <c r="F13">
        <f t="shared" ref="F13:F15" si="5">F12+(B13-B12)*D12</f>
        <v>40.61999999999999</v>
      </c>
      <c r="G13" s="1">
        <f t="shared" si="1"/>
        <v>1.3696924417880714</v>
      </c>
      <c r="H13">
        <v>0.7</v>
      </c>
      <c r="I13">
        <v>58.3</v>
      </c>
      <c r="J13" s="1">
        <f t="shared" si="2"/>
        <v>5.6061246537565594</v>
      </c>
      <c r="K13">
        <v>1.05</v>
      </c>
      <c r="L13">
        <v>0.75</v>
      </c>
      <c r="M13">
        <v>1</v>
      </c>
      <c r="N13" s="1">
        <v>9</v>
      </c>
      <c r="O13" s="1">
        <f t="shared" si="3"/>
        <v>6.7953866268210685</v>
      </c>
      <c r="P13" s="34">
        <f t="shared" si="4"/>
        <v>12.401511280577628</v>
      </c>
    </row>
    <row r="14" spans="2:18">
      <c r="B14" s="32">
        <v>4.5</v>
      </c>
      <c r="D14">
        <v>14.22</v>
      </c>
      <c r="E14">
        <f t="shared" si="0"/>
        <v>61.949999999999989</v>
      </c>
      <c r="F14">
        <f t="shared" si="5"/>
        <v>61.949999999999989</v>
      </c>
      <c r="G14" s="1">
        <f t="shared" si="1"/>
        <v>1.2091233855454797</v>
      </c>
      <c r="H14">
        <v>0.7</v>
      </c>
      <c r="I14">
        <v>58.3</v>
      </c>
      <c r="J14" s="1">
        <f t="shared" si="2"/>
        <v>5.6061246537565594</v>
      </c>
      <c r="K14">
        <v>1.05</v>
      </c>
      <c r="L14">
        <v>1</v>
      </c>
      <c r="M14">
        <v>1</v>
      </c>
      <c r="N14" s="1">
        <v>3</v>
      </c>
      <c r="O14" s="1">
        <f t="shared" si="3"/>
        <v>2.666117065127783</v>
      </c>
      <c r="P14" s="34">
        <f t="shared" si="4"/>
        <v>8.2722417188843416</v>
      </c>
    </row>
    <row r="15" spans="2:18">
      <c r="B15" s="32">
        <v>6</v>
      </c>
      <c r="C15">
        <v>17.850000000000001</v>
      </c>
      <c r="D15">
        <v>14.22</v>
      </c>
      <c r="E15">
        <f t="shared" si="0"/>
        <v>83.279999999999987</v>
      </c>
      <c r="F15">
        <f t="shared" si="5"/>
        <v>83.279999999999987</v>
      </c>
      <c r="G15" s="1">
        <f t="shared" si="1"/>
        <v>1.0822510822510825</v>
      </c>
      <c r="H15">
        <v>0.7</v>
      </c>
      <c r="I15">
        <v>58.3</v>
      </c>
      <c r="J15" s="1">
        <f t="shared" si="2"/>
        <v>5.6061246537565594</v>
      </c>
      <c r="K15">
        <v>1.05</v>
      </c>
      <c r="L15">
        <v>1</v>
      </c>
      <c r="M15">
        <v>1</v>
      </c>
      <c r="N15" s="1">
        <v>15</v>
      </c>
      <c r="O15" s="1">
        <f t="shared" si="3"/>
        <v>11.931818181818183</v>
      </c>
      <c r="P15" s="34">
        <f t="shared" si="4"/>
        <v>17.537942835574743</v>
      </c>
    </row>
    <row r="16" spans="2:18">
      <c r="B16" s="32">
        <v>6.5</v>
      </c>
      <c r="C16">
        <v>17.850000000000001</v>
      </c>
      <c r="D16">
        <v>14.22</v>
      </c>
      <c r="E16">
        <f>F16-(B16-6)*9.81</f>
        <v>87.299999999999983</v>
      </c>
      <c r="F16">
        <f>F15+(B16-B15)*C15</f>
        <v>92.204999999999984</v>
      </c>
      <c r="G16" s="1">
        <f t="shared" si="1"/>
        <v>1.0612638687891947</v>
      </c>
      <c r="H16">
        <v>0.7</v>
      </c>
      <c r="I16">
        <v>58.3</v>
      </c>
      <c r="J16" s="1">
        <f t="shared" si="2"/>
        <v>5.6061246537565594</v>
      </c>
      <c r="K16">
        <v>1.05</v>
      </c>
      <c r="L16">
        <v>1</v>
      </c>
      <c r="M16">
        <v>1</v>
      </c>
      <c r="N16" s="1">
        <v>15</v>
      </c>
      <c r="O16" s="1">
        <f t="shared" si="3"/>
        <v>11.70043415340087</v>
      </c>
      <c r="P16" s="34">
        <f t="shared" si="4"/>
        <v>17.30655880715743</v>
      </c>
    </row>
    <row r="17" spans="2:16">
      <c r="B17" s="32">
        <v>7.5</v>
      </c>
      <c r="C17">
        <v>24.03</v>
      </c>
      <c r="D17">
        <v>18.149999999999999</v>
      </c>
      <c r="E17">
        <f t="shared" ref="E17:E21" si="6">F17-(B17-6)*9.81</f>
        <v>95.339999999999975</v>
      </c>
      <c r="F17">
        <f t="shared" ref="F17:F21" si="7">F16+(B17-B16)*C16</f>
        <v>110.05499999999998</v>
      </c>
      <c r="G17" s="1">
        <f t="shared" si="1"/>
        <v>1.0216401968979292</v>
      </c>
      <c r="H17">
        <v>0.7</v>
      </c>
      <c r="I17">
        <v>87.78</v>
      </c>
      <c r="J17" s="1">
        <f t="shared" si="2"/>
        <v>5.5207485059722075</v>
      </c>
      <c r="K17">
        <v>1.05</v>
      </c>
      <c r="L17">
        <v>1</v>
      </c>
      <c r="M17">
        <v>1</v>
      </c>
      <c r="N17" s="1">
        <v>13</v>
      </c>
      <c r="O17" s="1">
        <f t="shared" si="3"/>
        <v>9.7617720813597124</v>
      </c>
      <c r="P17" s="34">
        <f t="shared" si="4"/>
        <v>15.28252058733192</v>
      </c>
    </row>
    <row r="18" spans="2:16">
      <c r="B18" s="32">
        <v>9</v>
      </c>
      <c r="C18">
        <v>24.03</v>
      </c>
      <c r="D18">
        <v>18.149999999999999</v>
      </c>
      <c r="E18">
        <f t="shared" si="6"/>
        <v>116.66999999999996</v>
      </c>
      <c r="F18">
        <f t="shared" si="7"/>
        <v>146.09999999999997</v>
      </c>
      <c r="G18" s="1">
        <f t="shared" si="1"/>
        <v>0.92956437233278422</v>
      </c>
      <c r="H18">
        <v>0.7</v>
      </c>
      <c r="I18">
        <v>87.78</v>
      </c>
      <c r="J18" s="1">
        <f t="shared" si="2"/>
        <v>5.5207485059722075</v>
      </c>
      <c r="K18">
        <v>1.05</v>
      </c>
      <c r="L18">
        <v>1</v>
      </c>
      <c r="M18">
        <v>1</v>
      </c>
      <c r="N18" s="1">
        <v>14</v>
      </c>
      <c r="O18" s="1">
        <f t="shared" si="3"/>
        <v>9.5652173913043512</v>
      </c>
      <c r="P18" s="34">
        <f t="shared" si="4"/>
        <v>15.085965897276559</v>
      </c>
    </row>
    <row r="19" spans="2:16">
      <c r="B19" s="32">
        <v>9.5</v>
      </c>
      <c r="C19">
        <v>24.03</v>
      </c>
      <c r="D19">
        <v>18.149999999999999</v>
      </c>
      <c r="E19">
        <f t="shared" si="6"/>
        <v>123.77999999999994</v>
      </c>
      <c r="F19">
        <f t="shared" si="7"/>
        <v>158.11499999999995</v>
      </c>
      <c r="G19" s="1">
        <f t="shared" si="1"/>
        <v>0.90245303142177402</v>
      </c>
      <c r="H19">
        <v>0.7</v>
      </c>
      <c r="I19">
        <v>87.78</v>
      </c>
      <c r="J19" s="1">
        <f t="shared" si="2"/>
        <v>5.5207485059722075</v>
      </c>
      <c r="K19">
        <v>1.05</v>
      </c>
      <c r="L19">
        <v>1</v>
      </c>
      <c r="M19">
        <v>1</v>
      </c>
      <c r="N19" s="1">
        <v>14</v>
      </c>
      <c r="O19" s="1">
        <f t="shared" si="3"/>
        <v>9.2862416933300551</v>
      </c>
      <c r="P19" s="34">
        <f t="shared" si="4"/>
        <v>14.806990199302263</v>
      </c>
    </row>
    <row r="20" spans="2:16">
      <c r="B20" s="32">
        <v>10.5</v>
      </c>
      <c r="C20">
        <v>25.41</v>
      </c>
      <c r="D20">
        <v>19.62</v>
      </c>
      <c r="E20">
        <f t="shared" si="6"/>
        <v>137.99999999999994</v>
      </c>
      <c r="F20">
        <f t="shared" si="7"/>
        <v>182.14499999999995</v>
      </c>
      <c r="G20" s="1">
        <f t="shared" si="1"/>
        <v>0.85271317829457394</v>
      </c>
      <c r="H20">
        <v>0.7</v>
      </c>
      <c r="I20">
        <v>93.37</v>
      </c>
      <c r="J20" s="1">
        <f t="shared" si="2"/>
        <v>5.5047613897715166</v>
      </c>
      <c r="K20">
        <v>1.05</v>
      </c>
      <c r="L20">
        <v>1</v>
      </c>
      <c r="M20">
        <v>1</v>
      </c>
      <c r="N20" s="1">
        <v>12</v>
      </c>
      <c r="O20" s="1">
        <f t="shared" si="3"/>
        <v>7.5209302325581424</v>
      </c>
      <c r="P20" s="34">
        <f t="shared" si="4"/>
        <v>13.02569162232966</v>
      </c>
    </row>
    <row r="21" spans="2:16">
      <c r="B21" s="35">
        <v>12</v>
      </c>
      <c r="C21" s="36">
        <v>25.41</v>
      </c>
      <c r="D21" s="36">
        <v>19.62</v>
      </c>
      <c r="E21" s="36">
        <f t="shared" si="6"/>
        <v>161.39999999999998</v>
      </c>
      <c r="F21" s="36">
        <f t="shared" si="7"/>
        <v>220.25999999999996</v>
      </c>
      <c r="G21" s="37">
        <f t="shared" si="1"/>
        <v>0.7818052594171998</v>
      </c>
      <c r="H21" s="36">
        <v>0.7</v>
      </c>
      <c r="I21" s="36">
        <v>93.37</v>
      </c>
      <c r="J21" s="37">
        <f t="shared" si="2"/>
        <v>5.5047613897715166</v>
      </c>
      <c r="K21" s="36">
        <v>1.05</v>
      </c>
      <c r="L21" s="36">
        <v>1</v>
      </c>
      <c r="M21" s="36">
        <v>1</v>
      </c>
      <c r="N21" s="37">
        <v>19</v>
      </c>
      <c r="O21" s="37">
        <f t="shared" si="3"/>
        <v>10.917910447761194</v>
      </c>
      <c r="P21" s="38">
        <f t="shared" si="4"/>
        <v>16.422671837532711</v>
      </c>
    </row>
    <row r="22" spans="2:16">
      <c r="E22" s="6"/>
      <c r="G22" s="1"/>
      <c r="J22" s="1"/>
      <c r="N22" s="1"/>
      <c r="O22" s="1"/>
      <c r="P22" s="5"/>
    </row>
    <row r="23" spans="2:16">
      <c r="E23" s="6"/>
      <c r="G23" s="1"/>
      <c r="J23" s="1"/>
      <c r="N23" s="1"/>
      <c r="O23" s="1"/>
      <c r="P23" s="5"/>
    </row>
    <row r="24" spans="2:16">
      <c r="E24" s="6"/>
      <c r="G24" s="1"/>
      <c r="I24" s="7"/>
      <c r="J24" s="1"/>
      <c r="N24" s="1"/>
      <c r="O24" s="1"/>
      <c r="P24" s="5"/>
    </row>
    <row r="25" spans="2:16">
      <c r="M25" s="1"/>
      <c r="N25" s="1"/>
    </row>
    <row r="26" spans="2:16">
      <c r="M26" s="1"/>
      <c r="N26" s="1"/>
    </row>
    <row r="27" spans="2:16">
      <c r="M27" s="1"/>
      <c r="N27" s="1"/>
    </row>
    <row r="28" spans="2:16" ht="20.399999999999999">
      <c r="B28" s="44" t="s">
        <v>13</v>
      </c>
      <c r="C28" s="45" t="s">
        <v>48</v>
      </c>
      <c r="D28" s="45" t="s">
        <v>49</v>
      </c>
      <c r="E28" s="45" t="s">
        <v>50</v>
      </c>
      <c r="F28" s="45" t="s">
        <v>51</v>
      </c>
      <c r="G28" s="45" t="s">
        <v>52</v>
      </c>
      <c r="H28" s="45" t="s">
        <v>53</v>
      </c>
      <c r="I28" s="45" t="s">
        <v>54</v>
      </c>
      <c r="J28" s="46" t="s">
        <v>55</v>
      </c>
      <c r="M28" s="1"/>
      <c r="N28" s="1"/>
    </row>
    <row r="29" spans="2:16" ht="15.6">
      <c r="B29" s="52" t="s">
        <v>32</v>
      </c>
      <c r="C29" s="53"/>
      <c r="D29" s="53"/>
      <c r="E29" s="53"/>
      <c r="F29" s="54"/>
      <c r="G29" s="53"/>
      <c r="H29" s="53"/>
      <c r="I29" s="53"/>
      <c r="J29" s="55"/>
      <c r="M29" s="1"/>
      <c r="N29" s="1"/>
    </row>
    <row r="30" spans="2:16">
      <c r="B30" s="32">
        <f>B11</f>
        <v>1.5</v>
      </c>
      <c r="C30" s="5">
        <f>P11</f>
        <v>20.206445798310043</v>
      </c>
      <c r="D30">
        <f>E11</f>
        <v>20.309999999999999</v>
      </c>
      <c r="E30">
        <f>F11</f>
        <v>20.309999999999999</v>
      </c>
      <c r="F30" s="8">
        <f>1-0.00765*B30</f>
        <v>0.98852499999999999</v>
      </c>
      <c r="G30" s="8">
        <f>0.65*0.16*(E30/D30)*F30</f>
        <v>0.10280660000000001</v>
      </c>
      <c r="H30" s="9">
        <f>EXP((C30/14.1)+((C30/126)^2)-((C30/23.6)^3)+((C30/25.4)^4)-2.8)</f>
        <v>0.20838800447751554</v>
      </c>
      <c r="I30" s="8">
        <f>((10^2.24)/(6.8^2.56))</f>
        <v>1.2846274075918176</v>
      </c>
      <c r="J30" s="47">
        <f>(H30*I30)/G30</f>
        <v>2.6039275879679207</v>
      </c>
      <c r="M30" s="1"/>
      <c r="N30" s="1"/>
    </row>
    <row r="31" spans="2:16">
      <c r="B31" s="32">
        <f t="shared" ref="B31:B40" si="8">B12</f>
        <v>2.5</v>
      </c>
      <c r="C31" s="5">
        <f t="shared" ref="C31:C40" si="9">P12</f>
        <v>18.91328436531893</v>
      </c>
      <c r="D31">
        <f t="shared" ref="D31:E40" si="10">E12</f>
        <v>33.849999999999994</v>
      </c>
      <c r="E31">
        <f t="shared" si="10"/>
        <v>33.849999999999994</v>
      </c>
      <c r="F31" s="8">
        <f t="shared" ref="F31:F35" si="11">1-0.00765*B31</f>
        <v>0.98087500000000005</v>
      </c>
      <c r="G31" s="8">
        <f t="shared" ref="G31:G40" si="12">0.65*0.16*(E31/D31)*F31</f>
        <v>0.10201100000000002</v>
      </c>
      <c r="H31" s="9">
        <f t="shared" ref="H31:H40" si="13">EXP((C31/14.1)+((C31/126)^2)-((C31/23.6)^3)+((C31/25.4)^4)-2.8)</f>
        <v>0.19332303215328281</v>
      </c>
      <c r="I31" s="8">
        <f t="shared" ref="I31:I40" si="14">((10^2.24)/(6.8^2.56))</f>
        <v>1.2846274075918176</v>
      </c>
      <c r="J31" s="47">
        <f t="shared" ref="J31:J40" si="15">(H31*I31)/G31</f>
        <v>2.4345224105524035</v>
      </c>
      <c r="M31" s="1"/>
      <c r="N31" s="1"/>
    </row>
    <row r="32" spans="2:16">
      <c r="B32" s="32">
        <f t="shared" si="8"/>
        <v>3</v>
      </c>
      <c r="C32" s="5">
        <f t="shared" si="9"/>
        <v>12.401511280577628</v>
      </c>
      <c r="D32">
        <f t="shared" si="10"/>
        <v>40.61999999999999</v>
      </c>
      <c r="E32">
        <f t="shared" si="10"/>
        <v>40.61999999999999</v>
      </c>
      <c r="F32" s="8">
        <f t="shared" si="11"/>
        <v>0.97704999999999997</v>
      </c>
      <c r="G32" s="8">
        <f t="shared" si="12"/>
        <v>0.1016132</v>
      </c>
      <c r="H32" s="9">
        <f t="shared" si="13"/>
        <v>0.13546371838027846</v>
      </c>
      <c r="I32" s="8">
        <f t="shared" si="14"/>
        <v>1.2846274075918176</v>
      </c>
      <c r="J32" s="47">
        <f t="shared" si="15"/>
        <v>1.7125767652785777</v>
      </c>
      <c r="M32" s="1"/>
      <c r="N32" s="1"/>
    </row>
    <row r="33" spans="2:15">
      <c r="B33" s="32">
        <f t="shared" si="8"/>
        <v>4.5</v>
      </c>
      <c r="C33" s="5">
        <f t="shared" si="9"/>
        <v>8.2722417188843416</v>
      </c>
      <c r="D33">
        <f t="shared" si="10"/>
        <v>61.949999999999989</v>
      </c>
      <c r="E33">
        <f t="shared" si="10"/>
        <v>61.949999999999989</v>
      </c>
      <c r="F33" s="8">
        <f t="shared" si="11"/>
        <v>0.96557499999999996</v>
      </c>
      <c r="G33" s="8">
        <f t="shared" si="12"/>
        <v>0.1004198</v>
      </c>
      <c r="H33" s="9">
        <f t="shared" si="13"/>
        <v>0.10637106539645007</v>
      </c>
      <c r="I33" s="8">
        <f t="shared" si="14"/>
        <v>1.2846274075918176</v>
      </c>
      <c r="J33" s="47">
        <f t="shared" si="15"/>
        <v>1.3607593919030045</v>
      </c>
      <c r="M33" s="1"/>
      <c r="N33" s="1"/>
    </row>
    <row r="34" spans="2:15">
      <c r="B34" s="32">
        <f t="shared" si="8"/>
        <v>6</v>
      </c>
      <c r="C34" s="5">
        <f t="shared" si="9"/>
        <v>17.537942835574743</v>
      </c>
      <c r="D34">
        <f t="shared" si="10"/>
        <v>83.279999999999987</v>
      </c>
      <c r="E34">
        <f t="shared" si="10"/>
        <v>83.279999999999987</v>
      </c>
      <c r="F34" s="8">
        <f t="shared" si="11"/>
        <v>0.95409999999999995</v>
      </c>
      <c r="G34" s="8">
        <f t="shared" si="12"/>
        <v>9.9226400000000006E-2</v>
      </c>
      <c r="H34" s="9">
        <f t="shared" si="13"/>
        <v>0.17908339048462618</v>
      </c>
      <c r="I34" s="8">
        <f t="shared" si="14"/>
        <v>1.2846274075918176</v>
      </c>
      <c r="J34" s="47">
        <f t="shared" si="15"/>
        <v>2.3184901564605638</v>
      </c>
      <c r="M34" s="1"/>
      <c r="N34" s="1"/>
    </row>
    <row r="35" spans="2:15">
      <c r="B35" s="32">
        <f t="shared" si="8"/>
        <v>6.5</v>
      </c>
      <c r="C35" s="5">
        <f t="shared" si="9"/>
        <v>17.30655880715743</v>
      </c>
      <c r="D35">
        <f t="shared" si="10"/>
        <v>87.299999999999983</v>
      </c>
      <c r="E35">
        <f t="shared" si="10"/>
        <v>92.204999999999984</v>
      </c>
      <c r="F35" s="8">
        <f t="shared" si="11"/>
        <v>0.95027499999999998</v>
      </c>
      <c r="G35" s="8">
        <f t="shared" si="12"/>
        <v>0.10438134092783506</v>
      </c>
      <c r="H35" s="9">
        <f t="shared" si="13"/>
        <v>0.17683267900149235</v>
      </c>
      <c r="I35" s="8">
        <f t="shared" si="14"/>
        <v>1.2846274075918176</v>
      </c>
      <c r="J35" s="47">
        <f t="shared" si="15"/>
        <v>2.1762903597900225</v>
      </c>
      <c r="M35" s="1"/>
      <c r="N35" s="1"/>
    </row>
    <row r="36" spans="2:15">
      <c r="B36" s="32">
        <f t="shared" si="8"/>
        <v>7.5</v>
      </c>
      <c r="C36" s="5">
        <f t="shared" si="9"/>
        <v>15.28252058733192</v>
      </c>
      <c r="D36">
        <f t="shared" si="10"/>
        <v>95.339999999999975</v>
      </c>
      <c r="E36">
        <f t="shared" si="10"/>
        <v>110.05499999999998</v>
      </c>
      <c r="F36" s="8">
        <f>1-0.00765*B36</f>
        <v>0.94262500000000005</v>
      </c>
      <c r="G36" s="8">
        <f t="shared" si="12"/>
        <v>0.11316364395846448</v>
      </c>
      <c r="H36" s="9">
        <f t="shared" si="13"/>
        <v>0.1585129317001093</v>
      </c>
      <c r="I36" s="8">
        <f t="shared" si="14"/>
        <v>1.2846274075918176</v>
      </c>
      <c r="J36" s="47">
        <f t="shared" si="15"/>
        <v>1.7994300059339776</v>
      </c>
      <c r="M36" s="1"/>
      <c r="N36" s="1"/>
    </row>
    <row r="37" spans="2:15">
      <c r="B37" s="32">
        <f t="shared" si="8"/>
        <v>9</v>
      </c>
      <c r="C37" s="5">
        <f t="shared" si="9"/>
        <v>15.085965897276559</v>
      </c>
      <c r="D37">
        <f t="shared" si="10"/>
        <v>116.66999999999996</v>
      </c>
      <c r="E37">
        <f t="shared" si="10"/>
        <v>146.09999999999997</v>
      </c>
      <c r="F37" s="8">
        <f>1-0.00765*B37</f>
        <v>0.93115000000000003</v>
      </c>
      <c r="G37" s="8">
        <f t="shared" si="12"/>
        <v>0.12126738287477502</v>
      </c>
      <c r="H37" s="9">
        <f t="shared" si="13"/>
        <v>0.15684379552492539</v>
      </c>
      <c r="I37" s="8">
        <f t="shared" si="14"/>
        <v>1.2846274075918176</v>
      </c>
      <c r="J37" s="47">
        <f t="shared" si="15"/>
        <v>1.6615006745062471</v>
      </c>
      <c r="M37" s="1"/>
      <c r="N37" s="1"/>
    </row>
    <row r="38" spans="2:15">
      <c r="B38" s="32">
        <f t="shared" si="8"/>
        <v>9.5</v>
      </c>
      <c r="C38" s="5">
        <f t="shared" si="9"/>
        <v>14.806990199302263</v>
      </c>
      <c r="D38">
        <f t="shared" si="10"/>
        <v>123.77999999999994</v>
      </c>
      <c r="E38">
        <f t="shared" si="10"/>
        <v>158.11499999999995</v>
      </c>
      <c r="F38" s="8">
        <f>1.174-0.0267*B38</f>
        <v>0.92034999999999989</v>
      </c>
      <c r="G38" s="8">
        <f t="shared" si="12"/>
        <v>0.12226691376635968</v>
      </c>
      <c r="H38" s="9">
        <f t="shared" si="13"/>
        <v>0.1545027216432345</v>
      </c>
      <c r="I38" s="8">
        <f t="shared" si="14"/>
        <v>1.2846274075918176</v>
      </c>
      <c r="J38" s="47">
        <f t="shared" si="15"/>
        <v>1.6233208531762056</v>
      </c>
      <c r="M38" s="1"/>
      <c r="N38" s="1"/>
    </row>
    <row r="39" spans="2:15">
      <c r="B39" s="32">
        <f t="shared" si="8"/>
        <v>10.5</v>
      </c>
      <c r="C39" s="5">
        <f t="shared" si="9"/>
        <v>13.02569162232966</v>
      </c>
      <c r="D39">
        <f t="shared" si="10"/>
        <v>137.99999999999994</v>
      </c>
      <c r="E39">
        <f t="shared" si="10"/>
        <v>182.14499999999995</v>
      </c>
      <c r="F39" s="8">
        <f>1.174-0.0267*B39</f>
        <v>0.89364999999999994</v>
      </c>
      <c r="G39" s="8">
        <f t="shared" si="12"/>
        <v>0.12267016986956525</v>
      </c>
      <c r="H39" s="9">
        <f t="shared" si="13"/>
        <v>0.14022864116768943</v>
      </c>
      <c r="I39" s="8">
        <f t="shared" si="14"/>
        <v>1.2846274075918176</v>
      </c>
      <c r="J39" s="47">
        <f t="shared" si="15"/>
        <v>1.4685033530557263</v>
      </c>
      <c r="M39" s="1"/>
      <c r="N39" s="1"/>
    </row>
    <row r="40" spans="2:15">
      <c r="B40" s="35">
        <f t="shared" si="8"/>
        <v>12</v>
      </c>
      <c r="C40" s="48">
        <f t="shared" si="9"/>
        <v>16.422671837532711</v>
      </c>
      <c r="D40" s="36">
        <f t="shared" si="10"/>
        <v>161.39999999999998</v>
      </c>
      <c r="E40" s="36">
        <f t="shared" si="10"/>
        <v>220.25999999999996</v>
      </c>
      <c r="F40" s="49">
        <f>1.174-0.0267*B40</f>
        <v>0.85359999999999991</v>
      </c>
      <c r="G40" s="49">
        <f t="shared" si="12"/>
        <v>0.12114900460966542</v>
      </c>
      <c r="H40" s="50">
        <f t="shared" si="13"/>
        <v>0.16855431256544198</v>
      </c>
      <c r="I40" s="49">
        <f t="shared" si="14"/>
        <v>1.2846274075918176</v>
      </c>
      <c r="J40" s="51">
        <f t="shared" si="15"/>
        <v>1.7872989570736404</v>
      </c>
      <c r="M40" s="1"/>
      <c r="N40" s="1"/>
    </row>
    <row r="41" spans="2:15">
      <c r="C41" s="5"/>
      <c r="F41" s="8"/>
      <c r="G41" s="8"/>
      <c r="H41" s="9"/>
      <c r="I41" s="8"/>
      <c r="J41" s="7"/>
      <c r="M41" s="1"/>
      <c r="N41" s="1"/>
    </row>
    <row r="42" spans="2:15">
      <c r="C42" s="5"/>
      <c r="F42" s="8"/>
      <c r="G42" s="8"/>
      <c r="H42" s="9"/>
      <c r="I42" s="8"/>
      <c r="J42" s="7"/>
      <c r="M42" s="1"/>
      <c r="N42" s="1"/>
    </row>
    <row r="47" spans="2:15" ht="22.8">
      <c r="E47" s="57" t="s">
        <v>56</v>
      </c>
      <c r="F47" s="57"/>
      <c r="G47" s="57"/>
      <c r="H47" s="57"/>
      <c r="I47" s="57"/>
      <c r="J47" s="57"/>
      <c r="K47" s="57"/>
      <c r="L47" s="57"/>
      <c r="N47" s="1"/>
      <c r="O47" s="1"/>
    </row>
    <row r="48" spans="2:15" ht="24.6">
      <c r="E48" s="57" t="s">
        <v>1</v>
      </c>
      <c r="F48" s="57"/>
      <c r="G48" s="57"/>
      <c r="H48" s="57"/>
      <c r="I48" s="57"/>
      <c r="J48" s="57"/>
      <c r="K48" s="57"/>
      <c r="L48" s="57"/>
      <c r="M48" s="2" t="s">
        <v>2</v>
      </c>
      <c r="N48" s="1"/>
      <c r="O48" s="1"/>
    </row>
    <row r="49" spans="2:16" ht="22.8">
      <c r="E49" s="57" t="s">
        <v>3</v>
      </c>
      <c r="F49" s="57"/>
      <c r="G49" s="57"/>
      <c r="H49" s="57"/>
      <c r="I49" s="57"/>
      <c r="J49" s="57"/>
      <c r="K49" s="57"/>
      <c r="L49" s="57"/>
      <c r="M49" s="10"/>
      <c r="N49" s="1"/>
      <c r="O49" s="1"/>
    </row>
    <row r="50" spans="2:16">
      <c r="N50" s="1"/>
      <c r="O50" s="1"/>
    </row>
    <row r="51" spans="2:16">
      <c r="B51" s="12"/>
      <c r="C51" s="13" t="s">
        <v>4</v>
      </c>
      <c r="D51" s="13" t="s">
        <v>4</v>
      </c>
      <c r="E51" s="14" t="s">
        <v>5</v>
      </c>
      <c r="F51" s="14" t="s">
        <v>6</v>
      </c>
      <c r="G51" s="14" t="s">
        <v>7</v>
      </c>
      <c r="H51" s="14" t="s">
        <v>8</v>
      </c>
      <c r="I51" s="14" t="s">
        <v>9</v>
      </c>
      <c r="J51" s="14" t="s">
        <v>7</v>
      </c>
      <c r="K51" s="14" t="s">
        <v>7</v>
      </c>
      <c r="L51" s="14" t="s">
        <v>7</v>
      </c>
      <c r="M51" s="14" t="s">
        <v>10</v>
      </c>
      <c r="N51" s="15" t="s">
        <v>11</v>
      </c>
      <c r="O51" s="15" t="s">
        <v>12</v>
      </c>
      <c r="P51" s="16" t="s">
        <v>12</v>
      </c>
    </row>
    <row r="52" spans="2:16">
      <c r="B52" s="17" t="s">
        <v>13</v>
      </c>
      <c r="C52" s="18" t="s">
        <v>14</v>
      </c>
      <c r="D52" s="18" t="s">
        <v>14</v>
      </c>
      <c r="E52" s="19" t="s">
        <v>14</v>
      </c>
      <c r="F52" s="19" t="s">
        <v>14</v>
      </c>
      <c r="G52" s="19" t="s">
        <v>15</v>
      </c>
      <c r="H52" s="19" t="s">
        <v>16</v>
      </c>
      <c r="I52" s="19" t="s">
        <v>17</v>
      </c>
      <c r="J52" s="19" t="s">
        <v>18</v>
      </c>
      <c r="K52" s="19" t="s">
        <v>19</v>
      </c>
      <c r="L52" s="19" t="s">
        <v>20</v>
      </c>
      <c r="M52" s="19" t="s">
        <v>21</v>
      </c>
      <c r="N52" s="20" t="s">
        <v>22</v>
      </c>
      <c r="O52" s="20" t="s">
        <v>22</v>
      </c>
      <c r="P52" s="21" t="s">
        <v>22</v>
      </c>
    </row>
    <row r="53" spans="2:16" ht="16.2">
      <c r="B53" s="22"/>
      <c r="C53" s="18" t="s">
        <v>23</v>
      </c>
      <c r="D53" s="18" t="s">
        <v>24</v>
      </c>
      <c r="E53" s="19" t="s">
        <v>25</v>
      </c>
      <c r="F53" s="19" t="s">
        <v>25</v>
      </c>
      <c r="G53" s="23" t="s">
        <v>26</v>
      </c>
      <c r="H53" s="19" t="s">
        <v>7</v>
      </c>
      <c r="I53" s="24"/>
      <c r="J53" s="24"/>
      <c r="K53" s="19" t="s">
        <v>27</v>
      </c>
      <c r="L53" s="19" t="s">
        <v>28</v>
      </c>
      <c r="M53" s="19" t="s">
        <v>29</v>
      </c>
      <c r="N53" s="25"/>
      <c r="O53" s="20" t="s">
        <v>30</v>
      </c>
      <c r="P53" s="21" t="s">
        <v>31</v>
      </c>
    </row>
    <row r="54" spans="2:16" ht="23.4">
      <c r="B54" s="26" t="s">
        <v>32</v>
      </c>
      <c r="C54" s="27" t="s">
        <v>33</v>
      </c>
      <c r="D54" s="27" t="s">
        <v>34</v>
      </c>
      <c r="E54" s="28" t="s">
        <v>35</v>
      </c>
      <c r="F54" s="29" t="s">
        <v>36</v>
      </c>
      <c r="G54" s="30" t="s">
        <v>37</v>
      </c>
      <c r="H54" s="30" t="s">
        <v>38</v>
      </c>
      <c r="I54" s="30" t="s">
        <v>39</v>
      </c>
      <c r="J54" s="30" t="s">
        <v>40</v>
      </c>
      <c r="K54" s="19" t="s">
        <v>41</v>
      </c>
      <c r="L54" s="24"/>
      <c r="M54" s="24"/>
      <c r="N54" s="25"/>
      <c r="O54" s="31" t="s">
        <v>42</v>
      </c>
      <c r="P54" s="21" t="s">
        <v>7</v>
      </c>
    </row>
    <row r="55" spans="2:16" ht="21">
      <c r="B55" s="35"/>
      <c r="C55" s="36"/>
      <c r="D55" s="36"/>
      <c r="E55" s="36"/>
      <c r="F55" s="36"/>
      <c r="G55" s="36"/>
      <c r="H55" s="36"/>
      <c r="I55" s="36"/>
      <c r="J55" s="39"/>
      <c r="K55" s="40" t="s">
        <v>43</v>
      </c>
      <c r="L55" s="40" t="s">
        <v>44</v>
      </c>
      <c r="M55" s="40" t="s">
        <v>45</v>
      </c>
      <c r="N55" s="41" t="s">
        <v>46</v>
      </c>
      <c r="O55" s="42"/>
      <c r="P55" s="43" t="s">
        <v>47</v>
      </c>
    </row>
    <row r="56" spans="2:16">
      <c r="B56" s="32"/>
      <c r="N56" s="1"/>
      <c r="O56" s="1"/>
      <c r="P56" s="33"/>
    </row>
    <row r="57" spans="2:16">
      <c r="B57" s="32">
        <v>1.5</v>
      </c>
      <c r="D57">
        <v>15.89</v>
      </c>
      <c r="E57">
        <f>F57</f>
        <v>23.835000000000001</v>
      </c>
      <c r="F57">
        <f>B57*D57</f>
        <v>23.835000000000001</v>
      </c>
      <c r="G57" s="1">
        <f>2.2/(1.2+E57/100)</f>
        <v>1.5295303646539438</v>
      </c>
      <c r="H57">
        <v>0.7</v>
      </c>
      <c r="I57">
        <v>94.73</v>
      </c>
      <c r="J57" s="1">
        <f>EXP(1.63+9.7/(I57+0.001)-(15.7/(I57+0.001))^2)</f>
        <v>5.500989366060435</v>
      </c>
      <c r="K57">
        <v>1.05</v>
      </c>
      <c r="L57">
        <v>0.75</v>
      </c>
      <c r="M57">
        <v>1</v>
      </c>
      <c r="N57" s="1">
        <v>11</v>
      </c>
      <c r="O57" s="1">
        <f>N57*M57*L57*K57*H57*G57</f>
        <v>9.274689748670351</v>
      </c>
      <c r="P57" s="34">
        <f>O57+J57</f>
        <v>14.775679114730785</v>
      </c>
    </row>
    <row r="58" spans="2:16">
      <c r="B58" s="32">
        <v>2.5</v>
      </c>
      <c r="D58">
        <v>15.89</v>
      </c>
      <c r="E58">
        <f t="shared" ref="E58:E61" si="16">F58</f>
        <v>39.725000000000001</v>
      </c>
      <c r="F58">
        <f>F57+(B58-B57)*D57</f>
        <v>39.725000000000001</v>
      </c>
      <c r="G58" s="1">
        <f t="shared" ref="G58:G71" si="17">2.2/(1.2+E58/100)</f>
        <v>1.3773673501330415</v>
      </c>
      <c r="H58">
        <v>0.7</v>
      </c>
      <c r="I58">
        <v>94.73</v>
      </c>
      <c r="J58" s="1">
        <f t="shared" ref="J58:J71" si="18">EXP(1.63+9.7/(I58+0.001)-(15.7/(I58+0.001))^2)</f>
        <v>5.500989366060435</v>
      </c>
      <c r="K58">
        <v>1.05</v>
      </c>
      <c r="L58">
        <v>0.75</v>
      </c>
      <c r="M58">
        <v>1</v>
      </c>
      <c r="N58" s="1">
        <v>11</v>
      </c>
      <c r="O58" s="1">
        <f t="shared" ref="O58:O71" si="19">N58*M58*L58*K58*H58*G58</f>
        <v>8.3520112693692301</v>
      </c>
      <c r="P58" s="34">
        <f t="shared" ref="P58:P71" si="20">O58+J58</f>
        <v>13.853000635429666</v>
      </c>
    </row>
    <row r="59" spans="2:16">
      <c r="B59" s="32">
        <v>3</v>
      </c>
      <c r="D59">
        <v>15.11</v>
      </c>
      <c r="E59">
        <f t="shared" si="16"/>
        <v>47.67</v>
      </c>
      <c r="F59">
        <f t="shared" ref="F59:F62" si="21">F58+(B59-B58)*D58</f>
        <v>47.67</v>
      </c>
      <c r="G59" s="1">
        <f t="shared" si="17"/>
        <v>1.3121011510705556</v>
      </c>
      <c r="H59">
        <v>0.7</v>
      </c>
      <c r="I59">
        <v>18.34</v>
      </c>
      <c r="J59" s="1">
        <f t="shared" si="18"/>
        <v>4.1625340593417199</v>
      </c>
      <c r="K59">
        <v>1.05</v>
      </c>
      <c r="L59">
        <v>0.75</v>
      </c>
      <c r="M59">
        <v>1</v>
      </c>
      <c r="N59" s="1">
        <v>8</v>
      </c>
      <c r="O59" s="1">
        <f t="shared" si="19"/>
        <v>5.7863660762211504</v>
      </c>
      <c r="P59" s="34">
        <f t="shared" si="20"/>
        <v>9.9489001355628695</v>
      </c>
    </row>
    <row r="60" spans="2:16">
      <c r="B60" s="32">
        <v>4</v>
      </c>
      <c r="D60">
        <v>15.11</v>
      </c>
      <c r="E60">
        <f t="shared" si="16"/>
        <v>62.78</v>
      </c>
      <c r="F60">
        <f t="shared" si="21"/>
        <v>62.78</v>
      </c>
      <c r="G60" s="1">
        <f t="shared" si="17"/>
        <v>1.2036327825801512</v>
      </c>
      <c r="H60">
        <v>0.7</v>
      </c>
      <c r="I60">
        <v>18.34</v>
      </c>
      <c r="J60" s="1">
        <f t="shared" si="18"/>
        <v>4.1625340593417199</v>
      </c>
      <c r="K60">
        <v>1.05</v>
      </c>
      <c r="L60">
        <v>1</v>
      </c>
      <c r="M60">
        <v>1</v>
      </c>
      <c r="N60" s="1">
        <v>8</v>
      </c>
      <c r="O60" s="1">
        <f t="shared" si="19"/>
        <v>7.0773607615712884</v>
      </c>
      <c r="P60" s="34">
        <f t="shared" si="20"/>
        <v>11.239894820913008</v>
      </c>
    </row>
    <row r="61" spans="2:16">
      <c r="B61" s="32">
        <v>4.5</v>
      </c>
      <c r="D61">
        <v>17.760000000000002</v>
      </c>
      <c r="E61">
        <f t="shared" si="16"/>
        <v>70.335000000000008</v>
      </c>
      <c r="F61">
        <f t="shared" si="21"/>
        <v>70.335000000000008</v>
      </c>
      <c r="G61" s="1">
        <f t="shared" si="17"/>
        <v>1.1558567788373133</v>
      </c>
      <c r="H61">
        <v>0.7</v>
      </c>
      <c r="I61">
        <v>78.55</v>
      </c>
      <c r="J61" s="1">
        <f t="shared" si="18"/>
        <v>5.5485607838252005</v>
      </c>
      <c r="K61">
        <v>1.05</v>
      </c>
      <c r="L61">
        <v>1</v>
      </c>
      <c r="M61">
        <v>1</v>
      </c>
      <c r="N61" s="1">
        <v>8</v>
      </c>
      <c r="O61" s="1">
        <f t="shared" si="19"/>
        <v>6.7964378595634019</v>
      </c>
      <c r="P61" s="34">
        <f t="shared" si="20"/>
        <v>12.344998643388603</v>
      </c>
    </row>
    <row r="62" spans="2:16">
      <c r="B62" s="32">
        <v>6</v>
      </c>
      <c r="C62">
        <v>22.27</v>
      </c>
      <c r="D62">
        <v>17.760000000000002</v>
      </c>
      <c r="E62">
        <f>F62-(B62-6)*9.81</f>
        <v>96.975000000000009</v>
      </c>
      <c r="F62">
        <f t="shared" si="21"/>
        <v>96.975000000000009</v>
      </c>
      <c r="G62" s="1">
        <f t="shared" si="17"/>
        <v>1.0139416983523448</v>
      </c>
      <c r="H62">
        <v>0.7</v>
      </c>
      <c r="I62">
        <v>78.55</v>
      </c>
      <c r="J62" s="1">
        <f t="shared" si="18"/>
        <v>5.5485607838252005</v>
      </c>
      <c r="K62">
        <v>1.05</v>
      </c>
      <c r="L62">
        <v>1</v>
      </c>
      <c r="M62">
        <v>1</v>
      </c>
      <c r="N62" s="1">
        <v>10</v>
      </c>
      <c r="O62" s="1">
        <f t="shared" si="19"/>
        <v>7.4524714828897345</v>
      </c>
      <c r="P62" s="34">
        <f t="shared" si="20"/>
        <v>13.001032266714935</v>
      </c>
    </row>
    <row r="63" spans="2:16">
      <c r="B63" s="32">
        <v>7.5</v>
      </c>
      <c r="C63">
        <v>22.27</v>
      </c>
      <c r="D63">
        <v>17.760000000000002</v>
      </c>
      <c r="E63">
        <f>F63-(B63-6)*9.81</f>
        <v>115.66499999999999</v>
      </c>
      <c r="F63">
        <f>F62+(B63-B62)*C62</f>
        <v>130.38</v>
      </c>
      <c r="G63" s="1">
        <f t="shared" si="17"/>
        <v>0.93352852566142619</v>
      </c>
      <c r="H63">
        <v>0.7</v>
      </c>
      <c r="I63">
        <v>78.55</v>
      </c>
      <c r="J63" s="1">
        <f t="shared" si="18"/>
        <v>5.5485607838252005</v>
      </c>
      <c r="K63">
        <v>1.05</v>
      </c>
      <c r="L63">
        <v>1</v>
      </c>
      <c r="M63">
        <v>1</v>
      </c>
      <c r="N63" s="1">
        <v>7</v>
      </c>
      <c r="O63" s="1">
        <f t="shared" si="19"/>
        <v>4.8030042645280382</v>
      </c>
      <c r="P63" s="34">
        <f t="shared" si="20"/>
        <v>10.351565048353239</v>
      </c>
    </row>
    <row r="64" spans="2:16">
      <c r="B64" s="32">
        <v>8.25</v>
      </c>
      <c r="C64">
        <v>22.27</v>
      </c>
      <c r="D64">
        <v>17.760000000000002</v>
      </c>
      <c r="E64">
        <f t="shared" ref="E64:E71" si="22">F64-(B64-6)*9.81</f>
        <v>125.00999999999998</v>
      </c>
      <c r="F64">
        <f t="shared" ref="F64:F71" si="23">F63+(B64-B63)*C63</f>
        <v>147.08249999999998</v>
      </c>
      <c r="G64" s="1">
        <f t="shared" si="17"/>
        <v>0.89792253377413178</v>
      </c>
      <c r="H64">
        <v>0.7</v>
      </c>
      <c r="I64">
        <v>78.55</v>
      </c>
      <c r="J64" s="1">
        <f t="shared" si="18"/>
        <v>5.5485607838252005</v>
      </c>
      <c r="K64">
        <v>1.05</v>
      </c>
      <c r="L64">
        <v>1</v>
      </c>
      <c r="M64">
        <v>1</v>
      </c>
      <c r="N64" s="1">
        <v>7</v>
      </c>
      <c r="O64" s="1">
        <f t="shared" si="19"/>
        <v>4.6198114362679084</v>
      </c>
      <c r="P64" s="34">
        <f t="shared" si="20"/>
        <v>10.168372220093108</v>
      </c>
    </row>
    <row r="65" spans="2:16">
      <c r="B65" s="32">
        <v>9</v>
      </c>
      <c r="C65">
        <v>23.05</v>
      </c>
      <c r="D65">
        <v>18.149999999999999</v>
      </c>
      <c r="E65">
        <f t="shared" si="22"/>
        <v>134.35499999999996</v>
      </c>
      <c r="F65">
        <f t="shared" si="23"/>
        <v>163.78499999999997</v>
      </c>
      <c r="G65" s="1">
        <f t="shared" si="17"/>
        <v>0.86493286941479441</v>
      </c>
      <c r="H65">
        <v>0.7</v>
      </c>
      <c r="I65">
        <v>94.36</v>
      </c>
      <c r="J65" s="1">
        <f t="shared" si="18"/>
        <v>5.5020108650979438</v>
      </c>
      <c r="K65">
        <v>1.05</v>
      </c>
      <c r="L65">
        <v>1</v>
      </c>
      <c r="M65">
        <v>1</v>
      </c>
      <c r="N65" s="1">
        <v>20</v>
      </c>
      <c r="O65" s="1">
        <f t="shared" si="19"/>
        <v>12.714513180397477</v>
      </c>
      <c r="P65" s="34">
        <f t="shared" si="20"/>
        <v>18.216524045495419</v>
      </c>
    </row>
    <row r="66" spans="2:16">
      <c r="B66" s="32">
        <v>9.5</v>
      </c>
      <c r="C66">
        <v>23.05</v>
      </c>
      <c r="D66">
        <v>18.149999999999999</v>
      </c>
      <c r="E66">
        <f t="shared" si="22"/>
        <v>140.97499999999997</v>
      </c>
      <c r="F66">
        <f t="shared" si="23"/>
        <v>175.30999999999997</v>
      </c>
      <c r="G66" s="1">
        <f t="shared" si="17"/>
        <v>0.84299262381454187</v>
      </c>
      <c r="H66">
        <v>0.7</v>
      </c>
      <c r="I66">
        <v>94.36</v>
      </c>
      <c r="J66" s="1">
        <f t="shared" si="18"/>
        <v>5.5020108650979438</v>
      </c>
      <c r="K66">
        <v>1.05</v>
      </c>
      <c r="L66">
        <v>1</v>
      </c>
      <c r="M66">
        <v>1</v>
      </c>
      <c r="N66" s="1">
        <v>20</v>
      </c>
      <c r="O66" s="1">
        <f t="shared" si="19"/>
        <v>12.391991570073765</v>
      </c>
      <c r="P66" s="34">
        <f t="shared" si="20"/>
        <v>17.894002435171707</v>
      </c>
    </row>
    <row r="67" spans="2:16">
      <c r="B67" s="32">
        <v>10.5</v>
      </c>
      <c r="C67">
        <v>23.84</v>
      </c>
      <c r="D67">
        <v>18.93</v>
      </c>
      <c r="E67">
        <f t="shared" si="22"/>
        <v>154.21499999999997</v>
      </c>
      <c r="F67">
        <f t="shared" si="23"/>
        <v>198.35999999999999</v>
      </c>
      <c r="G67" s="1">
        <f t="shared" si="17"/>
        <v>0.80229017376875822</v>
      </c>
      <c r="H67">
        <v>0.7</v>
      </c>
      <c r="I67">
        <v>89.93</v>
      </c>
      <c r="J67" s="1">
        <f t="shared" si="18"/>
        <v>5.5145105077281942</v>
      </c>
      <c r="K67">
        <v>1.05</v>
      </c>
      <c r="L67">
        <v>1</v>
      </c>
      <c r="M67">
        <v>1</v>
      </c>
      <c r="N67" s="1">
        <v>25</v>
      </c>
      <c r="O67" s="1">
        <f t="shared" si="19"/>
        <v>14.742081943000933</v>
      </c>
      <c r="P67" s="34">
        <f t="shared" si="20"/>
        <v>20.256592450729126</v>
      </c>
    </row>
    <row r="68" spans="2:16">
      <c r="B68" s="32">
        <v>12</v>
      </c>
      <c r="C68">
        <v>23.84</v>
      </c>
      <c r="D68">
        <v>18.93</v>
      </c>
      <c r="E68">
        <f t="shared" si="22"/>
        <v>175.26</v>
      </c>
      <c r="F68">
        <f t="shared" si="23"/>
        <v>234.11999999999998</v>
      </c>
      <c r="G68" s="1">
        <f t="shared" si="17"/>
        <v>0.74510600826390305</v>
      </c>
      <c r="H68">
        <v>0.7</v>
      </c>
      <c r="I68">
        <v>89.93</v>
      </c>
      <c r="J68" s="1">
        <f>EXP(1.63+9.7/(I68+0.001)-(15.7/(I68+0.001))^2)</f>
        <v>5.5145105077281942</v>
      </c>
      <c r="K68">
        <v>1.05</v>
      </c>
      <c r="L68">
        <v>1</v>
      </c>
      <c r="M68">
        <v>1</v>
      </c>
      <c r="N68" s="1">
        <v>32</v>
      </c>
      <c r="O68" s="1">
        <f t="shared" si="19"/>
        <v>17.524893314366999</v>
      </c>
      <c r="P68" s="34">
        <f t="shared" si="20"/>
        <v>23.039403822095192</v>
      </c>
    </row>
    <row r="69" spans="2:16">
      <c r="B69" s="32">
        <v>12.5</v>
      </c>
      <c r="C69">
        <v>23.84</v>
      </c>
      <c r="D69">
        <v>18.93</v>
      </c>
      <c r="E69">
        <f t="shared" si="22"/>
        <v>182.27499999999998</v>
      </c>
      <c r="F69">
        <f t="shared" si="23"/>
        <v>246.03999999999996</v>
      </c>
      <c r="G69" s="1">
        <f t="shared" si="17"/>
        <v>0.72781407658589048</v>
      </c>
      <c r="H69">
        <v>0.7</v>
      </c>
      <c r="I69">
        <v>89.93</v>
      </c>
      <c r="J69" s="1">
        <f t="shared" si="18"/>
        <v>5.5145105077281942</v>
      </c>
      <c r="K69">
        <v>1.05</v>
      </c>
      <c r="L69">
        <v>1</v>
      </c>
      <c r="M69">
        <v>1</v>
      </c>
      <c r="N69" s="1">
        <v>32</v>
      </c>
      <c r="O69" s="1">
        <f t="shared" si="19"/>
        <v>17.118187081300142</v>
      </c>
      <c r="P69" s="34">
        <f t="shared" si="20"/>
        <v>22.632697589028336</v>
      </c>
    </row>
    <row r="70" spans="2:16">
      <c r="B70" s="32">
        <v>13.5</v>
      </c>
      <c r="C70">
        <v>25.9</v>
      </c>
      <c r="D70">
        <v>19.420000000000002</v>
      </c>
      <c r="E70">
        <f t="shared" si="22"/>
        <v>196.30499999999995</v>
      </c>
      <c r="F70">
        <f t="shared" si="23"/>
        <v>269.87999999999994</v>
      </c>
      <c r="G70" s="1">
        <f t="shared" si="17"/>
        <v>0.69553121196313705</v>
      </c>
      <c r="H70">
        <v>0.7</v>
      </c>
      <c r="I70" s="7">
        <v>82.89</v>
      </c>
      <c r="J70" s="1">
        <f t="shared" si="18"/>
        <v>5.5353054867804214</v>
      </c>
      <c r="K70">
        <v>1.05</v>
      </c>
      <c r="L70">
        <v>1</v>
      </c>
      <c r="M70">
        <v>1</v>
      </c>
      <c r="N70" s="1">
        <v>16</v>
      </c>
      <c r="O70" s="1">
        <f t="shared" si="19"/>
        <v>8.1794470526864913</v>
      </c>
      <c r="P70" s="34">
        <f t="shared" si="20"/>
        <v>13.714752539466913</v>
      </c>
    </row>
    <row r="71" spans="2:16">
      <c r="B71" s="35">
        <v>14.5</v>
      </c>
      <c r="C71" s="36">
        <v>25.9</v>
      </c>
      <c r="D71" s="36">
        <v>19.420000000000002</v>
      </c>
      <c r="E71" s="36">
        <f t="shared" si="22"/>
        <v>212.39499999999992</v>
      </c>
      <c r="F71" s="36">
        <f t="shared" si="23"/>
        <v>295.77999999999992</v>
      </c>
      <c r="G71" s="37">
        <f t="shared" si="17"/>
        <v>0.66186314475247843</v>
      </c>
      <c r="H71" s="36">
        <v>0.7</v>
      </c>
      <c r="I71" s="36">
        <v>82.89</v>
      </c>
      <c r="J71" s="37">
        <f t="shared" si="18"/>
        <v>5.5353054867804214</v>
      </c>
      <c r="K71" s="36">
        <v>1.05</v>
      </c>
      <c r="L71" s="36">
        <v>1</v>
      </c>
      <c r="M71" s="36">
        <v>1</v>
      </c>
      <c r="N71" s="37">
        <v>16</v>
      </c>
      <c r="O71" s="37">
        <f t="shared" si="19"/>
        <v>7.7835105822891464</v>
      </c>
      <c r="P71" s="38">
        <f t="shared" si="20"/>
        <v>13.318816069069568</v>
      </c>
    </row>
    <row r="72" spans="2:16">
      <c r="M72" s="1"/>
      <c r="N72" s="1"/>
    </row>
    <row r="73" spans="2:16">
      <c r="M73" s="1"/>
      <c r="N73" s="1"/>
    </row>
    <row r="74" spans="2:16" ht="20.399999999999999">
      <c r="B74" s="44" t="s">
        <v>13</v>
      </c>
      <c r="C74" s="45" t="s">
        <v>48</v>
      </c>
      <c r="D74" s="45" t="s">
        <v>49</v>
      </c>
      <c r="E74" s="45" t="s">
        <v>50</v>
      </c>
      <c r="F74" s="45" t="s">
        <v>51</v>
      </c>
      <c r="G74" s="45" t="s">
        <v>52</v>
      </c>
      <c r="H74" s="45" t="s">
        <v>53</v>
      </c>
      <c r="I74" s="45" t="s">
        <v>54</v>
      </c>
      <c r="J74" s="46" t="s">
        <v>55</v>
      </c>
      <c r="M74" s="1"/>
      <c r="N74" s="1"/>
    </row>
    <row r="75" spans="2:16" ht="15.6">
      <c r="B75" s="52" t="s">
        <v>32</v>
      </c>
      <c r="C75" s="53"/>
      <c r="D75" s="53"/>
      <c r="E75" s="53"/>
      <c r="F75" s="54"/>
      <c r="G75" s="53"/>
      <c r="H75" s="53"/>
      <c r="I75" s="53"/>
      <c r="J75" s="55"/>
      <c r="M75" s="1"/>
      <c r="N75" s="1"/>
    </row>
    <row r="76" spans="2:16">
      <c r="B76" s="32">
        <f>B57</f>
        <v>1.5</v>
      </c>
      <c r="C76" s="5">
        <f>P57</f>
        <v>14.775679114730785</v>
      </c>
      <c r="D76">
        <f>E57</f>
        <v>23.835000000000001</v>
      </c>
      <c r="E76">
        <f>F57</f>
        <v>23.835000000000001</v>
      </c>
      <c r="F76" s="8">
        <f>1-0.00765*B76</f>
        <v>0.98852499999999999</v>
      </c>
      <c r="G76" s="8">
        <f>0.65*0.16*(E76/D76)*F76</f>
        <v>0.10280660000000001</v>
      </c>
      <c r="H76" s="9">
        <f>EXP((C76/14.1)+((C76/126)^2)-((C76/23.6)^3)+((C76/25.4)^4)-2.8)</f>
        <v>0.15424195085491851</v>
      </c>
      <c r="I76" s="8">
        <f>((10^2.24)/(6.8^2.56))</f>
        <v>1.2846274075918176</v>
      </c>
      <c r="J76" s="47">
        <f>(H76*I76)/G76</f>
        <v>1.9273416051951771</v>
      </c>
      <c r="M76" s="1"/>
      <c r="N76" s="1"/>
    </row>
    <row r="77" spans="2:16">
      <c r="B77" s="32">
        <f t="shared" ref="B77:B90" si="24">B58</f>
        <v>2.5</v>
      </c>
      <c r="C77" s="5">
        <f t="shared" ref="C77:C90" si="25">P58</f>
        <v>13.853000635429666</v>
      </c>
      <c r="D77">
        <f t="shared" ref="D77:D90" si="26">E58</f>
        <v>39.725000000000001</v>
      </c>
      <c r="E77">
        <f t="shared" ref="E77:E90" si="27">F58</f>
        <v>39.725000000000001</v>
      </c>
      <c r="F77" s="8">
        <f t="shared" ref="F77:F81" si="28">1-0.00765*B77</f>
        <v>0.98087500000000005</v>
      </c>
      <c r="G77" s="8">
        <f t="shared" ref="G77:G90" si="29">0.65*0.16*(E77/D77)*F77</f>
        <v>0.10201100000000002</v>
      </c>
      <c r="H77" s="9">
        <f t="shared" ref="H77:H86" si="30">EXP((C77/14.1)+((C77/126)^2)-((C77/23.6)^3)+((C77/25.4)^4)-2.8)</f>
        <v>0.14672369247262701</v>
      </c>
      <c r="I77" s="8">
        <f t="shared" ref="I77:I90" si="31">((10^2.24)/(6.8^2.56))</f>
        <v>1.2846274075918176</v>
      </c>
      <c r="J77" s="47">
        <f t="shared" ref="J77:J86" si="32">(H77*I77)/G77</f>
        <v>1.8476956082521481</v>
      </c>
      <c r="M77" s="1"/>
      <c r="N77" s="1"/>
    </row>
    <row r="78" spans="2:16">
      <c r="B78" s="32">
        <f t="shared" si="24"/>
        <v>3</v>
      </c>
      <c r="C78" s="5">
        <f t="shared" si="25"/>
        <v>9.9489001355628695</v>
      </c>
      <c r="D78">
        <f t="shared" si="26"/>
        <v>47.67</v>
      </c>
      <c r="E78">
        <f t="shared" si="27"/>
        <v>47.67</v>
      </c>
      <c r="F78" s="8">
        <f t="shared" si="28"/>
        <v>0.97704999999999997</v>
      </c>
      <c r="G78" s="8">
        <f t="shared" si="29"/>
        <v>0.1016132</v>
      </c>
      <c r="H78" s="9">
        <f t="shared" si="30"/>
        <v>0.1177077541484275</v>
      </c>
      <c r="I78" s="8">
        <f t="shared" si="31"/>
        <v>1.2846274075918176</v>
      </c>
      <c r="J78" s="47">
        <f t="shared" si="32"/>
        <v>1.4881000407934151</v>
      </c>
      <c r="M78" s="1"/>
      <c r="N78" s="1"/>
    </row>
    <row r="79" spans="2:16">
      <c r="B79" s="32">
        <f t="shared" si="24"/>
        <v>4</v>
      </c>
      <c r="C79" s="5">
        <f t="shared" si="25"/>
        <v>11.239894820913008</v>
      </c>
      <c r="D79">
        <f t="shared" si="26"/>
        <v>62.78</v>
      </c>
      <c r="E79">
        <f t="shared" si="27"/>
        <v>62.78</v>
      </c>
      <c r="F79" s="8">
        <f t="shared" si="28"/>
        <v>0.96940000000000004</v>
      </c>
      <c r="G79" s="8">
        <f t="shared" si="29"/>
        <v>0.10081760000000001</v>
      </c>
      <c r="H79" s="9">
        <f t="shared" si="30"/>
        <v>0.12687247620925063</v>
      </c>
      <c r="I79" s="8">
        <f t="shared" si="31"/>
        <v>1.2846274075918176</v>
      </c>
      <c r="J79" s="47">
        <f t="shared" si="32"/>
        <v>1.6166211078962818</v>
      </c>
      <c r="M79" s="1"/>
      <c r="N79" s="1"/>
    </row>
    <row r="80" spans="2:16">
      <c r="B80" s="32">
        <f t="shared" si="24"/>
        <v>4.5</v>
      </c>
      <c r="C80" s="5">
        <f t="shared" si="25"/>
        <v>12.344998643388603</v>
      </c>
      <c r="D80">
        <f t="shared" si="26"/>
        <v>70.335000000000008</v>
      </c>
      <c r="E80">
        <f t="shared" si="27"/>
        <v>70.335000000000008</v>
      </c>
      <c r="F80" s="8">
        <f t="shared" si="28"/>
        <v>0.96557499999999996</v>
      </c>
      <c r="G80" s="8">
        <f t="shared" si="29"/>
        <v>0.1004198</v>
      </c>
      <c r="H80" s="9">
        <f t="shared" si="30"/>
        <v>0.13503765611154001</v>
      </c>
      <c r="I80" s="8">
        <f t="shared" si="31"/>
        <v>1.2846274075918176</v>
      </c>
      <c r="J80" s="47">
        <f t="shared" si="32"/>
        <v>1.7274787850388369</v>
      </c>
      <c r="M80" s="1"/>
      <c r="N80" s="1"/>
    </row>
    <row r="81" spans="2:14">
      <c r="B81" s="32">
        <f t="shared" si="24"/>
        <v>6</v>
      </c>
      <c r="C81" s="5">
        <f t="shared" si="25"/>
        <v>13.001032266714935</v>
      </c>
      <c r="D81">
        <f t="shared" si="26"/>
        <v>96.975000000000009</v>
      </c>
      <c r="E81">
        <f t="shared" si="27"/>
        <v>96.975000000000009</v>
      </c>
      <c r="F81" s="8">
        <f t="shared" si="28"/>
        <v>0.95409999999999995</v>
      </c>
      <c r="G81" s="8">
        <f t="shared" si="29"/>
        <v>9.9226400000000006E-2</v>
      </c>
      <c r="H81" s="9">
        <f t="shared" si="30"/>
        <v>0.14003827740378358</v>
      </c>
      <c r="I81" s="8">
        <f t="shared" si="31"/>
        <v>1.2846274075918176</v>
      </c>
      <c r="J81" s="47">
        <f t="shared" si="32"/>
        <v>1.812995425258261</v>
      </c>
      <c r="M81" s="1"/>
      <c r="N81" s="1"/>
    </row>
    <row r="82" spans="2:14">
      <c r="B82" s="32">
        <f t="shared" si="24"/>
        <v>7.5</v>
      </c>
      <c r="C82" s="5">
        <f t="shared" si="25"/>
        <v>10.351565048353239</v>
      </c>
      <c r="D82">
        <f t="shared" si="26"/>
        <v>115.66499999999999</v>
      </c>
      <c r="E82">
        <f t="shared" si="27"/>
        <v>130.38</v>
      </c>
      <c r="F82" s="8">
        <f>1-0.00765*B82</f>
        <v>0.94262500000000005</v>
      </c>
      <c r="G82" s="8">
        <f t="shared" si="29"/>
        <v>0.11050484191414862</v>
      </c>
      <c r="H82" s="9">
        <f t="shared" si="30"/>
        <v>0.12052486577765739</v>
      </c>
      <c r="I82" s="8">
        <f t="shared" si="31"/>
        <v>1.2846274075918176</v>
      </c>
      <c r="J82" s="47">
        <f t="shared" si="32"/>
        <v>1.401110966654213</v>
      </c>
      <c r="M82" s="1"/>
      <c r="N82" s="1"/>
    </row>
    <row r="83" spans="2:14">
      <c r="B83" s="32">
        <f t="shared" si="24"/>
        <v>8.25</v>
      </c>
      <c r="C83" s="5">
        <f t="shared" si="25"/>
        <v>10.168372220093108</v>
      </c>
      <c r="D83">
        <f t="shared" si="26"/>
        <v>125.00999999999998</v>
      </c>
      <c r="E83">
        <f t="shared" si="27"/>
        <v>147.08249999999998</v>
      </c>
      <c r="F83" s="8">
        <f>1-0.00765*B83</f>
        <v>0.93688749999999998</v>
      </c>
      <c r="G83" s="8">
        <f t="shared" si="29"/>
        <v>0.11464022553995681</v>
      </c>
      <c r="H83" s="9">
        <f t="shared" si="30"/>
        <v>0.11923863608435158</v>
      </c>
      <c r="I83" s="8">
        <f t="shared" si="31"/>
        <v>1.2846274075918176</v>
      </c>
      <c r="J83" s="47">
        <f t="shared" si="32"/>
        <v>1.3361559543027606</v>
      </c>
      <c r="M83" s="1"/>
      <c r="N83" s="1"/>
    </row>
    <row r="84" spans="2:14">
      <c r="B84" s="32">
        <f t="shared" si="24"/>
        <v>9</v>
      </c>
      <c r="C84" s="5">
        <f t="shared" si="25"/>
        <v>18.216524045495419</v>
      </c>
      <c r="D84">
        <f t="shared" si="26"/>
        <v>134.35499999999996</v>
      </c>
      <c r="E84">
        <f t="shared" si="27"/>
        <v>163.78499999999997</v>
      </c>
      <c r="F84" s="8">
        <f>1-0.00765*B84</f>
        <v>0.93115000000000003</v>
      </c>
      <c r="G84" s="8">
        <f t="shared" si="29"/>
        <v>0.11805198084179974</v>
      </c>
      <c r="H84" s="9">
        <f t="shared" si="30"/>
        <v>0.18591216289166082</v>
      </c>
      <c r="I84" s="8">
        <f t="shared" si="31"/>
        <v>1.2846274075918176</v>
      </c>
      <c r="J84" s="47">
        <f t="shared" si="32"/>
        <v>2.0230737184779026</v>
      </c>
      <c r="M84" s="1"/>
      <c r="N84" s="1"/>
    </row>
    <row r="85" spans="2:14">
      <c r="B85" s="32">
        <f t="shared" si="24"/>
        <v>9.5</v>
      </c>
      <c r="C85" s="5">
        <f t="shared" si="25"/>
        <v>17.894002435171707</v>
      </c>
      <c r="D85">
        <f t="shared" si="26"/>
        <v>140.97499999999997</v>
      </c>
      <c r="E85">
        <f t="shared" si="27"/>
        <v>175.30999999999997</v>
      </c>
      <c r="F85" s="8">
        <f>1.174-0.0267*B85</f>
        <v>0.92034999999999989</v>
      </c>
      <c r="G85" s="8">
        <f t="shared" si="29"/>
        <v>0.1190284950097535</v>
      </c>
      <c r="H85" s="9">
        <f t="shared" si="30"/>
        <v>0.18262224573730643</v>
      </c>
      <c r="I85" s="8">
        <f t="shared" si="31"/>
        <v>1.2846274075918176</v>
      </c>
      <c r="J85" s="47">
        <f t="shared" si="32"/>
        <v>1.9709695740577746</v>
      </c>
      <c r="M85" s="1"/>
      <c r="N85" s="1"/>
    </row>
    <row r="86" spans="2:14">
      <c r="B86" s="32">
        <f t="shared" si="24"/>
        <v>10.5</v>
      </c>
      <c r="C86" s="5">
        <f t="shared" si="25"/>
        <v>20.256592450729126</v>
      </c>
      <c r="D86">
        <f t="shared" si="26"/>
        <v>154.21499999999997</v>
      </c>
      <c r="E86">
        <f t="shared" si="27"/>
        <v>198.35999999999999</v>
      </c>
      <c r="F86" s="8">
        <f>1.174-0.0267*B86</f>
        <v>0.89364999999999994</v>
      </c>
      <c r="G86" s="8">
        <f t="shared" si="29"/>
        <v>0.11954413679603151</v>
      </c>
      <c r="H86" s="9">
        <f t="shared" si="30"/>
        <v>0.20901208358410331</v>
      </c>
      <c r="I86" s="8">
        <f t="shared" si="31"/>
        <v>1.2846274075918176</v>
      </c>
      <c r="J86" s="47">
        <f t="shared" si="32"/>
        <v>2.2460545392379658</v>
      </c>
      <c r="M86" s="1"/>
      <c r="N86" s="1"/>
    </row>
    <row r="87" spans="2:14">
      <c r="B87" s="32">
        <f t="shared" si="24"/>
        <v>12</v>
      </c>
      <c r="C87" s="5">
        <f t="shared" si="25"/>
        <v>23.039403822095192</v>
      </c>
      <c r="D87">
        <f t="shared" si="26"/>
        <v>175.26</v>
      </c>
      <c r="E87">
        <f t="shared" si="27"/>
        <v>234.11999999999998</v>
      </c>
      <c r="F87" s="8">
        <f t="shared" ref="F87:F90" si="33">1.174-0.0267*B87</f>
        <v>0.85359999999999991</v>
      </c>
      <c r="G87" s="8">
        <f t="shared" si="29"/>
        <v>0.11858873974666209</v>
      </c>
      <c r="H87" s="9">
        <f t="shared" ref="H87:H90" si="34">EXP((C87/14.1)+((C87/126)^2)-((C87/23.6)^3)+((C87/25.4)^4)-2.8)</f>
        <v>0.25006309497033119</v>
      </c>
      <c r="I87" s="8">
        <f t="shared" si="31"/>
        <v>1.2846274075918176</v>
      </c>
      <c r="J87" s="47">
        <f t="shared" ref="J87:J90" si="35">(H87*I87)/G87</f>
        <v>2.7088398621350969</v>
      </c>
    </row>
    <row r="88" spans="2:14">
      <c r="B88" s="32">
        <f t="shared" si="24"/>
        <v>12.5</v>
      </c>
      <c r="C88" s="5">
        <f t="shared" si="25"/>
        <v>22.632697589028336</v>
      </c>
      <c r="D88">
        <f t="shared" si="26"/>
        <v>182.27499999999998</v>
      </c>
      <c r="E88">
        <f t="shared" si="27"/>
        <v>246.03999999999996</v>
      </c>
      <c r="F88" s="8">
        <f t="shared" si="33"/>
        <v>0.84024999999999994</v>
      </c>
      <c r="G88" s="8">
        <f t="shared" si="29"/>
        <v>0.11795611817309012</v>
      </c>
      <c r="H88" s="9">
        <f t="shared" si="34"/>
        <v>0.24312090105068135</v>
      </c>
      <c r="I88" s="8">
        <f t="shared" si="31"/>
        <v>1.2846274075918176</v>
      </c>
      <c r="J88" s="47">
        <f t="shared" si="35"/>
        <v>2.647762385583273</v>
      </c>
    </row>
    <row r="89" spans="2:14">
      <c r="B89" s="32">
        <f t="shared" si="24"/>
        <v>13.5</v>
      </c>
      <c r="C89" s="5">
        <f t="shared" si="25"/>
        <v>13.714752539466913</v>
      </c>
      <c r="D89">
        <f t="shared" si="26"/>
        <v>196.30499999999995</v>
      </c>
      <c r="E89">
        <f t="shared" si="27"/>
        <v>269.87999999999994</v>
      </c>
      <c r="F89" s="8">
        <f t="shared" si="33"/>
        <v>0.81354999999999988</v>
      </c>
      <c r="G89" s="8">
        <f t="shared" si="29"/>
        <v>0.11632067902498665</v>
      </c>
      <c r="H89" s="9">
        <f t="shared" si="34"/>
        <v>0.14562311325645153</v>
      </c>
      <c r="I89" s="8">
        <f t="shared" si="31"/>
        <v>1.2846274075918176</v>
      </c>
      <c r="J89" s="47">
        <f t="shared" si="35"/>
        <v>1.6082389136320332</v>
      </c>
    </row>
    <row r="90" spans="2:14">
      <c r="B90" s="35">
        <f t="shared" si="24"/>
        <v>14.5</v>
      </c>
      <c r="C90" s="48">
        <f t="shared" si="25"/>
        <v>13.318816069069568</v>
      </c>
      <c r="D90" s="36">
        <f t="shared" si="26"/>
        <v>212.39499999999992</v>
      </c>
      <c r="E90" s="36">
        <f t="shared" si="27"/>
        <v>295.77999999999992</v>
      </c>
      <c r="F90" s="49">
        <f t="shared" si="33"/>
        <v>0.78684999999999994</v>
      </c>
      <c r="G90" s="49">
        <f t="shared" si="29"/>
        <v>0.11395930823230305</v>
      </c>
      <c r="H90" s="50">
        <f t="shared" si="34"/>
        <v>0.14250541940693764</v>
      </c>
      <c r="I90" s="49">
        <f t="shared" si="31"/>
        <v>1.2846274075918176</v>
      </c>
      <c r="J90" s="51">
        <f t="shared" si="35"/>
        <v>1.6064187326176378</v>
      </c>
    </row>
    <row r="99" spans="2:16" ht="22.8">
      <c r="E99" s="57" t="s">
        <v>57</v>
      </c>
      <c r="F99" s="57"/>
      <c r="G99" s="57"/>
      <c r="H99" s="57"/>
      <c r="I99" s="57"/>
      <c r="J99" s="57"/>
      <c r="K99" s="57"/>
      <c r="L99" s="57"/>
      <c r="N99" s="1"/>
      <c r="O99" s="1"/>
    </row>
    <row r="100" spans="2:16" ht="24.6">
      <c r="E100" s="57" t="s">
        <v>1</v>
      </c>
      <c r="F100" s="57"/>
      <c r="G100" s="57"/>
      <c r="H100" s="57"/>
      <c r="I100" s="57"/>
      <c r="J100" s="57"/>
      <c r="K100" s="57"/>
      <c r="L100" s="57"/>
      <c r="M100" s="2" t="s">
        <v>2</v>
      </c>
      <c r="N100" s="1"/>
      <c r="O100" s="1"/>
    </row>
    <row r="101" spans="2:16" ht="22.8">
      <c r="E101" s="11" t="s">
        <v>3</v>
      </c>
      <c r="F101" s="11"/>
      <c r="G101" s="11"/>
      <c r="H101" s="11"/>
      <c r="I101" s="11"/>
      <c r="J101" s="11"/>
      <c r="K101" s="11"/>
      <c r="L101" s="11"/>
      <c r="M101" s="10"/>
      <c r="N101" s="1"/>
      <c r="O101" s="1"/>
    </row>
    <row r="102" spans="2:16">
      <c r="N102" s="1"/>
      <c r="O102" s="1"/>
    </row>
    <row r="103" spans="2:16">
      <c r="B103" s="12"/>
      <c r="C103" s="13" t="s">
        <v>4</v>
      </c>
      <c r="D103" s="13" t="s">
        <v>4</v>
      </c>
      <c r="E103" s="14" t="s">
        <v>5</v>
      </c>
      <c r="F103" s="14" t="s">
        <v>6</v>
      </c>
      <c r="G103" s="14" t="s">
        <v>7</v>
      </c>
      <c r="H103" s="14" t="s">
        <v>8</v>
      </c>
      <c r="I103" s="14" t="s">
        <v>9</v>
      </c>
      <c r="J103" s="14" t="s">
        <v>7</v>
      </c>
      <c r="K103" s="14" t="s">
        <v>7</v>
      </c>
      <c r="L103" s="14" t="s">
        <v>7</v>
      </c>
      <c r="M103" s="14" t="s">
        <v>58</v>
      </c>
      <c r="N103" s="15" t="s">
        <v>11</v>
      </c>
      <c r="O103" s="15" t="s">
        <v>12</v>
      </c>
      <c r="P103" s="16" t="s">
        <v>12</v>
      </c>
    </row>
    <row r="104" spans="2:16">
      <c r="B104" s="17" t="s">
        <v>13</v>
      </c>
      <c r="C104" s="18" t="s">
        <v>14</v>
      </c>
      <c r="D104" s="18" t="s">
        <v>14</v>
      </c>
      <c r="E104" s="19" t="s">
        <v>14</v>
      </c>
      <c r="F104" s="19" t="s">
        <v>14</v>
      </c>
      <c r="G104" s="19" t="s">
        <v>59</v>
      </c>
      <c r="H104" s="19" t="s">
        <v>16</v>
      </c>
      <c r="I104" s="19" t="s">
        <v>17</v>
      </c>
      <c r="J104" s="19" t="s">
        <v>18</v>
      </c>
      <c r="K104" s="19" t="s">
        <v>19</v>
      </c>
      <c r="L104" s="19" t="s">
        <v>20</v>
      </c>
      <c r="M104" s="19" t="s">
        <v>60</v>
      </c>
      <c r="N104" s="20" t="s">
        <v>22</v>
      </c>
      <c r="O104" s="20" t="s">
        <v>22</v>
      </c>
      <c r="P104" s="21" t="s">
        <v>22</v>
      </c>
    </row>
    <row r="105" spans="2:16" ht="16.2">
      <c r="B105" s="22"/>
      <c r="C105" s="18" t="s">
        <v>23</v>
      </c>
      <c r="D105" s="18" t="s">
        <v>24</v>
      </c>
      <c r="E105" s="19" t="s">
        <v>25</v>
      </c>
      <c r="F105" s="19" t="s">
        <v>25</v>
      </c>
      <c r="G105" s="24"/>
      <c r="H105" s="19" t="s">
        <v>7</v>
      </c>
      <c r="I105" s="24"/>
      <c r="J105" s="24"/>
      <c r="K105" s="19" t="s">
        <v>27</v>
      </c>
      <c r="L105" s="19" t="s">
        <v>28</v>
      </c>
      <c r="M105" s="19" t="s">
        <v>61</v>
      </c>
      <c r="N105" s="25"/>
      <c r="O105" s="20" t="s">
        <v>30</v>
      </c>
      <c r="P105" s="21" t="s">
        <v>31</v>
      </c>
    </row>
    <row r="106" spans="2:16" ht="23.4">
      <c r="B106" s="26" t="s">
        <v>32</v>
      </c>
      <c r="C106" s="27" t="s">
        <v>33</v>
      </c>
      <c r="D106" s="27" t="s">
        <v>34</v>
      </c>
      <c r="E106" s="28" t="s">
        <v>35</v>
      </c>
      <c r="F106" s="29" t="s">
        <v>36</v>
      </c>
      <c r="G106" s="30" t="s">
        <v>37</v>
      </c>
      <c r="H106" s="30" t="s">
        <v>38</v>
      </c>
      <c r="I106" s="30" t="s">
        <v>39</v>
      </c>
      <c r="J106" s="30" t="s">
        <v>40</v>
      </c>
      <c r="K106" s="19" t="s">
        <v>41</v>
      </c>
      <c r="L106" s="24"/>
      <c r="M106" s="24"/>
      <c r="N106" s="25"/>
      <c r="O106" s="31" t="s">
        <v>42</v>
      </c>
      <c r="P106" s="21" t="s">
        <v>7</v>
      </c>
    </row>
    <row r="107" spans="2:16" ht="21">
      <c r="B107" s="35"/>
      <c r="C107" s="36"/>
      <c r="D107" s="36"/>
      <c r="E107" s="36"/>
      <c r="F107" s="36"/>
      <c r="G107" s="36"/>
      <c r="H107" s="36"/>
      <c r="I107" s="36"/>
      <c r="J107" s="39"/>
      <c r="K107" s="40" t="s">
        <v>43</v>
      </c>
      <c r="L107" s="40" t="s">
        <v>44</v>
      </c>
      <c r="M107" s="40" t="s">
        <v>45</v>
      </c>
      <c r="N107" s="41" t="s">
        <v>46</v>
      </c>
      <c r="O107" s="42"/>
      <c r="P107" s="43" t="s">
        <v>47</v>
      </c>
    </row>
    <row r="108" spans="2:16">
      <c r="B108" s="32"/>
      <c r="N108" s="1"/>
      <c r="O108" s="1"/>
      <c r="P108" s="33"/>
    </row>
    <row r="109" spans="2:16">
      <c r="B109" s="32">
        <v>1.5</v>
      </c>
      <c r="D109">
        <v>15.11</v>
      </c>
      <c r="E109">
        <f>F109</f>
        <v>22.664999999999999</v>
      </c>
      <c r="F109">
        <f>B109*D109</f>
        <v>22.664999999999999</v>
      </c>
      <c r="G109" s="1">
        <f>2.2/(1.2+E109/100)</f>
        <v>1.5420740896505802</v>
      </c>
      <c r="H109">
        <v>0.7</v>
      </c>
      <c r="I109">
        <v>94.77</v>
      </c>
      <c r="J109" s="1">
        <f>EXP(1.63+9.7/(I109+0.001)-(15.7/(I109+0.001))^2)</f>
        <v>5.5008791458182946</v>
      </c>
      <c r="K109">
        <v>1.05</v>
      </c>
      <c r="L109">
        <v>0.75</v>
      </c>
      <c r="M109">
        <v>1</v>
      </c>
      <c r="N109" s="1">
        <v>11</v>
      </c>
      <c r="O109" s="1">
        <f>N109*M109*L109*K109*H109*G109</f>
        <v>9.3507517611187048</v>
      </c>
      <c r="P109" s="34">
        <f>O109+J109</f>
        <v>14.851630906937</v>
      </c>
    </row>
    <row r="110" spans="2:16">
      <c r="B110" s="32">
        <v>2.5</v>
      </c>
      <c r="D110">
        <v>15.11</v>
      </c>
      <c r="E110">
        <f t="shared" ref="E110:E112" si="36">F110</f>
        <v>37.774999999999999</v>
      </c>
      <c r="F110">
        <f>F109+(B110-B109)*D109</f>
        <v>37.774999999999999</v>
      </c>
      <c r="G110" s="1">
        <f t="shared" ref="G110:G121" si="37">2.2/(1.2+E110/100)</f>
        <v>1.3943907463159564</v>
      </c>
      <c r="H110">
        <v>0.7</v>
      </c>
      <c r="I110">
        <v>94.77</v>
      </c>
      <c r="J110" s="1">
        <f t="shared" ref="J110:J119" si="38">EXP(1.63+9.7/(I110+0.001)-(15.7/(I110+0.001))^2)</f>
        <v>5.5008791458182946</v>
      </c>
      <c r="K110">
        <v>1.05</v>
      </c>
      <c r="L110">
        <v>0.75</v>
      </c>
      <c r="M110">
        <v>1</v>
      </c>
      <c r="N110" s="1">
        <v>11</v>
      </c>
      <c r="O110" s="1">
        <f t="shared" ref="O110:O121" si="39">N110*M110*L110*K110*H110*G110</f>
        <v>8.4552368879733795</v>
      </c>
      <c r="P110" s="34">
        <f t="shared" ref="P110:P121" si="40">O110+J110</f>
        <v>13.956116033791673</v>
      </c>
    </row>
    <row r="111" spans="2:16">
      <c r="B111" s="32">
        <v>3</v>
      </c>
      <c r="D111">
        <v>16.97</v>
      </c>
      <c r="E111">
        <f t="shared" si="36"/>
        <v>45.33</v>
      </c>
      <c r="F111">
        <f t="shared" ref="F111:F113" si="41">F110+(B111-B110)*D110</f>
        <v>45.33</v>
      </c>
      <c r="G111" s="1">
        <f t="shared" si="37"/>
        <v>1.3306719893546242</v>
      </c>
      <c r="H111">
        <v>0.7</v>
      </c>
      <c r="I111">
        <v>56.77</v>
      </c>
      <c r="J111" s="1">
        <f t="shared" si="38"/>
        <v>5.6090545535229452</v>
      </c>
      <c r="K111">
        <v>1.05</v>
      </c>
      <c r="L111">
        <v>0.75</v>
      </c>
      <c r="M111">
        <v>1</v>
      </c>
      <c r="N111" s="1">
        <v>10</v>
      </c>
      <c r="O111" s="1">
        <f t="shared" si="39"/>
        <v>7.3353293413173644</v>
      </c>
      <c r="P111" s="34">
        <f t="shared" si="40"/>
        <v>12.94438389484031</v>
      </c>
    </row>
    <row r="112" spans="2:16">
      <c r="B112" s="32">
        <v>4.5</v>
      </c>
      <c r="D112">
        <v>16.97</v>
      </c>
      <c r="E112">
        <f t="shared" si="36"/>
        <v>70.784999999999997</v>
      </c>
      <c r="F112">
        <f t="shared" si="41"/>
        <v>70.784999999999997</v>
      </c>
      <c r="G112" s="1">
        <f t="shared" si="37"/>
        <v>1.1531304871976311</v>
      </c>
      <c r="H112">
        <v>0.7</v>
      </c>
      <c r="I112">
        <v>56.77</v>
      </c>
      <c r="J112" s="1">
        <f t="shared" si="38"/>
        <v>5.6090545535229452</v>
      </c>
      <c r="K112">
        <v>1.05</v>
      </c>
      <c r="L112">
        <v>1</v>
      </c>
      <c r="M112">
        <v>1</v>
      </c>
      <c r="N112" s="1">
        <v>3</v>
      </c>
      <c r="O112" s="1">
        <f t="shared" si="39"/>
        <v>2.5426527242707766</v>
      </c>
      <c r="P112" s="34">
        <f t="shared" si="40"/>
        <v>8.1517072777937223</v>
      </c>
    </row>
    <row r="113" spans="2:16">
      <c r="B113" s="32">
        <v>6</v>
      </c>
      <c r="C113">
        <v>20.21</v>
      </c>
      <c r="D113">
        <v>15.6</v>
      </c>
      <c r="E113">
        <f>F113</f>
        <v>96.24</v>
      </c>
      <c r="F113">
        <f t="shared" si="41"/>
        <v>96.24</v>
      </c>
      <c r="G113" s="1">
        <f t="shared" si="37"/>
        <v>1.017388087310396</v>
      </c>
      <c r="H113">
        <v>0.7</v>
      </c>
      <c r="I113">
        <v>80.58</v>
      </c>
      <c r="J113" s="1">
        <f t="shared" si="38"/>
        <v>5.5423305519989405</v>
      </c>
      <c r="K113">
        <v>1.05</v>
      </c>
      <c r="L113">
        <v>1</v>
      </c>
      <c r="M113">
        <v>1</v>
      </c>
      <c r="N113" s="1">
        <v>12</v>
      </c>
      <c r="O113" s="1">
        <f t="shared" si="39"/>
        <v>8.9733629300776929</v>
      </c>
      <c r="P113" s="34">
        <f t="shared" si="40"/>
        <v>14.515693482076633</v>
      </c>
    </row>
    <row r="114" spans="2:16">
      <c r="B114" s="32">
        <v>7</v>
      </c>
      <c r="C114">
        <v>20.21</v>
      </c>
      <c r="D114">
        <v>15.6</v>
      </c>
      <c r="E114">
        <f>F114-(B114-6)*9.81</f>
        <v>106.63999999999999</v>
      </c>
      <c r="F114">
        <f>F113+(B114-B113)*C113</f>
        <v>116.44999999999999</v>
      </c>
      <c r="G114" s="1">
        <f t="shared" si="37"/>
        <v>0.97070243558065661</v>
      </c>
      <c r="H114">
        <v>0.7</v>
      </c>
      <c r="I114">
        <v>80.58</v>
      </c>
      <c r="J114" s="1">
        <f t="shared" si="38"/>
        <v>5.5423305519989405</v>
      </c>
      <c r="K114">
        <v>1.05</v>
      </c>
      <c r="L114">
        <v>1</v>
      </c>
      <c r="M114">
        <v>1</v>
      </c>
      <c r="N114" s="1">
        <v>12</v>
      </c>
      <c r="O114" s="1">
        <f t="shared" si="39"/>
        <v>8.5615954818213922</v>
      </c>
      <c r="P114" s="34">
        <f t="shared" si="40"/>
        <v>14.103926033820333</v>
      </c>
    </row>
    <row r="115" spans="2:16">
      <c r="B115" s="32">
        <v>7.5</v>
      </c>
      <c r="C115">
        <v>24.43</v>
      </c>
      <c r="D115">
        <v>17.850000000000001</v>
      </c>
      <c r="E115">
        <f>F115-(B115-6)*9.81</f>
        <v>111.83999999999999</v>
      </c>
      <c r="F115">
        <f t="shared" ref="F115:F121" si="42">F114+(B115-B114)*C114</f>
        <v>126.55499999999999</v>
      </c>
      <c r="G115" s="1">
        <f t="shared" si="37"/>
        <v>0.94893029675638396</v>
      </c>
      <c r="H115">
        <v>0.7</v>
      </c>
      <c r="I115">
        <v>95.76</v>
      </c>
      <c r="J115" s="1">
        <f t="shared" si="38"/>
        <v>5.4981644394464144</v>
      </c>
      <c r="K115">
        <v>1.05</v>
      </c>
      <c r="L115">
        <v>1</v>
      </c>
      <c r="M115">
        <v>1</v>
      </c>
      <c r="N115" s="1">
        <v>16</v>
      </c>
      <c r="O115" s="1">
        <f t="shared" si="39"/>
        <v>11.159420289855076</v>
      </c>
      <c r="P115" s="34">
        <f t="shared" si="40"/>
        <v>16.65758472930149</v>
      </c>
    </row>
    <row r="116" spans="2:16">
      <c r="B116" s="32">
        <v>9</v>
      </c>
      <c r="C116">
        <v>22.27</v>
      </c>
      <c r="D116">
        <v>17.850000000000001</v>
      </c>
      <c r="E116">
        <f>F116-(B116-6)*9.81</f>
        <v>133.76999999999998</v>
      </c>
      <c r="F116">
        <f t="shared" si="42"/>
        <v>163.19999999999999</v>
      </c>
      <c r="G116" s="1">
        <f t="shared" si="37"/>
        <v>0.86692674469007369</v>
      </c>
      <c r="H116">
        <v>0.7</v>
      </c>
      <c r="I116">
        <v>95.76</v>
      </c>
      <c r="J116" s="1">
        <f t="shared" si="38"/>
        <v>5.4981644394464144</v>
      </c>
      <c r="K116">
        <v>1.05</v>
      </c>
      <c r="L116">
        <v>1</v>
      </c>
      <c r="M116">
        <v>1</v>
      </c>
      <c r="N116" s="1">
        <v>22</v>
      </c>
      <c r="O116" s="1">
        <f t="shared" si="39"/>
        <v>14.018205461638493</v>
      </c>
      <c r="P116" s="34">
        <f t="shared" si="40"/>
        <v>19.516369901084907</v>
      </c>
    </row>
    <row r="117" spans="2:16">
      <c r="B117" s="32">
        <v>10.5</v>
      </c>
      <c r="C117">
        <v>22.27</v>
      </c>
      <c r="D117">
        <v>17.850000000000001</v>
      </c>
      <c r="E117">
        <f t="shared" ref="E117:E121" si="43">F117-(B117-6)*9.81</f>
        <v>152.45999999999998</v>
      </c>
      <c r="F117">
        <f t="shared" si="42"/>
        <v>196.60499999999999</v>
      </c>
      <c r="G117" s="1">
        <f t="shared" si="37"/>
        <v>0.80745797548263976</v>
      </c>
      <c r="H117">
        <v>0.7</v>
      </c>
      <c r="I117">
        <v>95.76</v>
      </c>
      <c r="J117" s="1">
        <f t="shared" si="38"/>
        <v>5.4981644394464144</v>
      </c>
      <c r="K117">
        <v>1.05</v>
      </c>
      <c r="L117">
        <v>1</v>
      </c>
      <c r="M117">
        <v>1</v>
      </c>
      <c r="N117" s="1">
        <v>21</v>
      </c>
      <c r="O117" s="1">
        <f t="shared" si="39"/>
        <v>12.463113851574544</v>
      </c>
      <c r="P117" s="34">
        <f t="shared" si="40"/>
        <v>17.96127829102096</v>
      </c>
    </row>
    <row r="118" spans="2:16">
      <c r="B118" s="32">
        <v>12</v>
      </c>
      <c r="C118">
        <v>22.27</v>
      </c>
      <c r="D118">
        <v>17.850000000000001</v>
      </c>
      <c r="E118">
        <f t="shared" si="43"/>
        <v>171.14999999999998</v>
      </c>
      <c r="F118">
        <f t="shared" si="42"/>
        <v>230.01</v>
      </c>
      <c r="G118" s="1">
        <f t="shared" si="37"/>
        <v>0.75562424866907107</v>
      </c>
      <c r="H118">
        <v>0.7</v>
      </c>
      <c r="I118">
        <v>95.76</v>
      </c>
      <c r="J118" s="1">
        <f t="shared" si="38"/>
        <v>5.4981644394464144</v>
      </c>
      <c r="K118">
        <v>1.05</v>
      </c>
      <c r="L118">
        <v>1</v>
      </c>
      <c r="M118">
        <v>1</v>
      </c>
      <c r="N118" s="1">
        <v>29</v>
      </c>
      <c r="O118" s="1">
        <f t="shared" si="39"/>
        <v>16.106130860381249</v>
      </c>
      <c r="P118" s="34">
        <f t="shared" si="40"/>
        <v>21.604295299827662</v>
      </c>
    </row>
    <row r="119" spans="2:16">
      <c r="B119" s="32">
        <v>13</v>
      </c>
      <c r="C119">
        <v>22.27</v>
      </c>
      <c r="D119">
        <v>17.850000000000001</v>
      </c>
      <c r="E119">
        <f t="shared" si="43"/>
        <v>183.61</v>
      </c>
      <c r="F119">
        <f t="shared" si="42"/>
        <v>252.28</v>
      </c>
      <c r="G119" s="1">
        <f t="shared" si="37"/>
        <v>0.72461381377424983</v>
      </c>
      <c r="H119">
        <v>0.7</v>
      </c>
      <c r="I119">
        <v>95.76</v>
      </c>
      <c r="J119" s="1">
        <f t="shared" si="38"/>
        <v>5.4981644394464144</v>
      </c>
      <c r="K119">
        <v>1.05</v>
      </c>
      <c r="L119">
        <v>1</v>
      </c>
      <c r="M119">
        <v>1</v>
      </c>
      <c r="N119" s="1">
        <v>29</v>
      </c>
      <c r="O119" s="1">
        <f t="shared" si="39"/>
        <v>15.445143440598136</v>
      </c>
      <c r="P119" s="34">
        <f t="shared" si="40"/>
        <v>20.94330788004455</v>
      </c>
    </row>
    <row r="120" spans="2:16">
      <c r="B120" s="32">
        <v>13.5</v>
      </c>
      <c r="C120">
        <v>24.03</v>
      </c>
      <c r="D120">
        <v>18.93</v>
      </c>
      <c r="E120">
        <f t="shared" si="43"/>
        <v>189.84000000000003</v>
      </c>
      <c r="F120">
        <f t="shared" si="42"/>
        <v>263.41500000000002</v>
      </c>
      <c r="G120" s="1">
        <f t="shared" si="37"/>
        <v>0.71004389362251485</v>
      </c>
      <c r="H120">
        <v>0.7</v>
      </c>
      <c r="I120">
        <v>68.62</v>
      </c>
      <c r="J120" s="1">
        <f>EXP(1.63+9.7/(I120+0.001)-(15.7/(I120+0.001))^2)</f>
        <v>5.5790021680111677</v>
      </c>
      <c r="K120">
        <v>1.05</v>
      </c>
      <c r="L120">
        <v>1</v>
      </c>
      <c r="M120">
        <v>1</v>
      </c>
      <c r="N120" s="1">
        <v>42</v>
      </c>
      <c r="O120" s="1">
        <f t="shared" si="39"/>
        <v>21.919054996127031</v>
      </c>
      <c r="P120" s="34">
        <f t="shared" si="40"/>
        <v>27.498057164138199</v>
      </c>
    </row>
    <row r="121" spans="2:16">
      <c r="B121" s="35">
        <v>15</v>
      </c>
      <c r="C121" s="36">
        <v>24.03</v>
      </c>
      <c r="D121" s="36">
        <v>18.93</v>
      </c>
      <c r="E121" s="36">
        <f t="shared" si="43"/>
        <v>211.17000000000002</v>
      </c>
      <c r="F121" s="36">
        <f t="shared" si="42"/>
        <v>299.46000000000004</v>
      </c>
      <c r="G121" s="37">
        <f t="shared" si="37"/>
        <v>0.66431138086179309</v>
      </c>
      <c r="H121" s="36">
        <v>0.7</v>
      </c>
      <c r="I121" s="36">
        <v>68.62</v>
      </c>
      <c r="J121" s="37">
        <f t="shared" ref="J121" si="44">EXP(1.63+9.7/(I121+0.001)-(15.7/(I121+0.001))^2)</f>
        <v>5.5790021680111677</v>
      </c>
      <c r="K121" s="36">
        <v>1.05</v>
      </c>
      <c r="L121" s="36">
        <v>1</v>
      </c>
      <c r="M121" s="36">
        <v>1</v>
      </c>
      <c r="N121" s="37">
        <v>35</v>
      </c>
      <c r="O121" s="37">
        <f t="shared" si="39"/>
        <v>17.089410272669625</v>
      </c>
      <c r="P121" s="38">
        <f t="shared" si="40"/>
        <v>22.668412440680793</v>
      </c>
    </row>
    <row r="122" spans="2:16">
      <c r="G122" s="1"/>
      <c r="I122" s="7"/>
      <c r="J122" s="1"/>
      <c r="N122" s="1"/>
      <c r="O122" s="1"/>
      <c r="P122" s="5"/>
    </row>
    <row r="123" spans="2:16">
      <c r="G123" s="1"/>
      <c r="J123" s="1"/>
      <c r="N123" s="1"/>
      <c r="O123" s="1"/>
      <c r="P123" s="5"/>
    </row>
    <row r="124" spans="2:16">
      <c r="M124" s="1"/>
      <c r="N124" s="1"/>
    </row>
    <row r="125" spans="2:16">
      <c r="M125" s="1"/>
      <c r="N125" s="1"/>
    </row>
    <row r="126" spans="2:16" ht="20.399999999999999">
      <c r="B126" s="44" t="s">
        <v>13</v>
      </c>
      <c r="C126" s="45" t="s">
        <v>48</v>
      </c>
      <c r="D126" s="45" t="s">
        <v>49</v>
      </c>
      <c r="E126" s="45" t="s">
        <v>50</v>
      </c>
      <c r="F126" s="45" t="s">
        <v>51</v>
      </c>
      <c r="G126" s="45" t="s">
        <v>52</v>
      </c>
      <c r="H126" s="45" t="s">
        <v>53</v>
      </c>
      <c r="I126" s="45" t="s">
        <v>54</v>
      </c>
      <c r="J126" s="46" t="s">
        <v>55</v>
      </c>
      <c r="M126" s="1"/>
      <c r="N126" s="1"/>
    </row>
    <row r="127" spans="2:16" ht="15.6">
      <c r="B127" s="52" t="s">
        <v>32</v>
      </c>
      <c r="C127" s="53"/>
      <c r="D127" s="53"/>
      <c r="E127" s="53"/>
      <c r="F127" s="54"/>
      <c r="G127" s="53"/>
      <c r="H127" s="53"/>
      <c r="I127" s="53"/>
      <c r="J127" s="55"/>
      <c r="M127" s="1"/>
      <c r="N127" s="1"/>
    </row>
    <row r="128" spans="2:16">
      <c r="B128" s="32">
        <f>B109</f>
        <v>1.5</v>
      </c>
      <c r="C128" s="5">
        <f>P109</f>
        <v>14.851630906937</v>
      </c>
      <c r="D128">
        <f>E109</f>
        <v>22.664999999999999</v>
      </c>
      <c r="E128">
        <f>F109</f>
        <v>22.664999999999999</v>
      </c>
      <c r="F128" s="8">
        <f>1-0.00765*B128</f>
        <v>0.98852499999999999</v>
      </c>
      <c r="G128" s="8">
        <f>0.65*0.16*(E128/D128)*F128</f>
        <v>0.10280660000000001</v>
      </c>
      <c r="H128" s="9">
        <f>EXP((C128/14.1)+((C128/126)^2)-((C128/23.6)^3)+((C128/25.4)^4)-2.8)</f>
        <v>0.15487518773433229</v>
      </c>
      <c r="I128" s="8">
        <f>((10^2.24)/(6.8^2.56))</f>
        <v>1.2846274075918176</v>
      </c>
      <c r="J128" s="47">
        <f>(H128*I128)/G128</f>
        <v>1.9352542630478136</v>
      </c>
      <c r="M128" s="1"/>
      <c r="N128" s="1"/>
    </row>
    <row r="129" spans="2:14">
      <c r="B129" s="32">
        <f t="shared" ref="B129:B140" si="45">B110</f>
        <v>2.5</v>
      </c>
      <c r="C129" s="5">
        <f t="shared" ref="C129:C140" si="46">P110</f>
        <v>13.956116033791673</v>
      </c>
      <c r="D129">
        <f t="shared" ref="D129:D140" si="47">E110</f>
        <v>37.774999999999999</v>
      </c>
      <c r="E129">
        <f t="shared" ref="E129:E140" si="48">F110</f>
        <v>37.774999999999999</v>
      </c>
      <c r="F129" s="8">
        <f t="shared" ref="F129:F133" si="49">1-0.00765*B129</f>
        <v>0.98087500000000005</v>
      </c>
      <c r="G129" s="8">
        <f t="shared" ref="G129:G140" si="50">0.65*0.16*(E129/D129)*F129</f>
        <v>0.10201100000000002</v>
      </c>
      <c r="H129" s="9">
        <f t="shared" ref="H129:H140" si="51">EXP((C129/14.1)+((C129/126)^2)-((C129/23.6)^3)+((C129/25.4)^4)-2.8)</f>
        <v>0.14754876806977624</v>
      </c>
      <c r="I129" s="8">
        <f t="shared" ref="I129:I140" si="52">((10^2.24)/(6.8^2.56))</f>
        <v>1.2846274075918176</v>
      </c>
      <c r="J129" s="47">
        <f t="shared" ref="J129:J140" si="53">(H129*I129)/G129</f>
        <v>1.8580858085779275</v>
      </c>
      <c r="M129" s="1"/>
      <c r="N129" s="1"/>
    </row>
    <row r="130" spans="2:14">
      <c r="B130" s="32">
        <f t="shared" si="45"/>
        <v>3</v>
      </c>
      <c r="C130" s="5">
        <f t="shared" si="46"/>
        <v>12.94438389484031</v>
      </c>
      <c r="D130">
        <f t="shared" si="47"/>
        <v>45.33</v>
      </c>
      <c r="E130">
        <f t="shared" si="48"/>
        <v>45.33</v>
      </c>
      <c r="F130" s="8">
        <f t="shared" si="49"/>
        <v>0.97704999999999997</v>
      </c>
      <c r="G130" s="8">
        <f t="shared" si="50"/>
        <v>0.1016132</v>
      </c>
      <c r="H130" s="9">
        <f t="shared" si="51"/>
        <v>0.13960164316948151</v>
      </c>
      <c r="I130" s="8">
        <f t="shared" si="52"/>
        <v>1.2846274075918176</v>
      </c>
      <c r="J130" s="47">
        <f t="shared" si="53"/>
        <v>1.7648897678684365</v>
      </c>
      <c r="M130" s="1"/>
      <c r="N130" s="1"/>
    </row>
    <row r="131" spans="2:14">
      <c r="B131" s="32">
        <f t="shared" si="45"/>
        <v>4.5</v>
      </c>
      <c r="C131" s="5">
        <f t="shared" si="46"/>
        <v>8.1517072777937223</v>
      </c>
      <c r="D131">
        <f t="shared" si="47"/>
        <v>70.784999999999997</v>
      </c>
      <c r="E131">
        <f t="shared" si="48"/>
        <v>70.784999999999997</v>
      </c>
      <c r="F131" s="8">
        <f t="shared" si="49"/>
        <v>0.96557499999999996</v>
      </c>
      <c r="G131" s="8">
        <f t="shared" si="50"/>
        <v>0.1004198</v>
      </c>
      <c r="H131" s="9">
        <f t="shared" si="51"/>
        <v>0.10558054169444063</v>
      </c>
      <c r="I131" s="8">
        <f t="shared" si="52"/>
        <v>1.2846274075918176</v>
      </c>
      <c r="J131" s="47">
        <f t="shared" si="53"/>
        <v>1.3506465614258252</v>
      </c>
      <c r="M131" s="1"/>
      <c r="N131" s="1"/>
    </row>
    <row r="132" spans="2:14">
      <c r="B132" s="32">
        <f t="shared" si="45"/>
        <v>6</v>
      </c>
      <c r="C132" s="5">
        <f t="shared" si="46"/>
        <v>14.515693482076633</v>
      </c>
      <c r="D132">
        <f t="shared" si="47"/>
        <v>96.24</v>
      </c>
      <c r="E132">
        <f t="shared" si="48"/>
        <v>96.24</v>
      </c>
      <c r="F132" s="8">
        <f t="shared" si="49"/>
        <v>0.95409999999999995</v>
      </c>
      <c r="G132" s="8">
        <f t="shared" si="50"/>
        <v>9.9226400000000006E-2</v>
      </c>
      <c r="H132" s="9">
        <f t="shared" si="51"/>
        <v>0.15209157934876988</v>
      </c>
      <c r="I132" s="8">
        <f t="shared" si="52"/>
        <v>1.2846274075918176</v>
      </c>
      <c r="J132" s="47">
        <f t="shared" si="53"/>
        <v>1.9690426267138128</v>
      </c>
      <c r="M132" s="1"/>
      <c r="N132" s="1"/>
    </row>
    <row r="133" spans="2:14">
      <c r="B133" s="32">
        <f t="shared" si="45"/>
        <v>7</v>
      </c>
      <c r="C133" s="5">
        <f t="shared" si="46"/>
        <v>14.103926033820333</v>
      </c>
      <c r="D133">
        <f t="shared" si="47"/>
        <v>106.63999999999999</v>
      </c>
      <c r="E133">
        <f t="shared" si="48"/>
        <v>116.44999999999999</v>
      </c>
      <c r="F133" s="8">
        <f t="shared" si="49"/>
        <v>0.94645000000000001</v>
      </c>
      <c r="G133" s="8">
        <f t="shared" si="50"/>
        <v>0.10748562134283572</v>
      </c>
      <c r="H133" s="9">
        <f t="shared" si="51"/>
        <v>0.14873784394620096</v>
      </c>
      <c r="I133" s="8">
        <f t="shared" si="52"/>
        <v>1.2846274075918176</v>
      </c>
      <c r="J133" s="47">
        <f t="shared" si="53"/>
        <v>1.7776583369226633</v>
      </c>
      <c r="M133" s="1"/>
      <c r="N133" s="1"/>
    </row>
    <row r="134" spans="2:14">
      <c r="B134" s="32">
        <f t="shared" si="45"/>
        <v>7.5</v>
      </c>
      <c r="C134" s="5">
        <f t="shared" si="46"/>
        <v>16.65758472930149</v>
      </c>
      <c r="D134">
        <f t="shared" si="47"/>
        <v>111.83999999999999</v>
      </c>
      <c r="E134">
        <f t="shared" si="48"/>
        <v>126.55499999999999</v>
      </c>
      <c r="F134" s="8">
        <f>1-0.00765*B134</f>
        <v>0.94262500000000005</v>
      </c>
      <c r="G134" s="8">
        <f t="shared" si="50"/>
        <v>0.1109313869366953</v>
      </c>
      <c r="H134" s="9">
        <f t="shared" si="51"/>
        <v>0.17070817861085089</v>
      </c>
      <c r="I134" s="8">
        <f t="shared" si="52"/>
        <v>1.2846274075918176</v>
      </c>
      <c r="J134" s="47">
        <f t="shared" si="53"/>
        <v>1.9768652587812969</v>
      </c>
      <c r="M134" s="1"/>
      <c r="N134" s="1"/>
    </row>
    <row r="135" spans="2:14">
      <c r="B135" s="32">
        <f t="shared" si="45"/>
        <v>9</v>
      </c>
      <c r="C135" s="5">
        <f t="shared" si="46"/>
        <v>19.516369901084907</v>
      </c>
      <c r="D135">
        <f t="shared" si="47"/>
        <v>133.76999999999998</v>
      </c>
      <c r="E135">
        <f t="shared" si="48"/>
        <v>163.19999999999999</v>
      </c>
      <c r="F135" s="8">
        <f>1-0.00765*B135</f>
        <v>0.93115000000000003</v>
      </c>
      <c r="G135" s="8">
        <f t="shared" si="50"/>
        <v>0.11814474635568514</v>
      </c>
      <c r="H135" s="9">
        <f t="shared" si="51"/>
        <v>0.20011582154580282</v>
      </c>
      <c r="I135" s="8">
        <f t="shared" si="52"/>
        <v>1.2846274075918176</v>
      </c>
      <c r="J135" s="47">
        <f t="shared" si="53"/>
        <v>2.1759263698154361</v>
      </c>
      <c r="M135" s="1"/>
      <c r="N135" s="1"/>
    </row>
    <row r="136" spans="2:14">
      <c r="B136" s="32">
        <f t="shared" si="45"/>
        <v>10.5</v>
      </c>
      <c r="C136" s="5">
        <f t="shared" si="46"/>
        <v>17.96127829102096</v>
      </c>
      <c r="D136">
        <f t="shared" si="47"/>
        <v>152.45999999999998</v>
      </c>
      <c r="E136">
        <f>F117</f>
        <v>196.60499999999999</v>
      </c>
      <c r="F136" s="56">
        <f>1.174-0.0267*B136</f>
        <v>0.89364999999999994</v>
      </c>
      <c r="G136" s="8">
        <f t="shared" si="50"/>
        <v>0.1198503873671783</v>
      </c>
      <c r="H136" s="9">
        <f t="shared" si="51"/>
        <v>0.18330167039221951</v>
      </c>
      <c r="I136" s="8">
        <f t="shared" si="52"/>
        <v>1.2846274075918176</v>
      </c>
      <c r="J136" s="47">
        <f t="shared" si="53"/>
        <v>1.9647358245226059</v>
      </c>
      <c r="M136" s="1"/>
      <c r="N136" s="1"/>
    </row>
    <row r="137" spans="2:14">
      <c r="B137" s="32">
        <f t="shared" si="45"/>
        <v>12</v>
      </c>
      <c r="C137" s="5">
        <f t="shared" si="46"/>
        <v>21.604295299827662</v>
      </c>
      <c r="D137">
        <f t="shared" si="47"/>
        <v>171.14999999999998</v>
      </c>
      <c r="E137">
        <f t="shared" si="48"/>
        <v>230.01</v>
      </c>
      <c r="F137" s="8">
        <f>1.174-0.0267*B137</f>
        <v>0.85359999999999991</v>
      </c>
      <c r="G137" s="8">
        <f t="shared" si="50"/>
        <v>0.11930470198071867</v>
      </c>
      <c r="H137" s="9">
        <f t="shared" si="51"/>
        <v>0.22714925510120965</v>
      </c>
      <c r="I137" s="8">
        <f t="shared" si="52"/>
        <v>1.2846274075918176</v>
      </c>
      <c r="J137" s="47">
        <f t="shared" si="53"/>
        <v>2.4458563147346761</v>
      </c>
      <c r="M137" s="1"/>
      <c r="N137" s="1"/>
    </row>
    <row r="138" spans="2:14">
      <c r="B138" s="32">
        <f t="shared" si="45"/>
        <v>13</v>
      </c>
      <c r="C138" s="5">
        <f t="shared" si="46"/>
        <v>20.94330788004455</v>
      </c>
      <c r="D138">
        <f t="shared" si="47"/>
        <v>183.61</v>
      </c>
      <c r="E138">
        <f t="shared" si="48"/>
        <v>252.28</v>
      </c>
      <c r="F138" s="8">
        <f>1.174-0.0267*B138</f>
        <v>0.82689999999999997</v>
      </c>
      <c r="G138" s="8">
        <f t="shared" si="50"/>
        <v>0.11816063682805947</v>
      </c>
      <c r="H138" s="9">
        <f t="shared" si="51"/>
        <v>0.2179065067306542</v>
      </c>
      <c r="I138" s="8">
        <f t="shared" si="52"/>
        <v>1.2846274075918176</v>
      </c>
      <c r="J138" s="47">
        <f t="shared" si="53"/>
        <v>2.3690518124587063</v>
      </c>
      <c r="M138" s="1"/>
      <c r="N138" s="1"/>
    </row>
    <row r="139" spans="2:14">
      <c r="B139" s="32">
        <f t="shared" si="45"/>
        <v>13.5</v>
      </c>
      <c r="C139" s="5">
        <f t="shared" si="46"/>
        <v>27.498057164138199</v>
      </c>
      <c r="D139">
        <f t="shared" si="47"/>
        <v>189.84000000000003</v>
      </c>
      <c r="E139">
        <f t="shared" si="48"/>
        <v>263.41500000000002</v>
      </c>
      <c r="F139" s="8">
        <f t="shared" ref="F139:F140" si="54">1.174-0.0267*B139</f>
        <v>0.81354999999999988</v>
      </c>
      <c r="G139" s="8">
        <f t="shared" si="50"/>
        <v>0.1174006132427307</v>
      </c>
      <c r="H139" s="9">
        <f t="shared" si="51"/>
        <v>0.36408004155576379</v>
      </c>
      <c r="I139" s="8">
        <f t="shared" si="52"/>
        <v>1.2846274075918176</v>
      </c>
      <c r="J139" s="47">
        <f t="shared" si="53"/>
        <v>3.9838565321008823</v>
      </c>
    </row>
    <row r="140" spans="2:14">
      <c r="B140" s="35">
        <f t="shared" si="45"/>
        <v>15</v>
      </c>
      <c r="C140" s="48">
        <f t="shared" si="46"/>
        <v>22.668412440680793</v>
      </c>
      <c r="D140" s="36">
        <f t="shared" si="47"/>
        <v>211.17000000000002</v>
      </c>
      <c r="E140" s="36">
        <f t="shared" si="48"/>
        <v>299.46000000000004</v>
      </c>
      <c r="F140" s="49">
        <f t="shared" si="54"/>
        <v>0.77349999999999985</v>
      </c>
      <c r="G140" s="49">
        <f t="shared" si="50"/>
        <v>0.11407756897286546</v>
      </c>
      <c r="H140" s="50">
        <f t="shared" si="51"/>
        <v>0.24371516047639455</v>
      </c>
      <c r="I140" s="49">
        <f t="shared" si="52"/>
        <v>1.2846274075918176</v>
      </c>
      <c r="J140" s="51">
        <f t="shared" si="53"/>
        <v>2.744476215723747</v>
      </c>
    </row>
    <row r="141" spans="2:14">
      <c r="C141" s="5"/>
      <c r="F141" s="8"/>
      <c r="G141" s="8"/>
      <c r="H141" s="9"/>
      <c r="I141" s="8"/>
      <c r="J141" s="7"/>
    </row>
    <row r="142" spans="2:14">
      <c r="C142" s="5"/>
      <c r="F142" s="8"/>
      <c r="G142" s="8"/>
      <c r="H142" s="9"/>
      <c r="I142" s="8"/>
      <c r="J142" s="7"/>
    </row>
    <row r="149" spans="2:21" ht="22.8">
      <c r="C149" s="57" t="s">
        <v>1</v>
      </c>
      <c r="D149" s="57"/>
      <c r="E149" s="57"/>
      <c r="F149" s="57"/>
      <c r="G149" s="57"/>
      <c r="H149" s="57"/>
      <c r="I149" s="57"/>
      <c r="J149" s="57"/>
    </row>
    <row r="150" spans="2:21" ht="22.8">
      <c r="C150" s="57" t="s">
        <v>3</v>
      </c>
      <c r="D150" s="57"/>
      <c r="E150" s="57"/>
      <c r="F150" s="57"/>
      <c r="G150" s="57"/>
      <c r="H150" s="57"/>
      <c r="I150" s="57"/>
      <c r="J150" s="57"/>
      <c r="K150" s="57"/>
    </row>
    <row r="153" spans="2:21">
      <c r="B153" s="58" t="s">
        <v>62</v>
      </c>
      <c r="C153" s="58"/>
      <c r="D153" s="58" t="s">
        <v>63</v>
      </c>
      <c r="E153" s="58"/>
      <c r="F153" s="58" t="s">
        <v>64</v>
      </c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1">
      <c r="B154" t="s">
        <v>13</v>
      </c>
      <c r="C154" t="s">
        <v>55</v>
      </c>
      <c r="D154" t="s">
        <v>13</v>
      </c>
      <c r="E154" t="s">
        <v>55</v>
      </c>
      <c r="F154" t="s">
        <v>13</v>
      </c>
      <c r="G154" t="s">
        <v>55</v>
      </c>
    </row>
    <row r="155" spans="2:21">
      <c r="B155" t="s">
        <v>32</v>
      </c>
      <c r="D155" t="s">
        <v>32</v>
      </c>
      <c r="F155" t="s">
        <v>32</v>
      </c>
    </row>
    <row r="156" spans="2:21">
      <c r="B156" s="1">
        <v>1.5</v>
      </c>
      <c r="C156" s="1">
        <v>2.6039275879679207</v>
      </c>
      <c r="D156" s="1">
        <v>1.5</v>
      </c>
      <c r="E156" s="1">
        <v>1.9273416051951771</v>
      </c>
      <c r="F156" s="1">
        <v>1.5</v>
      </c>
      <c r="G156" s="1">
        <v>1.9352542630478136</v>
      </c>
      <c r="H156" s="1"/>
      <c r="I156" s="1"/>
      <c r="K156" s="1"/>
      <c r="M156" s="1"/>
      <c r="O156" s="1"/>
      <c r="P156" s="1"/>
      <c r="Q156" s="1"/>
      <c r="R156" s="1"/>
      <c r="S156" s="1"/>
      <c r="U156" s="1"/>
    </row>
    <row r="157" spans="2:21">
      <c r="B157" s="1">
        <v>2.5</v>
      </c>
      <c r="C157" s="1">
        <v>2.4345224105524035</v>
      </c>
      <c r="D157" s="1">
        <v>2.5</v>
      </c>
      <c r="E157" s="1">
        <v>1.8476956082521481</v>
      </c>
      <c r="F157" s="1">
        <v>2.5</v>
      </c>
      <c r="G157" s="1">
        <v>1.8580858085779275</v>
      </c>
      <c r="H157" s="1"/>
      <c r="I157" s="1"/>
      <c r="K157" s="1"/>
      <c r="M157" s="1"/>
      <c r="O157" s="1"/>
      <c r="P157" s="1"/>
      <c r="Q157" s="1"/>
      <c r="R157" s="1"/>
      <c r="S157" s="1"/>
      <c r="U157" s="1"/>
    </row>
    <row r="158" spans="2:21">
      <c r="B158" s="1">
        <v>3</v>
      </c>
      <c r="C158" s="1">
        <v>1.7125767652785777</v>
      </c>
      <c r="D158" s="1">
        <v>3</v>
      </c>
      <c r="E158" s="1">
        <v>1.4881000407934151</v>
      </c>
      <c r="F158" s="1">
        <v>3</v>
      </c>
      <c r="G158" s="1">
        <v>1.7648897678684365</v>
      </c>
      <c r="H158" s="1"/>
      <c r="I158" s="1"/>
      <c r="K158" s="1"/>
      <c r="M158" s="1"/>
      <c r="O158" s="1"/>
      <c r="P158" s="1"/>
      <c r="Q158" s="1"/>
      <c r="R158" s="1"/>
      <c r="S158" s="1"/>
      <c r="U158" s="1"/>
    </row>
    <row r="159" spans="2:21">
      <c r="B159" s="59">
        <v>4.5</v>
      </c>
      <c r="C159" s="1">
        <v>1.3607593919030045</v>
      </c>
      <c r="D159" s="1">
        <v>4</v>
      </c>
      <c r="E159" s="1">
        <v>1.6166211078962818</v>
      </c>
      <c r="F159" s="1">
        <v>4.5</v>
      </c>
      <c r="G159" s="1">
        <v>1.3506465614258252</v>
      </c>
      <c r="H159" s="1"/>
      <c r="I159" s="1"/>
      <c r="K159" s="1"/>
      <c r="M159" s="1"/>
      <c r="O159" s="1"/>
      <c r="P159" s="1"/>
      <c r="Q159" s="1"/>
      <c r="R159" s="1"/>
      <c r="S159" s="1"/>
      <c r="U159" s="1"/>
    </row>
    <row r="160" spans="2:21">
      <c r="B160" s="1">
        <v>6</v>
      </c>
      <c r="C160" s="1">
        <v>2.3184901564605638</v>
      </c>
      <c r="D160" s="1">
        <v>4.5</v>
      </c>
      <c r="E160" s="1">
        <v>1.7274787850388369</v>
      </c>
      <c r="F160" s="1">
        <v>6</v>
      </c>
      <c r="G160" s="1">
        <v>1.9690426267138128</v>
      </c>
      <c r="H160" s="1"/>
      <c r="I160" s="1"/>
      <c r="K160" s="1"/>
      <c r="M160" s="1"/>
      <c r="O160" s="1"/>
      <c r="P160" s="1"/>
      <c r="Q160" s="1"/>
      <c r="R160" s="1"/>
      <c r="S160" s="1"/>
      <c r="U160" s="1"/>
    </row>
    <row r="161" spans="2:21">
      <c r="B161" s="1">
        <v>6.5</v>
      </c>
      <c r="C161" s="1">
        <v>2.1762903597900225</v>
      </c>
      <c r="D161" s="1">
        <v>6</v>
      </c>
      <c r="E161" s="1">
        <v>1.812995425258261</v>
      </c>
      <c r="F161" s="1">
        <v>7</v>
      </c>
      <c r="G161" s="1">
        <v>1.7776583369226633</v>
      </c>
      <c r="H161" s="1"/>
      <c r="I161" s="1"/>
      <c r="K161" s="1"/>
      <c r="M161" s="1"/>
      <c r="O161" s="1"/>
      <c r="P161" s="1"/>
      <c r="Q161" s="1"/>
      <c r="R161" s="1"/>
      <c r="S161" s="1"/>
      <c r="U161" s="1"/>
    </row>
    <row r="162" spans="2:21">
      <c r="B162" s="1">
        <v>7.5</v>
      </c>
      <c r="C162" s="1">
        <v>1.7994300059339776</v>
      </c>
      <c r="D162" s="1">
        <v>7.5</v>
      </c>
      <c r="E162" s="1">
        <v>1.401110966654213</v>
      </c>
      <c r="F162" s="1">
        <v>7.5</v>
      </c>
      <c r="G162" s="1">
        <v>1.9768652587812969</v>
      </c>
      <c r="H162" s="1"/>
      <c r="I162" s="1"/>
      <c r="K162" s="1"/>
      <c r="M162" s="1"/>
      <c r="O162" s="1"/>
      <c r="P162" s="1"/>
      <c r="Q162" s="1"/>
      <c r="R162" s="1"/>
      <c r="S162" s="1"/>
      <c r="U162" s="1"/>
    </row>
    <row r="163" spans="2:21">
      <c r="B163" s="1">
        <v>9</v>
      </c>
      <c r="C163" s="1">
        <v>1.6615006745062471</v>
      </c>
      <c r="D163" s="1">
        <v>8.25</v>
      </c>
      <c r="E163" s="1">
        <v>1.3361559543027606</v>
      </c>
      <c r="F163" s="1">
        <v>9</v>
      </c>
      <c r="G163" s="1">
        <v>2.1759263698154361</v>
      </c>
      <c r="H163" s="1"/>
      <c r="I163" s="1"/>
      <c r="K163" s="1"/>
      <c r="M163" s="1"/>
      <c r="O163" s="1"/>
      <c r="P163" s="1"/>
      <c r="Q163" s="1"/>
      <c r="R163" s="1"/>
      <c r="S163" s="1"/>
      <c r="U163" s="1"/>
    </row>
    <row r="164" spans="2:21">
      <c r="B164" s="1">
        <v>9.5</v>
      </c>
      <c r="C164" s="1">
        <v>1.6233208531762056</v>
      </c>
      <c r="D164" s="1">
        <v>9</v>
      </c>
      <c r="E164" s="1">
        <v>2.0230737184779026</v>
      </c>
      <c r="F164" s="1">
        <v>10.5</v>
      </c>
      <c r="G164" s="1">
        <v>1.9647358245226059</v>
      </c>
      <c r="H164" s="1"/>
      <c r="I164" s="1"/>
      <c r="K164" s="1"/>
      <c r="M164" s="1"/>
      <c r="O164" s="1"/>
      <c r="P164" s="1"/>
      <c r="Q164" s="1"/>
      <c r="R164" s="1"/>
      <c r="S164" s="1"/>
      <c r="U164" s="1"/>
    </row>
    <row r="165" spans="2:21">
      <c r="B165" s="1">
        <v>10.5</v>
      </c>
      <c r="C165" s="1">
        <v>1.4685033530557263</v>
      </c>
      <c r="D165" s="1">
        <v>9.5</v>
      </c>
      <c r="E165" s="1">
        <v>1.9709695740577746</v>
      </c>
      <c r="F165" s="1">
        <v>12</v>
      </c>
      <c r="G165" s="1">
        <v>2.4458563147346761</v>
      </c>
      <c r="H165" s="1"/>
      <c r="I165" s="1"/>
      <c r="K165" s="1"/>
      <c r="M165" s="1"/>
      <c r="O165" s="1"/>
      <c r="P165" s="1"/>
      <c r="Q165" s="1"/>
      <c r="R165" s="1"/>
      <c r="S165" s="1"/>
      <c r="U165" s="1"/>
    </row>
    <row r="166" spans="2:21">
      <c r="B166" s="1">
        <v>12</v>
      </c>
      <c r="C166" s="1">
        <v>1.7872989570736404</v>
      </c>
      <c r="D166" s="1">
        <v>10.5</v>
      </c>
      <c r="E166" s="1">
        <v>2.2460545392379658</v>
      </c>
      <c r="F166" s="1">
        <v>13</v>
      </c>
      <c r="G166" s="1">
        <v>2.3690518124587063</v>
      </c>
      <c r="H166" s="1"/>
      <c r="I166" s="1"/>
      <c r="K166" s="1"/>
      <c r="M166" s="1"/>
      <c r="O166" s="1"/>
      <c r="P166" s="1"/>
      <c r="Q166" s="1"/>
      <c r="R166" s="1"/>
      <c r="S166" s="1"/>
      <c r="U166" s="1"/>
    </row>
    <row r="167" spans="2:21">
      <c r="B167" s="1"/>
      <c r="C167" s="1"/>
      <c r="D167" s="1">
        <v>12</v>
      </c>
      <c r="E167" s="1">
        <v>2.7088398621350969</v>
      </c>
      <c r="F167" s="1">
        <v>13.5</v>
      </c>
      <c r="G167" s="1">
        <v>3.9838565321008823</v>
      </c>
      <c r="H167" s="1"/>
      <c r="I167" s="1"/>
      <c r="K167" s="1"/>
      <c r="M167" s="1"/>
      <c r="O167" s="1"/>
      <c r="P167" s="1"/>
      <c r="Q167" s="1"/>
      <c r="R167" s="1"/>
      <c r="S167" s="1"/>
      <c r="U167" s="1"/>
    </row>
    <row r="168" spans="2:21">
      <c r="B168" s="1"/>
      <c r="C168" s="1"/>
      <c r="D168" s="1">
        <v>12.5</v>
      </c>
      <c r="E168" s="1">
        <v>2.647762385583273</v>
      </c>
      <c r="F168" s="1">
        <v>15</v>
      </c>
      <c r="G168" s="1">
        <v>2.744476215723747</v>
      </c>
      <c r="H168" s="1"/>
      <c r="I168" s="1"/>
      <c r="K168" s="1"/>
      <c r="M168" s="1"/>
      <c r="O168" s="1"/>
      <c r="P168" s="1"/>
      <c r="Q168" s="1"/>
      <c r="R168" s="1"/>
      <c r="S168" s="1"/>
      <c r="U168" s="1"/>
    </row>
    <row r="169" spans="2:21">
      <c r="B169" s="1"/>
      <c r="C169" s="1"/>
      <c r="D169" s="1">
        <v>13.5</v>
      </c>
      <c r="E169" s="1">
        <v>1.6082389136320332</v>
      </c>
      <c r="F169" s="1"/>
      <c r="G169" s="1"/>
      <c r="H169" s="1"/>
      <c r="I169" s="1"/>
      <c r="K169" s="1"/>
      <c r="M169" s="1"/>
      <c r="O169" s="1"/>
      <c r="P169" s="1"/>
      <c r="Q169" s="1"/>
      <c r="R169" s="1"/>
      <c r="S169" s="1"/>
    </row>
    <row r="170" spans="2:21">
      <c r="B170" s="1"/>
      <c r="C170" s="1"/>
      <c r="D170" s="1">
        <v>14.5</v>
      </c>
      <c r="E170" s="1">
        <v>1.6064187326176378</v>
      </c>
      <c r="F170" s="1"/>
      <c r="G170" s="1"/>
      <c r="H170" s="1"/>
      <c r="O170" s="1"/>
      <c r="P170" s="1"/>
      <c r="Q170" s="1"/>
      <c r="R170" s="1"/>
      <c r="S170" s="1"/>
    </row>
    <row r="171" spans="2:21">
      <c r="B171" s="1"/>
      <c r="C171" s="1"/>
      <c r="D171" s="1"/>
      <c r="E171" s="1"/>
      <c r="F171" s="1"/>
      <c r="G171" s="1"/>
      <c r="H171" s="1"/>
    </row>
  </sheetData>
  <mergeCells count="20">
    <mergeCell ref="C149:J149"/>
    <mergeCell ref="C150:K150"/>
    <mergeCell ref="L153:M153"/>
    <mergeCell ref="N153:O153"/>
    <mergeCell ref="P153:Q153"/>
    <mergeCell ref="R153:S153"/>
    <mergeCell ref="T153:U153"/>
    <mergeCell ref="B153:C153"/>
    <mergeCell ref="D153:E153"/>
    <mergeCell ref="F153:G153"/>
    <mergeCell ref="H153:I153"/>
    <mergeCell ref="J153:K153"/>
    <mergeCell ref="E49:L49"/>
    <mergeCell ref="E99:L99"/>
    <mergeCell ref="E100:L100"/>
    <mergeCell ref="E1:L1"/>
    <mergeCell ref="E2:L2"/>
    <mergeCell ref="E3:L3"/>
    <mergeCell ref="E47:L47"/>
    <mergeCell ref="E48:L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2021-11-21T07:19:56Z</dcterms:created>
  <dcterms:modified xsi:type="dcterms:W3CDTF">2021-11-23T05:28:48Z</dcterms:modified>
  <cp:category/>
  <cp:contentStatus/>
</cp:coreProperties>
</file>