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8"/>
  </bookViews>
  <sheets>
    <sheet name="Sheet1" sheetId="1" r:id="rId1"/>
    <sheet name="Sheet2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9" i="1" l="1"/>
  <c r="E352" i="1"/>
  <c r="E353" i="1"/>
  <c r="B345" i="1"/>
  <c r="B346" i="1"/>
  <c r="B347" i="1"/>
  <c r="B348" i="1"/>
  <c r="B349" i="1"/>
  <c r="B350" i="1"/>
  <c r="F350" i="1" s="1"/>
  <c r="B351" i="1"/>
  <c r="F351" i="1" s="1"/>
  <c r="B352" i="1"/>
  <c r="F352" i="1" s="1"/>
  <c r="B353" i="1"/>
  <c r="F353" i="1" s="1"/>
  <c r="B354" i="1"/>
  <c r="F354" i="1" s="1"/>
  <c r="B344" i="1"/>
  <c r="E332" i="1"/>
  <c r="D351" i="1" s="1"/>
  <c r="E333" i="1"/>
  <c r="D352" i="1" s="1"/>
  <c r="E334" i="1"/>
  <c r="D353" i="1" s="1"/>
  <c r="F331" i="1"/>
  <c r="E350" i="1" s="1"/>
  <c r="F332" i="1"/>
  <c r="E351" i="1" s="1"/>
  <c r="F333" i="1"/>
  <c r="F334" i="1"/>
  <c r="F335" i="1"/>
  <c r="E354" i="1" s="1"/>
  <c r="F330" i="1"/>
  <c r="E330" i="1" s="1"/>
  <c r="D349" i="1" s="1"/>
  <c r="I354" i="1"/>
  <c r="I353" i="1"/>
  <c r="I352" i="1"/>
  <c r="I351" i="1"/>
  <c r="I350" i="1"/>
  <c r="I349" i="1"/>
  <c r="I348" i="1"/>
  <c r="F348" i="1"/>
  <c r="I347" i="1"/>
  <c r="F347" i="1"/>
  <c r="I346" i="1"/>
  <c r="F346" i="1"/>
  <c r="I345" i="1"/>
  <c r="F345" i="1"/>
  <c r="I344" i="1"/>
  <c r="F344" i="1"/>
  <c r="J335" i="1"/>
  <c r="J334" i="1"/>
  <c r="J333" i="1"/>
  <c r="J332" i="1"/>
  <c r="J331" i="1"/>
  <c r="J330" i="1"/>
  <c r="J329" i="1"/>
  <c r="F329" i="1"/>
  <c r="E348" i="1" s="1"/>
  <c r="E329" i="1"/>
  <c r="D348" i="1" s="1"/>
  <c r="J328" i="1"/>
  <c r="F328" i="1"/>
  <c r="E347" i="1" s="1"/>
  <c r="E328" i="1"/>
  <c r="D347" i="1" s="1"/>
  <c r="J327" i="1"/>
  <c r="F327" i="1"/>
  <c r="E346" i="1" s="1"/>
  <c r="E327" i="1"/>
  <c r="D346" i="1" s="1"/>
  <c r="J326" i="1"/>
  <c r="F326" i="1"/>
  <c r="E345" i="1" s="1"/>
  <c r="E326" i="1"/>
  <c r="D345" i="1" s="1"/>
  <c r="J325" i="1"/>
  <c r="F325" i="1"/>
  <c r="E344" i="1" s="1"/>
  <c r="E325" i="1"/>
  <c r="D344" i="1" s="1"/>
  <c r="F303" i="1"/>
  <c r="F304" i="1"/>
  <c r="F305" i="1"/>
  <c r="E297" i="1"/>
  <c r="E299" i="1"/>
  <c r="E300" i="1"/>
  <c r="E303" i="1"/>
  <c r="E305" i="1"/>
  <c r="E306" i="1"/>
  <c r="E294" i="1"/>
  <c r="B295" i="1"/>
  <c r="F295" i="1" s="1"/>
  <c r="B296" i="1"/>
  <c r="F296" i="1" s="1"/>
  <c r="B297" i="1"/>
  <c r="B298" i="1"/>
  <c r="F298" i="1" s="1"/>
  <c r="B299" i="1"/>
  <c r="B300" i="1"/>
  <c r="F300" i="1" s="1"/>
  <c r="B301" i="1"/>
  <c r="F301" i="1" s="1"/>
  <c r="B302" i="1"/>
  <c r="F302" i="1" s="1"/>
  <c r="B303" i="1"/>
  <c r="B304" i="1"/>
  <c r="B305" i="1"/>
  <c r="B306" i="1"/>
  <c r="F306" i="1" s="1"/>
  <c r="B294" i="1"/>
  <c r="F294" i="1" s="1"/>
  <c r="E281" i="1"/>
  <c r="D301" i="1" s="1"/>
  <c r="E284" i="1"/>
  <c r="D304" i="1" s="1"/>
  <c r="E285" i="1"/>
  <c r="D305" i="1" s="1"/>
  <c r="E280" i="1"/>
  <c r="D300" i="1" s="1"/>
  <c r="F281" i="1"/>
  <c r="E301" i="1" s="1"/>
  <c r="F282" i="1"/>
  <c r="E282" i="1" s="1"/>
  <c r="D302" i="1" s="1"/>
  <c r="F283" i="1"/>
  <c r="E283" i="1" s="1"/>
  <c r="D303" i="1" s="1"/>
  <c r="F284" i="1"/>
  <c r="E304" i="1" s="1"/>
  <c r="F285" i="1"/>
  <c r="F286" i="1"/>
  <c r="E286" i="1" s="1"/>
  <c r="D306" i="1" s="1"/>
  <c r="F280" i="1"/>
  <c r="F279" i="1"/>
  <c r="E279" i="1"/>
  <c r="D299" i="1" s="1"/>
  <c r="B244" i="1"/>
  <c r="B245" i="1"/>
  <c r="B246" i="1"/>
  <c r="B247" i="1"/>
  <c r="B248" i="1"/>
  <c r="B249" i="1"/>
  <c r="B250" i="1"/>
  <c r="B251" i="1"/>
  <c r="F251" i="1" s="1"/>
  <c r="B252" i="1"/>
  <c r="F252" i="1" s="1"/>
  <c r="B253" i="1"/>
  <c r="F253" i="1" s="1"/>
  <c r="B254" i="1"/>
  <c r="F254" i="1" s="1"/>
  <c r="B255" i="1"/>
  <c r="F255" i="1" s="1"/>
  <c r="B243" i="1"/>
  <c r="F230" i="1"/>
  <c r="F231" i="1"/>
  <c r="F232" i="1"/>
  <c r="F233" i="1"/>
  <c r="F234" i="1"/>
  <c r="F235" i="1"/>
  <c r="F229" i="1"/>
  <c r="F223" i="1"/>
  <c r="I306" i="1"/>
  <c r="I305" i="1"/>
  <c r="I304" i="1"/>
  <c r="I303" i="1"/>
  <c r="I302" i="1"/>
  <c r="I301" i="1"/>
  <c r="I300" i="1"/>
  <c r="I299" i="1"/>
  <c r="F299" i="1"/>
  <c r="I298" i="1"/>
  <c r="I297" i="1"/>
  <c r="F297" i="1"/>
  <c r="I296" i="1"/>
  <c r="I295" i="1"/>
  <c r="I294" i="1"/>
  <c r="J286" i="1"/>
  <c r="J285" i="1"/>
  <c r="J284" i="1"/>
  <c r="J283" i="1"/>
  <c r="J282" i="1"/>
  <c r="J281" i="1"/>
  <c r="J280" i="1"/>
  <c r="J279" i="1"/>
  <c r="J278" i="1"/>
  <c r="F278" i="1"/>
  <c r="E298" i="1" s="1"/>
  <c r="E278" i="1"/>
  <c r="D298" i="1" s="1"/>
  <c r="J277" i="1"/>
  <c r="F277" i="1"/>
  <c r="E277" i="1"/>
  <c r="D297" i="1" s="1"/>
  <c r="J276" i="1"/>
  <c r="F276" i="1"/>
  <c r="E296" i="1" s="1"/>
  <c r="E276" i="1"/>
  <c r="D296" i="1" s="1"/>
  <c r="J275" i="1"/>
  <c r="F275" i="1"/>
  <c r="E295" i="1" s="1"/>
  <c r="E275" i="1"/>
  <c r="D295" i="1" s="1"/>
  <c r="J274" i="1"/>
  <c r="F274" i="1"/>
  <c r="E274" i="1"/>
  <c r="G274" i="1" s="1"/>
  <c r="O274" i="1" s="1"/>
  <c r="P274" i="1" s="1"/>
  <c r="C294" i="1" s="1"/>
  <c r="H294" i="1" s="1"/>
  <c r="G306" i="1" l="1"/>
  <c r="E335" i="1"/>
  <c r="D354" i="1" s="1"/>
  <c r="D294" i="1"/>
  <c r="G294" i="1" s="1"/>
  <c r="J294" i="1" s="1"/>
  <c r="E331" i="1"/>
  <c r="D350" i="1" s="1"/>
  <c r="G350" i="1" s="1"/>
  <c r="E302" i="1"/>
  <c r="E349" i="1"/>
  <c r="G325" i="1"/>
  <c r="O325" i="1" s="1"/>
  <c r="P325" i="1" s="1"/>
  <c r="G334" i="1"/>
  <c r="O334" i="1" s="1"/>
  <c r="P334" i="1" s="1"/>
  <c r="G333" i="1"/>
  <c r="O333" i="1" s="1"/>
  <c r="P333" i="1" s="1"/>
  <c r="G332" i="1"/>
  <c r="O332" i="1" s="1"/>
  <c r="P332" i="1" s="1"/>
  <c r="G331" i="1"/>
  <c r="G330" i="1"/>
  <c r="O330" i="1" s="1"/>
  <c r="P330" i="1" s="1"/>
  <c r="G329" i="1"/>
  <c r="O329" i="1" s="1"/>
  <c r="P329" i="1" s="1"/>
  <c r="G328" i="1"/>
  <c r="O328" i="1" s="1"/>
  <c r="P328" i="1" s="1"/>
  <c r="G327" i="1"/>
  <c r="O327" i="1" s="1"/>
  <c r="P327" i="1" s="1"/>
  <c r="G326" i="1"/>
  <c r="O326" i="1" s="1"/>
  <c r="P326" i="1" s="1"/>
  <c r="G344" i="1"/>
  <c r="G345" i="1"/>
  <c r="G346" i="1"/>
  <c r="G347" i="1"/>
  <c r="G348" i="1"/>
  <c r="G349" i="1"/>
  <c r="G351" i="1"/>
  <c r="G352" i="1"/>
  <c r="G353" i="1"/>
  <c r="G354" i="1"/>
  <c r="G275" i="1"/>
  <c r="O275" i="1" s="1"/>
  <c r="P275" i="1" s="1"/>
  <c r="C295" i="1" s="1"/>
  <c r="H295" i="1" s="1"/>
  <c r="G276" i="1"/>
  <c r="O276" i="1" s="1"/>
  <c r="P276" i="1" s="1"/>
  <c r="C296" i="1" s="1"/>
  <c r="H296" i="1" s="1"/>
  <c r="J296" i="1" s="1"/>
  <c r="G295" i="1"/>
  <c r="G277" i="1"/>
  <c r="O277" i="1" s="1"/>
  <c r="P277" i="1" s="1"/>
  <c r="C297" i="1" s="1"/>
  <c r="H297" i="1" s="1"/>
  <c r="J297" i="1" s="1"/>
  <c r="G278" i="1"/>
  <c r="O278" i="1" s="1"/>
  <c r="P278" i="1" s="1"/>
  <c r="C298" i="1" s="1"/>
  <c r="H298" i="1" s="1"/>
  <c r="J298" i="1" s="1"/>
  <c r="G297" i="1"/>
  <c r="G279" i="1"/>
  <c r="O279" i="1" s="1"/>
  <c r="P279" i="1" s="1"/>
  <c r="C299" i="1" s="1"/>
  <c r="H299" i="1" s="1"/>
  <c r="J299" i="1" s="1"/>
  <c r="G298" i="1"/>
  <c r="G280" i="1"/>
  <c r="O280" i="1" s="1"/>
  <c r="P280" i="1" s="1"/>
  <c r="C300" i="1" s="1"/>
  <c r="H300" i="1" s="1"/>
  <c r="G299" i="1"/>
  <c r="G281" i="1"/>
  <c r="O281" i="1" s="1"/>
  <c r="P281" i="1" s="1"/>
  <c r="C301" i="1" s="1"/>
  <c r="H301" i="1" s="1"/>
  <c r="G300" i="1"/>
  <c r="J300" i="1" s="1"/>
  <c r="G283" i="1"/>
  <c r="O283" i="1" s="1"/>
  <c r="P283" i="1" s="1"/>
  <c r="C303" i="1" s="1"/>
  <c r="H303" i="1" s="1"/>
  <c r="G302" i="1"/>
  <c r="G285" i="1"/>
  <c r="O285" i="1" s="1"/>
  <c r="P285" i="1" s="1"/>
  <c r="C305" i="1" s="1"/>
  <c r="H305" i="1" s="1"/>
  <c r="G296" i="1"/>
  <c r="G304" i="1"/>
  <c r="J295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F250" i="1"/>
  <c r="I249" i="1"/>
  <c r="H249" i="1"/>
  <c r="F249" i="1"/>
  <c r="I248" i="1"/>
  <c r="H248" i="1"/>
  <c r="F248" i="1"/>
  <c r="I247" i="1"/>
  <c r="H247" i="1"/>
  <c r="F247" i="1"/>
  <c r="I246" i="1"/>
  <c r="H246" i="1"/>
  <c r="F246" i="1"/>
  <c r="I245" i="1"/>
  <c r="H245" i="1"/>
  <c r="F245" i="1"/>
  <c r="I244" i="1"/>
  <c r="H244" i="1"/>
  <c r="F244" i="1"/>
  <c r="I243" i="1"/>
  <c r="H243" i="1"/>
  <c r="F243" i="1"/>
  <c r="J235" i="1"/>
  <c r="J234" i="1"/>
  <c r="J233" i="1"/>
  <c r="J232" i="1"/>
  <c r="J231" i="1"/>
  <c r="J230" i="1"/>
  <c r="J229" i="1"/>
  <c r="E229" i="1"/>
  <c r="J228" i="1"/>
  <c r="F228" i="1"/>
  <c r="E228" i="1"/>
  <c r="J227" i="1"/>
  <c r="F227" i="1"/>
  <c r="E227" i="1"/>
  <c r="J226" i="1"/>
  <c r="F226" i="1"/>
  <c r="E226" i="1"/>
  <c r="J225" i="1"/>
  <c r="F225" i="1"/>
  <c r="E225" i="1"/>
  <c r="J224" i="1"/>
  <c r="F224" i="1"/>
  <c r="E224" i="1"/>
  <c r="J223" i="1"/>
  <c r="E223" i="1"/>
  <c r="G223" i="1" s="1"/>
  <c r="O223" i="1" s="1"/>
  <c r="P223" i="1" s="1"/>
  <c r="F203" i="1"/>
  <c r="F201" i="1"/>
  <c r="F202" i="1"/>
  <c r="F193" i="1"/>
  <c r="F152" i="1"/>
  <c r="F153" i="1"/>
  <c r="F154" i="1"/>
  <c r="F155" i="1"/>
  <c r="F156" i="1"/>
  <c r="F157" i="1"/>
  <c r="F144" i="1"/>
  <c r="I205" i="1"/>
  <c r="H205" i="1"/>
  <c r="F205" i="1"/>
  <c r="I204" i="1"/>
  <c r="H204" i="1"/>
  <c r="F204" i="1"/>
  <c r="I203" i="1"/>
  <c r="H203" i="1"/>
  <c r="I202" i="1"/>
  <c r="H202" i="1"/>
  <c r="I201" i="1"/>
  <c r="H201" i="1"/>
  <c r="I200" i="1"/>
  <c r="H200" i="1"/>
  <c r="F200" i="1"/>
  <c r="I199" i="1"/>
  <c r="H199" i="1"/>
  <c r="F199" i="1"/>
  <c r="I198" i="1"/>
  <c r="H198" i="1"/>
  <c r="F198" i="1"/>
  <c r="I197" i="1"/>
  <c r="H197" i="1"/>
  <c r="F197" i="1"/>
  <c r="I196" i="1"/>
  <c r="H196" i="1"/>
  <c r="F196" i="1"/>
  <c r="I195" i="1"/>
  <c r="H195" i="1"/>
  <c r="F195" i="1"/>
  <c r="I194" i="1"/>
  <c r="H194" i="1"/>
  <c r="F194" i="1"/>
  <c r="I193" i="1"/>
  <c r="H193" i="1"/>
  <c r="F174" i="1"/>
  <c r="E193" i="1" s="1"/>
  <c r="J186" i="1"/>
  <c r="F186" i="1"/>
  <c r="J185" i="1"/>
  <c r="F185" i="1"/>
  <c r="E204" i="1" s="1"/>
  <c r="E185" i="1"/>
  <c r="J184" i="1"/>
  <c r="F184" i="1"/>
  <c r="E203" i="1" s="1"/>
  <c r="E184" i="1"/>
  <c r="J183" i="1"/>
  <c r="F183" i="1"/>
  <c r="J182" i="1"/>
  <c r="F182" i="1"/>
  <c r="J181" i="1"/>
  <c r="F181" i="1"/>
  <c r="J180" i="1"/>
  <c r="F180" i="1"/>
  <c r="E199" i="1" s="1"/>
  <c r="E180" i="1"/>
  <c r="J179" i="1"/>
  <c r="F179" i="1"/>
  <c r="E198" i="1" s="1"/>
  <c r="E179" i="1"/>
  <c r="J178" i="1"/>
  <c r="F178" i="1"/>
  <c r="E197" i="1" s="1"/>
  <c r="E178" i="1"/>
  <c r="J177" i="1"/>
  <c r="F177" i="1"/>
  <c r="E196" i="1" s="1"/>
  <c r="E177" i="1"/>
  <c r="J176" i="1"/>
  <c r="F176" i="1"/>
  <c r="E195" i="1" s="1"/>
  <c r="E176" i="1"/>
  <c r="J175" i="1"/>
  <c r="F175" i="1"/>
  <c r="E194" i="1" s="1"/>
  <c r="E175" i="1"/>
  <c r="J174" i="1"/>
  <c r="E174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46" i="1"/>
  <c r="H149" i="1"/>
  <c r="H148" i="1"/>
  <c r="H147" i="1"/>
  <c r="H145" i="1"/>
  <c r="H144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F151" i="1"/>
  <c r="I150" i="1"/>
  <c r="H150" i="1"/>
  <c r="F150" i="1"/>
  <c r="I149" i="1"/>
  <c r="F149" i="1"/>
  <c r="I148" i="1"/>
  <c r="F148" i="1"/>
  <c r="I147" i="1"/>
  <c r="F147" i="1"/>
  <c r="I146" i="1"/>
  <c r="H146" i="1"/>
  <c r="F146" i="1"/>
  <c r="I145" i="1"/>
  <c r="F145" i="1"/>
  <c r="I144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23" i="1"/>
  <c r="E124" i="1"/>
  <c r="E125" i="1"/>
  <c r="E126" i="1"/>
  <c r="E127" i="1"/>
  <c r="E128" i="1"/>
  <c r="E129" i="1"/>
  <c r="E123" i="1"/>
  <c r="F131" i="1"/>
  <c r="F132" i="1"/>
  <c r="F133" i="1"/>
  <c r="F134" i="1"/>
  <c r="F135" i="1"/>
  <c r="F136" i="1"/>
  <c r="F130" i="1"/>
  <c r="F124" i="1"/>
  <c r="E145" i="1" s="1"/>
  <c r="F125" i="1"/>
  <c r="E146" i="1" s="1"/>
  <c r="F126" i="1"/>
  <c r="E147" i="1" s="1"/>
  <c r="F127" i="1"/>
  <c r="E148" i="1" s="1"/>
  <c r="F128" i="1"/>
  <c r="E149" i="1" s="1"/>
  <c r="F129" i="1"/>
  <c r="E150" i="1" s="1"/>
  <c r="F123" i="1"/>
  <c r="E144" i="1" s="1"/>
  <c r="C345" i="1" l="1"/>
  <c r="H354" i="1"/>
  <c r="J354" i="1" s="1"/>
  <c r="C353" i="1"/>
  <c r="J243" i="1"/>
  <c r="C346" i="1"/>
  <c r="H346" i="1" s="1"/>
  <c r="J346" i="1" s="1"/>
  <c r="G335" i="1"/>
  <c r="O335" i="1" s="1"/>
  <c r="P335" i="1" s="1"/>
  <c r="C354" i="1" s="1"/>
  <c r="H348" i="1"/>
  <c r="C347" i="1"/>
  <c r="H347" i="1" s="1"/>
  <c r="J347" i="1" s="1"/>
  <c r="H345" i="1"/>
  <c r="C344" i="1"/>
  <c r="H344" i="1" s="1"/>
  <c r="J348" i="1"/>
  <c r="H349" i="1"/>
  <c r="J349" i="1" s="1"/>
  <c r="C348" i="1"/>
  <c r="C349" i="1"/>
  <c r="O331" i="1"/>
  <c r="P331" i="1" s="1"/>
  <c r="J345" i="1"/>
  <c r="C351" i="1"/>
  <c r="J344" i="1"/>
  <c r="H353" i="1"/>
  <c r="J353" i="1" s="1"/>
  <c r="C352" i="1"/>
  <c r="H352" i="1" s="1"/>
  <c r="J352" i="1" s="1"/>
  <c r="E151" i="1"/>
  <c r="E130" i="1"/>
  <c r="E157" i="1"/>
  <c r="E136" i="1"/>
  <c r="E156" i="1"/>
  <c r="E135" i="1"/>
  <c r="E155" i="1"/>
  <c r="E134" i="1"/>
  <c r="E154" i="1"/>
  <c r="E133" i="1"/>
  <c r="E153" i="1"/>
  <c r="E132" i="1"/>
  <c r="E152" i="1"/>
  <c r="E131" i="1"/>
  <c r="D144" i="1"/>
  <c r="G123" i="1"/>
  <c r="O123" i="1" s="1"/>
  <c r="P123" i="1" s="1"/>
  <c r="D150" i="1"/>
  <c r="G129" i="1"/>
  <c r="O129" i="1" s="1"/>
  <c r="P129" i="1" s="1"/>
  <c r="D149" i="1"/>
  <c r="G128" i="1"/>
  <c r="O128" i="1" s="1"/>
  <c r="P128" i="1" s="1"/>
  <c r="D148" i="1"/>
  <c r="G127" i="1"/>
  <c r="O127" i="1" s="1"/>
  <c r="P127" i="1" s="1"/>
  <c r="D147" i="1"/>
  <c r="G126" i="1"/>
  <c r="O126" i="1" s="1"/>
  <c r="P126" i="1" s="1"/>
  <c r="D146" i="1"/>
  <c r="G125" i="1"/>
  <c r="O125" i="1" s="1"/>
  <c r="P125" i="1" s="1"/>
  <c r="D145" i="1"/>
  <c r="G124" i="1"/>
  <c r="O124" i="1" s="1"/>
  <c r="P124" i="1" s="1"/>
  <c r="G145" i="1"/>
  <c r="G148" i="1"/>
  <c r="G150" i="1"/>
  <c r="G174" i="1"/>
  <c r="O174" i="1" s="1"/>
  <c r="D193" i="1"/>
  <c r="G175" i="1"/>
  <c r="O175" i="1" s="1"/>
  <c r="P175" i="1" s="1"/>
  <c r="D194" i="1"/>
  <c r="G194" i="1"/>
  <c r="G176" i="1"/>
  <c r="O176" i="1" s="1"/>
  <c r="D195" i="1"/>
  <c r="G195" i="1" s="1"/>
  <c r="J195" i="1" s="1"/>
  <c r="G177" i="1"/>
  <c r="O177" i="1" s="1"/>
  <c r="D196" i="1"/>
  <c r="G196" i="1" s="1"/>
  <c r="J196" i="1" s="1"/>
  <c r="G178" i="1"/>
  <c r="O178" i="1" s="1"/>
  <c r="P178" i="1" s="1"/>
  <c r="D197" i="1"/>
  <c r="G197" i="1" s="1"/>
  <c r="J197" i="1" s="1"/>
  <c r="G179" i="1"/>
  <c r="O179" i="1" s="1"/>
  <c r="D198" i="1"/>
  <c r="G198" i="1" s="1"/>
  <c r="J198" i="1" s="1"/>
  <c r="G180" i="1"/>
  <c r="O180" i="1" s="1"/>
  <c r="D199" i="1"/>
  <c r="G199" i="1" s="1"/>
  <c r="J199" i="1" s="1"/>
  <c r="E181" i="1"/>
  <c r="E200" i="1"/>
  <c r="E182" i="1"/>
  <c r="E201" i="1"/>
  <c r="E183" i="1"/>
  <c r="E202" i="1"/>
  <c r="G184" i="1"/>
  <c r="O184" i="1" s="1"/>
  <c r="D203" i="1"/>
  <c r="G203" i="1" s="1"/>
  <c r="J203" i="1" s="1"/>
  <c r="G185" i="1"/>
  <c r="O185" i="1" s="1"/>
  <c r="D204" i="1"/>
  <c r="G204" i="1" s="1"/>
  <c r="J204" i="1" s="1"/>
  <c r="E186" i="1"/>
  <c r="E205" i="1"/>
  <c r="G224" i="1"/>
  <c r="O224" i="1" s="1"/>
  <c r="P224" i="1" s="1"/>
  <c r="G243" i="1"/>
  <c r="G225" i="1"/>
  <c r="O225" i="1" s="1"/>
  <c r="P225" i="1" s="1"/>
  <c r="G244" i="1"/>
  <c r="G245" i="1"/>
  <c r="G226" i="1"/>
  <c r="O226" i="1" s="1"/>
  <c r="P226" i="1"/>
  <c r="G227" i="1"/>
  <c r="O227" i="1" s="1"/>
  <c r="P227" i="1" s="1"/>
  <c r="G246" i="1"/>
  <c r="J246" i="1" s="1"/>
  <c r="G228" i="1"/>
  <c r="O228" i="1" s="1"/>
  <c r="P228" i="1" s="1"/>
  <c r="G247" i="1"/>
  <c r="J247" i="1" s="1"/>
  <c r="G229" i="1"/>
  <c r="O229" i="1" s="1"/>
  <c r="P229" i="1" s="1"/>
  <c r="G248" i="1"/>
  <c r="J248" i="1" s="1"/>
  <c r="E230" i="1"/>
  <c r="E231" i="1"/>
  <c r="E232" i="1"/>
  <c r="E233" i="1"/>
  <c r="E234" i="1"/>
  <c r="E235" i="1"/>
  <c r="J244" i="1"/>
  <c r="J245" i="1"/>
  <c r="G255" i="1"/>
  <c r="J255" i="1"/>
  <c r="G286" i="1"/>
  <c r="O286" i="1" s="1"/>
  <c r="P286" i="1" s="1"/>
  <c r="C306" i="1" s="1"/>
  <c r="H306" i="1" s="1"/>
  <c r="J306" i="1" s="1"/>
  <c r="G305" i="1"/>
  <c r="J305" i="1" s="1"/>
  <c r="G284" i="1"/>
  <c r="O284" i="1" s="1"/>
  <c r="P284" i="1" s="1"/>
  <c r="C304" i="1" s="1"/>
  <c r="H304" i="1" s="1"/>
  <c r="J304" i="1" s="1"/>
  <c r="G303" i="1"/>
  <c r="J303" i="1" s="1"/>
  <c r="G282" i="1"/>
  <c r="O282" i="1" s="1"/>
  <c r="P282" i="1" s="1"/>
  <c r="C302" i="1" s="1"/>
  <c r="H302" i="1" s="1"/>
  <c r="J302" i="1" s="1"/>
  <c r="G301" i="1"/>
  <c r="J301" i="1" s="1"/>
  <c r="G149" i="1"/>
  <c r="G146" i="1"/>
  <c r="J146" i="1" s="1"/>
  <c r="G147" i="1"/>
  <c r="J147" i="1" s="1"/>
  <c r="G144" i="1"/>
  <c r="J144" i="1" s="1"/>
  <c r="G193" i="1"/>
  <c r="J193" i="1" s="1"/>
  <c r="J194" i="1"/>
  <c r="P185" i="1"/>
  <c r="P184" i="1"/>
  <c r="P180" i="1"/>
  <c r="P179" i="1"/>
  <c r="P177" i="1"/>
  <c r="P176" i="1"/>
  <c r="P174" i="1"/>
  <c r="J145" i="1"/>
  <c r="J148" i="1"/>
  <c r="J150" i="1"/>
  <c r="J149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46" i="1"/>
  <c r="F56" i="1"/>
  <c r="G56" i="1" s="1"/>
  <c r="F57" i="1"/>
  <c r="G57" i="1" s="1"/>
  <c r="F58" i="1"/>
  <c r="G58" i="1" s="1"/>
  <c r="F59" i="1"/>
  <c r="G59" i="1" s="1"/>
  <c r="F55" i="1"/>
  <c r="G55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46" i="1"/>
  <c r="G46" i="1" s="1"/>
  <c r="F25" i="1"/>
  <c r="N25" i="1" s="1"/>
  <c r="F22" i="1"/>
  <c r="N22" i="1" s="1"/>
  <c r="F23" i="1"/>
  <c r="N23" i="1" s="1"/>
  <c r="F24" i="1"/>
  <c r="N24" i="1" s="1"/>
  <c r="F18" i="1"/>
  <c r="N18" i="1" s="1"/>
  <c r="F19" i="1"/>
  <c r="N19" i="1" s="1"/>
  <c r="F20" i="1"/>
  <c r="N20" i="1" s="1"/>
  <c r="F21" i="1"/>
  <c r="N21" i="1" s="1"/>
  <c r="F13" i="1"/>
  <c r="N13" i="1" s="1"/>
  <c r="F14" i="1"/>
  <c r="N14" i="1" s="1"/>
  <c r="F15" i="1"/>
  <c r="N15" i="1" s="1"/>
  <c r="F16" i="1"/>
  <c r="N16" i="1" s="1"/>
  <c r="F17" i="1"/>
  <c r="N17" i="1" s="1"/>
  <c r="F12" i="1"/>
  <c r="N12" i="1" s="1"/>
  <c r="E13" i="1"/>
  <c r="E14" i="1"/>
  <c r="E15" i="1"/>
  <c r="E16" i="1"/>
  <c r="E17" i="1"/>
  <c r="E18" i="1"/>
  <c r="I22" i="1"/>
  <c r="I23" i="1"/>
  <c r="I24" i="1"/>
  <c r="I25" i="1"/>
  <c r="I13" i="1"/>
  <c r="I14" i="1"/>
  <c r="I15" i="1"/>
  <c r="I16" i="1"/>
  <c r="I17" i="1"/>
  <c r="I18" i="1"/>
  <c r="I19" i="1"/>
  <c r="I20" i="1"/>
  <c r="I21" i="1"/>
  <c r="I12" i="1"/>
  <c r="H351" i="1" l="1"/>
  <c r="J351" i="1" s="1"/>
  <c r="C350" i="1"/>
  <c r="H350" i="1" s="1"/>
  <c r="J350" i="1" s="1"/>
  <c r="O12" i="1"/>
  <c r="O17" i="1"/>
  <c r="O16" i="1"/>
  <c r="O15" i="1"/>
  <c r="O14" i="1"/>
  <c r="O13" i="1"/>
  <c r="O21" i="1"/>
  <c r="O20" i="1"/>
  <c r="O19" i="1"/>
  <c r="O18" i="1"/>
  <c r="O24" i="1"/>
  <c r="O23" i="1"/>
  <c r="O22" i="1"/>
  <c r="O25" i="1"/>
  <c r="G235" i="1"/>
  <c r="O235" i="1" s="1"/>
  <c r="P235" i="1" s="1"/>
  <c r="G254" i="1"/>
  <c r="J254" i="1" s="1"/>
  <c r="G234" i="1"/>
  <c r="O234" i="1" s="1"/>
  <c r="P234" i="1" s="1"/>
  <c r="G253" i="1"/>
  <c r="J253" i="1" s="1"/>
  <c r="G233" i="1"/>
  <c r="O233" i="1" s="1"/>
  <c r="P233" i="1" s="1"/>
  <c r="G252" i="1"/>
  <c r="J252" i="1" s="1"/>
  <c r="G232" i="1"/>
  <c r="O232" i="1" s="1"/>
  <c r="P232" i="1" s="1"/>
  <c r="G251" i="1"/>
  <c r="J251" i="1" s="1"/>
  <c r="G231" i="1"/>
  <c r="O231" i="1" s="1"/>
  <c r="P231" i="1" s="1"/>
  <c r="G250" i="1"/>
  <c r="J250" i="1" s="1"/>
  <c r="G230" i="1"/>
  <c r="O230" i="1" s="1"/>
  <c r="P230" i="1" s="1"/>
  <c r="G249" i="1"/>
  <c r="J249" i="1" s="1"/>
  <c r="G186" i="1"/>
  <c r="O186" i="1" s="1"/>
  <c r="P186" i="1" s="1"/>
  <c r="D205" i="1"/>
  <c r="G205" i="1" s="1"/>
  <c r="J205" i="1" s="1"/>
  <c r="G183" i="1"/>
  <c r="O183" i="1" s="1"/>
  <c r="P183" i="1" s="1"/>
  <c r="D202" i="1"/>
  <c r="G202" i="1" s="1"/>
  <c r="J202" i="1" s="1"/>
  <c r="G182" i="1"/>
  <c r="O182" i="1" s="1"/>
  <c r="P182" i="1" s="1"/>
  <c r="D201" i="1"/>
  <c r="G201" i="1" s="1"/>
  <c r="J201" i="1" s="1"/>
  <c r="G181" i="1"/>
  <c r="O181" i="1" s="1"/>
  <c r="P181" i="1" s="1"/>
  <c r="D200" i="1"/>
  <c r="G200" i="1" s="1"/>
  <c r="J200" i="1" s="1"/>
  <c r="D152" i="1"/>
  <c r="G152" i="1" s="1"/>
  <c r="J152" i="1" s="1"/>
  <c r="G131" i="1"/>
  <c r="O131" i="1" s="1"/>
  <c r="P131" i="1" s="1"/>
  <c r="D153" i="1"/>
  <c r="G153" i="1" s="1"/>
  <c r="J153" i="1" s="1"/>
  <c r="G132" i="1"/>
  <c r="O132" i="1" s="1"/>
  <c r="P132" i="1" s="1"/>
  <c r="D154" i="1"/>
  <c r="G154" i="1" s="1"/>
  <c r="J154" i="1" s="1"/>
  <c r="G133" i="1"/>
  <c r="O133" i="1" s="1"/>
  <c r="P133" i="1" s="1"/>
  <c r="D155" i="1"/>
  <c r="G155" i="1" s="1"/>
  <c r="J155" i="1" s="1"/>
  <c r="G134" i="1"/>
  <c r="O134" i="1" s="1"/>
  <c r="P134" i="1" s="1"/>
  <c r="D156" i="1"/>
  <c r="G156" i="1" s="1"/>
  <c r="J156" i="1" s="1"/>
  <c r="G135" i="1"/>
  <c r="O135" i="1" s="1"/>
  <c r="P135" i="1" s="1"/>
  <c r="D157" i="1"/>
  <c r="G157" i="1" s="1"/>
  <c r="J157" i="1" s="1"/>
  <c r="G136" i="1"/>
  <c r="O136" i="1" s="1"/>
  <c r="P136" i="1" s="1"/>
  <c r="D151" i="1"/>
  <c r="G151" i="1" s="1"/>
  <c r="J151" i="1" s="1"/>
  <c r="G130" i="1"/>
  <c r="O130" i="1" s="1"/>
  <c r="P130" i="1" s="1"/>
  <c r="J46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</calcChain>
</file>

<file path=xl/sharedStrings.xml><?xml version="1.0" encoding="utf-8"?>
<sst xmlns="http://schemas.openxmlformats.org/spreadsheetml/2006/main" count="500" uniqueCount="74">
  <si>
    <t>BORE-HOLE NO. 1</t>
  </si>
  <si>
    <t>STRUCTURE : MULTI STOREYED BUILDINGS</t>
  </si>
  <si>
    <t>SITE : VRINDAVAN YOJNA , SECTOR-17, LUCKNOW</t>
  </si>
  <si>
    <t>Water Table=7.5 m</t>
  </si>
  <si>
    <t>Density</t>
  </si>
  <si>
    <t xml:space="preserve">Effective </t>
  </si>
  <si>
    <t>Total</t>
  </si>
  <si>
    <t>Correction</t>
  </si>
  <si>
    <t>Hammer</t>
  </si>
  <si>
    <t>Fine</t>
  </si>
  <si>
    <t xml:space="preserve">Correction for the </t>
  </si>
  <si>
    <t>Measured</t>
  </si>
  <si>
    <t>Corrected</t>
  </si>
  <si>
    <t>Depth</t>
  </si>
  <si>
    <t>Stress</t>
  </si>
  <si>
    <t xml:space="preserve">due to Overburden </t>
  </si>
  <si>
    <t>Energy</t>
  </si>
  <si>
    <t>Content</t>
  </si>
  <si>
    <t>due to FC</t>
  </si>
  <si>
    <t>for Borehole</t>
  </si>
  <si>
    <t>due to</t>
  </si>
  <si>
    <t xml:space="preserve">Presence of </t>
  </si>
  <si>
    <t>N-SPT</t>
  </si>
  <si>
    <r>
      <t>(KN/m</t>
    </r>
    <r>
      <rPr>
        <b/>
        <vertAlign val="superscript"/>
        <sz val="10"/>
        <color theme="1"/>
        <rFont val="Arial"/>
        <family val="2"/>
      </rPr>
      <t>3</t>
    </r>
  </si>
  <si>
    <r>
      <t>(KN/m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</si>
  <si>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Diameter</t>
  </si>
  <si>
    <t>Rod Length</t>
  </si>
  <si>
    <t>Liner</t>
  </si>
  <si>
    <t>Without</t>
  </si>
  <si>
    <t>with FC</t>
  </si>
  <si>
    <t>(m)</t>
  </si>
  <si>
    <t>(Ɣsat , Ɣd)</t>
  </si>
  <si>
    <r>
      <rPr>
        <b/>
        <sz val="16"/>
        <color theme="1"/>
        <rFont val="Calibri"/>
        <family val="2"/>
      </rPr>
      <t>(σ'</t>
    </r>
    <r>
      <rPr>
        <b/>
        <i/>
        <vertAlign val="subscript"/>
        <sz val="16"/>
        <color theme="1"/>
        <rFont val="High Tower Text"/>
        <family val="1"/>
      </rPr>
      <t>v0</t>
    </r>
    <r>
      <rPr>
        <b/>
        <i/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</si>
  <si>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</rPr>
      <t>(σ</t>
    </r>
    <r>
      <rPr>
        <b/>
        <i/>
        <vertAlign val="subscript"/>
        <sz val="14"/>
        <color theme="1"/>
        <rFont val="High Tower Text"/>
        <family val="1"/>
      </rPr>
      <t>v0</t>
    </r>
    <r>
      <rPr>
        <b/>
        <i/>
        <sz val="14"/>
        <color theme="1"/>
        <rFont val="Calibri"/>
        <family val="2"/>
        <scheme val="minor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</si>
  <si>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N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</si>
  <si>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E</t>
    </r>
    <r>
      <rPr>
        <b/>
        <sz val="14"/>
        <color theme="1"/>
        <rFont val="Arial"/>
        <family val="2"/>
      </rPr>
      <t>)</t>
    </r>
  </si>
  <si>
    <t>(FC)</t>
  </si>
  <si>
    <r>
      <t>[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Arial"/>
        <family val="2"/>
      </rPr>
      <t>(N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>)</t>
    </r>
    <r>
      <rPr>
        <b/>
        <vertAlign val="subscript"/>
        <sz val="14"/>
        <color theme="1"/>
        <rFont val="Arial"/>
        <family val="2"/>
      </rPr>
      <t>60</t>
    </r>
    <r>
      <rPr>
        <b/>
        <sz val="14"/>
        <color theme="1"/>
        <rFont val="Arial"/>
        <family val="2"/>
      </rPr>
      <t>]</t>
    </r>
  </si>
  <si>
    <t>of 150 mm</t>
  </si>
  <si>
    <r>
      <t>FC(N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</t>
    </r>
  </si>
  <si>
    <r>
      <t>(C</t>
    </r>
    <r>
      <rPr>
        <b/>
        <vertAlign val="subscript"/>
        <sz val="14"/>
        <color theme="1"/>
        <rFont val="Arial"/>
        <family val="2"/>
      </rPr>
      <t>B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</si>
  <si>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R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</si>
  <si>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S</t>
    </r>
    <r>
      <rPr>
        <b/>
        <sz val="14"/>
        <color theme="1"/>
        <rFont val="Arial"/>
        <family val="2"/>
      </rPr>
      <t>)</t>
    </r>
  </si>
  <si>
    <t>(N)</t>
  </si>
  <si>
    <r>
      <t>[(N</t>
    </r>
    <r>
      <rPr>
        <vertAlign val="subscript"/>
        <sz val="14"/>
        <color theme="1"/>
        <rFont val="Arial"/>
        <family val="2"/>
      </rPr>
      <t>1</t>
    </r>
    <r>
      <rPr>
        <sz val="14"/>
        <color theme="1"/>
        <rFont val="Arial"/>
        <family val="2"/>
      </rPr>
      <t>)</t>
    </r>
    <r>
      <rPr>
        <vertAlign val="subscript"/>
        <sz val="14"/>
        <color theme="1"/>
        <rFont val="Arial"/>
        <family val="2"/>
      </rPr>
      <t>60CS</t>
    </r>
    <r>
      <rPr>
        <sz val="14"/>
        <color theme="1"/>
        <rFont val="Arial"/>
        <family val="2"/>
      </rPr>
      <t>]</t>
    </r>
  </si>
  <si>
    <t>19.03 , 14.52</t>
  </si>
  <si>
    <t>20.67 , 15.11</t>
  </si>
  <si>
    <t>20.4 , 15.80</t>
  </si>
  <si>
    <r>
      <t>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60CS</t>
    </r>
  </si>
  <si>
    <r>
      <t>(σ'</t>
    </r>
    <r>
      <rPr>
        <i/>
        <vertAlign val="subscript"/>
        <sz val="14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</si>
  <si>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</t>
    </r>
    <r>
      <rPr>
        <b/>
        <sz val="12"/>
        <color theme="1"/>
        <rFont val="Calibri"/>
        <family val="2"/>
      </rPr>
      <t>σ</t>
    </r>
    <r>
      <rPr>
        <b/>
        <i/>
        <vertAlign val="subscript"/>
        <sz val="12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</si>
  <si>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(r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)</t>
    </r>
  </si>
  <si>
    <t>CSR</t>
  </si>
  <si>
    <t>CRR</t>
  </si>
  <si>
    <t>MSF</t>
  </si>
  <si>
    <t>FOS</t>
  </si>
  <si>
    <t>assuming a,max=0.16g</t>
  </si>
  <si>
    <t>Mw= 6.8</t>
  </si>
  <si>
    <t>Since FOS&gt;1, this implies liquefaction will not occur</t>
  </si>
  <si>
    <t>However, soil that has an FOS slightly higher than 1.0 may still liquify during the Earthquake .</t>
  </si>
  <si>
    <t>BORE-HOLE NO. 2</t>
  </si>
  <si>
    <r>
      <t>(KN/m^3)</t>
    </r>
    <r>
      <rPr>
        <b/>
        <vertAlign val="superscript"/>
        <sz val="10"/>
        <color theme="1"/>
        <rFont val="Arial"/>
        <family val="2"/>
      </rPr>
      <t xml:space="preserve">   </t>
    </r>
  </si>
  <si>
    <t>(Ɣsat )</t>
  </si>
  <si>
    <t>(Ɣd)</t>
  </si>
  <si>
    <t>BORE-HOLE NO. 3</t>
  </si>
  <si>
    <t>BORE-HOLE NO. 4</t>
  </si>
  <si>
    <t>BORE-HOLE NO. 5</t>
  </si>
  <si>
    <t>BORE-HOLE NO. 6</t>
  </si>
  <si>
    <t>BOREHOLE 1</t>
  </si>
  <si>
    <t>BOREHOLE 2</t>
  </si>
  <si>
    <t>BOREHOLE 3</t>
  </si>
  <si>
    <t>BOREHOLE 4</t>
  </si>
  <si>
    <t>BOREHOLE 5</t>
  </si>
  <si>
    <t>BOREHOLE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</si>
</sst>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"/>
    <numFmt numFmtId="165" formatCode="0.##"/>
    <numFmt numFmtId="166" formatCode="0.###"/>
    <numFmt numFmtId="167" formatCode="0.000"/>
  </numFmts>
  <fonts count="26"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sz val="12"/>
      <color theme="1"/>
      <name val="Calibri"/>
      <family val="2"/>
    </font>
    <font>
      <b/>
      <i/>
      <vertAlign val="subscript"/>
      <sz val="12"/>
      <color theme="1"/>
      <name val="High Tower Text"/>
      <family val="1"/>
    </font>
    <font>
      <b/>
      <vertAlign val="superscript"/>
      <sz val="10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b/>
      <i/>
      <vertAlign val="subscript"/>
      <sz val="16"/>
      <color theme="1"/>
      <name val="High Tower Text"/>
      <family val="1"/>
    </font>
    <font>
      <b/>
      <i/>
      <sz val="16"/>
      <color theme="1"/>
      <name val="Calibri"/>
      <family val="2"/>
      <scheme val="minor"/>
    </font>
    <font>
      <b/>
      <sz val="12"/>
      <color rgb="FF444444"/>
      <name val="Roboto"/>
      <family val="2"/>
      <charset val="1"/>
    </font>
    <font>
      <b/>
      <sz val="10"/>
      <color theme="1"/>
      <name val="Calibri"/>
      <family val="2"/>
    </font>
    <font>
      <b/>
      <i/>
      <vertAlign val="subscript"/>
      <sz val="14"/>
      <color theme="1"/>
      <name val="High Tower Text"/>
      <family val="1"/>
    </font>
    <font>
      <b/>
      <i/>
      <sz val="14"/>
      <color theme="1"/>
      <name val="Calibri"/>
      <family val="2"/>
      <scheme val="minor"/>
    </font>
    <font>
      <b/>
      <vertAlign val="subscript"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sz val="20"/>
      <color theme="1"/>
      <name val="Arial"/>
      <family val="2"/>
    </font>
    <font>
      <sz val="18"/>
      <color theme="1"/>
      <name val="Arial"/>
      <family val="2"/>
    </font>
    <font>
      <i/>
      <vertAlign val="subscript"/>
      <sz val="14"/>
      <color theme="1"/>
      <name val="High Tower Tex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2" fontId="4" fillId="0" borderId="0" xfId="0" applyNumberFormat="1" applyFont="1"/>
    <xf numFmtId="2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63</xdr:row>
      <xdr:rowOff>152400</xdr:rowOff>
    </xdr:from>
    <xdr:to>
      <xdr:col>4</xdr:col>
      <xdr:colOff>438150</xdr:colOff>
      <xdr:row>71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EF0E49C-3FD4-4B3B-B5CF-BEB9C072B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1410950"/>
          <a:ext cx="2609850" cy="1238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73</xdr:row>
      <xdr:rowOff>114300</xdr:rowOff>
    </xdr:from>
    <xdr:to>
      <xdr:col>6</xdr:col>
      <xdr:colOff>371475</xdr:colOff>
      <xdr:row>87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37F0F01-02B8-4931-ACD4-E76C6B453B12}"/>
            </a:ext>
            <a:ext uri="{147F2762-F138-4A5C-976F-8EAC2B608ADB}">
              <a16:predDERef xmlns:a16="http://schemas.microsoft.com/office/drawing/2014/main" xmlns="" pred="{FEF0E49C-3FD4-4B3B-B5CF-BEB9C072B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2992100"/>
          <a:ext cx="4152900" cy="2209800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78</xdr:row>
      <xdr:rowOff>104775</xdr:rowOff>
    </xdr:from>
    <xdr:to>
      <xdr:col>9</xdr:col>
      <xdr:colOff>266700</xdr:colOff>
      <xdr:row>84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410FBBA-38E4-4EFA-B595-32A8A9DDFC59}"/>
            </a:ext>
            <a:ext uri="{147F2762-F138-4A5C-976F-8EAC2B608ADB}">
              <a16:predDERef xmlns:a16="http://schemas.microsoft.com/office/drawing/2014/main" xmlns="" pred="{537F0F01-02B8-4931-ACD4-E76C6B45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13792200"/>
          <a:ext cx="1885950" cy="1009650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63</xdr:row>
      <xdr:rowOff>152400</xdr:rowOff>
    </xdr:from>
    <xdr:to>
      <xdr:col>10</xdr:col>
      <xdr:colOff>9525</xdr:colOff>
      <xdr:row>68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218B0FE-DA3B-411A-A3B9-D750E588611A}"/>
            </a:ext>
            <a:ext uri="{147F2762-F138-4A5C-976F-8EAC2B608ADB}">
              <a16:predDERef xmlns:a16="http://schemas.microsoft.com/office/drawing/2014/main" xmlns="" pred="{4410FBBA-38E4-4EFA-B595-32A8A9DDF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52775" y="11410950"/>
          <a:ext cx="4572000" cy="695325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92</xdr:row>
      <xdr:rowOff>38100</xdr:rowOff>
    </xdr:from>
    <xdr:to>
      <xdr:col>6</xdr:col>
      <xdr:colOff>342899</xdr:colOff>
      <xdr:row>103</xdr:row>
      <xdr:rowOff>157488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95FA16BB-23D1-45CC-AC31-AD0843FC7DEB}"/>
            </a:ext>
            <a:ext uri="{147F2762-F138-4A5C-976F-8EAC2B608ADB}">
              <a16:predDERef xmlns:a16="http://schemas.microsoft.com/office/drawing/2014/main" xmlns="" pred="{5218B0FE-DA3B-411A-A3B9-D750E5886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5825" y="15992475"/>
          <a:ext cx="3543300" cy="1905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26</xdr:row>
      <xdr:rowOff>28575</xdr:rowOff>
    </xdr:from>
    <xdr:to>
      <xdr:col>15</xdr:col>
      <xdr:colOff>561974</xdr:colOff>
      <xdr:row>29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2803531D-22D9-46ED-9411-471EAE69A1A0}"/>
            </a:ext>
            <a:ext uri="{147F2762-F138-4A5C-976F-8EAC2B608ADB}">
              <a16:predDERef xmlns:a16="http://schemas.microsoft.com/office/drawing/2014/main" xmlns="" pred="{95FA16BB-23D1-45CC-AC31-AD0843FC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63300" y="4410075"/>
          <a:ext cx="235267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26</xdr:row>
      <xdr:rowOff>38100</xdr:rowOff>
    </xdr:from>
    <xdr:to>
      <xdr:col>8</xdr:col>
      <xdr:colOff>361950</xdr:colOff>
      <xdr:row>29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1964EA99-C3FA-4538-B2DC-365378E8D200}"/>
            </a:ext>
            <a:ext uri="{147F2762-F138-4A5C-976F-8EAC2B608ADB}">
              <a16:predDERef xmlns:a16="http://schemas.microsoft.com/office/drawing/2014/main" xmlns="" pred="{2803531D-22D9-46ED-9411-471EAE69A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48025" y="4419600"/>
          <a:ext cx="2962275" cy="504825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25</xdr:row>
      <xdr:rowOff>57150</xdr:rowOff>
    </xdr:from>
    <xdr:to>
      <xdr:col>12</xdr:col>
      <xdr:colOff>412297</xdr:colOff>
      <xdr:row>29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CD477635-B2A4-4446-A444-8F3010157730}"/>
            </a:ext>
            <a:ext uri="{147F2762-F138-4A5C-976F-8EAC2B608ADB}">
              <a16:predDERef xmlns:a16="http://schemas.microsoft.com/office/drawing/2014/main" xmlns="" pred="{1964EA99-C3FA-4538-B2DC-365378E8D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91350" y="4276725"/>
          <a:ext cx="3362325" cy="6953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26</xdr:row>
      <xdr:rowOff>38100</xdr:rowOff>
    </xdr:from>
    <xdr:to>
      <xdr:col>4</xdr:col>
      <xdr:colOff>47624</xdr:colOff>
      <xdr:row>28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E0110BAB-DB01-40CA-9238-0DF0EFEEA9EF}"/>
            </a:ext>
            <a:ext uri="{147F2762-F138-4A5C-976F-8EAC2B608ADB}">
              <a16:predDERef xmlns:a16="http://schemas.microsoft.com/office/drawing/2014/main" xmlns="" pred="{CD477635-B2A4-4446-A444-8F3010157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8200" y="4419600"/>
          <a:ext cx="1590675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1"/>
  <sheetViews>
    <sheetView tabSelected="1" topLeftCell="A359" zoomScale="82" zoomScaleNormal="82" workbookViewId="0">
      <selection activeCell="O375" sqref="O375"/>
    </sheetView>
  </sheetViews>
  <sheetFormatPr defaultRowHeight="13.2"/>
  <cols>
    <col min="2" max="2" width="8.33203125" customWidth="1"/>
    <col min="3" max="3" width="13.5546875" customWidth="1"/>
    <col min="4" max="4" width="13.88671875" customWidth="1"/>
    <col min="5" max="5" width="8.88671875" customWidth="1"/>
    <col min="6" max="6" width="16.6640625" customWidth="1"/>
    <col min="7" max="7" width="11.5546875" customWidth="1"/>
    <col min="8" max="8" width="14.88671875" customWidth="1"/>
    <col min="9" max="9" width="11.88671875" customWidth="1"/>
    <col min="10" max="10" width="16.109375" customWidth="1"/>
    <col min="11" max="11" width="15.6640625" customWidth="1"/>
    <col min="12" max="12" width="17.5546875" customWidth="1"/>
    <col min="13" max="13" width="18.33203125" style="1" customWidth="1"/>
    <col min="14" max="14" width="18.88671875" style="1" customWidth="1"/>
    <col min="15" max="15" width="15.33203125" customWidth="1"/>
    <col min="16" max="16" width="14" customWidth="1"/>
  </cols>
  <sheetData>
    <row r="2" spans="1:18" ht="22.8">
      <c r="D2" s="32" t="s">
        <v>0</v>
      </c>
      <c r="E2" s="32"/>
      <c r="F2" s="32"/>
      <c r="G2" s="32"/>
    </row>
    <row r="3" spans="1:18" ht="22.8">
      <c r="D3" s="32" t="s">
        <v>1</v>
      </c>
      <c r="E3" s="32"/>
      <c r="F3" s="32"/>
      <c r="G3" s="32"/>
      <c r="H3" s="32"/>
      <c r="I3" s="32"/>
      <c r="J3" s="32"/>
    </row>
    <row r="4" spans="1:18" ht="24.6">
      <c r="D4" s="31" t="s">
        <v>2</v>
      </c>
      <c r="E4" s="31"/>
      <c r="F4" s="31"/>
      <c r="G4" s="31"/>
      <c r="H4" s="31"/>
    </row>
    <row r="5" spans="1:18" ht="30">
      <c r="Q5" s="29" t="s">
        <v>3</v>
      </c>
      <c r="R5" s="30"/>
    </row>
    <row r="6" spans="1:18">
      <c r="B6" s="6"/>
      <c r="C6" s="19" t="s">
        <v>4</v>
      </c>
      <c r="D6" s="20" t="s">
        <v>5</v>
      </c>
      <c r="E6" s="20" t="s">
        <v>6</v>
      </c>
      <c r="F6" s="20" t="s">
        <v>7</v>
      </c>
      <c r="G6" s="20" t="s">
        <v>8</v>
      </c>
      <c r="H6" s="20" t="s">
        <v>9</v>
      </c>
      <c r="I6" s="20" t="s">
        <v>7</v>
      </c>
      <c r="J6" s="20" t="s">
        <v>7</v>
      </c>
      <c r="K6" s="20" t="s">
        <v>7</v>
      </c>
      <c r="L6" s="20" t="s">
        <v>10</v>
      </c>
      <c r="M6" s="26" t="s">
        <v>11</v>
      </c>
      <c r="N6" s="26" t="s">
        <v>12</v>
      </c>
      <c r="O6" s="20" t="s">
        <v>12</v>
      </c>
    </row>
    <row r="7" spans="1:18">
      <c r="A7" s="22" t="s">
        <v>13</v>
      </c>
      <c r="C7" s="19" t="s">
        <v>14</v>
      </c>
      <c r="D7" s="20" t="s">
        <v>14</v>
      </c>
      <c r="E7" s="20" t="s">
        <v>14</v>
      </c>
      <c r="F7" s="20" t="s">
        <v>15</v>
      </c>
      <c r="G7" s="20" t="s">
        <v>16</v>
      </c>
      <c r="H7" s="20" t="s">
        <v>17</v>
      </c>
      <c r="I7" s="20" t="s">
        <v>18</v>
      </c>
      <c r="J7" s="20" t="s">
        <v>19</v>
      </c>
      <c r="K7" s="20" t="s">
        <v>20</v>
      </c>
      <c r="L7" s="20" t="s">
        <v>21</v>
      </c>
      <c r="M7" s="26" t="s">
        <v>22</v>
      </c>
      <c r="N7" s="26" t="s">
        <v>22</v>
      </c>
      <c r="O7" s="20" t="s">
        <v>22</v>
      </c>
    </row>
    <row r="8" spans="1:18" ht="15.6">
      <c r="A8" s="6"/>
      <c r="C8" s="19" t="s">
        <v>23</v>
      </c>
      <c r="D8" s="20" t="s">
        <v>24</v>
      </c>
      <c r="E8" s="20" t="s">
        <v>24</v>
      </c>
      <c r="F8" s="5"/>
      <c r="G8" s="20" t="s">
        <v>7</v>
      </c>
      <c r="H8" s="5"/>
      <c r="I8" s="5"/>
      <c r="J8" s="20" t="s">
        <v>25</v>
      </c>
      <c r="K8" s="20" t="s">
        <v>26</v>
      </c>
      <c r="L8" s="20" t="s">
        <v>27</v>
      </c>
      <c r="M8" s="9"/>
      <c r="N8" s="26" t="s">
        <v>28</v>
      </c>
      <c r="O8" s="20" t="s">
        <v>29</v>
      </c>
    </row>
    <row r="9" spans="1:18" ht="23.4">
      <c r="A9" s="6" t="s">
        <v>30</v>
      </c>
      <c r="C9" s="23" t="s">
        <v>31</v>
      </c>
      <c r="D9" s="21" t="s">
        <v>32</v>
      </c>
      <c r="E9" s="24" t="s">
        <v>33</v>
      </c>
      <c r="F9" s="25" t="s">
        <v>34</v>
      </c>
      <c r="G9" s="25" t="s">
        <v>35</v>
      </c>
      <c r="H9" s="25" t="s">
        <v>36</v>
      </c>
      <c r="I9" s="25" t="s">
        <v>37</v>
      </c>
      <c r="J9" s="20" t="s">
        <v>38</v>
      </c>
      <c r="K9" s="5"/>
      <c r="L9" s="5"/>
      <c r="M9" s="9"/>
      <c r="N9" s="28" t="s">
        <v>39</v>
      </c>
      <c r="O9" s="20" t="s">
        <v>7</v>
      </c>
    </row>
    <row r="10" spans="1:18" ht="21">
      <c r="I10" s="4"/>
      <c r="J10" s="25" t="s">
        <v>40</v>
      </c>
      <c r="K10" s="25" t="s">
        <v>41</v>
      </c>
      <c r="L10" s="25" t="s">
        <v>42</v>
      </c>
      <c r="M10" s="27" t="s">
        <v>43</v>
      </c>
      <c r="N10" s="9"/>
      <c r="O10" s="7" t="s">
        <v>44</v>
      </c>
    </row>
    <row r="12" spans="1:18">
      <c r="A12">
        <v>1.5</v>
      </c>
      <c r="C12">
        <v>16.38</v>
      </c>
      <c r="D12">
        <v>24.57</v>
      </c>
      <c r="E12">
        <v>24.57</v>
      </c>
      <c r="F12" s="1">
        <f>2.2/(1.2+D12/100)</f>
        <v>1.5217541675312998</v>
      </c>
      <c r="G12">
        <v>0.7</v>
      </c>
      <c r="H12">
        <v>76.06</v>
      </c>
      <c r="I12" s="1">
        <f>EXP(1.63+9.7/(H12+0.001)-(15.7/(H12+0.001))^2)</f>
        <v>5.5562464450439997</v>
      </c>
      <c r="J12">
        <v>1.05</v>
      </c>
      <c r="K12">
        <v>0.75</v>
      </c>
      <c r="L12">
        <v>1</v>
      </c>
      <c r="M12" s="1">
        <v>11</v>
      </c>
      <c r="N12" s="1">
        <f>M12*L12*K12*J12*G12*F12</f>
        <v>9.2275368333679193</v>
      </c>
      <c r="O12" s="8">
        <f>N12+I12</f>
        <v>14.783783278411919</v>
      </c>
    </row>
    <row r="13" spans="1:18">
      <c r="A13">
        <v>2</v>
      </c>
      <c r="C13">
        <v>16.38</v>
      </c>
      <c r="D13">
        <v>32.76</v>
      </c>
      <c r="E13">
        <f t="shared" ref="E13:E18" si="0">A13*C13</f>
        <v>32.76</v>
      </c>
      <c r="F13" s="1">
        <f t="shared" ref="F13:F25" si="1">2.2/(1.2+D13/100)</f>
        <v>1.4401675831369469</v>
      </c>
      <c r="G13">
        <v>0.7</v>
      </c>
      <c r="H13">
        <v>76.06</v>
      </c>
      <c r="I13" s="1">
        <f t="shared" ref="I13:I25" si="2">EXP(1.63+9.7/(H13+0.001)-(15.7/(H13+0.001))^2)</f>
        <v>5.5562464450439997</v>
      </c>
      <c r="J13">
        <v>1.05</v>
      </c>
      <c r="K13">
        <v>0.75</v>
      </c>
      <c r="L13">
        <v>1</v>
      </c>
      <c r="M13" s="1">
        <v>11</v>
      </c>
      <c r="N13" s="1">
        <f t="shared" ref="N13:N24" si="3">M13*L13*K13*J13*G13*F13</f>
        <v>8.7328161822466619</v>
      </c>
      <c r="O13" s="8">
        <f t="shared" ref="O13:O25" si="4">N13+I13</f>
        <v>14.289062627290662</v>
      </c>
    </row>
    <row r="14" spans="1:18">
      <c r="A14">
        <v>3</v>
      </c>
      <c r="C14">
        <v>14.62</v>
      </c>
      <c r="D14">
        <v>43.86</v>
      </c>
      <c r="E14">
        <f t="shared" si="0"/>
        <v>43.86</v>
      </c>
      <c r="F14" s="1">
        <f t="shared" si="1"/>
        <v>1.3426095447333091</v>
      </c>
      <c r="G14">
        <v>0.7</v>
      </c>
      <c r="H14">
        <v>70.02</v>
      </c>
      <c r="I14" s="1">
        <f t="shared" si="2"/>
        <v>5.5747972939201711</v>
      </c>
      <c r="J14">
        <v>1.05</v>
      </c>
      <c r="K14">
        <v>0.75</v>
      </c>
      <c r="L14">
        <v>1</v>
      </c>
      <c r="M14" s="1">
        <v>10</v>
      </c>
      <c r="N14" s="1">
        <f t="shared" si="3"/>
        <v>7.401135115342365</v>
      </c>
      <c r="O14" s="8">
        <f t="shared" si="4"/>
        <v>12.975932409262537</v>
      </c>
    </row>
    <row r="15" spans="1:18">
      <c r="A15">
        <v>4.3</v>
      </c>
      <c r="C15">
        <v>14.62</v>
      </c>
      <c r="D15" s="3">
        <v>62.866</v>
      </c>
      <c r="E15">
        <f t="shared" si="0"/>
        <v>62.865999999999993</v>
      </c>
      <c r="F15" s="1">
        <f t="shared" si="1"/>
        <v>1.2030667264554376</v>
      </c>
      <c r="G15">
        <v>0.7</v>
      </c>
      <c r="H15">
        <v>70.02</v>
      </c>
      <c r="I15" s="1">
        <f t="shared" si="2"/>
        <v>5.5747972939201711</v>
      </c>
      <c r="J15">
        <v>1.05</v>
      </c>
      <c r="K15">
        <v>0.85</v>
      </c>
      <c r="L15">
        <v>1</v>
      </c>
      <c r="M15" s="1">
        <v>10</v>
      </c>
      <c r="N15" s="1">
        <f t="shared" si="3"/>
        <v>7.5161593735303471</v>
      </c>
      <c r="O15" s="8">
        <f t="shared" si="4"/>
        <v>13.090956667450518</v>
      </c>
    </row>
    <row r="16" spans="1:18">
      <c r="A16">
        <v>4.5</v>
      </c>
      <c r="C16">
        <v>14.52</v>
      </c>
      <c r="D16">
        <v>65.34</v>
      </c>
      <c r="E16">
        <f t="shared" si="0"/>
        <v>65.34</v>
      </c>
      <c r="F16" s="1">
        <f t="shared" si="1"/>
        <v>1.1870076615949068</v>
      </c>
      <c r="G16">
        <v>0.7</v>
      </c>
      <c r="H16">
        <v>61.78</v>
      </c>
      <c r="I16" s="1">
        <f t="shared" si="2"/>
        <v>5.598101254714142</v>
      </c>
      <c r="J16">
        <v>1.05</v>
      </c>
      <c r="K16">
        <v>0.85</v>
      </c>
      <c r="L16">
        <v>1</v>
      </c>
      <c r="M16" s="1">
        <v>11</v>
      </c>
      <c r="N16" s="1">
        <f t="shared" si="3"/>
        <v>8.1574134023955978</v>
      </c>
      <c r="O16" s="8">
        <f t="shared" si="4"/>
        <v>13.755514657109739</v>
      </c>
    </row>
    <row r="17" spans="1:15">
      <c r="A17">
        <v>6</v>
      </c>
      <c r="C17">
        <v>14.52</v>
      </c>
      <c r="D17">
        <v>87.12</v>
      </c>
      <c r="E17">
        <f t="shared" si="0"/>
        <v>87.12</v>
      </c>
      <c r="F17" s="1">
        <f t="shared" si="1"/>
        <v>1.0621861722672847</v>
      </c>
      <c r="G17">
        <v>0.7</v>
      </c>
      <c r="H17">
        <v>61.78</v>
      </c>
      <c r="I17" s="1">
        <f t="shared" si="2"/>
        <v>5.598101254714142</v>
      </c>
      <c r="J17">
        <v>1.05</v>
      </c>
      <c r="K17">
        <v>0.85</v>
      </c>
      <c r="L17">
        <v>1</v>
      </c>
      <c r="M17" s="1">
        <v>12</v>
      </c>
      <c r="N17" s="1">
        <f t="shared" si="3"/>
        <v>7.9632097334878322</v>
      </c>
      <c r="O17" s="8">
        <f t="shared" si="4"/>
        <v>13.561310988201974</v>
      </c>
    </row>
    <row r="18" spans="1:15">
      <c r="A18">
        <v>7.5</v>
      </c>
      <c r="C18">
        <v>14.52</v>
      </c>
      <c r="D18">
        <v>108.9</v>
      </c>
      <c r="E18">
        <f t="shared" si="0"/>
        <v>108.89999999999999</v>
      </c>
      <c r="F18" s="1">
        <f>2.2/(1.2+D18/100)</f>
        <v>0.96111839231105312</v>
      </c>
      <c r="G18">
        <v>0.7</v>
      </c>
      <c r="H18">
        <v>61.78</v>
      </c>
      <c r="I18" s="1">
        <f t="shared" si="2"/>
        <v>5.598101254714142</v>
      </c>
      <c r="J18">
        <v>1.05</v>
      </c>
      <c r="K18">
        <v>0.95</v>
      </c>
      <c r="L18">
        <v>1</v>
      </c>
      <c r="M18" s="1">
        <v>14</v>
      </c>
      <c r="N18" s="1">
        <f t="shared" si="3"/>
        <v>9.3954128440366986</v>
      </c>
      <c r="O18" s="8">
        <f t="shared" si="4"/>
        <v>14.99351409875084</v>
      </c>
    </row>
    <row r="19" spans="1:15">
      <c r="A19">
        <v>8.5</v>
      </c>
      <c r="C19" t="s">
        <v>45</v>
      </c>
      <c r="D19" s="3">
        <v>118.12</v>
      </c>
      <c r="E19">
        <v>127.93</v>
      </c>
      <c r="F19" s="1">
        <f t="shared" si="1"/>
        <v>0.92390391399294491</v>
      </c>
      <c r="G19">
        <v>0.7</v>
      </c>
      <c r="H19" s="1">
        <v>61.78</v>
      </c>
      <c r="I19" s="1">
        <f t="shared" si="2"/>
        <v>5.598101254714142</v>
      </c>
      <c r="J19">
        <v>1.05</v>
      </c>
      <c r="K19">
        <v>0.95</v>
      </c>
      <c r="L19">
        <v>1</v>
      </c>
      <c r="M19" s="1">
        <v>14</v>
      </c>
      <c r="N19" s="1">
        <f t="shared" si="3"/>
        <v>9.0316227112380325</v>
      </c>
      <c r="O19" s="8">
        <f t="shared" si="4"/>
        <v>14.629723965952174</v>
      </c>
    </row>
    <row r="20" spans="1:15">
      <c r="A20">
        <v>9</v>
      </c>
      <c r="C20" t="s">
        <v>46</v>
      </c>
      <c r="D20">
        <v>129.61500000000001</v>
      </c>
      <c r="E20">
        <v>144.33000000000001</v>
      </c>
      <c r="F20" s="1">
        <f t="shared" si="1"/>
        <v>0.88135729022694953</v>
      </c>
      <c r="G20">
        <v>0.7</v>
      </c>
      <c r="H20" s="1">
        <v>92.64</v>
      </c>
      <c r="I20" s="1">
        <f t="shared" si="2"/>
        <v>5.506805574790552</v>
      </c>
      <c r="J20">
        <v>1.05</v>
      </c>
      <c r="K20">
        <v>0.95</v>
      </c>
      <c r="L20">
        <v>1</v>
      </c>
      <c r="M20" s="1">
        <v>13</v>
      </c>
      <c r="N20" s="1">
        <f t="shared" si="3"/>
        <v>8.0003004627125769</v>
      </c>
      <c r="O20" s="8">
        <f t="shared" si="4"/>
        <v>13.507106037503128</v>
      </c>
    </row>
    <row r="21" spans="1:15">
      <c r="A21">
        <v>10</v>
      </c>
      <c r="C21" t="s">
        <v>46</v>
      </c>
      <c r="D21">
        <v>140.47499999999999</v>
      </c>
      <c r="E21">
        <v>165</v>
      </c>
      <c r="F21" s="1">
        <f t="shared" si="1"/>
        <v>0.8446108071791919</v>
      </c>
      <c r="G21">
        <v>0.7</v>
      </c>
      <c r="H21" s="1">
        <v>92.64</v>
      </c>
      <c r="I21" s="1">
        <f t="shared" si="2"/>
        <v>5.506805574790552</v>
      </c>
      <c r="J21">
        <v>1.05</v>
      </c>
      <c r="K21">
        <v>1</v>
      </c>
      <c r="L21">
        <v>1</v>
      </c>
      <c r="M21" s="1">
        <v>13</v>
      </c>
      <c r="N21" s="1">
        <f t="shared" si="3"/>
        <v>8.0702562625971783</v>
      </c>
      <c r="O21" s="8">
        <f t="shared" si="4"/>
        <v>13.577061837387731</v>
      </c>
    </row>
    <row r="22" spans="1:15">
      <c r="A22">
        <v>10.5</v>
      </c>
      <c r="C22" t="s">
        <v>47</v>
      </c>
      <c r="D22">
        <v>150.27000000000001</v>
      </c>
      <c r="E22">
        <v>179.7</v>
      </c>
      <c r="F22" s="1">
        <f t="shared" si="1"/>
        <v>0.81400081400081403</v>
      </c>
      <c r="G22">
        <v>0.7</v>
      </c>
      <c r="H22" s="1">
        <v>81.96</v>
      </c>
      <c r="I22" s="1">
        <f>EXP(1.63+9.7/(H22+0.001)-(15.7/(H22+0.001))^2)</f>
        <v>5.5381241192402699</v>
      </c>
      <c r="J22">
        <v>1.05</v>
      </c>
      <c r="K22">
        <v>1</v>
      </c>
      <c r="L22">
        <v>1</v>
      </c>
      <c r="M22" s="1">
        <v>7</v>
      </c>
      <c r="N22" s="1">
        <f t="shared" si="3"/>
        <v>4.1880341880341883</v>
      </c>
      <c r="O22" s="8">
        <f t="shared" si="4"/>
        <v>9.7261583072744582</v>
      </c>
    </row>
    <row r="23" spans="1:15">
      <c r="A23">
        <v>12</v>
      </c>
      <c r="C23" t="s">
        <v>47</v>
      </c>
      <c r="D23">
        <v>166.155</v>
      </c>
      <c r="E23">
        <v>210.3</v>
      </c>
      <c r="F23" s="1">
        <f t="shared" si="1"/>
        <v>0.76881410424420327</v>
      </c>
      <c r="G23">
        <v>0.7</v>
      </c>
      <c r="H23" s="1">
        <v>81.96</v>
      </c>
      <c r="I23" s="1">
        <f t="shared" si="2"/>
        <v>5.5381241192402699</v>
      </c>
      <c r="J23">
        <v>1.05</v>
      </c>
      <c r="K23">
        <v>1</v>
      </c>
      <c r="L23">
        <v>1</v>
      </c>
      <c r="M23" s="1">
        <v>9</v>
      </c>
      <c r="N23" s="1">
        <f t="shared" si="3"/>
        <v>5.0857052995754044</v>
      </c>
      <c r="O23" s="8">
        <f t="shared" si="4"/>
        <v>10.623829418815674</v>
      </c>
    </row>
    <row r="24" spans="1:15">
      <c r="A24">
        <v>13.5</v>
      </c>
      <c r="C24" t="s">
        <v>47</v>
      </c>
      <c r="D24">
        <v>182.04</v>
      </c>
      <c r="E24">
        <v>240.9</v>
      </c>
      <c r="F24" s="1">
        <f t="shared" si="1"/>
        <v>0.72838034697391085</v>
      </c>
      <c r="G24">
        <v>0.7</v>
      </c>
      <c r="H24" s="1">
        <v>81.96</v>
      </c>
      <c r="I24" s="1">
        <f t="shared" si="2"/>
        <v>5.5381241192402699</v>
      </c>
      <c r="J24">
        <v>1.05</v>
      </c>
      <c r="K24">
        <v>1</v>
      </c>
      <c r="L24">
        <v>1</v>
      </c>
      <c r="M24" s="1">
        <v>12</v>
      </c>
      <c r="N24" s="1">
        <f t="shared" si="3"/>
        <v>6.4243146603098937</v>
      </c>
      <c r="O24" s="8">
        <f t="shared" si="4"/>
        <v>11.962438779550164</v>
      </c>
    </row>
    <row r="25" spans="1:15">
      <c r="A25">
        <v>15</v>
      </c>
      <c r="C25" t="s">
        <v>47</v>
      </c>
      <c r="D25">
        <v>197.92500000000001</v>
      </c>
      <c r="E25">
        <v>271.14999999999998</v>
      </c>
      <c r="F25" s="1">
        <f t="shared" si="1"/>
        <v>0.69198710387670048</v>
      </c>
      <c r="G25">
        <v>0.7</v>
      </c>
      <c r="H25" s="2">
        <v>81.96</v>
      </c>
      <c r="I25" s="1">
        <f t="shared" si="2"/>
        <v>5.5381241192402699</v>
      </c>
      <c r="J25">
        <v>1.05</v>
      </c>
      <c r="K25">
        <v>1</v>
      </c>
      <c r="L25">
        <v>1</v>
      </c>
      <c r="M25" s="1">
        <v>8</v>
      </c>
      <c r="N25" s="1">
        <f>M25*L25*K25*J25*G25*F25</f>
        <v>4.0688841707949992</v>
      </c>
      <c r="O25" s="8">
        <f t="shared" si="4"/>
        <v>9.6070082900352691</v>
      </c>
    </row>
    <row r="43" spans="2:11" ht="15">
      <c r="B43" s="10"/>
      <c r="C43" s="10"/>
      <c r="D43" s="10"/>
      <c r="E43" s="10"/>
      <c r="F43" s="10"/>
      <c r="G43" s="10"/>
      <c r="H43" s="10"/>
      <c r="I43" s="10"/>
      <c r="J43" s="10"/>
      <c r="K43" s="11"/>
    </row>
    <row r="44" spans="2:11" ht="20.399999999999999">
      <c r="B44" s="18" t="s">
        <v>13</v>
      </c>
      <c r="C44" s="18" t="s">
        <v>48</v>
      </c>
      <c r="D44" s="18" t="s">
        <v>49</v>
      </c>
      <c r="E44" s="18" t="s">
        <v>50</v>
      </c>
      <c r="F44" s="18" t="s">
        <v>51</v>
      </c>
      <c r="G44" s="18" t="s">
        <v>52</v>
      </c>
      <c r="H44" s="18" t="s">
        <v>53</v>
      </c>
      <c r="I44" s="18" t="s">
        <v>54</v>
      </c>
      <c r="J44" s="18" t="s">
        <v>55</v>
      </c>
      <c r="K44" s="11"/>
    </row>
    <row r="45" spans="2:11" ht="15">
      <c r="B45" s="11" t="s">
        <v>30</v>
      </c>
      <c r="C45" s="10"/>
      <c r="D45" s="10"/>
      <c r="E45" s="10"/>
      <c r="F45" s="13"/>
      <c r="G45" s="10"/>
      <c r="H45" s="10"/>
      <c r="I45" s="10"/>
      <c r="J45" s="10"/>
      <c r="K45" s="11"/>
    </row>
    <row r="46" spans="2:11">
      <c r="B46">
        <v>1.5</v>
      </c>
      <c r="C46" s="8">
        <v>15</v>
      </c>
      <c r="D46">
        <v>24.57</v>
      </c>
      <c r="E46">
        <v>24.57</v>
      </c>
      <c r="F46" s="14">
        <f>1-0.00765*B46</f>
        <v>0.98852499999999999</v>
      </c>
      <c r="G46" s="14">
        <f>0.65*0.16*(E46/D46)*F46</f>
        <v>0.10280660000000001</v>
      </c>
      <c r="H46" s="12">
        <f>EXP((C46/14.1)+((C46/126)^2)-((C46/23.6)^3)+((C46/25.4)^4)-2.8)</f>
        <v>0.15611896322626051</v>
      </c>
      <c r="I46" s="14">
        <f>((10^2.24)/(6.8^2.56))</f>
        <v>1.2846274075918176</v>
      </c>
      <c r="J46" s="2">
        <f>(H46*I46)/G46</f>
        <v>1.9507959508949164</v>
      </c>
    </row>
    <row r="47" spans="2:11">
      <c r="B47">
        <v>2</v>
      </c>
      <c r="C47" s="8">
        <v>14</v>
      </c>
      <c r="D47">
        <v>32.76</v>
      </c>
      <c r="E47">
        <v>32.76</v>
      </c>
      <c r="F47" s="14">
        <f t="shared" ref="F47:F54" si="5">1-0.00765*B47</f>
        <v>0.98470000000000002</v>
      </c>
      <c r="G47" s="14">
        <f t="shared" ref="G47:G59" si="6">0.65*0.16*(E47/D47)*F47</f>
        <v>0.10240880000000001</v>
      </c>
      <c r="H47" s="12">
        <f t="shared" ref="H47:H59" si="7">EXP((C47/14.1)+((C47/126)^2)-((C47/23.6)^3)+((C47/25.4)^4)-2.8)</f>
        <v>0.14790100713528828</v>
      </c>
      <c r="I47" s="14">
        <f t="shared" ref="I47:I59" si="8">((10^2.24)/(6.8^2.56))</f>
        <v>1.2846274075918176</v>
      </c>
      <c r="J47" s="2">
        <f t="shared" ref="J47:J59" si="9">(H47*I47)/G47</f>
        <v>1.8552867270822848</v>
      </c>
    </row>
    <row r="48" spans="2:11">
      <c r="B48">
        <v>3</v>
      </c>
      <c r="C48" s="8">
        <v>13</v>
      </c>
      <c r="D48">
        <v>43.86</v>
      </c>
      <c r="E48">
        <v>43.86</v>
      </c>
      <c r="F48" s="14">
        <f t="shared" si="5"/>
        <v>0.97704999999999997</v>
      </c>
      <c r="G48" s="14">
        <f t="shared" si="6"/>
        <v>0.1016132</v>
      </c>
      <c r="H48" s="12">
        <f t="shared" si="7"/>
        <v>0.14003031248009545</v>
      </c>
      <c r="I48" s="14">
        <f t="shared" si="8"/>
        <v>1.2846274075918176</v>
      </c>
      <c r="J48" s="2">
        <f t="shared" si="9"/>
        <v>1.7703091459138889</v>
      </c>
    </row>
    <row r="49" spans="2:14">
      <c r="B49">
        <v>4.3</v>
      </c>
      <c r="C49" s="8">
        <v>13</v>
      </c>
      <c r="D49" s="3">
        <v>62.866</v>
      </c>
      <c r="E49" s="3">
        <v>62.866</v>
      </c>
      <c r="F49" s="14">
        <f t="shared" si="5"/>
        <v>0.96710499999999999</v>
      </c>
      <c r="G49" s="14">
        <f t="shared" si="6"/>
        <v>0.10057892</v>
      </c>
      <c r="H49" s="12">
        <f t="shared" si="7"/>
        <v>0.14003031248009545</v>
      </c>
      <c r="I49" s="14">
        <f t="shared" si="8"/>
        <v>1.2846274075918176</v>
      </c>
      <c r="J49" s="2">
        <f t="shared" si="9"/>
        <v>1.7885137094887991</v>
      </c>
    </row>
    <row r="50" spans="2:14">
      <c r="B50">
        <v>4.5</v>
      </c>
      <c r="C50" s="8">
        <v>14</v>
      </c>
      <c r="D50">
        <v>65.34</v>
      </c>
      <c r="E50">
        <v>65.34</v>
      </c>
      <c r="F50" s="14">
        <f t="shared" si="5"/>
        <v>0.96557499999999996</v>
      </c>
      <c r="G50" s="14">
        <f t="shared" si="6"/>
        <v>0.1004198</v>
      </c>
      <c r="H50" s="12">
        <f t="shared" si="7"/>
        <v>0.14790100713528828</v>
      </c>
      <c r="I50" s="14">
        <f t="shared" si="8"/>
        <v>1.2846274075918176</v>
      </c>
      <c r="J50" s="2">
        <f t="shared" si="9"/>
        <v>1.8920341145513564</v>
      </c>
    </row>
    <row r="51" spans="2:14">
      <c r="B51">
        <v>6</v>
      </c>
      <c r="C51" s="8">
        <v>14</v>
      </c>
      <c r="D51">
        <v>87.12</v>
      </c>
      <c r="E51">
        <v>87.12</v>
      </c>
      <c r="F51" s="14">
        <f t="shared" si="5"/>
        <v>0.95409999999999995</v>
      </c>
      <c r="G51" s="14">
        <f t="shared" si="6"/>
        <v>9.9226400000000006E-2</v>
      </c>
      <c r="H51" s="12">
        <f t="shared" si="7"/>
        <v>0.14790100713528828</v>
      </c>
      <c r="I51" s="14">
        <f t="shared" si="8"/>
        <v>1.2846274075918176</v>
      </c>
      <c r="J51" s="2">
        <f t="shared" si="9"/>
        <v>1.9147896867811822</v>
      </c>
    </row>
    <row r="52" spans="2:14">
      <c r="B52">
        <v>7.5</v>
      </c>
      <c r="C52" s="8">
        <v>15</v>
      </c>
      <c r="D52">
        <v>108.9</v>
      </c>
      <c r="E52">
        <v>108.9</v>
      </c>
      <c r="F52" s="14">
        <f t="shared" si="5"/>
        <v>0.94262500000000005</v>
      </c>
      <c r="G52" s="14">
        <f t="shared" si="6"/>
        <v>9.8033000000000009E-2</v>
      </c>
      <c r="H52" s="12">
        <f t="shared" si="7"/>
        <v>0.15611896322626051</v>
      </c>
      <c r="I52" s="14">
        <f t="shared" si="8"/>
        <v>1.2846274075918176</v>
      </c>
      <c r="J52" s="2">
        <f t="shared" si="9"/>
        <v>2.0457876327897067</v>
      </c>
      <c r="K52" s="2"/>
    </row>
    <row r="53" spans="2:14">
      <c r="B53">
        <v>8.5</v>
      </c>
      <c r="C53">
        <v>15</v>
      </c>
      <c r="D53" s="3">
        <v>118.12</v>
      </c>
      <c r="E53">
        <v>127.93</v>
      </c>
      <c r="F53" s="14">
        <f t="shared" si="5"/>
        <v>0.934975</v>
      </c>
      <c r="G53" s="14">
        <f t="shared" si="6"/>
        <v>0.1053130763799526</v>
      </c>
      <c r="H53" s="12">
        <f t="shared" si="7"/>
        <v>0.15611896322626051</v>
      </c>
      <c r="I53" s="14">
        <f t="shared" si="8"/>
        <v>1.2846274075918176</v>
      </c>
      <c r="J53" s="2">
        <f t="shared" si="9"/>
        <v>1.904366541166306</v>
      </c>
    </row>
    <row r="54" spans="2:14">
      <c r="B54">
        <v>9</v>
      </c>
      <c r="C54">
        <v>14</v>
      </c>
      <c r="D54">
        <v>129.61500000000001</v>
      </c>
      <c r="E54">
        <v>144.33000000000001</v>
      </c>
      <c r="F54" s="14">
        <f t="shared" si="5"/>
        <v>0.93115000000000003</v>
      </c>
      <c r="G54" s="14">
        <f t="shared" si="6"/>
        <v>0.10783365712301819</v>
      </c>
      <c r="H54" s="12">
        <f t="shared" si="7"/>
        <v>0.14790100713528828</v>
      </c>
      <c r="I54" s="14">
        <f t="shared" si="8"/>
        <v>1.2846274075918176</v>
      </c>
      <c r="J54" s="2">
        <f t="shared" si="9"/>
        <v>1.7619516248036753</v>
      </c>
    </row>
    <row r="55" spans="2:14">
      <c r="B55">
        <v>10</v>
      </c>
      <c r="C55">
        <v>14</v>
      </c>
      <c r="D55">
        <v>140.47499999999999</v>
      </c>
      <c r="E55">
        <v>165</v>
      </c>
      <c r="F55" s="14">
        <f>1.174-0.0267*B55</f>
        <v>0.90699999999999992</v>
      </c>
      <c r="G55" s="14">
        <f t="shared" si="6"/>
        <v>0.11079636946075815</v>
      </c>
      <c r="H55" s="12">
        <f t="shared" si="7"/>
        <v>0.14790100713528828</v>
      </c>
      <c r="I55" s="14">
        <f t="shared" si="8"/>
        <v>1.2846274075918176</v>
      </c>
      <c r="J55" s="2">
        <f t="shared" si="9"/>
        <v>1.7148367613590234</v>
      </c>
    </row>
    <row r="56" spans="2:14">
      <c r="B56">
        <v>10.5</v>
      </c>
      <c r="C56">
        <v>10</v>
      </c>
      <c r="D56">
        <v>150.27000000000001</v>
      </c>
      <c r="E56">
        <v>179.7</v>
      </c>
      <c r="F56" s="14">
        <f t="shared" ref="F56:F59" si="10">1.174-0.0267*B56</f>
        <v>0.89364999999999994</v>
      </c>
      <c r="G56" s="14">
        <f t="shared" si="6"/>
        <v>0.11114158594529845</v>
      </c>
      <c r="H56" s="12">
        <f t="shared" si="7"/>
        <v>0.11806321365625545</v>
      </c>
      <c r="I56" s="14">
        <f t="shared" si="8"/>
        <v>1.2846274075918176</v>
      </c>
      <c r="J56" s="2">
        <f t="shared" si="9"/>
        <v>1.3646308787229446</v>
      </c>
    </row>
    <row r="57" spans="2:14">
      <c r="B57">
        <v>12</v>
      </c>
      <c r="C57">
        <v>11</v>
      </c>
      <c r="D57">
        <v>166.155</v>
      </c>
      <c r="E57">
        <v>210.3</v>
      </c>
      <c r="F57" s="14">
        <f t="shared" si="10"/>
        <v>0.85359999999999991</v>
      </c>
      <c r="G57" s="14">
        <f t="shared" si="6"/>
        <v>0.11236048460774579</v>
      </c>
      <c r="H57" s="12">
        <f t="shared" si="7"/>
        <v>0.12513997012750167</v>
      </c>
      <c r="I57" s="14">
        <f t="shared" si="8"/>
        <v>1.2846274075918176</v>
      </c>
      <c r="J57" s="2">
        <f t="shared" si="9"/>
        <v>1.430736401433496</v>
      </c>
    </row>
    <row r="58" spans="2:14" ht="17.399999999999999">
      <c r="B58">
        <v>13.5</v>
      </c>
      <c r="C58">
        <v>12</v>
      </c>
      <c r="D58">
        <v>182.04</v>
      </c>
      <c r="E58">
        <v>240.9</v>
      </c>
      <c r="F58" s="14">
        <f t="shared" si="10"/>
        <v>0.81354999999999988</v>
      </c>
      <c r="G58" s="14">
        <f t="shared" si="6"/>
        <v>0.11196636058009229</v>
      </c>
      <c r="H58" s="12">
        <f t="shared" si="7"/>
        <v>0.13245508069543135</v>
      </c>
      <c r="I58" s="14">
        <f t="shared" si="8"/>
        <v>1.2846274075918176</v>
      </c>
      <c r="J58" s="2">
        <f t="shared" si="9"/>
        <v>1.519701328636297</v>
      </c>
      <c r="N58" s="16" t="s">
        <v>56</v>
      </c>
    </row>
    <row r="59" spans="2:14">
      <c r="B59">
        <v>15</v>
      </c>
      <c r="C59">
        <v>10</v>
      </c>
      <c r="D59">
        <v>197.92500000000001</v>
      </c>
      <c r="E59">
        <v>271.14999999999998</v>
      </c>
      <c r="F59" s="14">
        <f t="shared" si="10"/>
        <v>0.77349999999999985</v>
      </c>
      <c r="G59" s="14">
        <f t="shared" si="6"/>
        <v>0.11020533333333331</v>
      </c>
      <c r="H59" s="12">
        <f t="shared" si="7"/>
        <v>0.11806321365625545</v>
      </c>
      <c r="I59" s="14">
        <f t="shared" si="8"/>
        <v>1.2846274075918176</v>
      </c>
      <c r="J59" s="2">
        <f t="shared" si="9"/>
        <v>1.3762241400101116</v>
      </c>
      <c r="N59" s="15" t="s">
        <v>57</v>
      </c>
    </row>
    <row r="61" spans="2:14" ht="15.6">
      <c r="J61" s="17" t="s">
        <v>58</v>
      </c>
    </row>
    <row r="62" spans="2:14" ht="15.6">
      <c r="J62" s="17" t="s">
        <v>59</v>
      </c>
    </row>
    <row r="113" spans="2:16" ht="22.8">
      <c r="E113" s="32" t="s">
        <v>60</v>
      </c>
      <c r="F113" s="32"/>
      <c r="G113" s="32"/>
      <c r="H113" s="32"/>
      <c r="M113"/>
      <c r="O113" s="1"/>
    </row>
    <row r="114" spans="2:16" ht="22.8">
      <c r="E114" s="32" t="s">
        <v>1</v>
      </c>
      <c r="F114" s="32"/>
      <c r="G114" s="32"/>
      <c r="H114" s="32"/>
      <c r="I114" s="32"/>
      <c r="J114" s="32"/>
      <c r="K114" s="32"/>
      <c r="M114"/>
      <c r="O114" s="1"/>
    </row>
    <row r="115" spans="2:16" ht="24.6">
      <c r="E115" s="31" t="s">
        <v>2</v>
      </c>
      <c r="F115" s="31"/>
      <c r="G115" s="31"/>
      <c r="H115" s="31"/>
      <c r="I115" s="31"/>
      <c r="M115"/>
      <c r="O115" s="1"/>
    </row>
    <row r="116" spans="2:16">
      <c r="M116"/>
      <c r="O116" s="1"/>
    </row>
    <row r="117" spans="2:16">
      <c r="C117" s="19" t="s">
        <v>4</v>
      </c>
      <c r="D117" s="19" t="s">
        <v>4</v>
      </c>
      <c r="E117" s="20" t="s">
        <v>5</v>
      </c>
      <c r="F117" s="20" t="s">
        <v>6</v>
      </c>
      <c r="G117" s="20" t="s">
        <v>7</v>
      </c>
      <c r="H117" s="20" t="s">
        <v>8</v>
      </c>
      <c r="I117" s="20" t="s">
        <v>9</v>
      </c>
      <c r="J117" s="20" t="s">
        <v>7</v>
      </c>
      <c r="K117" s="20" t="s">
        <v>7</v>
      </c>
      <c r="L117" s="20" t="s">
        <v>7</v>
      </c>
      <c r="M117" s="20" t="s">
        <v>10</v>
      </c>
      <c r="N117" s="26" t="s">
        <v>11</v>
      </c>
      <c r="O117" s="26" t="s">
        <v>12</v>
      </c>
      <c r="P117" s="20" t="s">
        <v>12</v>
      </c>
    </row>
    <row r="118" spans="2:16">
      <c r="B118" s="22" t="s">
        <v>13</v>
      </c>
      <c r="C118" s="19" t="s">
        <v>14</v>
      </c>
      <c r="D118" s="19" t="s">
        <v>14</v>
      </c>
      <c r="E118" s="20" t="s">
        <v>14</v>
      </c>
      <c r="F118" s="20" t="s">
        <v>14</v>
      </c>
      <c r="G118" s="20" t="s">
        <v>15</v>
      </c>
      <c r="H118" s="20" t="s">
        <v>16</v>
      </c>
      <c r="I118" s="20" t="s">
        <v>17</v>
      </c>
      <c r="J118" s="20" t="s">
        <v>18</v>
      </c>
      <c r="K118" s="20" t="s">
        <v>19</v>
      </c>
      <c r="L118" s="20" t="s">
        <v>20</v>
      </c>
      <c r="M118" s="20" t="s">
        <v>21</v>
      </c>
      <c r="N118" s="26" t="s">
        <v>22</v>
      </c>
      <c r="O118" s="26" t="s">
        <v>22</v>
      </c>
      <c r="P118" s="20" t="s">
        <v>22</v>
      </c>
    </row>
    <row r="119" spans="2:16" ht="15.6">
      <c r="B119" s="6"/>
      <c r="C119" s="19" t="s">
        <v>61</v>
      </c>
      <c r="D119" s="19" t="s">
        <v>23</v>
      </c>
      <c r="E119" s="20" t="s">
        <v>24</v>
      </c>
      <c r="F119" s="20" t="s">
        <v>24</v>
      </c>
      <c r="G119" s="5"/>
      <c r="H119" s="20" t="s">
        <v>7</v>
      </c>
      <c r="I119" s="5"/>
      <c r="J119" s="5"/>
      <c r="K119" s="20" t="s">
        <v>25</v>
      </c>
      <c r="L119" s="20" t="s">
        <v>26</v>
      </c>
      <c r="M119" s="20" t="s">
        <v>27</v>
      </c>
      <c r="N119" s="9"/>
      <c r="O119" s="26" t="s">
        <v>28</v>
      </c>
      <c r="P119" s="20" t="s">
        <v>29</v>
      </c>
    </row>
    <row r="120" spans="2:16" ht="23.4">
      <c r="B120" s="6" t="s">
        <v>30</v>
      </c>
      <c r="C120" s="23" t="s">
        <v>62</v>
      </c>
      <c r="D120" s="23" t="s">
        <v>63</v>
      </c>
      <c r="E120" s="21" t="s">
        <v>32</v>
      </c>
      <c r="F120" s="24" t="s">
        <v>33</v>
      </c>
      <c r="G120" s="25" t="s">
        <v>34</v>
      </c>
      <c r="H120" s="25" t="s">
        <v>35</v>
      </c>
      <c r="I120" s="25" t="s">
        <v>36</v>
      </c>
      <c r="J120" s="25" t="s">
        <v>37</v>
      </c>
      <c r="K120" s="20" t="s">
        <v>38</v>
      </c>
      <c r="L120" s="5"/>
      <c r="M120" s="5"/>
      <c r="N120" s="9"/>
      <c r="O120" s="28" t="s">
        <v>39</v>
      </c>
      <c r="P120" s="20" t="s">
        <v>7</v>
      </c>
    </row>
    <row r="121" spans="2:16" ht="21">
      <c r="J121" s="4"/>
      <c r="K121" s="25" t="s">
        <v>40</v>
      </c>
      <c r="L121" s="25" t="s">
        <v>41</v>
      </c>
      <c r="M121" s="25" t="s">
        <v>42</v>
      </c>
      <c r="N121" s="27" t="s">
        <v>43</v>
      </c>
      <c r="O121" s="9"/>
      <c r="P121" s="7" t="s">
        <v>44</v>
      </c>
    </row>
    <row r="122" spans="2:16">
      <c r="M122"/>
      <c r="O122" s="1"/>
    </row>
    <row r="123" spans="2:16">
      <c r="B123">
        <v>1.5</v>
      </c>
      <c r="D123">
        <v>17.95</v>
      </c>
      <c r="E123">
        <f>B123*D123</f>
        <v>26.924999999999997</v>
      </c>
      <c r="F123">
        <f>B123*D123</f>
        <v>26.924999999999997</v>
      </c>
      <c r="G123" s="1">
        <f>2.2/(1.2+E123/100)</f>
        <v>1.4973625999659692</v>
      </c>
      <c r="H123">
        <v>0.7</v>
      </c>
      <c r="I123">
        <v>95.16</v>
      </c>
      <c r="J123" s="1">
        <f>EXP(1.63+9.7/(I123+0.001)-(15.7/(I123+0.001))^2)</f>
        <v>5.4998066727864421</v>
      </c>
      <c r="K123">
        <v>1.05</v>
      </c>
      <c r="L123">
        <v>0.75</v>
      </c>
      <c r="M123">
        <v>1</v>
      </c>
      <c r="N123" s="1">
        <v>10</v>
      </c>
      <c r="O123" s="1">
        <f>N123*M123*L123*K123*H123*G123</f>
        <v>8.2542113323124049</v>
      </c>
      <c r="P123" s="8">
        <f>O123+J123</f>
        <v>13.754018005098846</v>
      </c>
    </row>
    <row r="124" spans="2:16">
      <c r="B124">
        <v>2</v>
      </c>
      <c r="D124">
        <v>17.95</v>
      </c>
      <c r="E124">
        <f t="shared" ref="E124:E129" si="11">B124*D124</f>
        <v>35.9</v>
      </c>
      <c r="F124">
        <f t="shared" ref="F124:F129" si="12">B124*D124</f>
        <v>35.9</v>
      </c>
      <c r="G124" s="1">
        <f t="shared" ref="G124:G136" si="13">2.2/(1.2+E124/100)</f>
        <v>1.411161000641437</v>
      </c>
      <c r="H124">
        <v>0.7</v>
      </c>
      <c r="I124">
        <v>95.16</v>
      </c>
      <c r="J124" s="1">
        <f t="shared" ref="J124:J136" si="14">EXP(1.63+9.7/(I124+0.001)-(15.7/(I124+0.001))^2)</f>
        <v>5.4998066727864421</v>
      </c>
      <c r="K124">
        <v>1.05</v>
      </c>
      <c r="L124">
        <v>0.75</v>
      </c>
      <c r="M124">
        <v>1</v>
      </c>
      <c r="N124" s="1">
        <v>10</v>
      </c>
      <c r="O124" s="1">
        <f t="shared" ref="O124:O136" si="15">N124*M124*L124*K124*H124*G124</f>
        <v>7.7790250160359209</v>
      </c>
      <c r="P124" s="8">
        <f t="shared" ref="P124:P136" si="16">O124+J124</f>
        <v>13.278831688822363</v>
      </c>
    </row>
    <row r="125" spans="2:16">
      <c r="B125">
        <v>3</v>
      </c>
      <c r="D125">
        <v>16.09</v>
      </c>
      <c r="E125">
        <f t="shared" si="11"/>
        <v>48.269999999999996</v>
      </c>
      <c r="F125">
        <f t="shared" si="12"/>
        <v>48.269999999999996</v>
      </c>
      <c r="G125" s="1">
        <f t="shared" si="13"/>
        <v>1.3074225946395677</v>
      </c>
      <c r="H125">
        <v>0.7</v>
      </c>
      <c r="I125">
        <v>64.180000000000007</v>
      </c>
      <c r="J125" s="1">
        <f t="shared" si="14"/>
        <v>5.5917695476254208</v>
      </c>
      <c r="K125">
        <v>1.05</v>
      </c>
      <c r="L125">
        <v>0.75</v>
      </c>
      <c r="M125">
        <v>1</v>
      </c>
      <c r="N125" s="1">
        <v>10</v>
      </c>
      <c r="O125" s="1">
        <f t="shared" si="15"/>
        <v>7.2071670529506155</v>
      </c>
      <c r="P125" s="8">
        <f t="shared" si="16"/>
        <v>12.798936600576036</v>
      </c>
    </row>
    <row r="126" spans="2:16">
      <c r="B126">
        <v>4.5</v>
      </c>
      <c r="D126">
        <v>16.09</v>
      </c>
      <c r="E126">
        <f t="shared" si="11"/>
        <v>72.405000000000001</v>
      </c>
      <c r="F126">
        <f t="shared" si="12"/>
        <v>72.405000000000001</v>
      </c>
      <c r="G126" s="1">
        <f t="shared" si="13"/>
        <v>1.1434214287570492</v>
      </c>
      <c r="H126">
        <v>0.7</v>
      </c>
      <c r="I126">
        <v>64.180000000000007</v>
      </c>
      <c r="J126" s="1">
        <f t="shared" si="14"/>
        <v>5.5917695476254208</v>
      </c>
      <c r="K126">
        <v>1.05</v>
      </c>
      <c r="L126">
        <v>1</v>
      </c>
      <c r="M126">
        <v>1</v>
      </c>
      <c r="N126" s="1">
        <v>12</v>
      </c>
      <c r="O126" s="1">
        <f t="shared" si="15"/>
        <v>10.084977001637174</v>
      </c>
      <c r="P126" s="8">
        <f t="shared" si="16"/>
        <v>15.676746549262596</v>
      </c>
    </row>
    <row r="127" spans="2:16">
      <c r="B127">
        <v>6</v>
      </c>
      <c r="D127">
        <v>16.09</v>
      </c>
      <c r="E127">
        <f t="shared" si="11"/>
        <v>96.539999999999992</v>
      </c>
      <c r="F127">
        <f t="shared" si="12"/>
        <v>96.539999999999992</v>
      </c>
      <c r="G127" s="1">
        <f t="shared" si="13"/>
        <v>1.0159785720882979</v>
      </c>
      <c r="H127">
        <v>0.7</v>
      </c>
      <c r="I127">
        <v>64.180000000000007</v>
      </c>
      <c r="J127" s="1">
        <f t="shared" si="14"/>
        <v>5.5917695476254208</v>
      </c>
      <c r="K127">
        <v>1.05</v>
      </c>
      <c r="L127">
        <v>1</v>
      </c>
      <c r="M127">
        <v>1</v>
      </c>
      <c r="N127" s="1">
        <v>8</v>
      </c>
      <c r="O127" s="1">
        <f t="shared" si="15"/>
        <v>5.9739540038791912</v>
      </c>
      <c r="P127" s="8">
        <f t="shared" si="16"/>
        <v>11.565723551504611</v>
      </c>
    </row>
    <row r="128" spans="2:16">
      <c r="B128">
        <v>7</v>
      </c>
      <c r="D128">
        <v>16.09</v>
      </c>
      <c r="E128">
        <f t="shared" si="11"/>
        <v>112.63</v>
      </c>
      <c r="F128">
        <f t="shared" si="12"/>
        <v>112.63</v>
      </c>
      <c r="G128" s="1">
        <f t="shared" si="13"/>
        <v>0.94570777629712433</v>
      </c>
      <c r="H128">
        <v>0.7</v>
      </c>
      <c r="I128">
        <v>64.180000000000007</v>
      </c>
      <c r="J128" s="1">
        <f t="shared" si="14"/>
        <v>5.5917695476254208</v>
      </c>
      <c r="K128">
        <v>1.05</v>
      </c>
      <c r="L128">
        <v>1</v>
      </c>
      <c r="M128">
        <v>1</v>
      </c>
      <c r="N128" s="1">
        <v>8</v>
      </c>
      <c r="O128" s="1">
        <f t="shared" si="15"/>
        <v>5.5607617246270911</v>
      </c>
      <c r="P128" s="8">
        <f t="shared" si="16"/>
        <v>11.152531272252512</v>
      </c>
    </row>
    <row r="129" spans="2:16">
      <c r="B129">
        <v>7.5</v>
      </c>
      <c r="D129">
        <v>17.66</v>
      </c>
      <c r="E129">
        <f t="shared" si="11"/>
        <v>132.44999999999999</v>
      </c>
      <c r="F129">
        <f t="shared" si="12"/>
        <v>132.44999999999999</v>
      </c>
      <c r="G129" s="1">
        <f t="shared" si="13"/>
        <v>0.87145969498910691</v>
      </c>
      <c r="H129">
        <v>0.7</v>
      </c>
      <c r="I129">
        <v>86.58</v>
      </c>
      <c r="J129" s="1">
        <f t="shared" si="14"/>
        <v>5.5242756217652991</v>
      </c>
      <c r="K129">
        <v>1.05</v>
      </c>
      <c r="L129">
        <v>1</v>
      </c>
      <c r="M129">
        <v>1</v>
      </c>
      <c r="N129" s="1">
        <v>24</v>
      </c>
      <c r="O129" s="1">
        <f t="shared" si="15"/>
        <v>15.372549019607847</v>
      </c>
      <c r="P129" s="8">
        <f t="shared" si="16"/>
        <v>20.896824641373147</v>
      </c>
    </row>
    <row r="130" spans="2:16">
      <c r="B130">
        <v>9</v>
      </c>
      <c r="C130">
        <v>22.56</v>
      </c>
      <c r="D130">
        <v>17.66</v>
      </c>
      <c r="E130" s="3">
        <f>F130-9.81*(B130-7.5)</f>
        <v>151.57499999999999</v>
      </c>
      <c r="F130">
        <f>C130*(B130-7.5)+D130*7.5</f>
        <v>166.29</v>
      </c>
      <c r="G130" s="1">
        <f t="shared" si="13"/>
        <v>0.8100892939335359</v>
      </c>
      <c r="H130">
        <v>0.7</v>
      </c>
      <c r="I130" s="1">
        <v>86.58</v>
      </c>
      <c r="J130" s="1">
        <f t="shared" si="14"/>
        <v>5.5242756217652991</v>
      </c>
      <c r="K130">
        <v>1.05</v>
      </c>
      <c r="L130">
        <v>1</v>
      </c>
      <c r="M130">
        <v>1</v>
      </c>
      <c r="N130" s="1">
        <v>12</v>
      </c>
      <c r="O130" s="1">
        <f t="shared" si="15"/>
        <v>7.144987572493787</v>
      </c>
      <c r="P130" s="8">
        <f t="shared" si="16"/>
        <v>12.669263194259086</v>
      </c>
    </row>
    <row r="131" spans="2:16">
      <c r="B131">
        <v>10.5</v>
      </c>
      <c r="C131">
        <v>21.39</v>
      </c>
      <c r="D131">
        <v>16.78</v>
      </c>
      <c r="E131" s="3">
        <f t="shared" ref="E131:E136" si="17">F131-9.81*(B131-7.5)</f>
        <v>160.59</v>
      </c>
      <c r="F131">
        <f t="shared" ref="F131:F136" si="18">C131*(B131-7.5)+D131*7.5</f>
        <v>190.02</v>
      </c>
      <c r="G131" s="1">
        <f t="shared" si="13"/>
        <v>0.78406215474535801</v>
      </c>
      <c r="H131">
        <v>0.7</v>
      </c>
      <c r="I131" s="1">
        <v>96.7</v>
      </c>
      <c r="J131" s="1">
        <f t="shared" si="14"/>
        <v>5.4956105292278981</v>
      </c>
      <c r="K131">
        <v>1.05</v>
      </c>
      <c r="L131">
        <v>1</v>
      </c>
      <c r="M131">
        <v>1</v>
      </c>
      <c r="N131" s="1">
        <v>19</v>
      </c>
      <c r="O131" s="1">
        <f t="shared" si="15"/>
        <v>10.949427991018924</v>
      </c>
      <c r="P131" s="8">
        <f t="shared" si="16"/>
        <v>16.445038520246822</v>
      </c>
    </row>
    <row r="132" spans="2:16">
      <c r="B132">
        <v>11</v>
      </c>
      <c r="C132">
        <v>21.39</v>
      </c>
      <c r="D132">
        <v>16.78</v>
      </c>
      <c r="E132" s="3">
        <f t="shared" si="17"/>
        <v>166.38000000000002</v>
      </c>
      <c r="F132">
        <f t="shared" si="18"/>
        <v>200.71500000000003</v>
      </c>
      <c r="G132" s="1">
        <f t="shared" si="13"/>
        <v>0.76821007053565193</v>
      </c>
      <c r="H132">
        <v>0.7</v>
      </c>
      <c r="I132" s="1">
        <v>96.7</v>
      </c>
      <c r="J132" s="1">
        <f t="shared" si="14"/>
        <v>5.4956105292278981</v>
      </c>
      <c r="K132">
        <v>1.05</v>
      </c>
      <c r="L132">
        <v>1</v>
      </c>
      <c r="M132">
        <v>1</v>
      </c>
      <c r="N132" s="1">
        <v>19</v>
      </c>
      <c r="O132" s="1">
        <f t="shared" si="15"/>
        <v>10.728053635030378</v>
      </c>
      <c r="P132" s="8">
        <f t="shared" si="16"/>
        <v>16.223664164258274</v>
      </c>
    </row>
    <row r="133" spans="2:16">
      <c r="B133">
        <v>12</v>
      </c>
      <c r="C133">
        <v>24.72</v>
      </c>
      <c r="D133">
        <v>19.13</v>
      </c>
      <c r="E133" s="3">
        <f t="shared" si="17"/>
        <v>210.56999999999996</v>
      </c>
      <c r="F133">
        <f t="shared" si="18"/>
        <v>254.71499999999997</v>
      </c>
      <c r="G133" s="1">
        <f t="shared" si="13"/>
        <v>0.66551713706627957</v>
      </c>
      <c r="H133">
        <v>0.7</v>
      </c>
      <c r="I133" s="1">
        <v>85.88</v>
      </c>
      <c r="J133" s="1">
        <f t="shared" si="14"/>
        <v>5.5263473771214011</v>
      </c>
      <c r="K133">
        <v>1.05</v>
      </c>
      <c r="L133">
        <v>1</v>
      </c>
      <c r="M133">
        <v>1</v>
      </c>
      <c r="N133" s="1">
        <v>15</v>
      </c>
      <c r="O133" s="1">
        <f t="shared" si="15"/>
        <v>7.3373264361557311</v>
      </c>
      <c r="P133" s="8">
        <f t="shared" si="16"/>
        <v>12.863673813277131</v>
      </c>
    </row>
    <row r="134" spans="2:16">
      <c r="B134">
        <v>13.5</v>
      </c>
      <c r="C134">
        <v>24.72</v>
      </c>
      <c r="D134">
        <v>19.14</v>
      </c>
      <c r="E134" s="3">
        <f t="shared" si="17"/>
        <v>233.01</v>
      </c>
      <c r="F134">
        <f t="shared" si="18"/>
        <v>291.87</v>
      </c>
      <c r="G134" s="1">
        <f t="shared" si="13"/>
        <v>0.62321180703096235</v>
      </c>
      <c r="H134">
        <v>0.7</v>
      </c>
      <c r="I134" s="1">
        <v>85.88</v>
      </c>
      <c r="J134" s="1">
        <f t="shared" si="14"/>
        <v>5.5263473771214011</v>
      </c>
      <c r="K134">
        <v>1.05</v>
      </c>
      <c r="L134">
        <v>1</v>
      </c>
      <c r="M134">
        <v>1</v>
      </c>
      <c r="N134" s="1">
        <v>18</v>
      </c>
      <c r="O134" s="1">
        <f t="shared" si="15"/>
        <v>8.2450922070196313</v>
      </c>
      <c r="P134" s="8">
        <f t="shared" si="16"/>
        <v>13.771439584141032</v>
      </c>
    </row>
    <row r="135" spans="2:16">
      <c r="B135">
        <v>14</v>
      </c>
      <c r="C135">
        <v>24.72</v>
      </c>
      <c r="D135">
        <v>19.149999999999999</v>
      </c>
      <c r="E135" s="3">
        <f t="shared" si="17"/>
        <v>240.54000000000002</v>
      </c>
      <c r="F135">
        <f t="shared" si="18"/>
        <v>304.30500000000001</v>
      </c>
      <c r="G135" s="1">
        <f t="shared" si="13"/>
        <v>0.61019581738503359</v>
      </c>
      <c r="H135">
        <v>0.7</v>
      </c>
      <c r="I135" s="1">
        <v>85.88</v>
      </c>
      <c r="J135" s="1">
        <f t="shared" si="14"/>
        <v>5.5263473771214011</v>
      </c>
      <c r="K135">
        <v>1.05</v>
      </c>
      <c r="L135">
        <v>1</v>
      </c>
      <c r="M135">
        <v>1</v>
      </c>
      <c r="N135" s="1">
        <v>18</v>
      </c>
      <c r="O135" s="1">
        <f t="shared" si="15"/>
        <v>8.0728906640039941</v>
      </c>
      <c r="P135" s="8">
        <f t="shared" si="16"/>
        <v>13.599238041125396</v>
      </c>
    </row>
    <row r="136" spans="2:16">
      <c r="B136">
        <v>15</v>
      </c>
      <c r="C136">
        <v>22.17</v>
      </c>
      <c r="D136">
        <v>16.87</v>
      </c>
      <c r="E136" s="3">
        <f t="shared" si="17"/>
        <v>219.22500000000002</v>
      </c>
      <c r="F136">
        <f t="shared" si="18"/>
        <v>292.8</v>
      </c>
      <c r="G136" s="1">
        <f t="shared" si="13"/>
        <v>0.64853710664013575</v>
      </c>
      <c r="H136">
        <v>0.7</v>
      </c>
      <c r="I136" s="2">
        <v>42.7</v>
      </c>
      <c r="J136" s="1">
        <f t="shared" si="14"/>
        <v>5.5955833758534173</v>
      </c>
      <c r="K136">
        <v>1.05</v>
      </c>
      <c r="L136">
        <v>1</v>
      </c>
      <c r="M136">
        <v>1</v>
      </c>
      <c r="N136" s="1">
        <v>8</v>
      </c>
      <c r="O136" s="1">
        <f t="shared" si="15"/>
        <v>3.8133981870439984</v>
      </c>
      <c r="P136" s="8">
        <f t="shared" si="16"/>
        <v>9.4089815628974165</v>
      </c>
    </row>
    <row r="142" spans="2:16" ht="20.399999999999999">
      <c r="B142" s="18" t="s">
        <v>13</v>
      </c>
      <c r="C142" s="18" t="s">
        <v>48</v>
      </c>
      <c r="D142" s="18" t="s">
        <v>49</v>
      </c>
      <c r="E142" s="18" t="s">
        <v>50</v>
      </c>
      <c r="F142" s="18" t="s">
        <v>51</v>
      </c>
      <c r="G142" s="18" t="s">
        <v>52</v>
      </c>
      <c r="H142" s="18" t="s">
        <v>53</v>
      </c>
      <c r="I142" s="18" t="s">
        <v>54</v>
      </c>
      <c r="J142" s="18" t="s">
        <v>55</v>
      </c>
    </row>
    <row r="143" spans="2:16" ht="15">
      <c r="B143" s="11" t="s">
        <v>30</v>
      </c>
      <c r="C143" s="10"/>
      <c r="D143" s="10"/>
      <c r="E143" s="10"/>
      <c r="F143" s="13"/>
      <c r="G143" s="10"/>
      <c r="H143" s="10"/>
      <c r="I143" s="10"/>
      <c r="J143" s="10"/>
    </row>
    <row r="144" spans="2:16">
      <c r="B144">
        <v>1.5</v>
      </c>
      <c r="C144" s="8">
        <v>14</v>
      </c>
      <c r="D144">
        <f>E123</f>
        <v>26.924999999999997</v>
      </c>
      <c r="E144">
        <f>F123</f>
        <v>26.924999999999997</v>
      </c>
      <c r="F144" s="14">
        <f>1-0.00765*B144</f>
        <v>0.98852499999999999</v>
      </c>
      <c r="G144" s="14">
        <f>0.65*0.16*(E144/D144)*F144</f>
        <v>0.10280660000000001</v>
      </c>
      <c r="H144" s="12">
        <f>EXP((C144/14.1)+((C144/126)^2)-((C144/23.6)^3)+((C144/25.4)^4)-2.8)</f>
        <v>0.14790100713528828</v>
      </c>
      <c r="I144" s="14">
        <f>((10^2.24)/(6.8^2.56))</f>
        <v>1.2846274075918176</v>
      </c>
      <c r="J144" s="2">
        <f>(H144*I144)/G144</f>
        <v>1.8481078780586488</v>
      </c>
    </row>
    <row r="145" spans="2:10">
      <c r="B145">
        <v>2</v>
      </c>
      <c r="C145" s="8">
        <v>13</v>
      </c>
      <c r="D145">
        <f t="shared" ref="D145:E157" si="19">E124</f>
        <v>35.9</v>
      </c>
      <c r="E145">
        <f t="shared" si="19"/>
        <v>35.9</v>
      </c>
      <c r="F145" s="14">
        <f t="shared" ref="F145:F151" si="20">1-0.00765*B145</f>
        <v>0.98470000000000002</v>
      </c>
      <c r="G145" s="14">
        <f t="shared" ref="G145:G157" si="21">0.65*0.16*(E145/D145)*F145</f>
        <v>0.10240880000000001</v>
      </c>
      <c r="H145" s="12">
        <f t="shared" ref="H145:H157" si="22">EXP((C145/14.1)+((C145/126)^2)-((C145/23.6)^3)+((C145/25.4)^4)-2.8)</f>
        <v>0.14003031248009545</v>
      </c>
      <c r="I145" s="14">
        <f t="shared" ref="I145:I157" si="23">((10^2.24)/(6.8^2.56))</f>
        <v>1.2846274075918176</v>
      </c>
      <c r="J145" s="2">
        <f t="shared" ref="J145:J157" si="24">(H145*I145)/G145</f>
        <v>1.7565558556059357</v>
      </c>
    </row>
    <row r="146" spans="2:10">
      <c r="B146">
        <v>3</v>
      </c>
      <c r="C146" s="8">
        <v>13</v>
      </c>
      <c r="D146">
        <f t="shared" si="19"/>
        <v>48.269999999999996</v>
      </c>
      <c r="E146">
        <f t="shared" si="19"/>
        <v>48.269999999999996</v>
      </c>
      <c r="F146" s="14">
        <f t="shared" si="20"/>
        <v>0.97704999999999997</v>
      </c>
      <c r="G146" s="14">
        <f t="shared" si="21"/>
        <v>0.1016132</v>
      </c>
      <c r="H146" s="12">
        <f t="shared" si="22"/>
        <v>0.14003031248009545</v>
      </c>
      <c r="I146" s="14">
        <f t="shared" si="23"/>
        <v>1.2846274075918176</v>
      </c>
      <c r="J146" s="2">
        <f t="shared" si="24"/>
        <v>1.7703091459138889</v>
      </c>
    </row>
    <row r="147" spans="2:10">
      <c r="B147">
        <v>4.5</v>
      </c>
      <c r="C147" s="8">
        <v>14</v>
      </c>
      <c r="D147">
        <f t="shared" si="19"/>
        <v>72.405000000000001</v>
      </c>
      <c r="E147">
        <f t="shared" si="19"/>
        <v>72.405000000000001</v>
      </c>
      <c r="F147" s="14">
        <f t="shared" si="20"/>
        <v>0.96557499999999996</v>
      </c>
      <c r="G147" s="14">
        <f t="shared" si="21"/>
        <v>0.1004198</v>
      </c>
      <c r="H147" s="12">
        <f t="shared" si="22"/>
        <v>0.14790100713528828</v>
      </c>
      <c r="I147" s="14">
        <f t="shared" si="23"/>
        <v>1.2846274075918176</v>
      </c>
      <c r="J147" s="2">
        <f t="shared" si="24"/>
        <v>1.8920341145513564</v>
      </c>
    </row>
    <row r="148" spans="2:10">
      <c r="B148">
        <v>6</v>
      </c>
      <c r="C148" s="8">
        <v>11</v>
      </c>
      <c r="D148">
        <f t="shared" si="19"/>
        <v>96.539999999999992</v>
      </c>
      <c r="E148">
        <f t="shared" si="19"/>
        <v>96.539999999999992</v>
      </c>
      <c r="F148" s="14">
        <f t="shared" si="20"/>
        <v>0.95409999999999995</v>
      </c>
      <c r="G148" s="14">
        <f t="shared" si="21"/>
        <v>9.9226400000000006E-2</v>
      </c>
      <c r="H148" s="12">
        <f t="shared" si="22"/>
        <v>0.12513997012750167</v>
      </c>
      <c r="I148" s="14">
        <f t="shared" si="23"/>
        <v>1.2846274075918176</v>
      </c>
      <c r="J148" s="2">
        <f t="shared" si="24"/>
        <v>1.6201155681452712</v>
      </c>
    </row>
    <row r="149" spans="2:10">
      <c r="B149">
        <v>7</v>
      </c>
      <c r="C149" s="8">
        <v>10</v>
      </c>
      <c r="D149">
        <f t="shared" si="19"/>
        <v>112.63</v>
      </c>
      <c r="E149">
        <f t="shared" si="19"/>
        <v>112.63</v>
      </c>
      <c r="F149" s="14">
        <f t="shared" si="20"/>
        <v>0.94645000000000001</v>
      </c>
      <c r="G149" s="14">
        <f t="shared" si="21"/>
        <v>9.8430800000000013E-2</v>
      </c>
      <c r="H149" s="12">
        <f t="shared" si="22"/>
        <v>0.11806321365625545</v>
      </c>
      <c r="I149" s="14">
        <f t="shared" si="23"/>
        <v>1.2846274075918176</v>
      </c>
      <c r="J149" s="2">
        <f t="shared" si="24"/>
        <v>1.5408514417356589</v>
      </c>
    </row>
    <row r="150" spans="2:10">
      <c r="B150">
        <v>7.5</v>
      </c>
      <c r="C150" s="8">
        <v>20</v>
      </c>
      <c r="D150">
        <f t="shared" si="19"/>
        <v>132.44999999999999</v>
      </c>
      <c r="E150">
        <f t="shared" si="19"/>
        <v>132.44999999999999</v>
      </c>
      <c r="F150" s="14">
        <f t="shared" si="20"/>
        <v>0.94262500000000005</v>
      </c>
      <c r="G150" s="14">
        <f t="shared" si="21"/>
        <v>9.8033000000000009E-2</v>
      </c>
      <c r="H150" s="12">
        <f t="shared" si="22"/>
        <v>0.20585271215215803</v>
      </c>
      <c r="I150" s="14">
        <f t="shared" si="23"/>
        <v>1.2846274075918176</v>
      </c>
      <c r="J150" s="2">
        <f t="shared" si="24"/>
        <v>2.6975001882812055</v>
      </c>
    </row>
    <row r="151" spans="2:10">
      <c r="B151">
        <v>9</v>
      </c>
      <c r="C151">
        <v>12</v>
      </c>
      <c r="D151">
        <f t="shared" si="19"/>
        <v>151.57499999999999</v>
      </c>
      <c r="E151">
        <f t="shared" si="19"/>
        <v>166.29</v>
      </c>
      <c r="F151" s="14">
        <f t="shared" si="20"/>
        <v>0.93115000000000003</v>
      </c>
      <c r="G151" s="14">
        <f t="shared" si="21"/>
        <v>0.1062408516180109</v>
      </c>
      <c r="H151" s="12">
        <f t="shared" si="22"/>
        <v>0.13245508069543135</v>
      </c>
      <c r="I151" s="14">
        <f t="shared" si="23"/>
        <v>1.2846274075918176</v>
      </c>
      <c r="J151" s="2">
        <f t="shared" si="24"/>
        <v>1.6016007434497137</v>
      </c>
    </row>
    <row r="152" spans="2:10">
      <c r="B152">
        <v>10.5</v>
      </c>
      <c r="C152">
        <v>16</v>
      </c>
      <c r="D152">
        <f t="shared" si="19"/>
        <v>160.59</v>
      </c>
      <c r="E152">
        <f t="shared" si="19"/>
        <v>190.02</v>
      </c>
      <c r="F152" s="14">
        <f>1.174-0.0267*B152</f>
        <v>0.89364999999999994</v>
      </c>
      <c r="G152" s="14">
        <f t="shared" si="21"/>
        <v>0.10997187117504205</v>
      </c>
      <c r="H152" s="12">
        <f t="shared" si="22"/>
        <v>0.16475571859582255</v>
      </c>
      <c r="I152" s="14">
        <f t="shared" si="23"/>
        <v>1.2846274075918176</v>
      </c>
      <c r="J152" s="2">
        <f t="shared" si="24"/>
        <v>1.9245804350168421</v>
      </c>
    </row>
    <row r="153" spans="2:10">
      <c r="B153">
        <v>11</v>
      </c>
      <c r="C153">
        <v>16</v>
      </c>
      <c r="D153">
        <f t="shared" si="19"/>
        <v>166.38000000000002</v>
      </c>
      <c r="E153">
        <f t="shared" si="19"/>
        <v>200.71500000000003</v>
      </c>
      <c r="F153" s="14">
        <f t="shared" ref="F153:F157" si="25">1.174-0.0267*B153</f>
        <v>0.88029999999999986</v>
      </c>
      <c r="G153" s="14">
        <f t="shared" si="21"/>
        <v>0.11044415860079336</v>
      </c>
      <c r="H153" s="12">
        <f t="shared" si="22"/>
        <v>0.16475571859582255</v>
      </c>
      <c r="I153" s="14">
        <f t="shared" si="23"/>
        <v>1.2846274075918176</v>
      </c>
      <c r="J153" s="2">
        <f t="shared" si="24"/>
        <v>1.9163504376061966</v>
      </c>
    </row>
    <row r="154" spans="2:10">
      <c r="B154">
        <v>12</v>
      </c>
      <c r="C154">
        <v>13</v>
      </c>
      <c r="D154">
        <f t="shared" si="19"/>
        <v>210.56999999999996</v>
      </c>
      <c r="E154">
        <f t="shared" si="19"/>
        <v>254.71499999999997</v>
      </c>
      <c r="F154" s="14">
        <f t="shared" si="25"/>
        <v>0.85359999999999991</v>
      </c>
      <c r="G154" s="14">
        <f t="shared" si="21"/>
        <v>0.10738553115828467</v>
      </c>
      <c r="H154" s="12">
        <f t="shared" si="22"/>
        <v>0.14003031248009545</v>
      </c>
      <c r="I154" s="14">
        <f t="shared" si="23"/>
        <v>1.2846274075918176</v>
      </c>
      <c r="J154" s="2">
        <f t="shared" si="24"/>
        <v>1.6751491133421572</v>
      </c>
    </row>
    <row r="155" spans="2:10">
      <c r="B155">
        <v>13.5</v>
      </c>
      <c r="C155">
        <v>14</v>
      </c>
      <c r="D155">
        <f t="shared" si="19"/>
        <v>233.01</v>
      </c>
      <c r="E155">
        <f t="shared" si="19"/>
        <v>291.87</v>
      </c>
      <c r="F155" s="14">
        <f t="shared" si="25"/>
        <v>0.81354999999999988</v>
      </c>
      <c r="G155" s="14">
        <f t="shared" si="21"/>
        <v>0.1059820917728853</v>
      </c>
      <c r="H155" s="12">
        <f t="shared" si="22"/>
        <v>0.14790100713528828</v>
      </c>
      <c r="I155" s="14">
        <f t="shared" si="23"/>
        <v>1.2846274075918176</v>
      </c>
      <c r="J155" s="2">
        <f t="shared" si="24"/>
        <v>1.7927338873776952</v>
      </c>
    </row>
    <row r="156" spans="2:10">
      <c r="B156">
        <v>14</v>
      </c>
      <c r="C156">
        <v>14</v>
      </c>
      <c r="D156">
        <f t="shared" si="19"/>
        <v>240.54000000000002</v>
      </c>
      <c r="E156">
        <f t="shared" si="19"/>
        <v>304.30500000000001</v>
      </c>
      <c r="F156" s="14">
        <f t="shared" si="25"/>
        <v>0.80019999999999991</v>
      </c>
      <c r="G156" s="14">
        <f t="shared" si="21"/>
        <v>0.10528188885008731</v>
      </c>
      <c r="H156" s="12">
        <f t="shared" si="22"/>
        <v>0.14790100713528828</v>
      </c>
      <c r="I156" s="14">
        <f t="shared" si="23"/>
        <v>1.2846274075918176</v>
      </c>
      <c r="J156" s="2">
        <f t="shared" si="24"/>
        <v>1.8046569020714025</v>
      </c>
    </row>
    <row r="157" spans="2:10">
      <c r="B157">
        <v>15</v>
      </c>
      <c r="C157">
        <v>9</v>
      </c>
      <c r="D157">
        <f t="shared" si="19"/>
        <v>219.22500000000002</v>
      </c>
      <c r="E157">
        <f t="shared" si="19"/>
        <v>292.8</v>
      </c>
      <c r="F157" s="14">
        <f t="shared" si="25"/>
        <v>0.77349999999999985</v>
      </c>
      <c r="G157" s="14">
        <f t="shared" si="21"/>
        <v>0.10744214026684912</v>
      </c>
      <c r="H157" s="12">
        <f t="shared" si="22"/>
        <v>0.11121403294659409</v>
      </c>
      <c r="I157" s="14">
        <f t="shared" si="23"/>
        <v>1.2846274075918176</v>
      </c>
      <c r="J157" s="2">
        <f t="shared" si="24"/>
        <v>1.3297258829466536</v>
      </c>
    </row>
    <row r="164" spans="2:16" ht="22.8">
      <c r="E164" s="32" t="s">
        <v>64</v>
      </c>
      <c r="F164" s="32"/>
      <c r="G164" s="32"/>
      <c r="H164" s="32"/>
      <c r="M164"/>
      <c r="O164" s="1"/>
    </row>
    <row r="165" spans="2:16" ht="22.8">
      <c r="E165" s="32" t="s">
        <v>1</v>
      </c>
      <c r="F165" s="32"/>
      <c r="G165" s="32"/>
      <c r="H165" s="32"/>
      <c r="I165" s="32"/>
      <c r="J165" s="32"/>
      <c r="K165" s="32"/>
      <c r="M165"/>
      <c r="O165" s="1"/>
    </row>
    <row r="166" spans="2:16" ht="24.6">
      <c r="E166" s="31" t="s">
        <v>2</v>
      </c>
      <c r="F166" s="31"/>
      <c r="G166" s="31"/>
      <c r="H166" s="31"/>
      <c r="I166" s="31"/>
      <c r="M166"/>
      <c r="O166" s="1"/>
    </row>
    <row r="167" spans="2:16">
      <c r="M167"/>
      <c r="O167" s="1"/>
    </row>
    <row r="168" spans="2:16">
      <c r="C168" s="19" t="s">
        <v>4</v>
      </c>
      <c r="D168" s="19" t="s">
        <v>4</v>
      </c>
      <c r="E168" s="20" t="s">
        <v>5</v>
      </c>
      <c r="F168" s="20" t="s">
        <v>6</v>
      </c>
      <c r="G168" s="20" t="s">
        <v>7</v>
      </c>
      <c r="H168" s="20" t="s">
        <v>8</v>
      </c>
      <c r="I168" s="20" t="s">
        <v>9</v>
      </c>
      <c r="J168" s="20" t="s">
        <v>7</v>
      </c>
      <c r="K168" s="20" t="s">
        <v>7</v>
      </c>
      <c r="L168" s="20" t="s">
        <v>7</v>
      </c>
      <c r="M168" s="20" t="s">
        <v>10</v>
      </c>
      <c r="N168" s="26" t="s">
        <v>11</v>
      </c>
      <c r="O168" s="26" t="s">
        <v>12</v>
      </c>
      <c r="P168" s="20" t="s">
        <v>12</v>
      </c>
    </row>
    <row r="169" spans="2:16">
      <c r="B169" s="22" t="s">
        <v>13</v>
      </c>
      <c r="C169" s="19" t="s">
        <v>14</v>
      </c>
      <c r="D169" s="19" t="s">
        <v>14</v>
      </c>
      <c r="E169" s="20" t="s">
        <v>14</v>
      </c>
      <c r="F169" s="20" t="s">
        <v>14</v>
      </c>
      <c r="G169" s="20" t="s">
        <v>15</v>
      </c>
      <c r="H169" s="20" t="s">
        <v>16</v>
      </c>
      <c r="I169" s="20" t="s">
        <v>17</v>
      </c>
      <c r="J169" s="20" t="s">
        <v>18</v>
      </c>
      <c r="K169" s="20" t="s">
        <v>19</v>
      </c>
      <c r="L169" s="20" t="s">
        <v>20</v>
      </c>
      <c r="M169" s="20" t="s">
        <v>21</v>
      </c>
      <c r="N169" s="26" t="s">
        <v>22</v>
      </c>
      <c r="O169" s="26" t="s">
        <v>22</v>
      </c>
      <c r="P169" s="20" t="s">
        <v>22</v>
      </c>
    </row>
    <row r="170" spans="2:16" ht="15.6">
      <c r="B170" s="6"/>
      <c r="C170" s="19" t="s">
        <v>61</v>
      </c>
      <c r="D170" s="19" t="s">
        <v>23</v>
      </c>
      <c r="E170" s="20" t="s">
        <v>24</v>
      </c>
      <c r="F170" s="20" t="s">
        <v>24</v>
      </c>
      <c r="G170" s="5"/>
      <c r="H170" s="20" t="s">
        <v>7</v>
      </c>
      <c r="I170" s="5"/>
      <c r="J170" s="5"/>
      <c r="K170" s="20" t="s">
        <v>25</v>
      </c>
      <c r="L170" s="20" t="s">
        <v>26</v>
      </c>
      <c r="M170" s="20" t="s">
        <v>27</v>
      </c>
      <c r="N170" s="9"/>
      <c r="O170" s="26" t="s">
        <v>28</v>
      </c>
      <c r="P170" s="20" t="s">
        <v>29</v>
      </c>
    </row>
    <row r="171" spans="2:16" ht="23.4">
      <c r="B171" s="6" t="s">
        <v>30</v>
      </c>
      <c r="C171" s="23" t="s">
        <v>62</v>
      </c>
      <c r="D171" s="23" t="s">
        <v>63</v>
      </c>
      <c r="E171" s="21" t="s">
        <v>32</v>
      </c>
      <c r="F171" s="24" t="s">
        <v>33</v>
      </c>
      <c r="G171" s="25" t="s">
        <v>34</v>
      </c>
      <c r="H171" s="25" t="s">
        <v>35</v>
      </c>
      <c r="I171" s="25" t="s">
        <v>36</v>
      </c>
      <c r="J171" s="25" t="s">
        <v>37</v>
      </c>
      <c r="K171" s="20" t="s">
        <v>38</v>
      </c>
      <c r="L171" s="5"/>
      <c r="M171" s="5"/>
      <c r="N171" s="9"/>
      <c r="O171" s="28" t="s">
        <v>39</v>
      </c>
      <c r="P171" s="20" t="s">
        <v>7</v>
      </c>
    </row>
    <row r="172" spans="2:16" ht="21">
      <c r="J172" s="4"/>
      <c r="K172" s="25" t="s">
        <v>40</v>
      </c>
      <c r="L172" s="25" t="s">
        <v>41</v>
      </c>
      <c r="M172" s="25" t="s">
        <v>42</v>
      </c>
      <c r="N172" s="27" t="s">
        <v>43</v>
      </c>
      <c r="O172" s="9"/>
      <c r="P172" s="7" t="s">
        <v>44</v>
      </c>
    </row>
    <row r="173" spans="2:16">
      <c r="M173"/>
      <c r="O173" s="1"/>
    </row>
    <row r="174" spans="2:16">
      <c r="B174">
        <v>1.5</v>
      </c>
      <c r="D174">
        <v>15.89</v>
      </c>
      <c r="E174">
        <f>B174*D174</f>
        <v>23.835000000000001</v>
      </c>
      <c r="F174">
        <f>B174*D174</f>
        <v>23.835000000000001</v>
      </c>
      <c r="G174" s="1">
        <f>2.2/(1.2+E174/100)</f>
        <v>1.5295303646539438</v>
      </c>
      <c r="H174">
        <v>0.7</v>
      </c>
      <c r="I174">
        <v>95.66</v>
      </c>
      <c r="J174" s="1">
        <f>EXP(1.63+9.7/(I174+0.001)-(15.7/(I174+0.001))^2)</f>
        <v>5.4984374931134541</v>
      </c>
      <c r="K174">
        <v>1.05</v>
      </c>
      <c r="L174">
        <v>0.75</v>
      </c>
      <c r="M174">
        <v>1</v>
      </c>
      <c r="N174" s="1">
        <v>8</v>
      </c>
      <c r="O174" s="1">
        <f>N174*M174*L174*K174*H174*G174</f>
        <v>6.7452289081238925</v>
      </c>
      <c r="P174" s="8">
        <f>O174+J174</f>
        <v>12.243666401237347</v>
      </c>
    </row>
    <row r="175" spans="2:16">
      <c r="B175">
        <v>2</v>
      </c>
      <c r="D175">
        <v>15.89</v>
      </c>
      <c r="E175">
        <f t="shared" ref="E175:E180" si="26">B175*D175</f>
        <v>31.78</v>
      </c>
      <c r="F175">
        <f t="shared" ref="F175:F180" si="27">B175*D175</f>
        <v>31.78</v>
      </c>
      <c r="G175" s="1">
        <f t="shared" ref="G175:G186" si="28">2.2/(1.2+E175/100)</f>
        <v>1.449466332850178</v>
      </c>
      <c r="H175">
        <v>0.7</v>
      </c>
      <c r="I175">
        <v>95.66</v>
      </c>
      <c r="J175" s="1">
        <f t="shared" ref="J175:J186" si="29">EXP(1.63+9.7/(I175+0.001)-(15.7/(I175+0.001))^2)</f>
        <v>5.4984374931134541</v>
      </c>
      <c r="K175">
        <v>1.05</v>
      </c>
      <c r="L175">
        <v>0.75</v>
      </c>
      <c r="M175">
        <v>1</v>
      </c>
      <c r="N175" s="1">
        <v>8</v>
      </c>
      <c r="O175" s="1">
        <f t="shared" ref="O175:O186" si="30">N175*M175*L175*K175*H175*G175</f>
        <v>6.3921465278692855</v>
      </c>
      <c r="P175" s="8">
        <f t="shared" ref="P175:P186" si="31">O175+J175</f>
        <v>11.89058402098274</v>
      </c>
    </row>
    <row r="176" spans="2:16">
      <c r="B176">
        <v>3</v>
      </c>
      <c r="D176">
        <v>19.62</v>
      </c>
      <c r="E176">
        <f t="shared" si="26"/>
        <v>58.86</v>
      </c>
      <c r="F176">
        <f t="shared" si="27"/>
        <v>58.86</v>
      </c>
      <c r="G176" s="1">
        <f t="shared" si="28"/>
        <v>1.2300123001230014</v>
      </c>
      <c r="H176">
        <v>0.7</v>
      </c>
      <c r="I176">
        <v>38.76</v>
      </c>
      <c r="J176" s="1">
        <f t="shared" si="29"/>
        <v>5.5632864886258178</v>
      </c>
      <c r="K176">
        <v>1.05</v>
      </c>
      <c r="L176">
        <v>0.75</v>
      </c>
      <c r="M176">
        <v>1</v>
      </c>
      <c r="N176" s="1">
        <v>11</v>
      </c>
      <c r="O176" s="1">
        <f t="shared" si="30"/>
        <v>7.4584870848708498</v>
      </c>
      <c r="P176" s="8">
        <f t="shared" si="31"/>
        <v>13.021773573496667</v>
      </c>
    </row>
    <row r="177" spans="2:16">
      <c r="B177">
        <v>4.5</v>
      </c>
      <c r="D177">
        <v>19.62</v>
      </c>
      <c r="E177">
        <f t="shared" si="26"/>
        <v>88.29</v>
      </c>
      <c r="F177">
        <f t="shared" si="27"/>
        <v>88.29</v>
      </c>
      <c r="G177" s="1">
        <f t="shared" si="28"/>
        <v>1.0562196936962889</v>
      </c>
      <c r="H177">
        <v>0.7</v>
      </c>
      <c r="I177">
        <v>38.76</v>
      </c>
      <c r="J177" s="1">
        <f t="shared" si="29"/>
        <v>5.5632864886258178</v>
      </c>
      <c r="K177">
        <v>1.05</v>
      </c>
      <c r="L177">
        <v>1</v>
      </c>
      <c r="M177">
        <v>1</v>
      </c>
      <c r="N177" s="1">
        <v>8</v>
      </c>
      <c r="O177" s="1">
        <f t="shared" si="30"/>
        <v>6.2105717989341782</v>
      </c>
      <c r="P177" s="8">
        <f t="shared" si="31"/>
        <v>11.773858287559996</v>
      </c>
    </row>
    <row r="178" spans="2:16">
      <c r="B178">
        <v>6</v>
      </c>
      <c r="D178">
        <v>19.62</v>
      </c>
      <c r="E178">
        <f t="shared" si="26"/>
        <v>117.72</v>
      </c>
      <c r="F178">
        <f t="shared" si="27"/>
        <v>117.72</v>
      </c>
      <c r="G178" s="1">
        <f t="shared" si="28"/>
        <v>0.9254585226316675</v>
      </c>
      <c r="H178">
        <v>0.7</v>
      </c>
      <c r="I178">
        <v>38.76</v>
      </c>
      <c r="J178" s="1">
        <f t="shared" si="29"/>
        <v>5.5632864886258178</v>
      </c>
      <c r="K178">
        <v>1.05</v>
      </c>
      <c r="L178">
        <v>1</v>
      </c>
      <c r="M178">
        <v>1</v>
      </c>
      <c r="N178" s="1">
        <v>4</v>
      </c>
      <c r="O178" s="1">
        <f t="shared" si="30"/>
        <v>2.7208480565371023</v>
      </c>
      <c r="P178" s="8">
        <f t="shared" si="31"/>
        <v>8.2841345451629209</v>
      </c>
    </row>
    <row r="179" spans="2:16">
      <c r="B179">
        <v>7</v>
      </c>
      <c r="D179">
        <v>19.62</v>
      </c>
      <c r="E179">
        <f t="shared" si="26"/>
        <v>137.34</v>
      </c>
      <c r="F179">
        <f t="shared" si="27"/>
        <v>137.34</v>
      </c>
      <c r="G179" s="1">
        <f t="shared" si="28"/>
        <v>0.85490013212092963</v>
      </c>
      <c r="H179">
        <v>0.7</v>
      </c>
      <c r="I179">
        <v>38.76</v>
      </c>
      <c r="J179" s="1">
        <f t="shared" si="29"/>
        <v>5.5632864886258178</v>
      </c>
      <c r="K179">
        <v>1.05</v>
      </c>
      <c r="L179">
        <v>1</v>
      </c>
      <c r="M179">
        <v>1</v>
      </c>
      <c r="N179" s="1">
        <v>4</v>
      </c>
      <c r="O179" s="1">
        <f t="shared" si="30"/>
        <v>2.5134063884355329</v>
      </c>
      <c r="P179" s="8">
        <f t="shared" si="31"/>
        <v>8.0766928770613511</v>
      </c>
    </row>
    <row r="180" spans="2:16">
      <c r="B180">
        <v>7.5</v>
      </c>
      <c r="D180">
        <v>13.73</v>
      </c>
      <c r="E180">
        <f t="shared" si="26"/>
        <v>102.97500000000001</v>
      </c>
      <c r="F180">
        <f t="shared" si="27"/>
        <v>102.97500000000001</v>
      </c>
      <c r="G180" s="1">
        <f t="shared" si="28"/>
        <v>0.98665769705123896</v>
      </c>
      <c r="H180">
        <v>0.7</v>
      </c>
      <c r="I180">
        <v>95.16</v>
      </c>
      <c r="J180" s="1">
        <f t="shared" si="29"/>
        <v>5.4998066727864421</v>
      </c>
      <c r="K180">
        <v>1.05</v>
      </c>
      <c r="L180">
        <v>1</v>
      </c>
      <c r="M180">
        <v>1</v>
      </c>
      <c r="N180" s="1">
        <v>16</v>
      </c>
      <c r="O180" s="1">
        <f t="shared" si="30"/>
        <v>11.603094517322569</v>
      </c>
      <c r="P180" s="8">
        <f t="shared" si="31"/>
        <v>17.102901190109012</v>
      </c>
    </row>
    <row r="181" spans="2:16">
      <c r="B181">
        <v>8.8000000000000007</v>
      </c>
      <c r="C181">
        <v>18.64</v>
      </c>
      <c r="D181">
        <v>13.73</v>
      </c>
      <c r="E181" s="3">
        <f>F181-9.81*(B181-7.5)</f>
        <v>114.45400000000001</v>
      </c>
      <c r="F181">
        <f>C181*(B181-7.5)+D181*7.5</f>
        <v>127.20700000000002</v>
      </c>
      <c r="G181" s="1">
        <f t="shared" si="28"/>
        <v>0.93835038003190385</v>
      </c>
      <c r="H181">
        <v>0.7</v>
      </c>
      <c r="I181" s="1">
        <v>95.16</v>
      </c>
      <c r="J181" s="1">
        <f t="shared" si="29"/>
        <v>5.4998066727864421</v>
      </c>
      <c r="K181">
        <v>1.05</v>
      </c>
      <c r="L181">
        <v>1</v>
      </c>
      <c r="M181">
        <v>1</v>
      </c>
      <c r="N181" s="1">
        <v>16</v>
      </c>
      <c r="O181" s="1">
        <f t="shared" si="30"/>
        <v>11.03500046917519</v>
      </c>
      <c r="P181" s="8">
        <f t="shared" si="31"/>
        <v>16.534807141961632</v>
      </c>
    </row>
    <row r="182" spans="2:16">
      <c r="B182">
        <v>9</v>
      </c>
      <c r="C182">
        <v>17.46</v>
      </c>
      <c r="D182">
        <v>13.34</v>
      </c>
      <c r="E182" s="3">
        <f t="shared" ref="E182:E186" si="32">F182-9.81*(B182-7.5)</f>
        <v>111.52499999999999</v>
      </c>
      <c r="F182">
        <f t="shared" ref="F182:F186" si="33">C182*(B182-7.5)+D182*7.5</f>
        <v>126.24</v>
      </c>
      <c r="G182" s="1">
        <f t="shared" si="28"/>
        <v>0.95022135838462385</v>
      </c>
      <c r="H182">
        <v>0.7</v>
      </c>
      <c r="I182" s="1">
        <v>51.78</v>
      </c>
      <c r="J182" s="1">
        <f t="shared" si="29"/>
        <v>5.6147504778713602</v>
      </c>
      <c r="K182">
        <v>1.05</v>
      </c>
      <c r="L182">
        <v>1</v>
      </c>
      <c r="M182">
        <v>1</v>
      </c>
      <c r="N182" s="1">
        <v>10</v>
      </c>
      <c r="O182" s="1">
        <f t="shared" si="30"/>
        <v>6.9841269841269851</v>
      </c>
      <c r="P182" s="8">
        <f t="shared" si="31"/>
        <v>12.598877461998345</v>
      </c>
    </row>
    <row r="183" spans="2:16">
      <c r="B183">
        <v>10.5</v>
      </c>
      <c r="C183">
        <v>17.46</v>
      </c>
      <c r="D183">
        <v>13.34</v>
      </c>
      <c r="E183" s="3">
        <f t="shared" si="32"/>
        <v>123</v>
      </c>
      <c r="F183">
        <f t="shared" si="33"/>
        <v>152.43</v>
      </c>
      <c r="G183" s="1">
        <f t="shared" si="28"/>
        <v>0.90534979423868334</v>
      </c>
      <c r="H183">
        <v>0.7</v>
      </c>
      <c r="I183" s="1">
        <v>51.78</v>
      </c>
      <c r="J183" s="1">
        <f t="shared" si="29"/>
        <v>5.6147504778713602</v>
      </c>
      <c r="K183">
        <v>1.05</v>
      </c>
      <c r="L183">
        <v>1</v>
      </c>
      <c r="M183">
        <v>1</v>
      </c>
      <c r="N183" s="1">
        <v>12</v>
      </c>
      <c r="O183" s="1">
        <f t="shared" si="30"/>
        <v>7.9851851851851876</v>
      </c>
      <c r="P183" s="8">
        <f t="shared" si="31"/>
        <v>13.599935663056549</v>
      </c>
    </row>
    <row r="184" spans="2:16">
      <c r="B184">
        <v>12</v>
      </c>
      <c r="C184">
        <v>17.46</v>
      </c>
      <c r="D184">
        <v>13.34</v>
      </c>
      <c r="E184" s="3">
        <f t="shared" si="32"/>
        <v>134.47499999999999</v>
      </c>
      <c r="F184">
        <f t="shared" si="33"/>
        <v>178.62</v>
      </c>
      <c r="G184" s="1">
        <f t="shared" si="28"/>
        <v>0.86452500245603714</v>
      </c>
      <c r="H184">
        <v>0.7</v>
      </c>
      <c r="I184" s="1">
        <v>51.78</v>
      </c>
      <c r="J184" s="1">
        <f t="shared" si="29"/>
        <v>5.6147504778713602</v>
      </c>
      <c r="K184">
        <v>1.05</v>
      </c>
      <c r="L184">
        <v>1</v>
      </c>
      <c r="M184">
        <v>1</v>
      </c>
      <c r="N184" s="1">
        <v>16</v>
      </c>
      <c r="O184" s="1">
        <f t="shared" si="30"/>
        <v>10.166814028882996</v>
      </c>
      <c r="P184" s="8">
        <f t="shared" si="31"/>
        <v>15.781564506754357</v>
      </c>
    </row>
    <row r="185" spans="2:16">
      <c r="B185">
        <v>13.5</v>
      </c>
      <c r="C185">
        <v>17.46</v>
      </c>
      <c r="D185">
        <v>13.34</v>
      </c>
      <c r="E185" s="3">
        <f t="shared" si="32"/>
        <v>145.94999999999999</v>
      </c>
      <c r="F185">
        <f t="shared" si="33"/>
        <v>204.81</v>
      </c>
      <c r="G185" s="1">
        <f t="shared" si="28"/>
        <v>0.8272231622485432</v>
      </c>
      <c r="H185">
        <v>0.7</v>
      </c>
      <c r="I185" s="1">
        <v>51.78</v>
      </c>
      <c r="J185" s="1">
        <f t="shared" si="29"/>
        <v>5.6147504778713602</v>
      </c>
      <c r="K185">
        <v>1.05</v>
      </c>
      <c r="L185">
        <v>1</v>
      </c>
      <c r="M185">
        <v>1</v>
      </c>
      <c r="N185" s="1">
        <v>29</v>
      </c>
      <c r="O185" s="1">
        <f t="shared" si="30"/>
        <v>17.6322617033277</v>
      </c>
      <c r="P185" s="8">
        <f t="shared" si="31"/>
        <v>23.247012181199061</v>
      </c>
    </row>
    <row r="186" spans="2:16">
      <c r="B186">
        <v>14.5</v>
      </c>
      <c r="C186">
        <v>17.46</v>
      </c>
      <c r="D186">
        <v>13.34</v>
      </c>
      <c r="E186" s="3">
        <f t="shared" si="32"/>
        <v>153.59999999999997</v>
      </c>
      <c r="F186">
        <f t="shared" si="33"/>
        <v>222.26999999999998</v>
      </c>
      <c r="G186" s="1">
        <f t="shared" si="28"/>
        <v>0.80409356725146208</v>
      </c>
      <c r="H186">
        <v>0.7</v>
      </c>
      <c r="I186" s="1">
        <v>51.78</v>
      </c>
      <c r="J186" s="1">
        <f t="shared" si="29"/>
        <v>5.6147504778713602</v>
      </c>
      <c r="K186">
        <v>1.05</v>
      </c>
      <c r="L186">
        <v>1</v>
      </c>
      <c r="M186">
        <v>1</v>
      </c>
      <c r="N186" s="1">
        <v>29</v>
      </c>
      <c r="O186" s="1">
        <f t="shared" si="30"/>
        <v>17.139254385964914</v>
      </c>
      <c r="P186" s="8">
        <f t="shared" si="31"/>
        <v>22.754004863836276</v>
      </c>
    </row>
    <row r="187" spans="2:16">
      <c r="E187" s="3"/>
      <c r="G187" s="1"/>
      <c r="I187" s="2"/>
      <c r="J187" s="1"/>
      <c r="M187"/>
      <c r="O187" s="1"/>
      <c r="P187" s="8"/>
    </row>
    <row r="191" spans="2:16" ht="20.399999999999999">
      <c r="B191" s="18" t="s">
        <v>13</v>
      </c>
      <c r="C191" s="18" t="s">
        <v>48</v>
      </c>
      <c r="D191" s="18" t="s">
        <v>49</v>
      </c>
      <c r="E191" s="18" t="s">
        <v>50</v>
      </c>
      <c r="F191" s="18" t="s">
        <v>51</v>
      </c>
      <c r="G191" s="18" t="s">
        <v>52</v>
      </c>
      <c r="H191" s="18" t="s">
        <v>53</v>
      </c>
      <c r="I191" s="18" t="s">
        <v>54</v>
      </c>
      <c r="J191" s="18" t="s">
        <v>55</v>
      </c>
    </row>
    <row r="192" spans="2:16" ht="15">
      <c r="B192" s="11" t="s">
        <v>30</v>
      </c>
      <c r="C192" s="10"/>
      <c r="D192" s="10"/>
      <c r="E192" s="10"/>
      <c r="F192" s="13"/>
      <c r="G192" s="10"/>
      <c r="H192" s="10"/>
      <c r="I192" s="10"/>
      <c r="J192" s="10"/>
    </row>
    <row r="193" spans="2:10">
      <c r="B193">
        <v>1.5</v>
      </c>
      <c r="C193" s="8">
        <v>12</v>
      </c>
      <c r="D193">
        <f>E174</f>
        <v>23.835000000000001</v>
      </c>
      <c r="E193">
        <f>F174</f>
        <v>23.835000000000001</v>
      </c>
      <c r="F193" s="14">
        <f>1-0.00765*B193</f>
        <v>0.98852499999999999</v>
      </c>
      <c r="G193" s="14">
        <f>0.65*0.16*(E193/D193)*F193</f>
        <v>0.10280660000000001</v>
      </c>
      <c r="H193" s="12">
        <f>EXP((C193/14.1)+((C193/126)^2)-((C193/23.6)^3)+((C193/25.4)^4)-2.8)</f>
        <v>0.13245508069543135</v>
      </c>
      <c r="I193" s="14">
        <f>((10^2.24)/(6.8^2.56))</f>
        <v>1.2846274075918176</v>
      </c>
      <c r="J193" s="2">
        <f>(H193*I193)/G193</f>
        <v>1.6551021718074224</v>
      </c>
    </row>
    <row r="194" spans="2:10">
      <c r="B194">
        <v>2</v>
      </c>
      <c r="C194" s="8">
        <v>12</v>
      </c>
      <c r="D194">
        <f t="shared" ref="D194:E205" si="34">E175</f>
        <v>31.78</v>
      </c>
      <c r="E194">
        <f t="shared" si="34"/>
        <v>31.78</v>
      </c>
      <c r="F194" s="14">
        <f t="shared" ref="F194:F200" si="35">1-0.00765*B194</f>
        <v>0.98470000000000002</v>
      </c>
      <c r="G194" s="14">
        <f t="shared" ref="G194:G205" si="36">0.65*0.16*(E194/D194)*F194</f>
        <v>0.10240880000000001</v>
      </c>
      <c r="H194" s="12">
        <f t="shared" ref="H194:H205" si="37">EXP((C194/14.1)+((C194/126)^2)-((C194/23.6)^3)+((C194/25.4)^4)-2.8)</f>
        <v>0.13245508069543135</v>
      </c>
      <c r="I194" s="14">
        <f t="shared" ref="I194:I205" si="38">((10^2.24)/(6.8^2.56))</f>
        <v>1.2846274075918176</v>
      </c>
      <c r="J194" s="2">
        <f t="shared" ref="J194:J205" si="39">(H194*I194)/G194</f>
        <v>1.6615313033268329</v>
      </c>
    </row>
    <row r="195" spans="2:10">
      <c r="B195">
        <v>3</v>
      </c>
      <c r="C195" s="8">
        <v>13</v>
      </c>
      <c r="D195">
        <f t="shared" si="34"/>
        <v>58.86</v>
      </c>
      <c r="E195">
        <f t="shared" si="34"/>
        <v>58.86</v>
      </c>
      <c r="F195" s="14">
        <f t="shared" si="35"/>
        <v>0.97704999999999997</v>
      </c>
      <c r="G195" s="14">
        <f t="shared" si="36"/>
        <v>0.1016132</v>
      </c>
      <c r="H195" s="12">
        <f t="shared" si="37"/>
        <v>0.14003031248009545</v>
      </c>
      <c r="I195" s="14">
        <f t="shared" si="38"/>
        <v>1.2846274075918176</v>
      </c>
      <c r="J195" s="2">
        <f t="shared" si="39"/>
        <v>1.7703091459138889</v>
      </c>
    </row>
    <row r="196" spans="2:10">
      <c r="B196">
        <v>4.5</v>
      </c>
      <c r="C196" s="8">
        <v>11</v>
      </c>
      <c r="D196">
        <f t="shared" si="34"/>
        <v>88.29</v>
      </c>
      <c r="E196">
        <f t="shared" si="34"/>
        <v>88.29</v>
      </c>
      <c r="F196" s="14">
        <f t="shared" si="35"/>
        <v>0.96557499999999996</v>
      </c>
      <c r="G196" s="14">
        <f t="shared" si="36"/>
        <v>0.1004198</v>
      </c>
      <c r="H196" s="12">
        <f t="shared" si="37"/>
        <v>0.12513997012750167</v>
      </c>
      <c r="I196" s="14">
        <f t="shared" si="38"/>
        <v>1.2846274075918176</v>
      </c>
      <c r="J196" s="2">
        <f t="shared" si="39"/>
        <v>1.6008619357040139</v>
      </c>
    </row>
    <row r="197" spans="2:10">
      <c r="B197">
        <v>6</v>
      </c>
      <c r="C197" s="8">
        <v>8</v>
      </c>
      <c r="D197">
        <f t="shared" si="34"/>
        <v>117.72</v>
      </c>
      <c r="E197">
        <f t="shared" si="34"/>
        <v>117.72</v>
      </c>
      <c r="F197" s="14">
        <f t="shared" si="35"/>
        <v>0.95409999999999995</v>
      </c>
      <c r="G197" s="14">
        <f t="shared" si="36"/>
        <v>9.9226400000000006E-2</v>
      </c>
      <c r="H197" s="12">
        <f t="shared" si="37"/>
        <v>0.10459028933592406</v>
      </c>
      <c r="I197" s="14">
        <f t="shared" si="38"/>
        <v>1.2846274075918176</v>
      </c>
      <c r="J197" s="2">
        <f t="shared" si="39"/>
        <v>1.3540706127490894</v>
      </c>
    </row>
    <row r="198" spans="2:10">
      <c r="B198">
        <v>7</v>
      </c>
      <c r="C198" s="8">
        <v>8</v>
      </c>
      <c r="D198">
        <f t="shared" si="34"/>
        <v>137.34</v>
      </c>
      <c r="E198">
        <f t="shared" si="34"/>
        <v>137.34</v>
      </c>
      <c r="F198" s="14">
        <f t="shared" si="35"/>
        <v>0.94645000000000001</v>
      </c>
      <c r="G198" s="14">
        <f t="shared" si="36"/>
        <v>9.8430800000000013E-2</v>
      </c>
      <c r="H198" s="12">
        <f t="shared" si="37"/>
        <v>0.10459028933592406</v>
      </c>
      <c r="I198" s="14">
        <f t="shared" si="38"/>
        <v>1.2846274075918176</v>
      </c>
      <c r="J198" s="2">
        <f t="shared" si="39"/>
        <v>1.3650153432552232</v>
      </c>
    </row>
    <row r="199" spans="2:10">
      <c r="B199">
        <v>7.5</v>
      </c>
      <c r="C199" s="8">
        <v>17</v>
      </c>
      <c r="D199">
        <f t="shared" si="34"/>
        <v>102.97500000000001</v>
      </c>
      <c r="E199">
        <f t="shared" si="34"/>
        <v>102.97500000000001</v>
      </c>
      <c r="F199" s="14">
        <f t="shared" si="35"/>
        <v>0.94262500000000005</v>
      </c>
      <c r="G199" s="14">
        <f t="shared" si="36"/>
        <v>9.8033000000000009E-2</v>
      </c>
      <c r="H199" s="12">
        <f t="shared" si="37"/>
        <v>0.17390639349356729</v>
      </c>
      <c r="I199" s="14">
        <f t="shared" si="38"/>
        <v>1.2846274075918176</v>
      </c>
      <c r="J199" s="2">
        <f t="shared" si="39"/>
        <v>2.2788746589136704</v>
      </c>
    </row>
    <row r="200" spans="2:10">
      <c r="B200">
        <v>8.8000000000000007</v>
      </c>
      <c r="C200">
        <v>16</v>
      </c>
      <c r="D200">
        <f t="shared" si="34"/>
        <v>114.45400000000001</v>
      </c>
      <c r="E200">
        <f t="shared" si="34"/>
        <v>127.20700000000002</v>
      </c>
      <c r="F200" s="14">
        <f t="shared" si="35"/>
        <v>0.93267999999999995</v>
      </c>
      <c r="G200" s="14">
        <f t="shared" si="36"/>
        <v>0.10780677106121238</v>
      </c>
      <c r="H200" s="12">
        <f t="shared" si="37"/>
        <v>0.16475571859582255</v>
      </c>
      <c r="I200" s="14">
        <f t="shared" si="38"/>
        <v>1.2846274075918176</v>
      </c>
      <c r="J200" s="2">
        <f t="shared" si="39"/>
        <v>1.9632320825702536</v>
      </c>
    </row>
    <row r="201" spans="2:10">
      <c r="B201">
        <v>9</v>
      </c>
      <c r="C201">
        <v>13</v>
      </c>
      <c r="D201">
        <f t="shared" si="34"/>
        <v>111.52499999999999</v>
      </c>
      <c r="E201">
        <f t="shared" si="34"/>
        <v>126.24</v>
      </c>
      <c r="F201" s="14">
        <f>1-0.00765*B201</f>
        <v>0.93115000000000003</v>
      </c>
      <c r="G201" s="14">
        <f t="shared" si="36"/>
        <v>0.10961695677202424</v>
      </c>
      <c r="H201" s="12">
        <f t="shared" si="37"/>
        <v>0.14003031248009545</v>
      </c>
      <c r="I201" s="14">
        <f t="shared" si="38"/>
        <v>1.2846274075918176</v>
      </c>
      <c r="J201" s="2">
        <f t="shared" si="39"/>
        <v>1.6410488176541567</v>
      </c>
    </row>
    <row r="202" spans="2:10">
      <c r="B202">
        <v>10.5</v>
      </c>
      <c r="C202">
        <v>14</v>
      </c>
      <c r="D202">
        <f t="shared" si="34"/>
        <v>123</v>
      </c>
      <c r="E202">
        <f t="shared" si="34"/>
        <v>152.43</v>
      </c>
      <c r="F202" s="14">
        <f>1.174-0.0267*B202</f>
        <v>0.89364999999999994</v>
      </c>
      <c r="G202" s="14">
        <f t="shared" si="36"/>
        <v>0.11517709941463414</v>
      </c>
      <c r="H202" s="12">
        <f t="shared" si="37"/>
        <v>0.14790100713528828</v>
      </c>
      <c r="I202" s="14">
        <f t="shared" si="38"/>
        <v>1.2846274075918176</v>
      </c>
      <c r="J202" s="2">
        <f t="shared" si="39"/>
        <v>1.6496134070231989</v>
      </c>
    </row>
    <row r="203" spans="2:10">
      <c r="B203">
        <v>12</v>
      </c>
      <c r="C203">
        <v>16</v>
      </c>
      <c r="D203">
        <f t="shared" si="34"/>
        <v>134.47499999999999</v>
      </c>
      <c r="E203">
        <f t="shared" si="34"/>
        <v>178.62</v>
      </c>
      <c r="F203" s="14">
        <f>1.174-0.0267*B203</f>
        <v>0.85359999999999991</v>
      </c>
      <c r="G203" s="14">
        <f t="shared" si="36"/>
        <v>0.1179169609815951</v>
      </c>
      <c r="H203" s="12">
        <f t="shared" si="37"/>
        <v>0.16475571859582255</v>
      </c>
      <c r="I203" s="14">
        <f t="shared" si="38"/>
        <v>1.2846274075918176</v>
      </c>
      <c r="J203" s="2">
        <f t="shared" si="39"/>
        <v>1.7949047355343017</v>
      </c>
    </row>
    <row r="204" spans="2:10">
      <c r="B204">
        <v>13.5</v>
      </c>
      <c r="C204">
        <v>23</v>
      </c>
      <c r="D204">
        <f t="shared" si="34"/>
        <v>145.94999999999999</v>
      </c>
      <c r="E204">
        <f t="shared" si="34"/>
        <v>204.81</v>
      </c>
      <c r="F204" s="14">
        <f t="shared" ref="F204:F205" si="40">1.174-0.0267*B204</f>
        <v>0.81354999999999988</v>
      </c>
      <c r="G204" s="14">
        <f t="shared" si="36"/>
        <v>0.11873114252826311</v>
      </c>
      <c r="H204" s="12">
        <f t="shared" si="37"/>
        <v>0.24937328283273558</v>
      </c>
      <c r="I204" s="14">
        <f t="shared" si="38"/>
        <v>1.2846274075918176</v>
      </c>
      <c r="J204" s="2">
        <f t="shared" si="39"/>
        <v>2.6981274417688752</v>
      </c>
    </row>
    <row r="205" spans="2:10">
      <c r="B205">
        <v>14.5</v>
      </c>
      <c r="C205">
        <v>23</v>
      </c>
      <c r="D205">
        <f t="shared" si="34"/>
        <v>153.59999999999997</v>
      </c>
      <c r="E205">
        <f t="shared" si="34"/>
        <v>222.26999999999998</v>
      </c>
      <c r="F205" s="14">
        <f t="shared" si="40"/>
        <v>0.78684999999999994</v>
      </c>
      <c r="G205" s="14">
        <f t="shared" si="36"/>
        <v>0.11841723664062502</v>
      </c>
      <c r="H205" s="12">
        <f t="shared" si="37"/>
        <v>0.24937328283273558</v>
      </c>
      <c r="I205" s="14">
        <f t="shared" si="38"/>
        <v>1.2846274075918176</v>
      </c>
      <c r="J205" s="2">
        <f t="shared" si="39"/>
        <v>2.7052797627788605</v>
      </c>
    </row>
    <row r="206" spans="2:10">
      <c r="F206" s="14"/>
      <c r="G206" s="14"/>
      <c r="H206" s="12"/>
      <c r="I206" s="14"/>
      <c r="J206" s="2"/>
    </row>
    <row r="213" spans="2:16" ht="22.8">
      <c r="E213" s="32" t="s">
        <v>65</v>
      </c>
      <c r="F213" s="32"/>
      <c r="G213" s="32"/>
      <c r="H213" s="32"/>
      <c r="M213"/>
      <c r="O213" s="1"/>
    </row>
    <row r="214" spans="2:16" ht="22.8">
      <c r="E214" s="32" t="s">
        <v>1</v>
      </c>
      <c r="F214" s="32"/>
      <c r="G214" s="32"/>
      <c r="H214" s="32"/>
      <c r="I214" s="32"/>
      <c r="J214" s="32"/>
      <c r="K214" s="32"/>
      <c r="M214"/>
      <c r="O214" s="1"/>
    </row>
    <row r="215" spans="2:16" ht="24.6">
      <c r="E215" s="31" t="s">
        <v>2</v>
      </c>
      <c r="F215" s="31"/>
      <c r="G215" s="31"/>
      <c r="H215" s="31"/>
      <c r="I215" s="31"/>
      <c r="M215"/>
      <c r="O215" s="1"/>
    </row>
    <row r="216" spans="2:16">
      <c r="M216"/>
      <c r="O216" s="1"/>
    </row>
    <row r="217" spans="2:16">
      <c r="C217" s="19" t="s">
        <v>4</v>
      </c>
      <c r="D217" s="19" t="s">
        <v>4</v>
      </c>
      <c r="E217" s="20" t="s">
        <v>5</v>
      </c>
      <c r="F217" s="20" t="s">
        <v>6</v>
      </c>
      <c r="G217" s="20" t="s">
        <v>7</v>
      </c>
      <c r="H217" s="20" t="s">
        <v>8</v>
      </c>
      <c r="I217" s="20" t="s">
        <v>9</v>
      </c>
      <c r="J217" s="20" t="s">
        <v>7</v>
      </c>
      <c r="K217" s="20" t="s">
        <v>7</v>
      </c>
      <c r="L217" s="20" t="s">
        <v>7</v>
      </c>
      <c r="M217" s="20" t="s">
        <v>10</v>
      </c>
      <c r="N217" s="26" t="s">
        <v>11</v>
      </c>
      <c r="O217" s="26" t="s">
        <v>12</v>
      </c>
      <c r="P217" s="20" t="s">
        <v>12</v>
      </c>
    </row>
    <row r="218" spans="2:16">
      <c r="B218" s="22" t="s">
        <v>13</v>
      </c>
      <c r="C218" s="19" t="s">
        <v>14</v>
      </c>
      <c r="D218" s="19" t="s">
        <v>14</v>
      </c>
      <c r="E218" s="20" t="s">
        <v>14</v>
      </c>
      <c r="F218" s="20" t="s">
        <v>14</v>
      </c>
      <c r="G218" s="20" t="s">
        <v>15</v>
      </c>
      <c r="H218" s="20" t="s">
        <v>16</v>
      </c>
      <c r="I218" s="20" t="s">
        <v>17</v>
      </c>
      <c r="J218" s="20" t="s">
        <v>18</v>
      </c>
      <c r="K218" s="20" t="s">
        <v>19</v>
      </c>
      <c r="L218" s="20" t="s">
        <v>20</v>
      </c>
      <c r="M218" s="20" t="s">
        <v>21</v>
      </c>
      <c r="N218" s="26" t="s">
        <v>22</v>
      </c>
      <c r="O218" s="26" t="s">
        <v>22</v>
      </c>
      <c r="P218" s="20" t="s">
        <v>22</v>
      </c>
    </row>
    <row r="219" spans="2:16" ht="15.6">
      <c r="B219" s="6"/>
      <c r="C219" s="19" t="s">
        <v>61</v>
      </c>
      <c r="D219" s="19" t="s">
        <v>23</v>
      </c>
      <c r="E219" s="20" t="s">
        <v>24</v>
      </c>
      <c r="F219" s="20" t="s">
        <v>24</v>
      </c>
      <c r="G219" s="5"/>
      <c r="H219" s="20" t="s">
        <v>7</v>
      </c>
      <c r="I219" s="5"/>
      <c r="J219" s="5"/>
      <c r="K219" s="20" t="s">
        <v>25</v>
      </c>
      <c r="L219" s="20" t="s">
        <v>26</v>
      </c>
      <c r="M219" s="20" t="s">
        <v>27</v>
      </c>
      <c r="N219" s="9"/>
      <c r="O219" s="26" t="s">
        <v>28</v>
      </c>
      <c r="P219" s="20" t="s">
        <v>29</v>
      </c>
    </row>
    <row r="220" spans="2:16" ht="23.4">
      <c r="B220" s="6" t="s">
        <v>30</v>
      </c>
      <c r="C220" s="23" t="s">
        <v>62</v>
      </c>
      <c r="D220" s="23" t="s">
        <v>63</v>
      </c>
      <c r="E220" s="21" t="s">
        <v>32</v>
      </c>
      <c r="F220" s="24" t="s">
        <v>33</v>
      </c>
      <c r="G220" s="25" t="s">
        <v>34</v>
      </c>
      <c r="H220" s="25" t="s">
        <v>35</v>
      </c>
      <c r="I220" s="25" t="s">
        <v>36</v>
      </c>
      <c r="J220" s="25" t="s">
        <v>37</v>
      </c>
      <c r="K220" s="20" t="s">
        <v>38</v>
      </c>
      <c r="L220" s="5"/>
      <c r="M220" s="5"/>
      <c r="N220" s="9"/>
      <c r="O220" s="28" t="s">
        <v>39</v>
      </c>
      <c r="P220" s="20" t="s">
        <v>7</v>
      </c>
    </row>
    <row r="221" spans="2:16" ht="21">
      <c r="J221" s="4"/>
      <c r="K221" s="25" t="s">
        <v>40</v>
      </c>
      <c r="L221" s="25" t="s">
        <v>41</v>
      </c>
      <c r="M221" s="25" t="s">
        <v>42</v>
      </c>
      <c r="N221" s="27" t="s">
        <v>43</v>
      </c>
      <c r="O221" s="9"/>
      <c r="P221" s="7" t="s">
        <v>44</v>
      </c>
    </row>
    <row r="222" spans="2:16">
      <c r="M222"/>
      <c r="O222" s="1"/>
    </row>
    <row r="223" spans="2:16">
      <c r="B223">
        <v>1.5</v>
      </c>
      <c r="D223">
        <v>15.3</v>
      </c>
      <c r="E223">
        <f>B223*D223</f>
        <v>22.950000000000003</v>
      </c>
      <c r="F223">
        <f>B223*D223</f>
        <v>22.950000000000003</v>
      </c>
      <c r="G223" s="1">
        <f>2.2/(1.2+E223/100)</f>
        <v>1.5389996502273524</v>
      </c>
      <c r="H223">
        <v>0.7</v>
      </c>
      <c r="I223">
        <v>95.68</v>
      </c>
      <c r="J223" s="1">
        <f>EXP(1.63+9.7/(I223+0.001)-(15.7/(I223+0.001))^2)</f>
        <v>5.4983828614909367</v>
      </c>
      <c r="K223">
        <v>1.05</v>
      </c>
      <c r="L223">
        <v>0.75</v>
      </c>
      <c r="M223">
        <v>1</v>
      </c>
      <c r="N223" s="1">
        <v>23</v>
      </c>
      <c r="O223" s="1">
        <f>N223*M223*L223*K223*H223*G223</f>
        <v>19.512591815320043</v>
      </c>
      <c r="P223" s="8">
        <f>O223+J223</f>
        <v>25.010974676810982</v>
      </c>
    </row>
    <row r="224" spans="2:16">
      <c r="B224">
        <v>3</v>
      </c>
      <c r="D224">
        <v>15.3</v>
      </c>
      <c r="E224">
        <f t="shared" ref="E224:E229" si="41">B224*D224</f>
        <v>45.900000000000006</v>
      </c>
      <c r="F224">
        <f t="shared" ref="F224:F228" si="42">B224*D224</f>
        <v>45.900000000000006</v>
      </c>
      <c r="G224" s="1">
        <f t="shared" ref="G224:G235" si="43">2.2/(1.2+E224/100)</f>
        <v>1.3261000602772754</v>
      </c>
      <c r="H224">
        <v>0.7</v>
      </c>
      <c r="I224">
        <v>95.68</v>
      </c>
      <c r="J224" s="1">
        <f t="shared" ref="J224:J235" si="44">EXP(1.63+9.7/(I224+0.001)-(15.7/(I224+0.001))^2)</f>
        <v>5.4983828614909367</v>
      </c>
      <c r="K224">
        <v>1.05</v>
      </c>
      <c r="L224">
        <v>0.75</v>
      </c>
      <c r="M224">
        <v>1</v>
      </c>
      <c r="N224" s="1">
        <v>10</v>
      </c>
      <c r="O224" s="1">
        <f t="shared" ref="O224:O235" si="45">N224*M224*L224*K224*H224*G224</f>
        <v>7.31012658227848</v>
      </c>
      <c r="P224" s="8">
        <f t="shared" ref="P224:P235" si="46">O224+J224</f>
        <v>12.808509443769417</v>
      </c>
    </row>
    <row r="225" spans="2:16">
      <c r="B225">
        <v>3.5</v>
      </c>
      <c r="D225">
        <v>15.3</v>
      </c>
      <c r="E225">
        <f t="shared" si="41"/>
        <v>53.550000000000004</v>
      </c>
      <c r="F225">
        <f t="shared" si="42"/>
        <v>53.550000000000004</v>
      </c>
      <c r="G225" s="1">
        <f t="shared" si="43"/>
        <v>1.2676462114664362</v>
      </c>
      <c r="H225">
        <v>0.7</v>
      </c>
      <c r="I225">
        <v>95.68</v>
      </c>
      <c r="J225" s="1">
        <f t="shared" si="44"/>
        <v>5.4983828614909367</v>
      </c>
      <c r="K225">
        <v>1.05</v>
      </c>
      <c r="L225">
        <v>1</v>
      </c>
      <c r="M225">
        <v>1</v>
      </c>
      <c r="N225" s="1">
        <v>10</v>
      </c>
      <c r="O225" s="1">
        <f t="shared" si="45"/>
        <v>9.3171996542783049</v>
      </c>
      <c r="P225" s="8">
        <f t="shared" si="46"/>
        <v>14.815582515769242</v>
      </c>
    </row>
    <row r="226" spans="2:16">
      <c r="B226">
        <v>4.5</v>
      </c>
      <c r="D226">
        <v>14.52</v>
      </c>
      <c r="E226">
        <f t="shared" si="41"/>
        <v>65.34</v>
      </c>
      <c r="F226">
        <f t="shared" si="42"/>
        <v>65.34</v>
      </c>
      <c r="G226" s="1">
        <f t="shared" si="43"/>
        <v>1.1870076615949068</v>
      </c>
      <c r="H226">
        <v>0.7</v>
      </c>
      <c r="I226">
        <v>85.3</v>
      </c>
      <c r="J226" s="1">
        <f t="shared" si="44"/>
        <v>5.528071637101176</v>
      </c>
      <c r="K226">
        <v>1.05</v>
      </c>
      <c r="L226">
        <v>1</v>
      </c>
      <c r="M226">
        <v>1</v>
      </c>
      <c r="N226" s="1">
        <v>3</v>
      </c>
      <c r="O226" s="1">
        <f t="shared" si="45"/>
        <v>2.6173518938167697</v>
      </c>
      <c r="P226" s="8">
        <f t="shared" si="46"/>
        <v>8.1454235309179452</v>
      </c>
    </row>
    <row r="227" spans="2:16">
      <c r="B227">
        <v>6</v>
      </c>
      <c r="D227">
        <v>14.52</v>
      </c>
      <c r="E227">
        <f t="shared" si="41"/>
        <v>87.12</v>
      </c>
      <c r="F227">
        <f t="shared" si="42"/>
        <v>87.12</v>
      </c>
      <c r="G227" s="1">
        <f t="shared" si="43"/>
        <v>1.0621861722672847</v>
      </c>
      <c r="H227">
        <v>0.7</v>
      </c>
      <c r="I227">
        <v>85.3</v>
      </c>
      <c r="J227" s="1">
        <f t="shared" si="44"/>
        <v>5.528071637101176</v>
      </c>
      <c r="K227">
        <v>1.05</v>
      </c>
      <c r="L227">
        <v>1</v>
      </c>
      <c r="M227">
        <v>1</v>
      </c>
      <c r="N227" s="1">
        <v>2</v>
      </c>
      <c r="O227" s="1">
        <f t="shared" si="45"/>
        <v>1.5614136732329085</v>
      </c>
      <c r="P227" s="8">
        <f t="shared" si="46"/>
        <v>7.0894853103340845</v>
      </c>
    </row>
    <row r="228" spans="2:16">
      <c r="B228">
        <v>7.5</v>
      </c>
      <c r="D228">
        <v>14.52</v>
      </c>
      <c r="E228">
        <f t="shared" si="41"/>
        <v>108.89999999999999</v>
      </c>
      <c r="F228">
        <f t="shared" si="42"/>
        <v>108.89999999999999</v>
      </c>
      <c r="G228" s="1">
        <f t="shared" si="43"/>
        <v>0.96111839231105312</v>
      </c>
      <c r="H228">
        <v>0.7</v>
      </c>
      <c r="I228">
        <v>85.3</v>
      </c>
      <c r="J228" s="1">
        <f t="shared" si="44"/>
        <v>5.528071637101176</v>
      </c>
      <c r="K228">
        <v>1.05</v>
      </c>
      <c r="L228">
        <v>1</v>
      </c>
      <c r="M228">
        <v>1</v>
      </c>
      <c r="N228" s="1">
        <v>2</v>
      </c>
      <c r="O228" s="1">
        <f t="shared" si="45"/>
        <v>1.4128440366972481</v>
      </c>
      <c r="P228" s="8">
        <f t="shared" si="46"/>
        <v>6.9409156737984237</v>
      </c>
    </row>
    <row r="229" spans="2:16">
      <c r="B229">
        <v>8</v>
      </c>
      <c r="C229">
        <v>19.72</v>
      </c>
      <c r="D229">
        <v>14.52</v>
      </c>
      <c r="E229">
        <f t="shared" si="41"/>
        <v>116.16</v>
      </c>
      <c r="F229">
        <f>7.5*D229+(B229-7.5)*C229</f>
        <v>118.75999999999999</v>
      </c>
      <c r="G229" s="1">
        <f t="shared" si="43"/>
        <v>0.93157181571815717</v>
      </c>
      <c r="H229">
        <v>0.7</v>
      </c>
      <c r="I229">
        <v>85.3</v>
      </c>
      <c r="J229" s="1">
        <f t="shared" si="44"/>
        <v>5.528071637101176</v>
      </c>
      <c r="K229">
        <v>1.05</v>
      </c>
      <c r="L229">
        <v>1</v>
      </c>
      <c r="M229">
        <v>1</v>
      </c>
      <c r="N229" s="1">
        <v>2</v>
      </c>
      <c r="O229" s="1">
        <f t="shared" si="45"/>
        <v>1.369410569105691</v>
      </c>
      <c r="P229" s="8">
        <f t="shared" si="46"/>
        <v>6.8974822062068668</v>
      </c>
    </row>
    <row r="230" spans="2:16">
      <c r="B230">
        <v>9</v>
      </c>
      <c r="C230">
        <v>18.84</v>
      </c>
      <c r="D230">
        <v>13.73</v>
      </c>
      <c r="E230" s="3">
        <f>F230-9.81*(B230-7.5)</f>
        <v>116.52000000000001</v>
      </c>
      <c r="F230">
        <f t="shared" ref="F230:F235" si="47">7.5*D230+(B230-7.5)*C230</f>
        <v>131.23500000000001</v>
      </c>
      <c r="G230" s="1">
        <f t="shared" si="43"/>
        <v>0.93015389819042804</v>
      </c>
      <c r="H230">
        <v>0.7</v>
      </c>
      <c r="I230" s="1">
        <v>85.58</v>
      </c>
      <c r="J230" s="1">
        <f t="shared" si="44"/>
        <v>5.5272383835676422</v>
      </c>
      <c r="K230">
        <v>1.05</v>
      </c>
      <c r="L230">
        <v>1</v>
      </c>
      <c r="M230">
        <v>1</v>
      </c>
      <c r="N230" s="1">
        <v>13</v>
      </c>
      <c r="O230" s="1">
        <f t="shared" si="45"/>
        <v>8.8876204972095394</v>
      </c>
      <c r="P230" s="8">
        <f t="shared" si="46"/>
        <v>14.414858880777182</v>
      </c>
    </row>
    <row r="231" spans="2:16">
      <c r="B231">
        <v>10</v>
      </c>
      <c r="C231">
        <v>18.84</v>
      </c>
      <c r="D231">
        <v>13.73</v>
      </c>
      <c r="E231" s="3">
        <f t="shared" ref="E231:E235" si="48">F231-9.81*(B231-7.5)</f>
        <v>125.55000000000001</v>
      </c>
      <c r="F231">
        <f t="shared" si="47"/>
        <v>150.07500000000002</v>
      </c>
      <c r="G231" s="1">
        <f t="shared" si="43"/>
        <v>0.89594787212380389</v>
      </c>
      <c r="H231">
        <v>0.7</v>
      </c>
      <c r="I231" s="1">
        <v>85.58</v>
      </c>
      <c r="J231" s="1">
        <f t="shared" si="44"/>
        <v>5.5272383835676422</v>
      </c>
      <c r="K231">
        <v>1.05</v>
      </c>
      <c r="L231">
        <v>1</v>
      </c>
      <c r="M231">
        <v>1</v>
      </c>
      <c r="N231" s="1">
        <v>13</v>
      </c>
      <c r="O231" s="1">
        <f t="shared" si="45"/>
        <v>8.5607819181429452</v>
      </c>
      <c r="P231" s="8">
        <f t="shared" si="46"/>
        <v>14.088020301710587</v>
      </c>
    </row>
    <row r="232" spans="2:16">
      <c r="B232">
        <v>10.5</v>
      </c>
      <c r="C232">
        <v>16.97</v>
      </c>
      <c r="D232">
        <v>13.05</v>
      </c>
      <c r="E232" s="3">
        <f t="shared" si="48"/>
        <v>119.35499999999999</v>
      </c>
      <c r="F232">
        <f t="shared" si="47"/>
        <v>148.785</v>
      </c>
      <c r="G232" s="1">
        <f t="shared" si="43"/>
        <v>0.9191368469428256</v>
      </c>
      <c r="H232">
        <v>0.7</v>
      </c>
      <c r="I232" s="1">
        <v>86.88</v>
      </c>
      <c r="J232" s="1">
        <f t="shared" si="44"/>
        <v>5.52339090342607</v>
      </c>
      <c r="K232">
        <v>1.05</v>
      </c>
      <c r="L232">
        <v>1</v>
      </c>
      <c r="M232">
        <v>1</v>
      </c>
      <c r="N232" s="1">
        <v>13</v>
      </c>
      <c r="O232" s="1">
        <f t="shared" si="45"/>
        <v>8.7823525725386986</v>
      </c>
      <c r="P232" s="8">
        <f t="shared" si="46"/>
        <v>14.305743475964768</v>
      </c>
    </row>
    <row r="233" spans="2:16">
      <c r="B233">
        <v>12</v>
      </c>
      <c r="C233">
        <v>16.97</v>
      </c>
      <c r="D233">
        <v>13.05</v>
      </c>
      <c r="E233" s="3">
        <f t="shared" si="48"/>
        <v>130.095</v>
      </c>
      <c r="F233">
        <f t="shared" si="47"/>
        <v>174.24</v>
      </c>
      <c r="G233" s="1">
        <f t="shared" si="43"/>
        <v>0.87966572702373103</v>
      </c>
      <c r="H233">
        <v>0.7</v>
      </c>
      <c r="I233" s="1">
        <v>86.88</v>
      </c>
      <c r="J233" s="1">
        <f t="shared" si="44"/>
        <v>5.52339090342607</v>
      </c>
      <c r="K233">
        <v>1.05</v>
      </c>
      <c r="L233">
        <v>1</v>
      </c>
      <c r="M233">
        <v>1</v>
      </c>
      <c r="N233" s="1">
        <v>15</v>
      </c>
      <c r="O233" s="1">
        <f t="shared" si="45"/>
        <v>9.6983146404366334</v>
      </c>
      <c r="P233" s="8">
        <f t="shared" si="46"/>
        <v>15.221705543862704</v>
      </c>
    </row>
    <row r="234" spans="2:16">
      <c r="B234">
        <v>13.5</v>
      </c>
      <c r="C234">
        <v>16.97</v>
      </c>
      <c r="D234">
        <v>13.05</v>
      </c>
      <c r="E234" s="3">
        <f t="shared" si="48"/>
        <v>140.83499999999998</v>
      </c>
      <c r="F234">
        <f t="shared" si="47"/>
        <v>199.69499999999999</v>
      </c>
      <c r="G234" s="1">
        <f t="shared" si="43"/>
        <v>0.84344508980773303</v>
      </c>
      <c r="H234">
        <v>0.7</v>
      </c>
      <c r="I234" s="1">
        <v>86.88</v>
      </c>
      <c r="J234" s="1">
        <f t="shared" si="44"/>
        <v>5.52339090342607</v>
      </c>
      <c r="K234">
        <v>1.05</v>
      </c>
      <c r="L234">
        <v>1</v>
      </c>
      <c r="M234">
        <v>1</v>
      </c>
      <c r="N234" s="1">
        <v>18</v>
      </c>
      <c r="O234" s="1">
        <f t="shared" si="45"/>
        <v>11.158778538156309</v>
      </c>
      <c r="P234" s="8">
        <f t="shared" si="46"/>
        <v>16.682169441582378</v>
      </c>
    </row>
    <row r="235" spans="2:16">
      <c r="B235">
        <v>15</v>
      </c>
      <c r="C235">
        <v>16.97</v>
      </c>
      <c r="D235">
        <v>13.05</v>
      </c>
      <c r="E235" s="3">
        <f t="shared" si="48"/>
        <v>151.57499999999999</v>
      </c>
      <c r="F235">
        <f t="shared" si="47"/>
        <v>225.14999999999998</v>
      </c>
      <c r="G235" s="1">
        <f t="shared" si="43"/>
        <v>0.8100892939335359</v>
      </c>
      <c r="H235">
        <v>0.7</v>
      </c>
      <c r="I235" s="1">
        <v>86.88</v>
      </c>
      <c r="J235" s="1">
        <f t="shared" si="44"/>
        <v>5.52339090342607</v>
      </c>
      <c r="K235">
        <v>1.05</v>
      </c>
      <c r="L235">
        <v>1</v>
      </c>
      <c r="M235">
        <v>1</v>
      </c>
      <c r="N235" s="1">
        <v>22</v>
      </c>
      <c r="O235" s="1">
        <f t="shared" si="45"/>
        <v>13.099143882905278</v>
      </c>
      <c r="P235" s="8">
        <f t="shared" si="46"/>
        <v>18.622534786331347</v>
      </c>
    </row>
    <row r="241" spans="2:10" ht="20.399999999999999">
      <c r="B241" s="18" t="s">
        <v>13</v>
      </c>
      <c r="C241" s="18" t="s">
        <v>48</v>
      </c>
      <c r="D241" s="18" t="s">
        <v>49</v>
      </c>
      <c r="E241" s="18" t="s">
        <v>50</v>
      </c>
      <c r="F241" s="18" t="s">
        <v>51</v>
      </c>
      <c r="G241" s="18" t="s">
        <v>52</v>
      </c>
      <c r="H241" s="18" t="s">
        <v>53</v>
      </c>
      <c r="I241" s="18" t="s">
        <v>54</v>
      </c>
      <c r="J241" s="18" t="s">
        <v>55</v>
      </c>
    </row>
    <row r="242" spans="2:10" ht="15">
      <c r="B242" s="11" t="s">
        <v>30</v>
      </c>
      <c r="C242" s="10"/>
      <c r="D242" s="10"/>
      <c r="E242" s="10"/>
      <c r="F242" s="13"/>
      <c r="G242" s="10"/>
      <c r="H242" s="10"/>
      <c r="I242" s="10"/>
      <c r="J242" s="10"/>
    </row>
    <row r="243" spans="2:10">
      <c r="B243">
        <f>B223</f>
        <v>1.5</v>
      </c>
      <c r="C243" s="8">
        <v>25.010974676810982</v>
      </c>
      <c r="D243">
        <v>22.950000000000003</v>
      </c>
      <c r="E243">
        <v>22.950000000000003</v>
      </c>
      <c r="F243" s="14">
        <f>1-0.00765*B243</f>
        <v>0.98852499999999999</v>
      </c>
      <c r="G243" s="14">
        <f>0.65*0.16*(E243/D243)*F243</f>
        <v>0.10280660000000001</v>
      </c>
      <c r="H243" s="12">
        <f>EXP((C243/14.1)+((C243/126)^2)-((C243/23.6)^3)+((C243/25.4)^4)-2.8)</f>
        <v>0.29027141251299848</v>
      </c>
      <c r="I243" s="14">
        <f>((10^2.24)/(6.8^2.56))</f>
        <v>1.2846274075918176</v>
      </c>
      <c r="J243" s="2">
        <f>(H243*I243)/G243</f>
        <v>3.627107716378017</v>
      </c>
    </row>
    <row r="244" spans="2:10">
      <c r="B244">
        <f t="shared" ref="B244:B255" si="49">B224</f>
        <v>3</v>
      </c>
      <c r="C244" s="8">
        <v>12.808509443769417</v>
      </c>
      <c r="D244">
        <v>45.900000000000006</v>
      </c>
      <c r="E244">
        <v>45.900000000000006</v>
      </c>
      <c r="F244" s="14">
        <f t="shared" ref="F244:F250" si="50">1-0.00765*B244</f>
        <v>0.97704999999999997</v>
      </c>
      <c r="G244" s="14">
        <f t="shared" ref="G244:G255" si="51">0.65*0.16*(E244/D244)*F244</f>
        <v>0.1016132</v>
      </c>
      <c r="H244" s="12">
        <f t="shared" ref="H244:H255" si="52">EXP((C244/14.1)+((C244/126)^2)-((C244/23.6)^3)+((C244/25.4)^4)-2.8)</f>
        <v>0.13855815186362763</v>
      </c>
      <c r="I244" s="14">
        <f t="shared" ref="I244:I255" si="53">((10^2.24)/(6.8^2.56))</f>
        <v>1.2846274075918176</v>
      </c>
      <c r="J244" s="2">
        <f t="shared" ref="J244:J255" si="54">(H244*I244)/G244</f>
        <v>1.7516976084729674</v>
      </c>
    </row>
    <row r="245" spans="2:10">
      <c r="B245">
        <f t="shared" si="49"/>
        <v>3.5</v>
      </c>
      <c r="C245" s="8">
        <v>14.815582515769242</v>
      </c>
      <c r="D245">
        <v>53.550000000000004</v>
      </c>
      <c r="E245">
        <v>53.550000000000004</v>
      </c>
      <c r="F245" s="14">
        <f t="shared" si="50"/>
        <v>0.97322500000000001</v>
      </c>
      <c r="G245" s="14">
        <f t="shared" si="51"/>
        <v>0.10121540000000001</v>
      </c>
      <c r="H245" s="12">
        <f t="shared" si="52"/>
        <v>0.1545743504791576</v>
      </c>
      <c r="I245" s="14">
        <f t="shared" si="53"/>
        <v>1.2846274075918176</v>
      </c>
      <c r="J245" s="2">
        <f t="shared" si="54"/>
        <v>1.9618600246230242</v>
      </c>
    </row>
    <row r="246" spans="2:10">
      <c r="B246">
        <f t="shared" si="49"/>
        <v>4.5</v>
      </c>
      <c r="C246" s="8">
        <v>8.1454235309179452</v>
      </c>
      <c r="D246">
        <v>65.34</v>
      </c>
      <c r="E246">
        <v>65.34</v>
      </c>
      <c r="F246" s="14">
        <f t="shared" si="50"/>
        <v>0.96557499999999996</v>
      </c>
      <c r="G246" s="14">
        <f t="shared" si="51"/>
        <v>0.1004198</v>
      </c>
      <c r="H246" s="12">
        <f t="shared" si="52"/>
        <v>0.10553942072388144</v>
      </c>
      <c r="I246" s="14">
        <f t="shared" si="53"/>
        <v>1.2846274075918176</v>
      </c>
      <c r="J246" s="2">
        <f t="shared" si="54"/>
        <v>1.3501205184959735</v>
      </c>
    </row>
    <row r="247" spans="2:10">
      <c r="B247">
        <f t="shared" si="49"/>
        <v>6</v>
      </c>
      <c r="C247" s="8">
        <v>7.0894853103340845</v>
      </c>
      <c r="D247">
        <v>87.12</v>
      </c>
      <c r="E247">
        <v>87.12</v>
      </c>
      <c r="F247" s="14">
        <f t="shared" si="50"/>
        <v>0.95409999999999995</v>
      </c>
      <c r="G247" s="14">
        <f t="shared" si="51"/>
        <v>9.9226400000000006E-2</v>
      </c>
      <c r="H247" s="12">
        <f t="shared" si="52"/>
        <v>9.8758939125860604E-2</v>
      </c>
      <c r="I247" s="14">
        <f t="shared" si="53"/>
        <v>1.2846274075918176</v>
      </c>
      <c r="J247" s="2">
        <f t="shared" si="54"/>
        <v>1.2785754592101741</v>
      </c>
    </row>
    <row r="248" spans="2:10">
      <c r="B248">
        <f t="shared" si="49"/>
        <v>7.5</v>
      </c>
      <c r="C248" s="8">
        <v>6.9409156737984237</v>
      </c>
      <c r="D248">
        <v>108.89999999999999</v>
      </c>
      <c r="E248">
        <v>108.89999999999999</v>
      </c>
      <c r="F248" s="14">
        <f t="shared" si="50"/>
        <v>0.94262500000000005</v>
      </c>
      <c r="G248" s="14">
        <f t="shared" si="51"/>
        <v>9.8033000000000009E-2</v>
      </c>
      <c r="H248" s="12">
        <f t="shared" si="52"/>
        <v>9.7825925117640294E-2</v>
      </c>
      <c r="I248" s="14">
        <f t="shared" si="53"/>
        <v>1.2846274075918176</v>
      </c>
      <c r="J248" s="2">
        <f t="shared" si="54"/>
        <v>1.2819138920480402</v>
      </c>
    </row>
    <row r="249" spans="2:10">
      <c r="B249">
        <f t="shared" si="49"/>
        <v>8</v>
      </c>
      <c r="C249" s="8">
        <v>6.8974822062068668</v>
      </c>
      <c r="D249">
        <v>116.16</v>
      </c>
      <c r="E249">
        <v>118.75999999999999</v>
      </c>
      <c r="F249" s="14">
        <f t="shared" si="50"/>
        <v>0.93879999999999997</v>
      </c>
      <c r="G249" s="14">
        <f t="shared" si="51"/>
        <v>9.9820560881542703E-2</v>
      </c>
      <c r="H249" s="12">
        <f t="shared" si="52"/>
        <v>9.7554159404875426E-2</v>
      </c>
      <c r="I249" s="14">
        <f t="shared" si="53"/>
        <v>1.2846274075918176</v>
      </c>
      <c r="J249" s="2">
        <f t="shared" si="54"/>
        <v>1.2554602557763874</v>
      </c>
    </row>
    <row r="250" spans="2:10">
      <c r="B250">
        <f t="shared" si="49"/>
        <v>9</v>
      </c>
      <c r="C250" s="8">
        <v>14.414858880777182</v>
      </c>
      <c r="D250">
        <v>116.52000000000001</v>
      </c>
      <c r="E250">
        <v>131.23500000000001</v>
      </c>
      <c r="F250" s="14">
        <f t="shared" si="50"/>
        <v>0.93115000000000003</v>
      </c>
      <c r="G250" s="14">
        <f t="shared" si="51"/>
        <v>0.1090692147785788</v>
      </c>
      <c r="H250" s="12">
        <f t="shared" si="52"/>
        <v>0.15126454190745867</v>
      </c>
      <c r="I250" s="14">
        <f t="shared" si="53"/>
        <v>1.2846274075918176</v>
      </c>
      <c r="J250" s="2">
        <f t="shared" si="54"/>
        <v>1.7816079149889199</v>
      </c>
    </row>
    <row r="251" spans="2:10">
      <c r="B251">
        <f t="shared" si="49"/>
        <v>10</v>
      </c>
      <c r="C251" s="8">
        <v>14.088020301710587</v>
      </c>
      <c r="D251">
        <v>125.55000000000001</v>
      </c>
      <c r="E251">
        <v>150.07500000000002</v>
      </c>
      <c r="F251" s="14">
        <f>1.174-0.0267*B251</f>
        <v>0.90699999999999992</v>
      </c>
      <c r="G251" s="14">
        <f t="shared" si="51"/>
        <v>0.11275407885304661</v>
      </c>
      <c r="H251" s="12">
        <f t="shared" si="52"/>
        <v>0.14860952256385929</v>
      </c>
      <c r="I251" s="14">
        <f t="shared" si="53"/>
        <v>1.2846274075918176</v>
      </c>
      <c r="J251" s="2">
        <f t="shared" si="54"/>
        <v>1.6931348972615012</v>
      </c>
    </row>
    <row r="252" spans="2:10">
      <c r="B252">
        <f t="shared" si="49"/>
        <v>10.5</v>
      </c>
      <c r="C252" s="8">
        <v>14.305743475964768</v>
      </c>
      <c r="D252">
        <v>119.35499999999999</v>
      </c>
      <c r="E252">
        <v>148.785</v>
      </c>
      <c r="F252" s="14">
        <f t="shared" ref="F252:F254" si="55">1.174-0.0267*B252</f>
        <v>0.89364999999999994</v>
      </c>
      <c r="G252" s="14">
        <f t="shared" si="51"/>
        <v>0.11585621369863015</v>
      </c>
      <c r="H252" s="12">
        <f t="shared" si="52"/>
        <v>0.15037385161666142</v>
      </c>
      <c r="I252" s="14">
        <f t="shared" si="53"/>
        <v>1.2846274075918176</v>
      </c>
      <c r="J252" s="2">
        <f t="shared" si="54"/>
        <v>1.6673630615480095</v>
      </c>
    </row>
    <row r="253" spans="2:10">
      <c r="B253">
        <f t="shared" si="49"/>
        <v>12</v>
      </c>
      <c r="C253" s="8">
        <v>15.221705543862704</v>
      </c>
      <c r="D253">
        <v>130.095</v>
      </c>
      <c r="E253">
        <v>174.24</v>
      </c>
      <c r="F253" s="14">
        <f t="shared" si="55"/>
        <v>0.85359999999999991</v>
      </c>
      <c r="G253" s="14">
        <f t="shared" si="51"/>
        <v>0.11889812410930475</v>
      </c>
      <c r="H253" s="12">
        <f t="shared" si="52"/>
        <v>0.15799470296888576</v>
      </c>
      <c r="I253" s="14">
        <f t="shared" si="53"/>
        <v>1.2846274075918176</v>
      </c>
      <c r="J253" s="2">
        <f t="shared" si="54"/>
        <v>1.7070439690164578</v>
      </c>
    </row>
    <row r="254" spans="2:10">
      <c r="B254">
        <f t="shared" si="49"/>
        <v>13.5</v>
      </c>
      <c r="C254" s="8">
        <v>16.682169441582378</v>
      </c>
      <c r="D254">
        <v>140.83499999999998</v>
      </c>
      <c r="E254">
        <v>199.69499999999999</v>
      </c>
      <c r="F254" s="14">
        <f t="shared" si="55"/>
        <v>0.81354999999999988</v>
      </c>
      <c r="G254" s="14">
        <f t="shared" si="51"/>
        <v>0.11997042066247736</v>
      </c>
      <c r="H254" s="12">
        <f t="shared" si="52"/>
        <v>0.17093544090147564</v>
      </c>
      <c r="I254" s="14">
        <f t="shared" si="53"/>
        <v>1.2846274075918176</v>
      </c>
      <c r="J254" s="2">
        <f t="shared" si="54"/>
        <v>1.8303541081064718</v>
      </c>
    </row>
    <row r="255" spans="2:10">
      <c r="B255">
        <f t="shared" si="49"/>
        <v>15</v>
      </c>
      <c r="C255" s="8">
        <v>18.622534786331347</v>
      </c>
      <c r="D255">
        <v>151.57499999999999</v>
      </c>
      <c r="E255">
        <v>225.14999999999998</v>
      </c>
      <c r="F255" s="14">
        <f>1.174-0.0267*B255</f>
        <v>0.77349999999999985</v>
      </c>
      <c r="G255" s="14">
        <f t="shared" si="51"/>
        <v>0.1194917803067788</v>
      </c>
      <c r="H255" s="12">
        <f t="shared" si="52"/>
        <v>0.19017734527650806</v>
      </c>
      <c r="I255" s="14">
        <f t="shared" si="53"/>
        <v>1.2846274075918176</v>
      </c>
      <c r="J255" s="2">
        <f t="shared" si="54"/>
        <v>2.0445509257459356</v>
      </c>
    </row>
    <row r="264" spans="2:16" ht="22.8">
      <c r="E264" s="32" t="s">
        <v>66</v>
      </c>
      <c r="F264" s="32"/>
      <c r="G264" s="32"/>
      <c r="H264" s="32"/>
      <c r="M264"/>
      <c r="O264" s="1"/>
    </row>
    <row r="265" spans="2:16" ht="22.8">
      <c r="E265" s="32" t="s">
        <v>1</v>
      </c>
      <c r="F265" s="32"/>
      <c r="G265" s="32"/>
      <c r="H265" s="32"/>
      <c r="I265" s="32"/>
      <c r="J265" s="32"/>
      <c r="K265" s="32"/>
      <c r="M265"/>
      <c r="O265" s="1"/>
    </row>
    <row r="266" spans="2:16" ht="24.6">
      <c r="E266" s="31" t="s">
        <v>2</v>
      </c>
      <c r="F266" s="31"/>
      <c r="G266" s="31"/>
      <c r="H266" s="31"/>
      <c r="I266" s="31"/>
      <c r="M266"/>
      <c r="O266" s="1"/>
    </row>
    <row r="267" spans="2:16">
      <c r="M267"/>
      <c r="O267" s="1"/>
    </row>
    <row r="268" spans="2:16">
      <c r="C268" s="19" t="s">
        <v>4</v>
      </c>
      <c r="D268" s="19" t="s">
        <v>4</v>
      </c>
      <c r="E268" s="20" t="s">
        <v>5</v>
      </c>
      <c r="F268" s="20" t="s">
        <v>6</v>
      </c>
      <c r="G268" s="20" t="s">
        <v>7</v>
      </c>
      <c r="H268" s="20" t="s">
        <v>8</v>
      </c>
      <c r="I268" s="20" t="s">
        <v>9</v>
      </c>
      <c r="J268" s="20" t="s">
        <v>7</v>
      </c>
      <c r="K268" s="20" t="s">
        <v>7</v>
      </c>
      <c r="L268" s="20" t="s">
        <v>7</v>
      </c>
      <c r="M268" s="20" t="s">
        <v>10</v>
      </c>
      <c r="N268" s="26" t="s">
        <v>11</v>
      </c>
      <c r="O268" s="26" t="s">
        <v>12</v>
      </c>
      <c r="P268" s="20" t="s">
        <v>12</v>
      </c>
    </row>
    <row r="269" spans="2:16">
      <c r="B269" s="22" t="s">
        <v>13</v>
      </c>
      <c r="C269" s="19" t="s">
        <v>14</v>
      </c>
      <c r="D269" s="19" t="s">
        <v>14</v>
      </c>
      <c r="E269" s="20" t="s">
        <v>14</v>
      </c>
      <c r="F269" s="20" t="s">
        <v>14</v>
      </c>
      <c r="G269" s="20" t="s">
        <v>15</v>
      </c>
      <c r="H269" s="20" t="s">
        <v>16</v>
      </c>
      <c r="I269" s="20" t="s">
        <v>17</v>
      </c>
      <c r="J269" s="20" t="s">
        <v>18</v>
      </c>
      <c r="K269" s="20" t="s">
        <v>19</v>
      </c>
      <c r="L269" s="20" t="s">
        <v>20</v>
      </c>
      <c r="M269" s="20" t="s">
        <v>21</v>
      </c>
      <c r="N269" s="26" t="s">
        <v>22</v>
      </c>
      <c r="O269" s="26" t="s">
        <v>22</v>
      </c>
      <c r="P269" s="20" t="s">
        <v>22</v>
      </c>
    </row>
    <row r="270" spans="2:16" ht="15.6">
      <c r="B270" s="6"/>
      <c r="C270" s="19" t="s">
        <v>61</v>
      </c>
      <c r="D270" s="19" t="s">
        <v>23</v>
      </c>
      <c r="E270" s="20" t="s">
        <v>24</v>
      </c>
      <c r="F270" s="20" t="s">
        <v>24</v>
      </c>
      <c r="G270" s="5"/>
      <c r="H270" s="20" t="s">
        <v>7</v>
      </c>
      <c r="I270" s="5"/>
      <c r="J270" s="5"/>
      <c r="K270" s="20" t="s">
        <v>25</v>
      </c>
      <c r="L270" s="20" t="s">
        <v>26</v>
      </c>
      <c r="M270" s="20" t="s">
        <v>27</v>
      </c>
      <c r="N270" s="9"/>
      <c r="O270" s="26" t="s">
        <v>28</v>
      </c>
      <c r="P270" s="20" t="s">
        <v>29</v>
      </c>
    </row>
    <row r="271" spans="2:16" ht="23.4">
      <c r="B271" s="6" t="s">
        <v>30</v>
      </c>
      <c r="C271" s="23" t="s">
        <v>62</v>
      </c>
      <c r="D271" s="23" t="s">
        <v>63</v>
      </c>
      <c r="E271" s="21" t="s">
        <v>32</v>
      </c>
      <c r="F271" s="24" t="s">
        <v>33</v>
      </c>
      <c r="G271" s="25" t="s">
        <v>34</v>
      </c>
      <c r="H271" s="25" t="s">
        <v>35</v>
      </c>
      <c r="I271" s="25" t="s">
        <v>36</v>
      </c>
      <c r="J271" s="25" t="s">
        <v>37</v>
      </c>
      <c r="K271" s="20" t="s">
        <v>38</v>
      </c>
      <c r="L271" s="5"/>
      <c r="M271" s="5"/>
      <c r="N271" s="9"/>
      <c r="O271" s="28" t="s">
        <v>39</v>
      </c>
      <c r="P271" s="20" t="s">
        <v>7</v>
      </c>
    </row>
    <row r="272" spans="2:16" ht="21">
      <c r="J272" s="4"/>
      <c r="K272" s="25" t="s">
        <v>40</v>
      </c>
      <c r="L272" s="25" t="s">
        <v>41</v>
      </c>
      <c r="M272" s="25" t="s">
        <v>42</v>
      </c>
      <c r="N272" s="27" t="s">
        <v>43</v>
      </c>
      <c r="O272" s="9"/>
      <c r="P272" s="7" t="s">
        <v>44</v>
      </c>
    </row>
    <row r="273" spans="2:16">
      <c r="M273"/>
      <c r="O273" s="1"/>
    </row>
    <row r="274" spans="2:16">
      <c r="B274">
        <v>1.5</v>
      </c>
      <c r="D274">
        <v>18.64</v>
      </c>
      <c r="E274">
        <f>B274*D274</f>
        <v>27.96</v>
      </c>
      <c r="F274">
        <f>B274*D274</f>
        <v>27.96</v>
      </c>
      <c r="G274" s="1">
        <f>2.2/(1.2+E274/100)</f>
        <v>1.4868883482022168</v>
      </c>
      <c r="H274">
        <v>0.7</v>
      </c>
      <c r="I274">
        <v>90.98</v>
      </c>
      <c r="J274" s="1">
        <f>EXP(1.63+9.7/(I274+0.001)-(15.7/(I274+0.001))^2)</f>
        <v>5.5115037823815864</v>
      </c>
      <c r="K274">
        <v>1.05</v>
      </c>
      <c r="L274">
        <v>0.75</v>
      </c>
      <c r="M274">
        <v>1</v>
      </c>
      <c r="N274" s="1">
        <v>8</v>
      </c>
      <c r="O274" s="1">
        <f>N274*M274*L274*K274*H274*G274</f>
        <v>6.557177615571776</v>
      </c>
      <c r="P274" s="8">
        <f>O274+J274</f>
        <v>12.068681397953362</v>
      </c>
    </row>
    <row r="275" spans="2:16">
      <c r="B275">
        <v>2.8</v>
      </c>
      <c r="D275">
        <v>18.64</v>
      </c>
      <c r="E275">
        <f t="shared" ref="E275:E278" si="56">B275*D275</f>
        <v>52.192</v>
      </c>
      <c r="F275">
        <f t="shared" ref="F275:F278" si="57">B275*D275</f>
        <v>52.192</v>
      </c>
      <c r="G275" s="1">
        <f t="shared" ref="G275:G286" si="58">2.2/(1.2+E275/100)</f>
        <v>1.2776435606764545</v>
      </c>
      <c r="H275">
        <v>0.7</v>
      </c>
      <c r="I275">
        <v>90.98</v>
      </c>
      <c r="J275" s="1">
        <f t="shared" ref="J275:J286" si="59">EXP(1.63+9.7/(I275+0.001)-(15.7/(I275+0.001))^2)</f>
        <v>5.5115037823815864</v>
      </c>
      <c r="K275">
        <v>1.05</v>
      </c>
      <c r="L275">
        <v>0.75</v>
      </c>
      <c r="M275">
        <v>1</v>
      </c>
      <c r="N275" s="1">
        <v>8</v>
      </c>
      <c r="O275" s="1">
        <f t="shared" ref="O275:O286" si="60">N275*M275*L275*K275*H275*G275</f>
        <v>5.6344081025831647</v>
      </c>
      <c r="P275" s="8">
        <f t="shared" ref="P275:P286" si="61">O275+J275</f>
        <v>11.14591188496475</v>
      </c>
    </row>
    <row r="276" spans="2:16">
      <c r="B276">
        <v>3</v>
      </c>
      <c r="D276">
        <v>16.579999999999998</v>
      </c>
      <c r="E276">
        <f t="shared" si="56"/>
        <v>49.739999999999995</v>
      </c>
      <c r="F276">
        <f t="shared" si="57"/>
        <v>49.739999999999995</v>
      </c>
      <c r="G276" s="1">
        <f t="shared" si="58"/>
        <v>1.2960999175209145</v>
      </c>
      <c r="H276">
        <v>0.7</v>
      </c>
      <c r="I276">
        <v>64.5</v>
      </c>
      <c r="J276" s="1">
        <f t="shared" si="59"/>
        <v>5.5908887246216947</v>
      </c>
      <c r="K276">
        <v>1.05</v>
      </c>
      <c r="L276">
        <v>0.75</v>
      </c>
      <c r="M276">
        <v>1</v>
      </c>
      <c r="N276" s="1">
        <v>10</v>
      </c>
      <c r="O276" s="1">
        <f t="shared" si="60"/>
        <v>7.1447507953340397</v>
      </c>
      <c r="P276" s="8">
        <f t="shared" si="61"/>
        <v>12.735639519955734</v>
      </c>
    </row>
    <row r="277" spans="2:16">
      <c r="B277">
        <v>4.5</v>
      </c>
      <c r="D277">
        <v>16.579999999999998</v>
      </c>
      <c r="E277">
        <f t="shared" si="56"/>
        <v>74.609999999999985</v>
      </c>
      <c r="F277">
        <f t="shared" si="57"/>
        <v>74.609999999999985</v>
      </c>
      <c r="G277" s="1">
        <f t="shared" si="58"/>
        <v>1.1304660603257799</v>
      </c>
      <c r="H277">
        <v>0.7</v>
      </c>
      <c r="I277">
        <v>64.5</v>
      </c>
      <c r="J277" s="1">
        <f t="shared" si="59"/>
        <v>5.5908887246216947</v>
      </c>
      <c r="K277">
        <v>1.05</v>
      </c>
      <c r="L277">
        <v>1</v>
      </c>
      <c r="M277">
        <v>1</v>
      </c>
      <c r="N277" s="1">
        <v>5</v>
      </c>
      <c r="O277" s="1">
        <f t="shared" si="60"/>
        <v>4.1544627716972409</v>
      </c>
      <c r="P277" s="8">
        <f t="shared" si="61"/>
        <v>9.7453514963189356</v>
      </c>
    </row>
    <row r="278" spans="2:16">
      <c r="B278">
        <v>6</v>
      </c>
      <c r="D278">
        <v>16.579999999999998</v>
      </c>
      <c r="E278">
        <f t="shared" si="56"/>
        <v>99.47999999999999</v>
      </c>
      <c r="F278">
        <f t="shared" si="57"/>
        <v>99.47999999999999</v>
      </c>
      <c r="G278" s="1">
        <f t="shared" si="58"/>
        <v>1.002369236376891</v>
      </c>
      <c r="H278">
        <v>0.7</v>
      </c>
      <c r="I278">
        <v>64.5</v>
      </c>
      <c r="J278" s="1">
        <f t="shared" si="59"/>
        <v>5.5908887246216947</v>
      </c>
      <c r="K278">
        <v>1.05</v>
      </c>
      <c r="L278">
        <v>1</v>
      </c>
      <c r="M278">
        <v>1</v>
      </c>
      <c r="N278" s="1">
        <v>2</v>
      </c>
      <c r="O278" s="1">
        <f t="shared" si="60"/>
        <v>1.4734827774740298</v>
      </c>
      <c r="P278" s="8">
        <f t="shared" si="61"/>
        <v>7.0643715020957245</v>
      </c>
    </row>
    <row r="279" spans="2:16">
      <c r="B279">
        <v>7.5</v>
      </c>
      <c r="D279">
        <v>16.579999999999998</v>
      </c>
      <c r="E279">
        <f>B279*D279</f>
        <v>124.35</v>
      </c>
      <c r="F279">
        <f>B279*D279</f>
        <v>124.35</v>
      </c>
      <c r="G279" s="1">
        <f t="shared" si="58"/>
        <v>0.90034786167382852</v>
      </c>
      <c r="H279">
        <v>0.7</v>
      </c>
      <c r="I279">
        <v>64.5</v>
      </c>
      <c r="J279" s="1">
        <f t="shared" si="59"/>
        <v>5.5908887246216947</v>
      </c>
      <c r="K279">
        <v>1.05</v>
      </c>
      <c r="L279">
        <v>1</v>
      </c>
      <c r="M279">
        <v>1</v>
      </c>
      <c r="N279" s="1">
        <v>15</v>
      </c>
      <c r="O279" s="1">
        <f t="shared" si="60"/>
        <v>9.9263351749539588</v>
      </c>
      <c r="P279" s="8">
        <f t="shared" si="61"/>
        <v>15.517223899575654</v>
      </c>
    </row>
    <row r="280" spans="2:16">
      <c r="B280">
        <v>9</v>
      </c>
      <c r="C280">
        <v>21.78</v>
      </c>
      <c r="D280">
        <v>16.28</v>
      </c>
      <c r="E280">
        <f>F280-(B280-7.5)*9.81</f>
        <v>140.05500000000001</v>
      </c>
      <c r="F280">
        <f>7.5*D280+(B280-7.5)*C280</f>
        <v>154.77000000000001</v>
      </c>
      <c r="G280" s="1">
        <f t="shared" si="58"/>
        <v>0.84597488992713077</v>
      </c>
      <c r="H280">
        <v>0.7</v>
      </c>
      <c r="I280">
        <v>98.3</v>
      </c>
      <c r="J280" s="1">
        <f t="shared" si="59"/>
        <v>5.4913169116477629</v>
      </c>
      <c r="K280">
        <v>1.05</v>
      </c>
      <c r="L280">
        <v>1</v>
      </c>
      <c r="M280">
        <v>1</v>
      </c>
      <c r="N280" s="1">
        <v>26</v>
      </c>
      <c r="O280" s="1">
        <f t="shared" si="60"/>
        <v>16.166580146507467</v>
      </c>
      <c r="P280" s="8">
        <f t="shared" si="61"/>
        <v>21.657897058155228</v>
      </c>
    </row>
    <row r="281" spans="2:16">
      <c r="B281">
        <v>10.199999999999999</v>
      </c>
      <c r="C281">
        <v>21.78</v>
      </c>
      <c r="D281">
        <v>16.28</v>
      </c>
      <c r="E281">
        <f t="shared" ref="E281:E286" si="62">F281-(B281-7.5)*9.81</f>
        <v>154.41900000000001</v>
      </c>
      <c r="F281">
        <f t="shared" ref="F281:F286" si="63">7.5*D281+(B281-7.5)*C281</f>
        <v>180.90600000000001</v>
      </c>
      <c r="G281" s="1">
        <f t="shared" si="58"/>
        <v>0.80169376027170136</v>
      </c>
      <c r="H281">
        <v>0.7</v>
      </c>
      <c r="I281" s="1">
        <v>98.3</v>
      </c>
      <c r="J281" s="1">
        <f t="shared" si="59"/>
        <v>5.4913169116477629</v>
      </c>
      <c r="K281">
        <v>1.05</v>
      </c>
      <c r="L281">
        <v>1</v>
      </c>
      <c r="M281">
        <v>1</v>
      </c>
      <c r="N281" s="1">
        <v>26</v>
      </c>
      <c r="O281" s="1">
        <f t="shared" si="60"/>
        <v>15.320367758792212</v>
      </c>
      <c r="P281" s="8">
        <f t="shared" si="61"/>
        <v>20.811684670439973</v>
      </c>
    </row>
    <row r="282" spans="2:16">
      <c r="B282">
        <v>10.5</v>
      </c>
      <c r="C282">
        <v>20.010000000000002</v>
      </c>
      <c r="D282">
        <v>15.7</v>
      </c>
      <c r="E282">
        <f t="shared" si="62"/>
        <v>148.35</v>
      </c>
      <c r="F282">
        <f t="shared" si="63"/>
        <v>177.78</v>
      </c>
      <c r="G282" s="1">
        <f t="shared" si="58"/>
        <v>0.81982485559903118</v>
      </c>
      <c r="H282">
        <v>0.7</v>
      </c>
      <c r="I282" s="1">
        <v>88.46</v>
      </c>
      <c r="J282" s="1">
        <f t="shared" si="59"/>
        <v>5.5187640146063721</v>
      </c>
      <c r="K282">
        <v>1.05</v>
      </c>
      <c r="L282">
        <v>1</v>
      </c>
      <c r="M282">
        <v>1</v>
      </c>
      <c r="N282" s="1">
        <v>8</v>
      </c>
      <c r="O282" s="1">
        <f t="shared" si="60"/>
        <v>4.8205701509223031</v>
      </c>
      <c r="P282" s="8">
        <f t="shared" si="61"/>
        <v>10.339334165528676</v>
      </c>
    </row>
    <row r="283" spans="2:16">
      <c r="B283">
        <v>12</v>
      </c>
      <c r="C283">
        <v>20.010000000000002</v>
      </c>
      <c r="D283">
        <v>15.7</v>
      </c>
      <c r="E283">
        <f t="shared" si="62"/>
        <v>163.65</v>
      </c>
      <c r="F283">
        <f t="shared" si="63"/>
        <v>207.79500000000002</v>
      </c>
      <c r="G283" s="1">
        <f t="shared" si="58"/>
        <v>0.77560373699982377</v>
      </c>
      <c r="H283">
        <v>0.7</v>
      </c>
      <c r="I283" s="1">
        <v>88.46</v>
      </c>
      <c r="J283" s="1">
        <f t="shared" si="59"/>
        <v>5.5187640146063721</v>
      </c>
      <c r="K283">
        <v>1.05</v>
      </c>
      <c r="L283">
        <v>1</v>
      </c>
      <c r="M283">
        <v>1</v>
      </c>
      <c r="N283" s="1">
        <v>9</v>
      </c>
      <c r="O283" s="1">
        <f t="shared" si="60"/>
        <v>5.1306187202538345</v>
      </c>
      <c r="P283" s="8">
        <f t="shared" si="61"/>
        <v>10.649382734860207</v>
      </c>
    </row>
    <row r="284" spans="2:16">
      <c r="B284">
        <v>13.5</v>
      </c>
      <c r="C284">
        <v>20.010000000000002</v>
      </c>
      <c r="D284">
        <v>15.7</v>
      </c>
      <c r="E284">
        <f t="shared" si="62"/>
        <v>178.95</v>
      </c>
      <c r="F284">
        <f t="shared" si="63"/>
        <v>237.81</v>
      </c>
      <c r="G284" s="1">
        <f t="shared" si="58"/>
        <v>0.73590901488543248</v>
      </c>
      <c r="H284">
        <v>0.7</v>
      </c>
      <c r="I284" s="1">
        <v>88.46</v>
      </c>
      <c r="J284" s="1">
        <f t="shared" si="59"/>
        <v>5.5187640146063721</v>
      </c>
      <c r="K284">
        <v>1.05</v>
      </c>
      <c r="L284">
        <v>1</v>
      </c>
      <c r="M284">
        <v>1</v>
      </c>
      <c r="N284" s="1">
        <v>16</v>
      </c>
      <c r="O284" s="1">
        <f t="shared" si="60"/>
        <v>8.6542900150526858</v>
      </c>
      <c r="P284" s="8">
        <f t="shared" si="61"/>
        <v>14.173054029659058</v>
      </c>
    </row>
    <row r="285" spans="2:16">
      <c r="B285">
        <v>15</v>
      </c>
      <c r="C285">
        <v>20.010000000000002</v>
      </c>
      <c r="D285">
        <v>15.7</v>
      </c>
      <c r="E285">
        <f t="shared" si="62"/>
        <v>194.25000000000006</v>
      </c>
      <c r="F285">
        <f t="shared" si="63"/>
        <v>267.82500000000005</v>
      </c>
      <c r="G285" s="1">
        <f t="shared" si="58"/>
        <v>0.70007955449482895</v>
      </c>
      <c r="H285">
        <v>0.7</v>
      </c>
      <c r="I285" s="1">
        <v>88.46</v>
      </c>
      <c r="J285" s="1">
        <f t="shared" si="59"/>
        <v>5.5187640146063721</v>
      </c>
      <c r="K285">
        <v>1.05</v>
      </c>
      <c r="L285">
        <v>1</v>
      </c>
      <c r="M285">
        <v>1</v>
      </c>
      <c r="N285" s="1">
        <v>24</v>
      </c>
      <c r="O285" s="1">
        <f t="shared" si="60"/>
        <v>12.349403341288783</v>
      </c>
      <c r="P285" s="8">
        <f t="shared" si="61"/>
        <v>17.868167355895153</v>
      </c>
    </row>
    <row r="286" spans="2:16">
      <c r="B286">
        <v>16.5</v>
      </c>
      <c r="C286">
        <v>20.010000000000002</v>
      </c>
      <c r="D286">
        <v>15.7</v>
      </c>
      <c r="E286">
        <f t="shared" si="62"/>
        <v>209.55</v>
      </c>
      <c r="F286">
        <f t="shared" si="63"/>
        <v>297.84000000000003</v>
      </c>
      <c r="G286" s="1">
        <f t="shared" si="58"/>
        <v>0.66757699893794575</v>
      </c>
      <c r="H286">
        <v>0.7</v>
      </c>
      <c r="I286" s="1">
        <v>88.46</v>
      </c>
      <c r="J286" s="1">
        <f t="shared" si="59"/>
        <v>5.5187640146063721</v>
      </c>
      <c r="K286">
        <v>1.05</v>
      </c>
      <c r="L286">
        <v>1</v>
      </c>
      <c r="M286">
        <v>1</v>
      </c>
      <c r="N286" s="1">
        <v>29</v>
      </c>
      <c r="O286" s="1">
        <f t="shared" si="60"/>
        <v>14.229403732362314</v>
      </c>
      <c r="P286" s="8">
        <f t="shared" si="61"/>
        <v>19.748167746968686</v>
      </c>
    </row>
    <row r="292" spans="2:10" ht="20.399999999999999">
      <c r="B292" s="18" t="s">
        <v>13</v>
      </c>
      <c r="C292" s="18" t="s">
        <v>48</v>
      </c>
      <c r="D292" s="18" t="s">
        <v>49</v>
      </c>
      <c r="E292" s="18" t="s">
        <v>50</v>
      </c>
      <c r="F292" s="18" t="s">
        <v>51</v>
      </c>
      <c r="G292" s="18" t="s">
        <v>52</v>
      </c>
      <c r="H292" s="18" t="s">
        <v>53</v>
      </c>
      <c r="I292" s="18" t="s">
        <v>54</v>
      </c>
      <c r="J292" s="18" t="s">
        <v>55</v>
      </c>
    </row>
    <row r="293" spans="2:10" ht="15">
      <c r="B293" s="11" t="s">
        <v>30</v>
      </c>
      <c r="C293" s="10"/>
      <c r="D293" s="10"/>
      <c r="E293" s="10"/>
      <c r="F293" s="13"/>
      <c r="G293" s="10"/>
      <c r="H293" s="10"/>
      <c r="I293" s="10"/>
      <c r="J293" s="10"/>
    </row>
    <row r="294" spans="2:10">
      <c r="B294">
        <f>B274</f>
        <v>1.5</v>
      </c>
      <c r="C294" s="8">
        <f>P274</f>
        <v>12.068681397953362</v>
      </c>
      <c r="D294">
        <f>E274</f>
        <v>27.96</v>
      </c>
      <c r="E294">
        <f>F274</f>
        <v>27.96</v>
      </c>
      <c r="F294" s="14">
        <f>1-0.00765*B294</f>
        <v>0.98852499999999999</v>
      </c>
      <c r="G294" s="14">
        <f>0.65*0.16*(E294/D294)*F294</f>
        <v>0.10280660000000001</v>
      </c>
      <c r="H294" s="12">
        <f>EXP((C294/14.1)+((C294/126)^2)-((C294/23.6)^3)+((C294/25.4)^4)-2.8)</f>
        <v>0.13296671719191216</v>
      </c>
      <c r="I294" s="14">
        <f>((10^2.24)/(6.8^2.56))</f>
        <v>1.2846274075918176</v>
      </c>
      <c r="J294" s="2">
        <f>(H294*I294)/G294</f>
        <v>1.6614953631599574</v>
      </c>
    </row>
    <row r="295" spans="2:10">
      <c r="B295">
        <f t="shared" ref="B295:B306" si="64">B275</f>
        <v>2.8</v>
      </c>
      <c r="C295" s="8">
        <f t="shared" ref="C295:C306" si="65">P275</f>
        <v>11.14591188496475</v>
      </c>
      <c r="D295">
        <f t="shared" ref="D295:E306" si="66">E275</f>
        <v>52.192</v>
      </c>
      <c r="E295">
        <f t="shared" si="66"/>
        <v>52.192</v>
      </c>
      <c r="F295" s="14">
        <f t="shared" ref="F295:F299" si="67">1-0.00765*B295</f>
        <v>0.97858000000000001</v>
      </c>
      <c r="G295" s="14">
        <f t="shared" ref="G295:G306" si="68">0.65*0.16*(E295/D295)*F295</f>
        <v>0.10177232000000001</v>
      </c>
      <c r="H295" s="12">
        <f t="shared" ref="H295:H306" si="69">EXP((C295/14.1)+((C295/126)^2)-((C295/23.6)^3)+((C295/25.4)^4)-2.8)</f>
        <v>0.12619209448518914</v>
      </c>
      <c r="I295" s="14">
        <f t="shared" ref="I295:I306" si="70">((10^2.24)/(6.8^2.56))</f>
        <v>1.2846274075918176</v>
      </c>
      <c r="J295" s="2">
        <f t="shared" ref="J295:J306" si="71">(H295*I295)/G295</f>
        <v>1.5928675222996802</v>
      </c>
    </row>
    <row r="296" spans="2:10">
      <c r="B296">
        <f t="shared" si="64"/>
        <v>3</v>
      </c>
      <c r="C296" s="8">
        <f t="shared" si="65"/>
        <v>12.735639519955734</v>
      </c>
      <c r="D296">
        <f t="shared" si="66"/>
        <v>49.739999999999995</v>
      </c>
      <c r="E296">
        <f t="shared" si="66"/>
        <v>49.739999999999995</v>
      </c>
      <c r="F296" s="14">
        <f>1-0.00765*B296</f>
        <v>0.97704999999999997</v>
      </c>
      <c r="G296" s="14">
        <f t="shared" si="68"/>
        <v>0.1016132</v>
      </c>
      <c r="H296" s="12">
        <f t="shared" si="69"/>
        <v>0.13800070714900409</v>
      </c>
      <c r="I296" s="14">
        <f t="shared" si="70"/>
        <v>1.2846274075918176</v>
      </c>
      <c r="J296" s="2">
        <f t="shared" si="71"/>
        <v>1.744650209526545</v>
      </c>
    </row>
    <row r="297" spans="2:10">
      <c r="B297">
        <f t="shared" si="64"/>
        <v>4.5</v>
      </c>
      <c r="C297" s="8">
        <f t="shared" si="65"/>
        <v>9.7453514963189356</v>
      </c>
      <c r="D297">
        <f t="shared" si="66"/>
        <v>74.609999999999985</v>
      </c>
      <c r="E297">
        <f t="shared" si="66"/>
        <v>74.609999999999985</v>
      </c>
      <c r="F297" s="14">
        <f t="shared" si="67"/>
        <v>0.96557499999999996</v>
      </c>
      <c r="G297" s="14">
        <f t="shared" si="68"/>
        <v>0.1004198</v>
      </c>
      <c r="H297" s="12">
        <f t="shared" si="69"/>
        <v>0.11629769986223878</v>
      </c>
      <c r="I297" s="14">
        <f t="shared" si="70"/>
        <v>1.2846274075918176</v>
      </c>
      <c r="J297" s="2">
        <f t="shared" si="71"/>
        <v>1.4877465667420078</v>
      </c>
    </row>
    <row r="298" spans="2:10">
      <c r="B298">
        <f t="shared" si="64"/>
        <v>6</v>
      </c>
      <c r="C298" s="8">
        <f t="shared" si="65"/>
        <v>7.0643715020957245</v>
      </c>
      <c r="D298">
        <f t="shared" si="66"/>
        <v>99.47999999999999</v>
      </c>
      <c r="E298">
        <f t="shared" si="66"/>
        <v>99.47999999999999</v>
      </c>
      <c r="F298" s="14">
        <f t="shared" si="67"/>
        <v>0.95409999999999995</v>
      </c>
      <c r="G298" s="14">
        <f t="shared" si="68"/>
        <v>9.9226400000000006E-2</v>
      </c>
      <c r="H298" s="12">
        <f t="shared" si="69"/>
        <v>9.8600855786078259E-2</v>
      </c>
      <c r="I298" s="14">
        <f t="shared" si="70"/>
        <v>1.2846274075918176</v>
      </c>
      <c r="J298" s="2">
        <f t="shared" si="71"/>
        <v>1.27652884469057</v>
      </c>
    </row>
    <row r="299" spans="2:10">
      <c r="B299">
        <f t="shared" si="64"/>
        <v>7.5</v>
      </c>
      <c r="C299" s="8">
        <f t="shared" si="65"/>
        <v>15.517223899575654</v>
      </c>
      <c r="D299">
        <f t="shared" si="66"/>
        <v>124.35</v>
      </c>
      <c r="E299">
        <f t="shared" si="66"/>
        <v>124.35</v>
      </c>
      <c r="F299" s="14">
        <f t="shared" si="67"/>
        <v>0.94262500000000005</v>
      </c>
      <c r="G299" s="14">
        <f t="shared" si="68"/>
        <v>9.8033000000000009E-2</v>
      </c>
      <c r="H299" s="12">
        <f t="shared" si="69"/>
        <v>0.16052840766033119</v>
      </c>
      <c r="I299" s="14">
        <f t="shared" si="70"/>
        <v>1.2846274075918176</v>
      </c>
      <c r="J299" s="2">
        <f t="shared" si="71"/>
        <v>2.1035691264934635</v>
      </c>
    </row>
    <row r="300" spans="2:10">
      <c r="B300">
        <f t="shared" si="64"/>
        <v>9</v>
      </c>
      <c r="C300" s="8">
        <f t="shared" si="65"/>
        <v>21.657897058155228</v>
      </c>
      <c r="D300">
        <f t="shared" si="66"/>
        <v>140.05500000000001</v>
      </c>
      <c r="E300">
        <f t="shared" si="66"/>
        <v>154.77000000000001</v>
      </c>
      <c r="F300" s="14">
        <f>1-0.00765*B300</f>
        <v>0.93115000000000003</v>
      </c>
      <c r="G300" s="14">
        <f t="shared" si="68"/>
        <v>0.10701413653207668</v>
      </c>
      <c r="H300" s="12">
        <f t="shared" si="69"/>
        <v>0.22793129925007988</v>
      </c>
      <c r="I300" s="14">
        <f t="shared" si="70"/>
        <v>1.2846274075918176</v>
      </c>
      <c r="J300" s="2">
        <f t="shared" si="71"/>
        <v>2.736150601718851</v>
      </c>
    </row>
    <row r="301" spans="2:10">
      <c r="B301">
        <f t="shared" si="64"/>
        <v>10.199999999999999</v>
      </c>
      <c r="C301" s="8">
        <f t="shared" si="65"/>
        <v>20.811684670439973</v>
      </c>
      <c r="D301">
        <f t="shared" si="66"/>
        <v>154.41900000000001</v>
      </c>
      <c r="E301">
        <f t="shared" si="66"/>
        <v>180.90600000000001</v>
      </c>
      <c r="F301" s="14">
        <f>1.174-0.0267*B301</f>
        <v>0.90165999999999991</v>
      </c>
      <c r="G301" s="14">
        <f t="shared" si="68"/>
        <v>0.10985716273152915</v>
      </c>
      <c r="H301" s="12">
        <f t="shared" si="69"/>
        <v>0.21614910626465159</v>
      </c>
      <c r="I301" s="14">
        <f t="shared" si="70"/>
        <v>1.2846274075918176</v>
      </c>
      <c r="J301" s="2">
        <f t="shared" si="71"/>
        <v>2.5275645131362539</v>
      </c>
    </row>
    <row r="302" spans="2:10">
      <c r="B302">
        <f t="shared" si="64"/>
        <v>10.5</v>
      </c>
      <c r="C302" s="8">
        <f t="shared" si="65"/>
        <v>10.339334165528676</v>
      </c>
      <c r="D302">
        <f t="shared" si="66"/>
        <v>148.35</v>
      </c>
      <c r="E302">
        <f t="shared" si="66"/>
        <v>177.78</v>
      </c>
      <c r="F302" s="14">
        <f t="shared" ref="F302:F306" si="72">1.174-0.0267*B302</f>
        <v>0.89364999999999994</v>
      </c>
      <c r="G302" s="14">
        <f t="shared" si="68"/>
        <v>0.11137716270980788</v>
      </c>
      <c r="H302" s="12">
        <f t="shared" si="69"/>
        <v>0.12043875122152109</v>
      </c>
      <c r="I302" s="14">
        <f t="shared" si="70"/>
        <v>1.2846274075918176</v>
      </c>
      <c r="J302" s="2">
        <f t="shared" si="71"/>
        <v>1.3891440308855518</v>
      </c>
    </row>
    <row r="303" spans="2:10">
      <c r="B303">
        <f t="shared" si="64"/>
        <v>12</v>
      </c>
      <c r="C303" s="8">
        <f t="shared" si="65"/>
        <v>10.649382734860207</v>
      </c>
      <c r="D303">
        <f t="shared" si="66"/>
        <v>163.65</v>
      </c>
      <c r="E303">
        <f t="shared" si="66"/>
        <v>207.79500000000002</v>
      </c>
      <c r="F303" s="14">
        <f t="shared" si="72"/>
        <v>0.85359999999999991</v>
      </c>
      <c r="G303" s="14">
        <f t="shared" si="68"/>
        <v>0.11272151816681943</v>
      </c>
      <c r="H303" s="12">
        <f t="shared" si="69"/>
        <v>0.12263236268320102</v>
      </c>
      <c r="I303" s="14">
        <f t="shared" si="70"/>
        <v>1.2846274075918176</v>
      </c>
      <c r="J303" s="2">
        <f t="shared" si="71"/>
        <v>1.3975760504523835</v>
      </c>
    </row>
    <row r="304" spans="2:10">
      <c r="B304">
        <f t="shared" si="64"/>
        <v>13.5</v>
      </c>
      <c r="C304" s="8">
        <f t="shared" si="65"/>
        <v>14.173054029659058</v>
      </c>
      <c r="D304">
        <f t="shared" si="66"/>
        <v>178.95</v>
      </c>
      <c r="E304">
        <f t="shared" si="66"/>
        <v>237.81</v>
      </c>
      <c r="F304" s="14">
        <f t="shared" si="72"/>
        <v>0.81354999999999988</v>
      </c>
      <c r="G304" s="14">
        <f t="shared" si="68"/>
        <v>0.11243874742665551</v>
      </c>
      <c r="H304" s="12">
        <f t="shared" si="69"/>
        <v>0.1492965802598879</v>
      </c>
      <c r="I304" s="14">
        <f t="shared" si="70"/>
        <v>1.2846274075918176</v>
      </c>
      <c r="J304" s="2">
        <f t="shared" si="71"/>
        <v>1.7057329724051722</v>
      </c>
    </row>
    <row r="305" spans="2:16">
      <c r="B305">
        <f t="shared" si="64"/>
        <v>15</v>
      </c>
      <c r="C305" s="8">
        <f t="shared" si="65"/>
        <v>17.868167355895153</v>
      </c>
      <c r="D305">
        <f t="shared" si="66"/>
        <v>194.25000000000006</v>
      </c>
      <c r="E305">
        <f t="shared" si="66"/>
        <v>267.82500000000005</v>
      </c>
      <c r="F305" s="14">
        <f t="shared" si="72"/>
        <v>0.77349999999999985</v>
      </c>
      <c r="G305" s="14">
        <f t="shared" si="68"/>
        <v>0.1109133297297297</v>
      </c>
      <c r="H305" s="12">
        <f t="shared" si="69"/>
        <v>0.18236226735900898</v>
      </c>
      <c r="I305" s="14">
        <f t="shared" si="70"/>
        <v>1.2846274075918176</v>
      </c>
      <c r="J305" s="2">
        <f t="shared" si="71"/>
        <v>2.1121678280764438</v>
      </c>
    </row>
    <row r="306" spans="2:16">
      <c r="B306">
        <f t="shared" si="64"/>
        <v>16.5</v>
      </c>
      <c r="C306" s="8">
        <f t="shared" si="65"/>
        <v>19.748167746968686</v>
      </c>
      <c r="D306">
        <f t="shared" si="66"/>
        <v>209.55</v>
      </c>
      <c r="E306">
        <f t="shared" si="66"/>
        <v>297.84000000000003</v>
      </c>
      <c r="F306" s="14">
        <f t="shared" si="72"/>
        <v>0.73344999999999994</v>
      </c>
      <c r="G306" s="14">
        <f t="shared" si="68"/>
        <v>0.10841745546170366</v>
      </c>
      <c r="H306" s="12">
        <f t="shared" si="69"/>
        <v>0.20283124108788042</v>
      </c>
      <c r="I306" s="14">
        <f t="shared" si="70"/>
        <v>1.2846274075918176</v>
      </c>
      <c r="J306" s="2">
        <f t="shared" si="71"/>
        <v>2.4033267549743722</v>
      </c>
    </row>
    <row r="315" spans="2:16" ht="22.8">
      <c r="E315" s="32" t="s">
        <v>67</v>
      </c>
      <c r="F315" s="32"/>
      <c r="G315" s="32"/>
      <c r="H315" s="32"/>
      <c r="M315"/>
      <c r="O315" s="1"/>
    </row>
    <row r="316" spans="2:16" ht="22.8">
      <c r="E316" s="32" t="s">
        <v>1</v>
      </c>
      <c r="F316" s="32"/>
      <c r="G316" s="32"/>
      <c r="H316" s="32"/>
      <c r="I316" s="32"/>
      <c r="J316" s="32"/>
      <c r="K316" s="32"/>
      <c r="M316"/>
      <c r="O316" s="1"/>
    </row>
    <row r="317" spans="2:16" ht="24.6">
      <c r="E317" s="31" t="s">
        <v>2</v>
      </c>
      <c r="F317" s="31"/>
      <c r="G317" s="31"/>
      <c r="H317" s="31"/>
      <c r="I317" s="31"/>
      <c r="M317"/>
      <c r="O317" s="1"/>
    </row>
    <row r="318" spans="2:16">
      <c r="M318"/>
      <c r="O318" s="1"/>
    </row>
    <row r="319" spans="2:16">
      <c r="C319" s="19" t="s">
        <v>4</v>
      </c>
      <c r="D319" s="19" t="s">
        <v>4</v>
      </c>
      <c r="E319" s="20" t="s">
        <v>5</v>
      </c>
      <c r="F319" s="20" t="s">
        <v>6</v>
      </c>
      <c r="G319" s="20" t="s">
        <v>7</v>
      </c>
      <c r="H319" s="20" t="s">
        <v>8</v>
      </c>
      <c r="I319" s="20" t="s">
        <v>9</v>
      </c>
      <c r="J319" s="20" t="s">
        <v>7</v>
      </c>
      <c r="K319" s="20" t="s">
        <v>7</v>
      </c>
      <c r="L319" s="20" t="s">
        <v>7</v>
      </c>
      <c r="M319" s="20" t="s">
        <v>10</v>
      </c>
      <c r="N319" s="26" t="s">
        <v>11</v>
      </c>
      <c r="O319" s="26" t="s">
        <v>12</v>
      </c>
      <c r="P319" s="20" t="s">
        <v>12</v>
      </c>
    </row>
    <row r="320" spans="2:16">
      <c r="B320" s="22" t="s">
        <v>13</v>
      </c>
      <c r="C320" s="19" t="s">
        <v>14</v>
      </c>
      <c r="D320" s="19" t="s">
        <v>14</v>
      </c>
      <c r="E320" s="20" t="s">
        <v>14</v>
      </c>
      <c r="F320" s="20" t="s">
        <v>14</v>
      </c>
      <c r="G320" s="20" t="s">
        <v>15</v>
      </c>
      <c r="H320" s="20" t="s">
        <v>16</v>
      </c>
      <c r="I320" s="20" t="s">
        <v>17</v>
      </c>
      <c r="J320" s="20" t="s">
        <v>18</v>
      </c>
      <c r="K320" s="20" t="s">
        <v>19</v>
      </c>
      <c r="L320" s="20" t="s">
        <v>20</v>
      </c>
      <c r="M320" s="20" t="s">
        <v>21</v>
      </c>
      <c r="N320" s="26" t="s">
        <v>22</v>
      </c>
      <c r="O320" s="26" t="s">
        <v>22</v>
      </c>
      <c r="P320" s="20" t="s">
        <v>22</v>
      </c>
    </row>
    <row r="321" spans="2:16" ht="15.6">
      <c r="B321" s="6"/>
      <c r="C321" s="19" t="s">
        <v>61</v>
      </c>
      <c r="D321" s="19" t="s">
        <v>23</v>
      </c>
      <c r="E321" s="20" t="s">
        <v>24</v>
      </c>
      <c r="F321" s="20" t="s">
        <v>24</v>
      </c>
      <c r="G321" s="5"/>
      <c r="H321" s="20" t="s">
        <v>7</v>
      </c>
      <c r="I321" s="5"/>
      <c r="J321" s="5"/>
      <c r="K321" s="20" t="s">
        <v>25</v>
      </c>
      <c r="L321" s="20" t="s">
        <v>26</v>
      </c>
      <c r="M321" s="20" t="s">
        <v>27</v>
      </c>
      <c r="N321" s="9"/>
      <c r="O321" s="26" t="s">
        <v>28</v>
      </c>
      <c r="P321" s="20" t="s">
        <v>29</v>
      </c>
    </row>
    <row r="322" spans="2:16" ht="23.4">
      <c r="B322" s="6" t="s">
        <v>30</v>
      </c>
      <c r="C322" s="23" t="s">
        <v>62</v>
      </c>
      <c r="D322" s="23" t="s">
        <v>63</v>
      </c>
      <c r="E322" s="21" t="s">
        <v>32</v>
      </c>
      <c r="F322" s="24" t="s">
        <v>33</v>
      </c>
      <c r="G322" s="25" t="s">
        <v>34</v>
      </c>
      <c r="H322" s="25" t="s">
        <v>35</v>
      </c>
      <c r="I322" s="25" t="s">
        <v>36</v>
      </c>
      <c r="J322" s="25" t="s">
        <v>37</v>
      </c>
      <c r="K322" s="20" t="s">
        <v>38</v>
      </c>
      <c r="L322" s="5"/>
      <c r="M322" s="5"/>
      <c r="N322" s="9"/>
      <c r="O322" s="28" t="s">
        <v>39</v>
      </c>
      <c r="P322" s="20" t="s">
        <v>7</v>
      </c>
    </row>
    <row r="323" spans="2:16" ht="21">
      <c r="J323" s="4"/>
      <c r="K323" s="25" t="s">
        <v>40</v>
      </c>
      <c r="L323" s="25" t="s">
        <v>41</v>
      </c>
      <c r="M323" s="25" t="s">
        <v>42</v>
      </c>
      <c r="N323" s="27" t="s">
        <v>43</v>
      </c>
      <c r="O323" s="9"/>
      <c r="P323" s="7" t="s">
        <v>44</v>
      </c>
    </row>
    <row r="324" spans="2:16">
      <c r="M324"/>
      <c r="O324" s="1"/>
    </row>
    <row r="325" spans="2:16">
      <c r="B325">
        <v>1.5</v>
      </c>
      <c r="D325">
        <v>12.16</v>
      </c>
      <c r="E325">
        <f>B325*D325</f>
        <v>18.240000000000002</v>
      </c>
      <c r="F325">
        <f>B325*D325</f>
        <v>18.240000000000002</v>
      </c>
      <c r="G325" s="1">
        <f>2.2/(1.2+E325/100)</f>
        <v>1.5914351851851851</v>
      </c>
      <c r="H325">
        <v>0.7</v>
      </c>
      <c r="I325">
        <v>69.459999999999994</v>
      </c>
      <c r="J325" s="1">
        <f>EXP(1.63+9.7/(I325+0.001)-(15.7/(I325+0.001))^2)</f>
        <v>5.5764864153346538</v>
      </c>
      <c r="K325">
        <v>1.05</v>
      </c>
      <c r="L325">
        <v>0.75</v>
      </c>
      <c r="M325">
        <v>1</v>
      </c>
      <c r="N325" s="1">
        <v>8</v>
      </c>
      <c r="O325" s="1">
        <f>N325*M325*L325*K325*H325*G325</f>
        <v>7.018229166666667</v>
      </c>
      <c r="P325" s="8">
        <f>O325+J325</f>
        <v>12.594715582001321</v>
      </c>
    </row>
    <row r="326" spans="2:16">
      <c r="B326">
        <v>3</v>
      </c>
      <c r="D326">
        <v>15.5</v>
      </c>
      <c r="E326">
        <f t="shared" ref="E326:E329" si="73">B326*D326</f>
        <v>46.5</v>
      </c>
      <c r="F326">
        <f t="shared" ref="F326:F329" si="74">B326*D326</f>
        <v>46.5</v>
      </c>
      <c r="G326" s="1">
        <f t="shared" ref="G326:G335" si="75">2.2/(1.2+E326/100)</f>
        <v>1.3213213213213213</v>
      </c>
      <c r="H326">
        <v>0.7</v>
      </c>
      <c r="I326">
        <v>53.14</v>
      </c>
      <c r="J326" s="1">
        <f t="shared" ref="J326:J335" si="76">EXP(1.63+9.7/(I326+0.001)-(15.7/(I326+0.001))^2)</f>
        <v>5.6139142958512451</v>
      </c>
      <c r="K326">
        <v>1.05</v>
      </c>
      <c r="L326">
        <v>0.75</v>
      </c>
      <c r="M326">
        <v>1</v>
      </c>
      <c r="N326" s="1">
        <v>13</v>
      </c>
      <c r="O326" s="1">
        <f t="shared" ref="O326:O335" si="77">N326*M326*L326*K326*H326*G326</f>
        <v>9.4689189189189182</v>
      </c>
      <c r="P326" s="8">
        <f t="shared" ref="P326:P335" si="78">O326+J326</f>
        <v>15.082833214770163</v>
      </c>
    </row>
    <row r="327" spans="2:16">
      <c r="B327">
        <v>4.5</v>
      </c>
      <c r="D327">
        <v>15.5</v>
      </c>
      <c r="E327">
        <f t="shared" si="73"/>
        <v>69.75</v>
      </c>
      <c r="F327">
        <f t="shared" si="74"/>
        <v>69.75</v>
      </c>
      <c r="G327" s="1">
        <f t="shared" si="75"/>
        <v>1.1594202898550725</v>
      </c>
      <c r="H327">
        <v>0.7</v>
      </c>
      <c r="I327">
        <v>53.14</v>
      </c>
      <c r="J327" s="1">
        <f t="shared" si="76"/>
        <v>5.6139142958512451</v>
      </c>
      <c r="K327">
        <v>1.05</v>
      </c>
      <c r="L327">
        <v>0.75</v>
      </c>
      <c r="M327">
        <v>1</v>
      </c>
      <c r="N327" s="1">
        <v>14</v>
      </c>
      <c r="O327" s="1">
        <f t="shared" si="77"/>
        <v>8.9478260869565212</v>
      </c>
      <c r="P327" s="8">
        <f t="shared" si="78"/>
        <v>14.561740382807766</v>
      </c>
    </row>
    <row r="328" spans="2:16">
      <c r="B328">
        <v>6</v>
      </c>
      <c r="D328">
        <v>15.5</v>
      </c>
      <c r="E328">
        <f t="shared" si="73"/>
        <v>93</v>
      </c>
      <c r="F328">
        <f t="shared" si="74"/>
        <v>93</v>
      </c>
      <c r="G328" s="1">
        <f t="shared" si="75"/>
        <v>1.0328638497652582</v>
      </c>
      <c r="H328">
        <v>0.7</v>
      </c>
      <c r="I328">
        <v>53.14</v>
      </c>
      <c r="J328" s="1">
        <f t="shared" si="76"/>
        <v>5.6139142958512451</v>
      </c>
      <c r="K328">
        <v>1.05</v>
      </c>
      <c r="L328">
        <v>1</v>
      </c>
      <c r="M328">
        <v>1</v>
      </c>
      <c r="N328" s="1">
        <v>8</v>
      </c>
      <c r="O328" s="1">
        <f t="shared" si="77"/>
        <v>6.0732394366197182</v>
      </c>
      <c r="P328" s="8">
        <f t="shared" si="78"/>
        <v>11.687153732470964</v>
      </c>
    </row>
    <row r="329" spans="2:16">
      <c r="B329">
        <v>7.5</v>
      </c>
      <c r="D329">
        <v>15.5</v>
      </c>
      <c r="E329">
        <f t="shared" si="73"/>
        <v>116.25</v>
      </c>
      <c r="F329">
        <f t="shared" si="74"/>
        <v>116.25</v>
      </c>
      <c r="G329" s="1">
        <f t="shared" si="75"/>
        <v>0.93121693121693139</v>
      </c>
      <c r="H329">
        <v>0.7</v>
      </c>
      <c r="I329">
        <v>53.14</v>
      </c>
      <c r="J329" s="1">
        <f t="shared" si="76"/>
        <v>5.6139142958512451</v>
      </c>
      <c r="K329">
        <v>1.05</v>
      </c>
      <c r="L329">
        <v>1</v>
      </c>
      <c r="M329">
        <v>1</v>
      </c>
      <c r="N329" s="1">
        <v>19</v>
      </c>
      <c r="O329" s="1">
        <f t="shared" si="77"/>
        <v>13.004444444444445</v>
      </c>
      <c r="P329" s="8">
        <f t="shared" si="78"/>
        <v>18.61835874029569</v>
      </c>
    </row>
    <row r="330" spans="2:16">
      <c r="B330">
        <v>9</v>
      </c>
      <c r="C330">
        <v>20.7</v>
      </c>
      <c r="D330">
        <v>15.5</v>
      </c>
      <c r="E330">
        <f>F330-9.81*(B330-7.5)</f>
        <v>132.58500000000001</v>
      </c>
      <c r="F330">
        <f>7.5*(D330)+(B330-7.5)*C330</f>
        <v>147.30000000000001</v>
      </c>
      <c r="G330" s="1">
        <f t="shared" si="75"/>
        <v>0.87099392283785659</v>
      </c>
      <c r="H330">
        <v>0.7</v>
      </c>
      <c r="I330">
        <v>53.14</v>
      </c>
      <c r="J330" s="1">
        <f t="shared" si="76"/>
        <v>5.6139142958512451</v>
      </c>
      <c r="K330">
        <v>1.05</v>
      </c>
      <c r="L330">
        <v>1</v>
      </c>
      <c r="M330">
        <v>1</v>
      </c>
      <c r="N330" s="1">
        <v>13</v>
      </c>
      <c r="O330" s="1">
        <f t="shared" si="77"/>
        <v>8.3223469327157193</v>
      </c>
      <c r="P330" s="8">
        <f t="shared" si="78"/>
        <v>13.936261228566964</v>
      </c>
    </row>
    <row r="331" spans="2:16">
      <c r="B331">
        <v>10.5</v>
      </c>
      <c r="C331">
        <v>15.2</v>
      </c>
      <c r="D331">
        <v>17.07</v>
      </c>
      <c r="E331">
        <f t="shared" ref="E331:E335" si="79">F331-9.81*(B331-7.5)</f>
        <v>144.19499999999999</v>
      </c>
      <c r="F331">
        <f t="shared" ref="F331:F335" si="80">7.5*(D331)+(B331-7.5)*C331</f>
        <v>173.625</v>
      </c>
      <c r="G331" s="1">
        <f t="shared" si="75"/>
        <v>0.83271825734779259</v>
      </c>
      <c r="H331">
        <v>0.7</v>
      </c>
      <c r="I331">
        <v>86.22</v>
      </c>
      <c r="J331" s="1">
        <f t="shared" si="76"/>
        <v>5.5253398131006888</v>
      </c>
      <c r="K331">
        <v>1.05</v>
      </c>
      <c r="L331">
        <v>1</v>
      </c>
      <c r="M331">
        <v>1</v>
      </c>
      <c r="N331" s="1">
        <v>20</v>
      </c>
      <c r="O331" s="1">
        <f>N331*M331*L331*K331*H331*G331</f>
        <v>12.240958383012551</v>
      </c>
      <c r="P331" s="8">
        <f t="shared" si="78"/>
        <v>17.76629819611324</v>
      </c>
    </row>
    <row r="332" spans="2:16">
      <c r="B332">
        <v>12</v>
      </c>
      <c r="C332">
        <v>15.2</v>
      </c>
      <c r="D332">
        <v>17.07</v>
      </c>
      <c r="E332">
        <f t="shared" si="79"/>
        <v>152.28</v>
      </c>
      <c r="F332">
        <f t="shared" si="80"/>
        <v>196.42500000000001</v>
      </c>
      <c r="G332" s="1">
        <f t="shared" si="75"/>
        <v>0.80799177317467319</v>
      </c>
      <c r="H332">
        <v>0.7</v>
      </c>
      <c r="I332">
        <v>86.22</v>
      </c>
      <c r="J332" s="1">
        <f t="shared" si="76"/>
        <v>5.5253398131006888</v>
      </c>
      <c r="K332">
        <v>1.05</v>
      </c>
      <c r="L332">
        <v>1</v>
      </c>
      <c r="M332">
        <v>1</v>
      </c>
      <c r="N332" s="1">
        <v>24</v>
      </c>
      <c r="O332" s="1">
        <f t="shared" si="77"/>
        <v>14.252974878801236</v>
      </c>
      <c r="P332" s="8">
        <f t="shared" si="78"/>
        <v>19.778314691901926</v>
      </c>
    </row>
    <row r="333" spans="2:16">
      <c r="B333">
        <v>13.5</v>
      </c>
      <c r="C333">
        <v>15.2</v>
      </c>
      <c r="D333">
        <v>17.07</v>
      </c>
      <c r="E333">
        <f t="shared" si="79"/>
        <v>160.36500000000001</v>
      </c>
      <c r="F333">
        <f t="shared" si="80"/>
        <v>219.22499999999999</v>
      </c>
      <c r="G333" s="1">
        <f t="shared" si="75"/>
        <v>0.78469138444527675</v>
      </c>
      <c r="H333">
        <v>0.7</v>
      </c>
      <c r="I333">
        <v>86.22</v>
      </c>
      <c r="J333" s="1">
        <f t="shared" si="76"/>
        <v>5.5253398131006888</v>
      </c>
      <c r="K333">
        <v>1.05</v>
      </c>
      <c r="L333">
        <v>1</v>
      </c>
      <c r="M333">
        <v>1</v>
      </c>
      <c r="N333" s="1">
        <v>30</v>
      </c>
      <c r="O333" s="1">
        <f t="shared" si="77"/>
        <v>17.302445027018351</v>
      </c>
      <c r="P333" s="8">
        <f t="shared" si="78"/>
        <v>22.82778484011904</v>
      </c>
    </row>
    <row r="334" spans="2:16">
      <c r="B334">
        <v>15</v>
      </c>
      <c r="C334">
        <v>15.2</v>
      </c>
      <c r="D334">
        <v>17.07</v>
      </c>
      <c r="E334">
        <f t="shared" si="79"/>
        <v>168.45</v>
      </c>
      <c r="F334">
        <f t="shared" si="80"/>
        <v>242.02500000000001</v>
      </c>
      <c r="G334" s="1">
        <f t="shared" si="75"/>
        <v>0.76269717455364883</v>
      </c>
      <c r="H334">
        <v>0.7</v>
      </c>
      <c r="I334">
        <v>86.22</v>
      </c>
      <c r="J334" s="1">
        <f t="shared" si="76"/>
        <v>5.5253398131006888</v>
      </c>
      <c r="K334">
        <v>1.05</v>
      </c>
      <c r="L334">
        <v>1</v>
      </c>
      <c r="M334">
        <v>1</v>
      </c>
      <c r="N334" s="1">
        <v>28</v>
      </c>
      <c r="O334" s="1">
        <f t="shared" si="77"/>
        <v>15.696307852314094</v>
      </c>
      <c r="P334" s="8">
        <f t="shared" si="78"/>
        <v>21.221647665414782</v>
      </c>
    </row>
    <row r="335" spans="2:16">
      <c r="B335">
        <v>16</v>
      </c>
      <c r="C335">
        <v>15.2</v>
      </c>
      <c r="D335">
        <v>17.07</v>
      </c>
      <c r="E335">
        <f t="shared" si="79"/>
        <v>173.84000000000003</v>
      </c>
      <c r="F335">
        <f t="shared" si="80"/>
        <v>257.22500000000002</v>
      </c>
      <c r="G335" s="1">
        <f t="shared" si="75"/>
        <v>0.7487067791995643</v>
      </c>
      <c r="H335">
        <v>0.7</v>
      </c>
      <c r="I335">
        <v>86.22</v>
      </c>
      <c r="J335" s="1">
        <f t="shared" si="76"/>
        <v>5.5253398131006888</v>
      </c>
      <c r="K335">
        <v>1.05</v>
      </c>
      <c r="L335">
        <v>1</v>
      </c>
      <c r="M335">
        <v>1</v>
      </c>
      <c r="N335" s="1">
        <v>28</v>
      </c>
      <c r="O335" s="1">
        <f t="shared" si="77"/>
        <v>15.408385515927035</v>
      </c>
      <c r="P335" s="8">
        <f t="shared" si="78"/>
        <v>20.933725329027723</v>
      </c>
    </row>
    <row r="336" spans="2:16">
      <c r="G336" s="1"/>
      <c r="I336" s="1"/>
      <c r="J336" s="1"/>
      <c r="M336"/>
      <c r="O336" s="1"/>
      <c r="P336" s="8"/>
    </row>
    <row r="337" spans="2:16">
      <c r="G337" s="1"/>
      <c r="I337" s="1"/>
      <c r="J337" s="1"/>
      <c r="M337"/>
      <c r="O337" s="1"/>
      <c r="P337" s="8"/>
    </row>
    <row r="342" spans="2:16" ht="20.399999999999999">
      <c r="B342" s="18" t="s">
        <v>13</v>
      </c>
      <c r="C342" s="18" t="s">
        <v>48</v>
      </c>
      <c r="D342" s="18" t="s">
        <v>49</v>
      </c>
      <c r="E342" s="18" t="s">
        <v>50</v>
      </c>
      <c r="F342" s="18" t="s">
        <v>51</v>
      </c>
      <c r="G342" s="18" t="s">
        <v>52</v>
      </c>
      <c r="H342" s="18" t="s">
        <v>53</v>
      </c>
      <c r="I342" s="18" t="s">
        <v>54</v>
      </c>
      <c r="J342" s="18" t="s">
        <v>55</v>
      </c>
    </row>
    <row r="343" spans="2:16" ht="15">
      <c r="B343" s="11" t="s">
        <v>30</v>
      </c>
      <c r="C343" s="10"/>
      <c r="D343" s="10"/>
      <c r="E343" s="10"/>
      <c r="F343" s="13"/>
      <c r="G343" s="10"/>
      <c r="H343" s="10"/>
      <c r="I343" s="10"/>
      <c r="J343" s="10"/>
    </row>
    <row r="344" spans="2:16">
      <c r="B344">
        <f>B325</f>
        <v>1.5</v>
      </c>
      <c r="C344" s="8">
        <f>P325</f>
        <v>12.594715582001321</v>
      </c>
      <c r="D344">
        <f>E325</f>
        <v>18.240000000000002</v>
      </c>
      <c r="E344">
        <f>F325</f>
        <v>18.240000000000002</v>
      </c>
      <c r="F344" s="14">
        <f>1-0.00765*B344</f>
        <v>0.98852499999999999</v>
      </c>
      <c r="G344" s="14">
        <f>0.65*0.16*(E344/D344)*F344</f>
        <v>0.10280660000000001</v>
      </c>
      <c r="H344" s="12">
        <f>EXP((C344/14.1)+((C344/126)^2)-((C344/23.6)^3)+((C344/25.4)^4)-2.8)</f>
        <v>0.13692691423323128</v>
      </c>
      <c r="I344" s="14">
        <f>((10^2.24)/(6.8^2.56))</f>
        <v>1.2846274075918176</v>
      </c>
      <c r="J344" s="2">
        <f>(H344*I344)/G344</f>
        <v>1.7109802956326057</v>
      </c>
    </row>
    <row r="345" spans="2:16">
      <c r="B345">
        <f t="shared" ref="B345:B354" si="81">B326</f>
        <v>3</v>
      </c>
      <c r="C345" s="8">
        <f t="shared" ref="C345:C354" si="82">P326</f>
        <v>15.082833214770163</v>
      </c>
      <c r="D345">
        <f t="shared" ref="D345:E354" si="83">E326</f>
        <v>46.5</v>
      </c>
      <c r="E345">
        <f t="shared" si="83"/>
        <v>46.5</v>
      </c>
      <c r="F345" s="14">
        <f t="shared" ref="F345" si="84">1-0.00765*B345</f>
        <v>0.97704999999999997</v>
      </c>
      <c r="G345" s="14">
        <f t="shared" ref="G345:G354" si="85">0.65*0.16*(E345/D345)*F345</f>
        <v>0.1016132</v>
      </c>
      <c r="H345" s="12">
        <f t="shared" ref="H345:H354" si="86">EXP((C345/14.1)+((C345/126)^2)-((C345/23.6)^3)+((C345/25.4)^4)-2.8)</f>
        <v>0.1568173272280641</v>
      </c>
      <c r="I345" s="14">
        <f t="shared" ref="I345:I354" si="87">((10^2.24)/(6.8^2.56))</f>
        <v>1.2846274075918176</v>
      </c>
      <c r="J345" s="2">
        <f t="shared" ref="J345:J354" si="88">(H345*I345)/G345</f>
        <v>1.9825360931696445</v>
      </c>
    </row>
    <row r="346" spans="2:16">
      <c r="B346">
        <f t="shared" si="81"/>
        <v>4.5</v>
      </c>
      <c r="C346" s="8">
        <f t="shared" si="82"/>
        <v>14.561740382807766</v>
      </c>
      <c r="D346">
        <f t="shared" si="83"/>
        <v>69.75</v>
      </c>
      <c r="E346">
        <f t="shared" si="83"/>
        <v>69.75</v>
      </c>
      <c r="F346" s="14">
        <f>1-0.00765*B346</f>
        <v>0.96557499999999996</v>
      </c>
      <c r="G346" s="14">
        <f t="shared" si="85"/>
        <v>0.1004198</v>
      </c>
      <c r="H346" s="12">
        <f t="shared" si="86"/>
        <v>0.15247053195195082</v>
      </c>
      <c r="I346" s="14">
        <f t="shared" si="87"/>
        <v>1.2846274075918176</v>
      </c>
      <c r="J346" s="2">
        <f t="shared" si="88"/>
        <v>1.9504900845807296</v>
      </c>
    </row>
    <row r="347" spans="2:16">
      <c r="B347">
        <f t="shared" si="81"/>
        <v>6</v>
      </c>
      <c r="C347" s="8">
        <f t="shared" si="82"/>
        <v>11.687153732470964</v>
      </c>
      <c r="D347">
        <f t="shared" si="83"/>
        <v>93</v>
      </c>
      <c r="E347">
        <f t="shared" si="83"/>
        <v>93</v>
      </c>
      <c r="F347" s="14">
        <f t="shared" ref="F347:F348" si="89">1-0.00765*B347</f>
        <v>0.95409999999999995</v>
      </c>
      <c r="G347" s="14">
        <f t="shared" si="85"/>
        <v>9.9226400000000006E-2</v>
      </c>
      <c r="H347" s="12">
        <f t="shared" si="86"/>
        <v>0.13013988447435929</v>
      </c>
      <c r="I347" s="14">
        <f t="shared" si="87"/>
        <v>1.2846274075918176</v>
      </c>
      <c r="J347" s="2">
        <f t="shared" si="88"/>
        <v>1.684846597443773</v>
      </c>
    </row>
    <row r="348" spans="2:16">
      <c r="B348">
        <f t="shared" si="81"/>
        <v>7.5</v>
      </c>
      <c r="C348" s="8">
        <f t="shared" si="82"/>
        <v>18.61835874029569</v>
      </c>
      <c r="D348">
        <f t="shared" si="83"/>
        <v>116.25</v>
      </c>
      <c r="E348">
        <f t="shared" si="83"/>
        <v>116.25</v>
      </c>
      <c r="F348" s="14">
        <f t="shared" si="89"/>
        <v>0.94262500000000005</v>
      </c>
      <c r="G348" s="14">
        <f t="shared" si="85"/>
        <v>9.8033000000000009E-2</v>
      </c>
      <c r="H348" s="12">
        <f t="shared" si="86"/>
        <v>0.19013273559334418</v>
      </c>
      <c r="I348" s="14">
        <f t="shared" si="87"/>
        <v>1.2846274075918176</v>
      </c>
      <c r="J348" s="2">
        <f t="shared" si="88"/>
        <v>2.4915051383066746</v>
      </c>
    </row>
    <row r="349" spans="2:16">
      <c r="B349">
        <f t="shared" si="81"/>
        <v>9</v>
      </c>
      <c r="C349" s="8">
        <f t="shared" si="82"/>
        <v>13.936261228566964</v>
      </c>
      <c r="D349">
        <f t="shared" si="83"/>
        <v>132.58500000000001</v>
      </c>
      <c r="E349">
        <f t="shared" si="83"/>
        <v>147.30000000000001</v>
      </c>
      <c r="F349" s="14">
        <f>1-0.00765*B349</f>
        <v>0.93115000000000003</v>
      </c>
      <c r="G349" s="14">
        <f t="shared" si="85"/>
        <v>0.10758738228306371</v>
      </c>
      <c r="H349" s="12">
        <f t="shared" si="86"/>
        <v>0.14738961880554108</v>
      </c>
      <c r="I349" s="14">
        <f t="shared" si="87"/>
        <v>1.2846274075918176</v>
      </c>
      <c r="J349" s="2">
        <f t="shared" si="88"/>
        <v>1.759878713415953</v>
      </c>
    </row>
    <row r="350" spans="2:16">
      <c r="B350">
        <f t="shared" si="81"/>
        <v>10.5</v>
      </c>
      <c r="C350" s="8">
        <f t="shared" si="82"/>
        <v>17.76629819611324</v>
      </c>
      <c r="D350">
        <f t="shared" si="83"/>
        <v>144.19499999999999</v>
      </c>
      <c r="E350">
        <f t="shared" si="83"/>
        <v>173.625</v>
      </c>
      <c r="F350" s="14">
        <f>1.174-0.0267*B350</f>
        <v>0.89364999999999994</v>
      </c>
      <c r="G350" s="14">
        <f t="shared" si="85"/>
        <v>0.111908443774056</v>
      </c>
      <c r="H350" s="12">
        <f t="shared" si="86"/>
        <v>0.1813421278419837</v>
      </c>
      <c r="I350" s="14">
        <f t="shared" si="87"/>
        <v>1.2846274075918176</v>
      </c>
      <c r="J350" s="2">
        <f t="shared" si="88"/>
        <v>2.0816755172395531</v>
      </c>
    </row>
    <row r="351" spans="2:16">
      <c r="B351">
        <f t="shared" si="81"/>
        <v>12</v>
      </c>
      <c r="C351" s="8">
        <f t="shared" si="82"/>
        <v>19.778314691901926</v>
      </c>
      <c r="D351">
        <f t="shared" si="83"/>
        <v>152.28</v>
      </c>
      <c r="E351">
        <f t="shared" si="83"/>
        <v>196.42500000000001</v>
      </c>
      <c r="F351" s="14">
        <f t="shared" ref="F351:F354" si="90">1.174-0.0267*B351</f>
        <v>0.85359999999999991</v>
      </c>
      <c r="G351" s="14">
        <f t="shared" si="85"/>
        <v>0.11450953191489362</v>
      </c>
      <c r="H351" s="12">
        <f t="shared" si="86"/>
        <v>0.20318895032841108</v>
      </c>
      <c r="I351" s="14">
        <f t="shared" si="87"/>
        <v>1.2846274075918176</v>
      </c>
      <c r="J351" s="2">
        <f t="shared" si="88"/>
        <v>2.2794791852409944</v>
      </c>
    </row>
    <row r="352" spans="2:16">
      <c r="B352">
        <f t="shared" si="81"/>
        <v>13.5</v>
      </c>
      <c r="C352" s="8">
        <f t="shared" si="82"/>
        <v>22.82778484011904</v>
      </c>
      <c r="D352">
        <f t="shared" si="83"/>
        <v>160.36500000000001</v>
      </c>
      <c r="E352">
        <f t="shared" si="83"/>
        <v>219.22499999999999</v>
      </c>
      <c r="F352" s="14">
        <f t="shared" si="90"/>
        <v>0.81354999999999988</v>
      </c>
      <c r="G352" s="14">
        <f t="shared" si="85"/>
        <v>0.11566396576559722</v>
      </c>
      <c r="H352" s="12">
        <f t="shared" si="86"/>
        <v>0.24640243840818235</v>
      </c>
      <c r="I352" s="14">
        <f t="shared" si="87"/>
        <v>1.2846274075918176</v>
      </c>
      <c r="J352" s="2">
        <f t="shared" si="88"/>
        <v>2.7366805519887789</v>
      </c>
    </row>
    <row r="353" spans="2:17">
      <c r="B353">
        <f t="shared" si="81"/>
        <v>15</v>
      </c>
      <c r="C353" s="8">
        <f t="shared" si="82"/>
        <v>21.221647665414782</v>
      </c>
      <c r="D353">
        <f t="shared" si="83"/>
        <v>168.45</v>
      </c>
      <c r="E353">
        <f t="shared" si="83"/>
        <v>242.02500000000001</v>
      </c>
      <c r="F353" s="14">
        <f t="shared" si="90"/>
        <v>0.77349999999999985</v>
      </c>
      <c r="G353" s="14">
        <f t="shared" si="85"/>
        <v>0.11558004808548532</v>
      </c>
      <c r="H353" s="12">
        <f t="shared" si="86"/>
        <v>0.22171111647651756</v>
      </c>
      <c r="I353" s="14">
        <f t="shared" si="87"/>
        <v>1.2846274075918176</v>
      </c>
      <c r="J353" s="2">
        <f t="shared" si="88"/>
        <v>2.4642330705976221</v>
      </c>
    </row>
    <row r="354" spans="2:17">
      <c r="B354">
        <f t="shared" si="81"/>
        <v>16</v>
      </c>
      <c r="C354" s="8">
        <f t="shared" si="82"/>
        <v>20.933725329027723</v>
      </c>
      <c r="D354">
        <f t="shared" si="83"/>
        <v>173.84000000000003</v>
      </c>
      <c r="E354">
        <f t="shared" si="83"/>
        <v>257.22500000000002</v>
      </c>
      <c r="F354" s="14">
        <f t="shared" si="90"/>
        <v>0.74679999999999991</v>
      </c>
      <c r="G354" s="14">
        <f t="shared" si="85"/>
        <v>0.11492145375057522</v>
      </c>
      <c r="H354" s="12">
        <f t="shared" si="86"/>
        <v>0.21777767756478461</v>
      </c>
      <c r="I354" s="14">
        <f t="shared" si="87"/>
        <v>1.2846274075918176</v>
      </c>
      <c r="J354" s="2">
        <f t="shared" si="88"/>
        <v>2.4343859586793268</v>
      </c>
    </row>
    <row r="355" spans="2:17">
      <c r="C355" s="8"/>
      <c r="F355" s="14"/>
      <c r="G355" s="14"/>
      <c r="H355" s="12"/>
      <c r="I355" s="14"/>
      <c r="J355" s="2"/>
    </row>
    <row r="356" spans="2:17">
      <c r="C356" s="8"/>
      <c r="F356" s="14"/>
      <c r="G356" s="14"/>
      <c r="H356" s="12"/>
      <c r="I356" s="14"/>
      <c r="J356" s="2"/>
    </row>
    <row r="362" spans="2:17" ht="22.8">
      <c r="C362" s="32" t="s">
        <v>1</v>
      </c>
      <c r="D362" s="32"/>
      <c r="E362" s="32"/>
      <c r="F362" s="32"/>
      <c r="G362" s="32"/>
      <c r="H362" s="32"/>
      <c r="I362" s="32"/>
    </row>
    <row r="363" spans="2:17" ht="24.6">
      <c r="C363" s="31" t="s">
        <v>2</v>
      </c>
      <c r="D363" s="31"/>
      <c r="E363" s="31"/>
      <c r="F363" s="31"/>
      <c r="G363" s="31"/>
    </row>
    <row r="365" spans="2:17">
      <c r="B365" s="33" t="s">
        <v>68</v>
      </c>
      <c r="C365" s="33"/>
      <c r="D365" s="33" t="s">
        <v>69</v>
      </c>
      <c r="E365" s="33"/>
      <c r="F365" s="33" t="s">
        <v>70</v>
      </c>
      <c r="G365" s="33"/>
      <c r="H365" s="33" t="s">
        <v>71</v>
      </c>
      <c r="I365" s="33"/>
      <c r="J365" s="33" t="s">
        <v>72</v>
      </c>
      <c r="K365" s="33"/>
      <c r="L365" s="33" t="s">
        <v>73</v>
      </c>
      <c r="M365" s="33"/>
      <c r="N365" s="33"/>
      <c r="O365" s="33"/>
      <c r="P365" s="33"/>
      <c r="Q365" s="33"/>
    </row>
    <row r="366" spans="2:17">
      <c r="B366" t="s">
        <v>13</v>
      </c>
      <c r="C366" t="s">
        <v>55</v>
      </c>
      <c r="D366" t="s">
        <v>13</v>
      </c>
      <c r="E366" t="s">
        <v>55</v>
      </c>
      <c r="F366" t="s">
        <v>13</v>
      </c>
      <c r="G366" t="s">
        <v>55</v>
      </c>
      <c r="H366" t="s">
        <v>13</v>
      </c>
      <c r="I366" t="s">
        <v>55</v>
      </c>
      <c r="J366" t="s">
        <v>13</v>
      </c>
      <c r="K366" t="s">
        <v>55</v>
      </c>
      <c r="L366" t="s">
        <v>13</v>
      </c>
      <c r="M366" t="s">
        <v>55</v>
      </c>
      <c r="N366"/>
    </row>
    <row r="367" spans="2:17">
      <c r="B367" t="s">
        <v>30</v>
      </c>
      <c r="D367" t="s">
        <v>30</v>
      </c>
      <c r="F367" t="s">
        <v>30</v>
      </c>
      <c r="H367" t="s">
        <v>30</v>
      </c>
      <c r="J367" t="s">
        <v>30</v>
      </c>
      <c r="L367" t="s">
        <v>30</v>
      </c>
      <c r="M367"/>
      <c r="N367"/>
    </row>
    <row r="368" spans="2:17">
      <c r="B368">
        <v>1.5</v>
      </c>
      <c r="C368">
        <v>1.9507959508949164</v>
      </c>
      <c r="D368">
        <v>1.5</v>
      </c>
      <c r="E368">
        <v>1.5</v>
      </c>
      <c r="F368">
        <v>1.5</v>
      </c>
      <c r="G368">
        <v>1.6551021718074224</v>
      </c>
      <c r="H368">
        <v>1.5</v>
      </c>
      <c r="I368">
        <v>3.627107716378017</v>
      </c>
      <c r="J368">
        <v>1.5</v>
      </c>
      <c r="K368">
        <v>1.6614953631599574</v>
      </c>
      <c r="L368">
        <v>1.5</v>
      </c>
      <c r="M368">
        <v>1.7109802956326057</v>
      </c>
    </row>
    <row r="369" spans="2:13">
      <c r="B369">
        <v>2</v>
      </c>
      <c r="C369">
        <v>1.8552867270822848</v>
      </c>
      <c r="D369">
        <v>2</v>
      </c>
      <c r="E369">
        <v>2</v>
      </c>
      <c r="F369">
        <v>2</v>
      </c>
      <c r="G369">
        <v>1.6615313033268329</v>
      </c>
      <c r="H369">
        <v>3</v>
      </c>
      <c r="I369">
        <v>1.7516976084729674</v>
      </c>
      <c r="J369">
        <v>2.8</v>
      </c>
      <c r="K369">
        <v>1.5928675222996802</v>
      </c>
      <c r="L369">
        <v>3</v>
      </c>
      <c r="M369">
        <v>1.9825360931696445</v>
      </c>
    </row>
    <row r="370" spans="2:13">
      <c r="B370">
        <v>3</v>
      </c>
      <c r="C370">
        <v>1.7703091459138889</v>
      </c>
      <c r="D370">
        <v>3</v>
      </c>
      <c r="E370">
        <v>3</v>
      </c>
      <c r="F370">
        <v>3</v>
      </c>
      <c r="G370">
        <v>1.7703091459138889</v>
      </c>
      <c r="H370">
        <v>3.5</v>
      </c>
      <c r="I370">
        <v>1.9618600246230242</v>
      </c>
      <c r="J370">
        <v>3</v>
      </c>
      <c r="K370">
        <v>1.744650209526545</v>
      </c>
      <c r="L370">
        <v>4.5</v>
      </c>
      <c r="M370">
        <v>1.9504900845807296</v>
      </c>
    </row>
    <row r="371" spans="2:13">
      <c r="B371">
        <v>4.3</v>
      </c>
      <c r="C371">
        <v>1.7885137094887991</v>
      </c>
      <c r="D371">
        <v>4.5</v>
      </c>
      <c r="E371">
        <v>4.5</v>
      </c>
      <c r="F371">
        <v>4.5</v>
      </c>
      <c r="G371">
        <v>1.6008619357040139</v>
      </c>
      <c r="H371">
        <v>4.5</v>
      </c>
      <c r="I371">
        <v>1.3501205184959735</v>
      </c>
      <c r="J371">
        <v>4.5</v>
      </c>
      <c r="K371">
        <v>1.4877465667420078</v>
      </c>
      <c r="L371">
        <v>6</v>
      </c>
      <c r="M371">
        <v>1.684846597443773</v>
      </c>
    </row>
    <row r="372" spans="2:13">
      <c r="B372">
        <v>4.5</v>
      </c>
      <c r="C372">
        <v>1.8920341145513564</v>
      </c>
      <c r="D372">
        <v>6</v>
      </c>
      <c r="E372">
        <v>6</v>
      </c>
      <c r="F372">
        <v>6</v>
      </c>
      <c r="G372">
        <v>1.3540706127490894</v>
      </c>
      <c r="H372">
        <v>6</v>
      </c>
      <c r="I372">
        <v>1.2785754592101741</v>
      </c>
      <c r="J372">
        <v>6</v>
      </c>
      <c r="K372">
        <v>1.27652884469057</v>
      </c>
      <c r="L372">
        <v>7.5</v>
      </c>
      <c r="M372">
        <v>2.4915051383066746</v>
      </c>
    </row>
    <row r="373" spans="2:13">
      <c r="B373">
        <v>6</v>
      </c>
      <c r="C373">
        <v>1.9147896867811822</v>
      </c>
      <c r="D373">
        <v>7</v>
      </c>
      <c r="E373">
        <v>7</v>
      </c>
      <c r="F373">
        <v>7</v>
      </c>
      <c r="G373">
        <v>1.3650153432552232</v>
      </c>
      <c r="H373">
        <v>7.5</v>
      </c>
      <c r="I373">
        <v>1.2819138920480402</v>
      </c>
      <c r="J373">
        <v>7.5</v>
      </c>
      <c r="K373">
        <v>2.1035691264934635</v>
      </c>
      <c r="L373">
        <v>9</v>
      </c>
      <c r="M373">
        <v>1.759878713415953</v>
      </c>
    </row>
    <row r="374" spans="2:13">
      <c r="B374">
        <v>7.5</v>
      </c>
      <c r="C374">
        <v>2.0457876327897067</v>
      </c>
      <c r="D374">
        <v>7.5</v>
      </c>
      <c r="E374">
        <v>7.5</v>
      </c>
      <c r="F374">
        <v>7.5</v>
      </c>
      <c r="G374">
        <v>2.2788746589136704</v>
      </c>
      <c r="H374">
        <v>8</v>
      </c>
      <c r="I374">
        <v>1.2554602557763874</v>
      </c>
      <c r="J374">
        <v>9</v>
      </c>
      <c r="K374">
        <v>2.736150601718851</v>
      </c>
      <c r="L374">
        <v>10.5</v>
      </c>
      <c r="M374">
        <v>2.0816755172395531</v>
      </c>
    </row>
    <row r="375" spans="2:13">
      <c r="B375">
        <v>8.5</v>
      </c>
      <c r="C375">
        <v>1.904366541166306</v>
      </c>
      <c r="D375">
        <v>9</v>
      </c>
      <c r="E375">
        <v>9</v>
      </c>
      <c r="F375">
        <v>8.8000000000000007</v>
      </c>
      <c r="G375">
        <v>1.9632320825702536</v>
      </c>
      <c r="H375">
        <v>9</v>
      </c>
      <c r="I375">
        <v>1.7816079149889199</v>
      </c>
      <c r="J375">
        <v>10.199999999999999</v>
      </c>
      <c r="K375">
        <v>2.5275645131362539</v>
      </c>
      <c r="L375">
        <v>12</v>
      </c>
      <c r="M375">
        <v>2.2794791852409944</v>
      </c>
    </row>
    <row r="376" spans="2:13">
      <c r="B376">
        <v>9</v>
      </c>
      <c r="C376">
        <v>1.7619516248036753</v>
      </c>
      <c r="D376">
        <v>10.5</v>
      </c>
      <c r="E376">
        <v>10.5</v>
      </c>
      <c r="F376">
        <v>9</v>
      </c>
      <c r="G376">
        <v>1.6410488176541567</v>
      </c>
      <c r="H376">
        <v>10</v>
      </c>
      <c r="I376">
        <v>1.6931348972615012</v>
      </c>
      <c r="J376">
        <v>10.5</v>
      </c>
      <c r="K376">
        <v>1.3891440308855518</v>
      </c>
      <c r="L376">
        <v>13.5</v>
      </c>
      <c r="M376">
        <v>2.7366805519887789</v>
      </c>
    </row>
    <row r="377" spans="2:13">
      <c r="B377">
        <v>10</v>
      </c>
      <c r="C377">
        <v>1.7148367613590234</v>
      </c>
      <c r="D377">
        <v>11</v>
      </c>
      <c r="E377">
        <v>11</v>
      </c>
      <c r="F377">
        <v>10.5</v>
      </c>
      <c r="G377">
        <v>1.6496134070231989</v>
      </c>
      <c r="H377">
        <v>10.5</v>
      </c>
      <c r="I377">
        <v>1.6673630615480095</v>
      </c>
      <c r="J377">
        <v>12</v>
      </c>
      <c r="K377">
        <v>1.3975760504523835</v>
      </c>
      <c r="L377">
        <v>15</v>
      </c>
      <c r="M377">
        <v>2.4642330705976221</v>
      </c>
    </row>
    <row r="378" spans="2:13">
      <c r="B378">
        <v>10.5</v>
      </c>
      <c r="C378">
        <v>1.3646308787229446</v>
      </c>
      <c r="D378">
        <v>12</v>
      </c>
      <c r="E378">
        <v>12</v>
      </c>
      <c r="F378">
        <v>12</v>
      </c>
      <c r="G378">
        <v>1.7949047355343017</v>
      </c>
      <c r="H378">
        <v>12</v>
      </c>
      <c r="I378">
        <v>1.7070439690164578</v>
      </c>
      <c r="J378">
        <v>13.5</v>
      </c>
      <c r="K378">
        <v>1.7057329724051722</v>
      </c>
      <c r="L378">
        <v>16</v>
      </c>
      <c r="M378">
        <v>2.4343859586793268</v>
      </c>
    </row>
    <row r="379" spans="2:13">
      <c r="B379">
        <v>12</v>
      </c>
      <c r="C379">
        <v>1.430736401433496</v>
      </c>
      <c r="D379">
        <v>13.5</v>
      </c>
      <c r="E379">
        <v>13.5</v>
      </c>
      <c r="F379">
        <v>13.5</v>
      </c>
      <c r="G379">
        <v>2.6981274417688752</v>
      </c>
      <c r="H379">
        <v>13.5</v>
      </c>
      <c r="I379">
        <v>1.8303541081064718</v>
      </c>
      <c r="J379">
        <v>15</v>
      </c>
      <c r="K379">
        <v>2.1121678280764438</v>
      </c>
    </row>
    <row r="380" spans="2:13">
      <c r="B380">
        <v>13.5</v>
      </c>
      <c r="C380">
        <v>1.519701328636297</v>
      </c>
      <c r="D380">
        <v>14</v>
      </c>
      <c r="E380">
        <v>14</v>
      </c>
      <c r="F380">
        <v>14.5</v>
      </c>
      <c r="G380">
        <v>2.7052797627788605</v>
      </c>
      <c r="H380">
        <v>15</v>
      </c>
      <c r="I380">
        <v>2.0445509257459356</v>
      </c>
      <c r="J380">
        <v>16.5</v>
      </c>
      <c r="K380">
        <v>2.4033267549743722</v>
      </c>
    </row>
    <row r="381" spans="2:13">
      <c r="B381">
        <v>15</v>
      </c>
      <c r="C381">
        <v>1.3762241400101116</v>
      </c>
      <c r="D381">
        <v>15</v>
      </c>
      <c r="E381">
        <v>15</v>
      </c>
    </row>
  </sheetData>
  <mergeCells count="21">
    <mergeCell ref="L365:M365"/>
    <mergeCell ref="N365:O365"/>
    <mergeCell ref="P365:Q365"/>
    <mergeCell ref="C362:I362"/>
    <mergeCell ref="B365:C365"/>
    <mergeCell ref="D365:E365"/>
    <mergeCell ref="F365:G365"/>
    <mergeCell ref="H365:I365"/>
    <mergeCell ref="J365:K365"/>
    <mergeCell ref="E315:H315"/>
    <mergeCell ref="E316:K316"/>
    <mergeCell ref="D2:G2"/>
    <mergeCell ref="D3:J3"/>
    <mergeCell ref="E113:H113"/>
    <mergeCell ref="E114:K114"/>
    <mergeCell ref="E164:H164"/>
    <mergeCell ref="E264:H264"/>
    <mergeCell ref="E265:K265"/>
    <mergeCell ref="E165:K165"/>
    <mergeCell ref="E213:H213"/>
    <mergeCell ref="E214:K21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8"/>
  <sheetViews>
    <sheetView workbookViewId="0">
      <selection activeCell="B4" sqref="B4:O8"/>
    </sheetView>
  </sheetViews>
  <sheetFormatPr defaultRowHeight="13.2"/>
  <sheetData>
    <row r="4" spans="2:15">
      <c r="B4" s="6"/>
      <c r="C4" s="19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9</v>
      </c>
      <c r="I4" s="20" t="s">
        <v>7</v>
      </c>
      <c r="J4" s="20" t="s">
        <v>7</v>
      </c>
      <c r="K4" s="20" t="s">
        <v>7</v>
      </c>
      <c r="L4" s="20" t="s">
        <v>10</v>
      </c>
      <c r="M4" s="26" t="s">
        <v>11</v>
      </c>
      <c r="N4" s="26" t="s">
        <v>12</v>
      </c>
      <c r="O4" s="20" t="s">
        <v>12</v>
      </c>
    </row>
    <row r="5" spans="2:15">
      <c r="B5" s="22" t="s">
        <v>13</v>
      </c>
      <c r="C5" s="19" t="s">
        <v>14</v>
      </c>
      <c r="D5" s="20" t="s">
        <v>14</v>
      </c>
      <c r="E5" s="20" t="s">
        <v>14</v>
      </c>
      <c r="F5" s="20" t="s">
        <v>15</v>
      </c>
      <c r="G5" s="20" t="s">
        <v>16</v>
      </c>
      <c r="H5" s="20" t="s">
        <v>17</v>
      </c>
      <c r="I5" s="20" t="s">
        <v>18</v>
      </c>
      <c r="J5" s="20" t="s">
        <v>19</v>
      </c>
      <c r="K5" s="20" t="s">
        <v>20</v>
      </c>
      <c r="L5" s="20" t="s">
        <v>21</v>
      </c>
      <c r="M5" s="26" t="s">
        <v>22</v>
      </c>
      <c r="N5" s="26" t="s">
        <v>22</v>
      </c>
      <c r="O5" s="20" t="s">
        <v>22</v>
      </c>
    </row>
    <row r="6" spans="2:15" ht="15.6">
      <c r="B6" s="6"/>
      <c r="C6" s="19" t="s">
        <v>23</v>
      </c>
      <c r="D6" s="20" t="s">
        <v>24</v>
      </c>
      <c r="E6" s="20" t="s">
        <v>24</v>
      </c>
      <c r="F6" s="5"/>
      <c r="G6" s="20" t="s">
        <v>7</v>
      </c>
      <c r="H6" s="5"/>
      <c r="I6" s="5"/>
      <c r="J6" s="20" t="s">
        <v>25</v>
      </c>
      <c r="K6" s="20" t="s">
        <v>26</v>
      </c>
      <c r="L6" s="20" t="s">
        <v>27</v>
      </c>
      <c r="M6" s="9"/>
      <c r="N6" s="26" t="s">
        <v>28</v>
      </c>
      <c r="O6" s="20" t="s">
        <v>29</v>
      </c>
    </row>
    <row r="7" spans="2:15" ht="23.4">
      <c r="B7" s="6" t="s">
        <v>30</v>
      </c>
      <c r="C7" s="23" t="s">
        <v>31</v>
      </c>
      <c r="D7" s="21" t="s">
        <v>32</v>
      </c>
      <c r="E7" s="24" t="s">
        <v>33</v>
      </c>
      <c r="F7" s="25" t="s">
        <v>34</v>
      </c>
      <c r="G7" s="25" t="s">
        <v>35</v>
      </c>
      <c r="H7" s="25" t="s">
        <v>36</v>
      </c>
      <c r="I7" s="25" t="s">
        <v>37</v>
      </c>
      <c r="J7" s="20" t="s">
        <v>38</v>
      </c>
      <c r="K7" s="5"/>
      <c r="L7" s="5"/>
      <c r="M7" s="9"/>
      <c r="N7" s="28" t="s">
        <v>39</v>
      </c>
      <c r="O7" s="20" t="s">
        <v>7</v>
      </c>
    </row>
    <row r="8" spans="2:15" ht="21">
      <c r="I8" s="4"/>
      <c r="J8" s="25" t="s">
        <v>40</v>
      </c>
      <c r="K8" s="25" t="s">
        <v>41</v>
      </c>
      <c r="L8" s="25" t="s">
        <v>42</v>
      </c>
      <c r="M8" s="27" t="s">
        <v>43</v>
      </c>
      <c r="N8" s="9"/>
      <c r="O8" s="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2021-11-19T10:47:41Z</dcterms:created>
  <dcterms:modified xsi:type="dcterms:W3CDTF">2021-11-23T06:00:01Z</dcterms:modified>
  <cp:category/>
  <cp:contentStatus/>
</cp:coreProperties>
</file>