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8" windowWidth="14808" windowHeight="8016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F35" i="1"/>
  <c r="I85" i="1"/>
  <c r="B85" i="1"/>
  <c r="F85" i="1" s="1"/>
  <c r="I84" i="1"/>
  <c r="B84" i="1"/>
  <c r="F84" i="1" s="1"/>
  <c r="I83" i="1"/>
  <c r="B83" i="1"/>
  <c r="F83" i="1" s="1"/>
  <c r="I82" i="1"/>
  <c r="B82" i="1"/>
  <c r="F82" i="1" s="1"/>
  <c r="I81" i="1"/>
  <c r="B81" i="1"/>
  <c r="F81" i="1" s="1"/>
  <c r="I80" i="1"/>
  <c r="B80" i="1"/>
  <c r="F80" i="1" s="1"/>
  <c r="I79" i="1"/>
  <c r="B79" i="1"/>
  <c r="F79" i="1" s="1"/>
  <c r="I78" i="1"/>
  <c r="B78" i="1"/>
  <c r="F78" i="1" s="1"/>
  <c r="I77" i="1"/>
  <c r="B77" i="1"/>
  <c r="F77" i="1" s="1"/>
  <c r="I76" i="1"/>
  <c r="B76" i="1"/>
  <c r="F76" i="1" s="1"/>
  <c r="I75" i="1"/>
  <c r="B75" i="1"/>
  <c r="F75" i="1" s="1"/>
  <c r="J67" i="1"/>
  <c r="J66" i="1"/>
  <c r="J65" i="1"/>
  <c r="J64" i="1"/>
  <c r="J63" i="1"/>
  <c r="J62" i="1"/>
  <c r="J61" i="1"/>
  <c r="J60" i="1"/>
  <c r="J59" i="1"/>
  <c r="J58" i="1"/>
  <c r="J57" i="1"/>
  <c r="F57" i="1"/>
  <c r="E57" i="1"/>
  <c r="F39" i="1"/>
  <c r="B38" i="1"/>
  <c r="F38" i="1"/>
  <c r="I38" i="1"/>
  <c r="B39" i="1"/>
  <c r="I39" i="1"/>
  <c r="J20" i="1"/>
  <c r="J21" i="1"/>
  <c r="F11" i="1"/>
  <c r="I37" i="1"/>
  <c r="B37" i="1"/>
  <c r="F37" i="1" s="1"/>
  <c r="I36" i="1"/>
  <c r="B36" i="1"/>
  <c r="I35" i="1"/>
  <c r="B35" i="1"/>
  <c r="I34" i="1"/>
  <c r="B34" i="1"/>
  <c r="F34" i="1" s="1"/>
  <c r="I33" i="1"/>
  <c r="B33" i="1"/>
  <c r="F33" i="1" s="1"/>
  <c r="I32" i="1"/>
  <c r="B32" i="1"/>
  <c r="F32" i="1" s="1"/>
  <c r="I31" i="1"/>
  <c r="B31" i="1"/>
  <c r="F31" i="1" s="1"/>
  <c r="I30" i="1"/>
  <c r="B30" i="1"/>
  <c r="F30" i="1" s="1"/>
  <c r="I29" i="1"/>
  <c r="E29" i="1"/>
  <c r="B29" i="1"/>
  <c r="F29" i="1" s="1"/>
  <c r="J19" i="1"/>
  <c r="J18" i="1"/>
  <c r="J17" i="1"/>
  <c r="J16" i="1"/>
  <c r="J15" i="1"/>
  <c r="J14" i="1"/>
  <c r="J13" i="1"/>
  <c r="J12" i="1"/>
  <c r="J11" i="1"/>
  <c r="D75" i="1" l="1"/>
  <c r="G57" i="1"/>
  <c r="O57" i="1" s="1"/>
  <c r="P57" i="1" s="1"/>
  <c r="C75" i="1" s="1"/>
  <c r="H75" i="1" s="1"/>
  <c r="E75" i="1"/>
  <c r="G75" i="1" s="1"/>
  <c r="F58" i="1"/>
  <c r="E11" i="1"/>
  <c r="F12" i="1"/>
  <c r="D29" i="1"/>
  <c r="G29" i="1" s="1"/>
  <c r="G11" i="1"/>
  <c r="O11" i="1" s="1"/>
  <c r="P11" i="1" s="1"/>
  <c r="C29" i="1" s="1"/>
  <c r="H29" i="1" s="1"/>
  <c r="J29" i="1" s="1"/>
  <c r="E30" i="1"/>
  <c r="E76" i="1" l="1"/>
  <c r="F59" i="1"/>
  <c r="E58" i="1"/>
  <c r="J75" i="1"/>
  <c r="E12" i="1"/>
  <c r="F13" i="1"/>
  <c r="E31" i="1"/>
  <c r="D76" i="1" l="1"/>
  <c r="G58" i="1"/>
  <c r="O58" i="1" s="1"/>
  <c r="P58" i="1" s="1"/>
  <c r="C76" i="1" s="1"/>
  <c r="H76" i="1" s="1"/>
  <c r="E77" i="1"/>
  <c r="F60" i="1"/>
  <c r="E59" i="1"/>
  <c r="G76" i="1"/>
  <c r="E13" i="1"/>
  <c r="F14" i="1"/>
  <c r="D30" i="1"/>
  <c r="G30" i="1" s="1"/>
  <c r="G12" i="1"/>
  <c r="O12" i="1" s="1"/>
  <c r="P12" i="1" s="1"/>
  <c r="C30" i="1" s="1"/>
  <c r="H30" i="1" s="1"/>
  <c r="J30" i="1" s="1"/>
  <c r="D31" i="1"/>
  <c r="G13" i="1"/>
  <c r="O13" i="1" s="1"/>
  <c r="P13" i="1" s="1"/>
  <c r="C31" i="1" s="1"/>
  <c r="H31" i="1" s="1"/>
  <c r="E32" i="1"/>
  <c r="G31" i="1"/>
  <c r="J31" i="1" l="1"/>
  <c r="D77" i="1"/>
  <c r="G59" i="1"/>
  <c r="O59" i="1" s="1"/>
  <c r="P59" i="1" s="1"/>
  <c r="C77" i="1" s="1"/>
  <c r="H77" i="1" s="1"/>
  <c r="E78" i="1"/>
  <c r="F61" i="1"/>
  <c r="E60" i="1"/>
  <c r="G77" i="1"/>
  <c r="J76" i="1"/>
  <c r="E14" i="1"/>
  <c r="F15" i="1"/>
  <c r="D32" i="1"/>
  <c r="G14" i="1"/>
  <c r="O14" i="1" s="1"/>
  <c r="P14" i="1" s="1"/>
  <c r="C32" i="1" s="1"/>
  <c r="H32" i="1" s="1"/>
  <c r="G32" i="1"/>
  <c r="D78" i="1" l="1"/>
  <c r="G60" i="1"/>
  <c r="O60" i="1" s="1"/>
  <c r="P60" i="1" s="1"/>
  <c r="C78" i="1" s="1"/>
  <c r="H78" i="1" s="1"/>
  <c r="E79" i="1"/>
  <c r="F62" i="1"/>
  <c r="E61" i="1"/>
  <c r="G78" i="1"/>
  <c r="J77" i="1"/>
  <c r="E15" i="1"/>
  <c r="F16" i="1"/>
  <c r="E33" i="1"/>
  <c r="J32" i="1"/>
  <c r="D79" i="1" l="1"/>
  <c r="G61" i="1"/>
  <c r="O61" i="1" s="1"/>
  <c r="P61" i="1" s="1"/>
  <c r="C79" i="1" s="1"/>
  <c r="H79" i="1" s="1"/>
  <c r="E80" i="1"/>
  <c r="F63" i="1"/>
  <c r="E62" i="1"/>
  <c r="G79" i="1"/>
  <c r="J78" i="1"/>
  <c r="E16" i="1"/>
  <c r="F17" i="1"/>
  <c r="D33" i="1"/>
  <c r="G15" i="1"/>
  <c r="O15" i="1" s="1"/>
  <c r="P15" i="1" s="1"/>
  <c r="C33" i="1" s="1"/>
  <c r="H33" i="1" s="1"/>
  <c r="E34" i="1"/>
  <c r="G33" i="1"/>
  <c r="D80" i="1" l="1"/>
  <c r="G62" i="1"/>
  <c r="O62" i="1" s="1"/>
  <c r="P62" i="1" s="1"/>
  <c r="C80" i="1" s="1"/>
  <c r="H80" i="1" s="1"/>
  <c r="E81" i="1"/>
  <c r="F64" i="1"/>
  <c r="E63" i="1"/>
  <c r="G80" i="1"/>
  <c r="J79" i="1"/>
  <c r="E17" i="1"/>
  <c r="F18" i="1"/>
  <c r="D34" i="1"/>
  <c r="G16" i="1"/>
  <c r="O16" i="1" s="1"/>
  <c r="P16" i="1" s="1"/>
  <c r="C34" i="1" s="1"/>
  <c r="H34" i="1" s="1"/>
  <c r="E35" i="1"/>
  <c r="G34" i="1"/>
  <c r="J33" i="1"/>
  <c r="D81" i="1" l="1"/>
  <c r="G63" i="1"/>
  <c r="O63" i="1" s="1"/>
  <c r="P63" i="1" s="1"/>
  <c r="C81" i="1" s="1"/>
  <c r="H81" i="1" s="1"/>
  <c r="E82" i="1"/>
  <c r="F65" i="1"/>
  <c r="E64" i="1"/>
  <c r="G81" i="1"/>
  <c r="J80" i="1"/>
  <c r="E18" i="1"/>
  <c r="F19" i="1"/>
  <c r="D35" i="1"/>
  <c r="G17" i="1"/>
  <c r="O17" i="1" s="1"/>
  <c r="P17" i="1" s="1"/>
  <c r="C35" i="1" s="1"/>
  <c r="H35" i="1" s="1"/>
  <c r="E36" i="1"/>
  <c r="G35" i="1"/>
  <c r="J34" i="1"/>
  <c r="D82" i="1" l="1"/>
  <c r="G64" i="1"/>
  <c r="O64" i="1" s="1"/>
  <c r="P64" i="1" s="1"/>
  <c r="C82" i="1" s="1"/>
  <c r="H82" i="1" s="1"/>
  <c r="E83" i="1"/>
  <c r="F66" i="1"/>
  <c r="E65" i="1"/>
  <c r="G82" i="1"/>
  <c r="J81" i="1"/>
  <c r="E19" i="1"/>
  <c r="F20" i="1"/>
  <c r="E38" i="1" s="1"/>
  <c r="D36" i="1"/>
  <c r="G18" i="1"/>
  <c r="O18" i="1" s="1"/>
  <c r="P18" i="1" s="1"/>
  <c r="C36" i="1" s="1"/>
  <c r="H36" i="1" s="1"/>
  <c r="E37" i="1"/>
  <c r="G36" i="1"/>
  <c r="J35" i="1"/>
  <c r="D83" i="1" l="1"/>
  <c r="G65" i="1"/>
  <c r="O65" i="1" s="1"/>
  <c r="P65" i="1" s="1"/>
  <c r="C83" i="1" s="1"/>
  <c r="H83" i="1" s="1"/>
  <c r="E84" i="1"/>
  <c r="F67" i="1"/>
  <c r="E66" i="1"/>
  <c r="G83" i="1"/>
  <c r="J82" i="1"/>
  <c r="E20" i="1"/>
  <c r="F21" i="1"/>
  <c r="D37" i="1"/>
  <c r="G19" i="1"/>
  <c r="O19" i="1" s="1"/>
  <c r="P19" i="1" s="1"/>
  <c r="C37" i="1" s="1"/>
  <c r="H37" i="1" s="1"/>
  <c r="G37" i="1"/>
  <c r="J36" i="1"/>
  <c r="E21" i="1" l="1"/>
  <c r="E39" i="1"/>
  <c r="G20" i="1"/>
  <c r="O20" i="1" s="1"/>
  <c r="P20" i="1" s="1"/>
  <c r="C38" i="1" s="1"/>
  <c r="H38" i="1" s="1"/>
  <c r="D38" i="1"/>
  <c r="G38" i="1" s="1"/>
  <c r="D84" i="1"/>
  <c r="G66" i="1"/>
  <c r="O66" i="1" s="1"/>
  <c r="P66" i="1" s="1"/>
  <c r="C84" i="1" s="1"/>
  <c r="H84" i="1" s="1"/>
  <c r="E85" i="1"/>
  <c r="E67" i="1"/>
  <c r="G84" i="1"/>
  <c r="J83" i="1"/>
  <c r="J37" i="1"/>
  <c r="J38" i="1" l="1"/>
  <c r="G21" i="1"/>
  <c r="O21" i="1" s="1"/>
  <c r="P21" i="1" s="1"/>
  <c r="C39" i="1" s="1"/>
  <c r="H39" i="1" s="1"/>
  <c r="D39" i="1"/>
  <c r="G39" i="1" s="1"/>
  <c r="D85" i="1"/>
  <c r="G67" i="1"/>
  <c r="O67" i="1" s="1"/>
  <c r="P67" i="1" s="1"/>
  <c r="C85" i="1" s="1"/>
  <c r="H85" i="1" s="1"/>
  <c r="G85" i="1"/>
  <c r="J84" i="1"/>
  <c r="J39" i="1" l="1"/>
  <c r="J85" i="1"/>
</calcChain>
</file>

<file path=xl/sharedStrings.xml><?xml version="1.0" encoding="utf-8"?>
<sst xmlns="http://schemas.openxmlformats.org/spreadsheetml/2006/main" count="150" uniqueCount="58">
  <si>
    <t>BORE-HOLE NO. 1</t>
  </si>
  <si>
    <t>STRUCTURE : OVER HEAD WATER TANK</t>
  </si>
  <si>
    <t>SITE : VRINDAWAN YOJNA SECTOR-18</t>
  </si>
  <si>
    <t>Density</t>
  </si>
  <si>
    <t xml:space="preserve">Effective </t>
  </si>
  <si>
    <t>Total</t>
  </si>
  <si>
    <t>Correction</t>
  </si>
  <si>
    <t>Hammer</t>
  </si>
  <si>
    <t>Fine</t>
  </si>
  <si>
    <t xml:space="preserve">Correction for the </t>
  </si>
  <si>
    <t>Measured</t>
  </si>
  <si>
    <t>Corrected</t>
  </si>
  <si>
    <t>Depth</t>
  </si>
  <si>
    <t>Stress</t>
  </si>
  <si>
    <t xml:space="preserve">due to Overburden </t>
  </si>
  <si>
    <t>Energy</t>
  </si>
  <si>
    <t>Content</t>
  </si>
  <si>
    <t>due to FC</t>
  </si>
  <si>
    <t>for Borehole</t>
  </si>
  <si>
    <t>due to</t>
  </si>
  <si>
    <t xml:space="preserve">Presence of </t>
  </si>
  <si>
    <t>N-SPT</t>
  </si>
  <si>
    <t>WATER TABLE = VERY LOW</t>
  </si>
  <si>
    <r>
      <t>(KN/m^3)</t>
    </r>
    <r>
      <rPr>
        <b/>
        <vertAlign val="superscript"/>
        <sz val="10"/>
        <color theme="1"/>
        <rFont val="Arial"/>
        <family val="2"/>
      </rPr>
      <t xml:space="preserve">   </t>
    </r>
  </si>
  <si>
    <r>
      <t>(KN/m</t>
    </r>
    <r>
      <rPr>
        <b/>
        <vertAlign val="superscript"/>
        <sz val="10"/>
        <color theme="1"/>
        <rFont val="Arial"/>
        <family val="2"/>
      </rPr>
      <t>3</t>
    </r>
  </si>
  <si>
    <r>
      <t>(KN/m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</si>
  <si>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Diameter</t>
  </si>
  <si>
    <t>Rod Length</t>
  </si>
  <si>
    <t>Liner</t>
  </si>
  <si>
    <t>Without</t>
  </si>
  <si>
    <t>with FC</t>
  </si>
  <si>
    <t>(m)</t>
  </si>
  <si>
    <t>(Ɣsat )</t>
  </si>
  <si>
    <t>(Ɣd)</t>
  </si>
  <si>
    <r>
      <rPr>
        <b/>
        <sz val="16"/>
        <color theme="1"/>
        <rFont val="Calibri"/>
        <family val="2"/>
      </rPr>
      <t>(σ'</t>
    </r>
    <r>
      <rPr>
        <b/>
        <i/>
        <vertAlign val="subscript"/>
        <sz val="16"/>
        <color theme="1"/>
        <rFont val="High Tower Text"/>
        <family val="1"/>
      </rPr>
      <t>v0</t>
    </r>
    <r>
      <rPr>
        <b/>
        <i/>
        <sz val="16"/>
        <color theme="1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</si>
  <si>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</rPr>
      <t>(σ</t>
    </r>
    <r>
      <rPr>
        <b/>
        <i/>
        <vertAlign val="subscript"/>
        <sz val="14"/>
        <color theme="1"/>
        <rFont val="High Tower Text"/>
        <family val="1"/>
      </rPr>
      <t>v0</t>
    </r>
    <r>
      <rPr>
        <b/>
        <i/>
        <sz val="14"/>
        <color theme="1"/>
        <rFont val="Calibri"/>
        <family val="2"/>
        <scheme val="minor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</si>
  <si>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N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</si>
  <si>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E</t>
    </r>
    <r>
      <rPr>
        <b/>
        <sz val="14"/>
        <color theme="1"/>
        <rFont val="Arial"/>
        <family val="2"/>
      </rPr>
      <t>)</t>
    </r>
  </si>
  <si>
    <t>(FC)</t>
  </si>
  <si>
    <r>
      <t>[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Arial"/>
        <family val="2"/>
      </rPr>
      <t>(N</t>
    </r>
    <r>
      <rPr>
        <b/>
        <vertAlign val="subscript"/>
        <sz val="14"/>
        <color theme="1"/>
        <rFont val="Arial"/>
        <family val="2"/>
      </rPr>
      <t>1</t>
    </r>
    <r>
      <rPr>
        <b/>
        <sz val="14"/>
        <color theme="1"/>
        <rFont val="Arial"/>
        <family val="2"/>
      </rPr>
      <t>)</t>
    </r>
    <r>
      <rPr>
        <b/>
        <vertAlign val="subscript"/>
        <sz val="14"/>
        <color theme="1"/>
        <rFont val="Arial"/>
        <family val="2"/>
      </rPr>
      <t>60</t>
    </r>
    <r>
      <rPr>
        <b/>
        <sz val="14"/>
        <color theme="1"/>
        <rFont val="Arial"/>
        <family val="2"/>
      </rPr>
      <t>]</t>
    </r>
  </si>
  <si>
    <t>of 150 mm</t>
  </si>
  <si>
    <r>
      <t>FC(N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</t>
    </r>
  </si>
  <si>
    <r>
      <t>(C</t>
    </r>
    <r>
      <rPr>
        <b/>
        <vertAlign val="subscript"/>
        <sz val="14"/>
        <color theme="1"/>
        <rFont val="Arial"/>
        <family val="2"/>
      </rPr>
      <t>B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</si>
  <si>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R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</si>
  <si>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S</t>
    </r>
    <r>
      <rPr>
        <b/>
        <sz val="14"/>
        <color theme="1"/>
        <rFont val="Arial"/>
        <family val="2"/>
      </rPr>
      <t>)</t>
    </r>
  </si>
  <si>
    <t>(N)</t>
  </si>
  <si>
    <r>
      <t>[(N</t>
    </r>
    <r>
      <rPr>
        <vertAlign val="subscript"/>
        <sz val="14"/>
        <color theme="1"/>
        <rFont val="Arial"/>
        <family val="2"/>
      </rPr>
      <t>1</t>
    </r>
    <r>
      <rPr>
        <sz val="14"/>
        <color theme="1"/>
        <rFont val="Arial"/>
        <family val="2"/>
      </rPr>
      <t>)</t>
    </r>
    <r>
      <rPr>
        <vertAlign val="subscript"/>
        <sz val="14"/>
        <color theme="1"/>
        <rFont val="Arial"/>
        <family val="2"/>
      </rPr>
      <t>60CS</t>
    </r>
    <r>
      <rPr>
        <sz val="14"/>
        <color theme="1"/>
        <rFont val="Arial"/>
        <family val="2"/>
      </rPr>
      <t>]</t>
    </r>
  </si>
  <si>
    <r>
      <t>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60CS</t>
    </r>
  </si>
  <si>
    <r>
      <t>(σ'</t>
    </r>
    <r>
      <rPr>
        <i/>
        <vertAlign val="subscript"/>
        <sz val="14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</si>
  <si>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</t>
    </r>
    <r>
      <rPr>
        <b/>
        <sz val="12"/>
        <color theme="1"/>
        <rFont val="Calibri"/>
        <family val="2"/>
      </rPr>
      <t>σ</t>
    </r>
    <r>
      <rPr>
        <b/>
        <i/>
        <vertAlign val="subscript"/>
        <sz val="12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</si>
  <si>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(r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>)</t>
    </r>
  </si>
  <si>
    <t>CSR</t>
  </si>
  <si>
    <t>CRR</t>
  </si>
  <si>
    <t>MSF</t>
  </si>
  <si>
    <t>FOS</t>
  </si>
  <si>
    <t>BORE-HOLE NO. 2</t>
  </si>
  <si>
    <t>BOREHOLE 1</t>
  </si>
  <si>
    <t>BOREHOLE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</si>
</sst>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.00"/>
    <numFmt numFmtId="165" formatCode="0.##"/>
    <numFmt numFmtId="166" formatCode="0.000"/>
    <numFmt numFmtId="167" formatCode="0.###"/>
  </numFmts>
  <fonts count="28">
    <font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20"/>
      <color theme="1"/>
      <name val="Arial"/>
      <family val="2"/>
    </font>
    <font>
      <b/>
      <sz val="10"/>
      <color theme="1"/>
      <name val="Arial"/>
      <family val="2"/>
    </font>
    <font>
      <b/>
      <sz val="24"/>
      <color theme="1"/>
      <name val="Arial"/>
      <family val="2"/>
    </font>
    <font>
      <b/>
      <sz val="2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12"/>
      <color rgb="FF444444"/>
      <name val="Roboto"/>
      <family val="2"/>
      <charset val="1"/>
    </font>
    <font>
      <b/>
      <sz val="16"/>
      <color theme="1"/>
      <name val="Arial"/>
      <family val="2"/>
    </font>
    <font>
      <b/>
      <sz val="16"/>
      <color theme="1"/>
      <name val="Calibri"/>
      <family val="2"/>
    </font>
    <font>
      <b/>
      <i/>
      <vertAlign val="subscript"/>
      <sz val="16"/>
      <color theme="1"/>
      <name val="High Tower Text"/>
      <family val="1"/>
    </font>
    <font>
      <b/>
      <i/>
      <sz val="16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vertAlign val="subscript"/>
      <sz val="14"/>
      <color theme="1"/>
      <name val="High Tower Text"/>
      <family val="1"/>
    </font>
    <font>
      <b/>
      <i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vertAlign val="subscript"/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i/>
      <vertAlign val="subscript"/>
      <sz val="14"/>
      <color theme="1"/>
      <name val="High Tower Text"/>
      <family val="1"/>
    </font>
    <font>
      <b/>
      <sz val="12"/>
      <color theme="1"/>
      <name val="Calibri"/>
      <family val="2"/>
    </font>
    <font>
      <b/>
      <i/>
      <vertAlign val="subscript"/>
      <sz val="12"/>
      <color theme="1"/>
      <name val="High Tower Text"/>
      <family val="1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0" fillId="0" borderId="0" xfId="0" applyFont="1"/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166" fontId="25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26" fillId="0" borderId="0" xfId="0" quotePrefix="1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3"/>
  <sheetViews>
    <sheetView tabSelected="1" topLeftCell="A81" workbookViewId="0">
      <selection activeCell="L91" sqref="L91"/>
    </sheetView>
  </sheetViews>
  <sheetFormatPr defaultRowHeight="14.4"/>
  <sheetData>
    <row r="1" spans="2:18" ht="22.8">
      <c r="E1" s="31" t="s">
        <v>0</v>
      </c>
      <c r="F1" s="31"/>
      <c r="G1" s="31"/>
      <c r="H1" s="31"/>
      <c r="N1" s="1"/>
      <c r="O1" s="1"/>
    </row>
    <row r="2" spans="2:18" ht="22.8">
      <c r="E2" s="2" t="s">
        <v>1</v>
      </c>
      <c r="F2" s="2"/>
      <c r="G2" s="2"/>
      <c r="H2" s="2"/>
      <c r="I2" s="2"/>
      <c r="J2" s="2"/>
      <c r="K2" s="2"/>
      <c r="N2" s="1"/>
      <c r="O2" s="1"/>
    </row>
    <row r="3" spans="2:18" ht="24.6">
      <c r="E3" s="3" t="s">
        <v>2</v>
      </c>
      <c r="F3" s="3"/>
      <c r="G3" s="3"/>
      <c r="H3" s="3"/>
      <c r="I3" s="3"/>
      <c r="N3" s="1"/>
      <c r="O3" s="1"/>
    </row>
    <row r="4" spans="2:18">
      <c r="N4" s="1"/>
      <c r="O4" s="1"/>
    </row>
    <row r="5" spans="2:18" ht="30">
      <c r="C5" s="4" t="s">
        <v>3</v>
      </c>
      <c r="D5" s="4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6</v>
      </c>
      <c r="K5" s="5" t="s">
        <v>6</v>
      </c>
      <c r="L5" s="5" t="s">
        <v>6</v>
      </c>
      <c r="M5" s="5" t="s">
        <v>9</v>
      </c>
      <c r="N5" s="6" t="s">
        <v>10</v>
      </c>
      <c r="O5" s="6" t="s">
        <v>11</v>
      </c>
      <c r="P5" s="5" t="s">
        <v>11</v>
      </c>
      <c r="Q5" s="7"/>
    </row>
    <row r="6" spans="2:18" ht="24.6">
      <c r="B6" s="8" t="s">
        <v>12</v>
      </c>
      <c r="C6" s="4" t="s">
        <v>13</v>
      </c>
      <c r="D6" s="4" t="s">
        <v>13</v>
      </c>
      <c r="E6" s="5" t="s">
        <v>13</v>
      </c>
      <c r="F6" s="5" t="s">
        <v>13</v>
      </c>
      <c r="G6" s="5" t="s">
        <v>14</v>
      </c>
      <c r="H6" s="5" t="s">
        <v>15</v>
      </c>
      <c r="I6" s="5" t="s">
        <v>16</v>
      </c>
      <c r="J6" s="5" t="s">
        <v>17</v>
      </c>
      <c r="K6" s="5" t="s">
        <v>18</v>
      </c>
      <c r="L6" s="5" t="s">
        <v>19</v>
      </c>
      <c r="M6" s="5" t="s">
        <v>20</v>
      </c>
      <c r="N6" s="6" t="s">
        <v>21</v>
      </c>
      <c r="O6" s="6" t="s">
        <v>21</v>
      </c>
      <c r="P6" s="5" t="s">
        <v>21</v>
      </c>
      <c r="R6" s="9" t="s">
        <v>22</v>
      </c>
    </row>
    <row r="7" spans="2:18" ht="16.2">
      <c r="B7" s="10"/>
      <c r="C7" s="4" t="s">
        <v>23</v>
      </c>
      <c r="D7" s="4" t="s">
        <v>24</v>
      </c>
      <c r="E7" s="5" t="s">
        <v>25</v>
      </c>
      <c r="F7" s="5" t="s">
        <v>25</v>
      </c>
      <c r="G7" s="11"/>
      <c r="H7" s="5" t="s">
        <v>6</v>
      </c>
      <c r="I7" s="11"/>
      <c r="J7" s="11"/>
      <c r="K7" s="5" t="s">
        <v>26</v>
      </c>
      <c r="L7" s="5" t="s">
        <v>27</v>
      </c>
      <c r="M7" s="5" t="s">
        <v>28</v>
      </c>
      <c r="N7" s="12"/>
      <c r="O7" s="6" t="s">
        <v>29</v>
      </c>
      <c r="P7" s="5" t="s">
        <v>30</v>
      </c>
    </row>
    <row r="8" spans="2:18" ht="23.4">
      <c r="B8" s="10" t="s">
        <v>31</v>
      </c>
      <c r="C8" s="13" t="s">
        <v>32</v>
      </c>
      <c r="D8" s="13" t="s">
        <v>33</v>
      </c>
      <c r="E8" s="14" t="s">
        <v>34</v>
      </c>
      <c r="F8" s="15" t="s">
        <v>35</v>
      </c>
      <c r="G8" s="16" t="s">
        <v>36</v>
      </c>
      <c r="H8" s="16" t="s">
        <v>37</v>
      </c>
      <c r="I8" s="16" t="s">
        <v>38</v>
      </c>
      <c r="J8" s="16" t="s">
        <v>39</v>
      </c>
      <c r="K8" s="5" t="s">
        <v>40</v>
      </c>
      <c r="L8" s="11"/>
      <c r="M8" s="11"/>
      <c r="N8" s="12"/>
      <c r="O8" s="17" t="s">
        <v>41</v>
      </c>
      <c r="P8" s="5" t="s">
        <v>6</v>
      </c>
    </row>
    <row r="9" spans="2:18" ht="21">
      <c r="J9" s="18"/>
      <c r="K9" s="16" t="s">
        <v>42</v>
      </c>
      <c r="L9" s="16" t="s">
        <v>43</v>
      </c>
      <c r="M9" s="16" t="s">
        <v>44</v>
      </c>
      <c r="N9" s="19" t="s">
        <v>45</v>
      </c>
      <c r="O9" s="12"/>
      <c r="P9" s="20" t="s">
        <v>46</v>
      </c>
    </row>
    <row r="10" spans="2:18">
      <c r="N10" s="1"/>
      <c r="O10" s="1"/>
    </row>
    <row r="11" spans="2:18">
      <c r="B11">
        <v>1.5</v>
      </c>
      <c r="D11">
        <v>15.79</v>
      </c>
      <c r="E11">
        <f>F11</f>
        <v>23.684999999999999</v>
      </c>
      <c r="F11">
        <f>D11*B11</f>
        <v>23.684999999999999</v>
      </c>
      <c r="G11" s="1">
        <f>2.2/(1.2+E11/100)</f>
        <v>1.5311271183491668</v>
      </c>
      <c r="H11">
        <v>0.7</v>
      </c>
      <c r="I11">
        <v>92.75</v>
      </c>
      <c r="J11" s="1">
        <f>EXP(1.63+9.7/(I11+0.001)-(15.7/(I11+0.001))^2)</f>
        <v>5.5064966830048183</v>
      </c>
      <c r="K11">
        <v>1.05</v>
      </c>
      <c r="L11">
        <v>0.75</v>
      </c>
      <c r="M11">
        <v>1</v>
      </c>
      <c r="N11" s="1">
        <v>7</v>
      </c>
      <c r="O11" s="1">
        <f>N11*M11*L11*K11*H11*G11</f>
        <v>5.9082367679298473</v>
      </c>
      <c r="P11" s="21">
        <f>O11+J11</f>
        <v>11.414733450934666</v>
      </c>
    </row>
    <row r="12" spans="2:18">
      <c r="B12">
        <v>3</v>
      </c>
      <c r="D12">
        <v>15.79</v>
      </c>
      <c r="E12">
        <f t="shared" ref="E12:E21" si="0">F12</f>
        <v>47.37</v>
      </c>
      <c r="F12">
        <f>F11+(B12-B11)*D11</f>
        <v>47.37</v>
      </c>
      <c r="G12" s="1">
        <f t="shared" ref="G12:G21" si="1">2.2/(1.2+E12/100)</f>
        <v>1.3144530083049533</v>
      </c>
      <c r="H12">
        <v>0.7</v>
      </c>
      <c r="I12">
        <v>92.75</v>
      </c>
      <c r="J12" s="1">
        <f t="shared" ref="J12:J21" si="2">EXP(1.63+9.7/(I12+0.001)-(15.7/(I12+0.001))^2)</f>
        <v>5.5064966830048183</v>
      </c>
      <c r="K12">
        <v>1.05</v>
      </c>
      <c r="L12">
        <v>0.75</v>
      </c>
      <c r="M12">
        <v>1</v>
      </c>
      <c r="N12" s="1">
        <v>6</v>
      </c>
      <c r="O12" s="1">
        <f t="shared" ref="O12:O19" si="3">N12*M12*L12*K12*H12*G12</f>
        <v>4.3475533249686329</v>
      </c>
      <c r="P12" s="21">
        <f t="shared" ref="P12:P19" si="4">O12+J12</f>
        <v>9.8540500079734521</v>
      </c>
    </row>
    <row r="13" spans="2:18">
      <c r="B13">
        <v>4.5</v>
      </c>
      <c r="D13">
        <v>13.73</v>
      </c>
      <c r="E13">
        <f t="shared" si="0"/>
        <v>71.054999999999993</v>
      </c>
      <c r="F13">
        <f t="shared" ref="F13:F21" si="5">F12+(B13-B12)*D12</f>
        <v>71.054999999999993</v>
      </c>
      <c r="G13" s="1">
        <f t="shared" si="1"/>
        <v>1.151500876710895</v>
      </c>
      <c r="H13">
        <v>0.7</v>
      </c>
      <c r="I13">
        <v>97.54</v>
      </c>
      <c r="J13" s="1">
        <f t="shared" si="2"/>
        <v>5.4933479564923244</v>
      </c>
      <c r="K13">
        <v>1.05</v>
      </c>
      <c r="L13">
        <v>1</v>
      </c>
      <c r="M13">
        <v>1</v>
      </c>
      <c r="N13" s="1">
        <v>4</v>
      </c>
      <c r="O13" s="1">
        <f t="shared" si="3"/>
        <v>3.385412577530031</v>
      </c>
      <c r="P13" s="21">
        <f t="shared" si="4"/>
        <v>8.878760534022355</v>
      </c>
    </row>
    <row r="14" spans="2:18">
      <c r="B14">
        <v>6</v>
      </c>
      <c r="D14">
        <v>13.73</v>
      </c>
      <c r="E14">
        <f t="shared" si="0"/>
        <v>91.649999999999991</v>
      </c>
      <c r="F14">
        <f t="shared" si="5"/>
        <v>91.649999999999991</v>
      </c>
      <c r="G14" s="1">
        <f t="shared" si="1"/>
        <v>1.0394519253484529</v>
      </c>
      <c r="H14">
        <v>0.7</v>
      </c>
      <c r="I14">
        <v>97.54</v>
      </c>
      <c r="J14" s="1">
        <f t="shared" si="2"/>
        <v>5.4933479564923244</v>
      </c>
      <c r="K14">
        <v>1.05</v>
      </c>
      <c r="L14">
        <v>1</v>
      </c>
      <c r="M14">
        <v>1</v>
      </c>
      <c r="N14" s="1">
        <v>2</v>
      </c>
      <c r="O14" s="1">
        <f t="shared" si="3"/>
        <v>1.5279943302622256</v>
      </c>
      <c r="P14" s="21">
        <f t="shared" si="4"/>
        <v>7.0213422867545496</v>
      </c>
    </row>
    <row r="15" spans="2:18">
      <c r="B15">
        <v>6.5</v>
      </c>
      <c r="D15">
        <v>13.73</v>
      </c>
      <c r="E15">
        <f t="shared" si="0"/>
        <v>98.514999999999986</v>
      </c>
      <c r="F15">
        <f t="shared" si="5"/>
        <v>98.514999999999986</v>
      </c>
      <c r="G15" s="1">
        <f t="shared" si="1"/>
        <v>1.0067958721369246</v>
      </c>
      <c r="H15">
        <v>0.7</v>
      </c>
      <c r="I15">
        <v>97.54</v>
      </c>
      <c r="J15" s="1">
        <f t="shared" si="2"/>
        <v>5.4933479564923244</v>
      </c>
      <c r="K15">
        <v>1.05</v>
      </c>
      <c r="L15">
        <v>1</v>
      </c>
      <c r="M15">
        <v>1</v>
      </c>
      <c r="N15" s="1">
        <v>2</v>
      </c>
      <c r="O15" s="1">
        <f t="shared" si="3"/>
        <v>1.479989932041279</v>
      </c>
      <c r="P15" s="21">
        <f t="shared" si="4"/>
        <v>6.973337888533603</v>
      </c>
    </row>
    <row r="16" spans="2:18">
      <c r="B16">
        <v>7.5</v>
      </c>
      <c r="D16">
        <v>15.2</v>
      </c>
      <c r="E16">
        <f t="shared" si="0"/>
        <v>112.24499999999999</v>
      </c>
      <c r="F16">
        <f t="shared" si="5"/>
        <v>112.24499999999999</v>
      </c>
      <c r="G16" s="1">
        <f t="shared" si="1"/>
        <v>0.94727550646946124</v>
      </c>
      <c r="H16">
        <v>0.7</v>
      </c>
      <c r="I16">
        <v>33.85</v>
      </c>
      <c r="J16" s="1">
        <f t="shared" si="2"/>
        <v>5.4818465764187909</v>
      </c>
      <c r="K16">
        <v>1.05</v>
      </c>
      <c r="L16">
        <v>1</v>
      </c>
      <c r="M16">
        <v>1</v>
      </c>
      <c r="N16" s="1">
        <v>11</v>
      </c>
      <c r="O16" s="1">
        <f t="shared" si="3"/>
        <v>7.6587224698055953</v>
      </c>
      <c r="P16" s="21">
        <f t="shared" si="4"/>
        <v>13.140569046224385</v>
      </c>
    </row>
    <row r="17" spans="2:16">
      <c r="B17">
        <v>9</v>
      </c>
      <c r="D17">
        <v>15.2</v>
      </c>
      <c r="E17">
        <f t="shared" si="0"/>
        <v>135.04499999999999</v>
      </c>
      <c r="F17">
        <f t="shared" si="5"/>
        <v>135.04499999999999</v>
      </c>
      <c r="G17" s="1">
        <f t="shared" si="1"/>
        <v>0.86259287576702171</v>
      </c>
      <c r="H17">
        <v>0.7</v>
      </c>
      <c r="I17">
        <v>33.85</v>
      </c>
      <c r="J17" s="1">
        <f t="shared" si="2"/>
        <v>5.4818465764187909</v>
      </c>
      <c r="K17">
        <v>1.05</v>
      </c>
      <c r="L17">
        <v>1</v>
      </c>
      <c r="M17">
        <v>1</v>
      </c>
      <c r="N17" s="1">
        <v>10</v>
      </c>
      <c r="O17" s="1">
        <f t="shared" si="3"/>
        <v>6.3400576368876091</v>
      </c>
      <c r="P17" s="21">
        <f t="shared" si="4"/>
        <v>11.8219042133064</v>
      </c>
    </row>
    <row r="18" spans="2:16">
      <c r="B18">
        <v>10.5</v>
      </c>
      <c r="D18">
        <v>15.2</v>
      </c>
      <c r="E18">
        <f t="shared" si="0"/>
        <v>157.84499999999997</v>
      </c>
      <c r="F18">
        <f t="shared" si="5"/>
        <v>157.84499999999997</v>
      </c>
      <c r="G18" s="1">
        <f t="shared" si="1"/>
        <v>0.79180838237146633</v>
      </c>
      <c r="H18">
        <v>0.7</v>
      </c>
      <c r="I18">
        <v>33.85</v>
      </c>
      <c r="J18" s="1">
        <f t="shared" si="2"/>
        <v>5.4818465764187909</v>
      </c>
      <c r="K18">
        <v>1.05</v>
      </c>
      <c r="L18">
        <v>1</v>
      </c>
      <c r="M18">
        <v>1</v>
      </c>
      <c r="N18" s="1">
        <v>11</v>
      </c>
      <c r="O18" s="1">
        <f t="shared" si="3"/>
        <v>6.4017707714733056</v>
      </c>
      <c r="P18" s="21">
        <f t="shared" si="4"/>
        <v>11.883617347892097</v>
      </c>
    </row>
    <row r="19" spans="2:16">
      <c r="B19">
        <v>12</v>
      </c>
      <c r="D19">
        <v>15.2</v>
      </c>
      <c r="E19">
        <f t="shared" si="0"/>
        <v>180.64499999999998</v>
      </c>
      <c r="F19">
        <f t="shared" si="5"/>
        <v>180.64499999999998</v>
      </c>
      <c r="G19" s="1">
        <f t="shared" si="1"/>
        <v>0.73176004922749427</v>
      </c>
      <c r="H19">
        <v>0.7</v>
      </c>
      <c r="I19">
        <v>33.85</v>
      </c>
      <c r="J19" s="1">
        <f t="shared" si="2"/>
        <v>5.4818465764187909</v>
      </c>
      <c r="K19">
        <v>1.05</v>
      </c>
      <c r="L19">
        <v>1</v>
      </c>
      <c r="M19">
        <v>1</v>
      </c>
      <c r="N19" s="1">
        <v>14</v>
      </c>
      <c r="O19" s="1">
        <f t="shared" si="3"/>
        <v>7.5298109065509164</v>
      </c>
      <c r="P19" s="21">
        <f t="shared" si="4"/>
        <v>13.011657482969706</v>
      </c>
    </row>
    <row r="20" spans="2:16">
      <c r="B20">
        <v>13.5</v>
      </c>
      <c r="D20">
        <v>15.2</v>
      </c>
      <c r="E20">
        <f t="shared" si="0"/>
        <v>203.44499999999999</v>
      </c>
      <c r="F20">
        <f t="shared" si="5"/>
        <v>203.44499999999999</v>
      </c>
      <c r="G20" s="1">
        <f t="shared" si="1"/>
        <v>0.68017746448391547</v>
      </c>
      <c r="H20">
        <v>0.7</v>
      </c>
      <c r="I20">
        <v>33.85</v>
      </c>
      <c r="J20" s="1">
        <f t="shared" si="2"/>
        <v>5.4818465764187909</v>
      </c>
      <c r="K20">
        <v>1.05</v>
      </c>
      <c r="L20">
        <v>1</v>
      </c>
      <c r="M20">
        <v>1</v>
      </c>
      <c r="N20" s="1">
        <v>18</v>
      </c>
      <c r="O20" s="1">
        <f t="shared" ref="O20:O21" si="6">N20*M20*L20*K20*H20*G20</f>
        <v>8.9987478551222022</v>
      </c>
      <c r="P20" s="21">
        <f t="shared" ref="P20:P21" si="7">O20+J20</f>
        <v>14.480594431540993</v>
      </c>
    </row>
    <row r="21" spans="2:16">
      <c r="B21">
        <v>15</v>
      </c>
      <c r="D21">
        <v>15.2</v>
      </c>
      <c r="E21">
        <f t="shared" si="0"/>
        <v>226.245</v>
      </c>
      <c r="F21">
        <f t="shared" si="5"/>
        <v>226.245</v>
      </c>
      <c r="G21" s="1">
        <f t="shared" si="1"/>
        <v>0.63538823665323696</v>
      </c>
      <c r="H21">
        <v>0.7</v>
      </c>
      <c r="I21">
        <v>33.85</v>
      </c>
      <c r="J21" s="1">
        <f t="shared" si="2"/>
        <v>5.4818465764187909</v>
      </c>
      <c r="K21">
        <v>1.05</v>
      </c>
      <c r="L21">
        <v>1</v>
      </c>
      <c r="M21">
        <v>1</v>
      </c>
      <c r="N21" s="1">
        <v>21</v>
      </c>
      <c r="O21" s="1">
        <f t="shared" si="6"/>
        <v>9.8072174327427124</v>
      </c>
      <c r="P21" s="21">
        <f t="shared" si="7"/>
        <v>15.289064009161503</v>
      </c>
    </row>
    <row r="22" spans="2:16">
      <c r="E22" s="22"/>
      <c r="G22" s="1"/>
      <c r="J22" s="1"/>
      <c r="N22" s="1"/>
      <c r="O22" s="1"/>
      <c r="P22" s="21"/>
    </row>
    <row r="23" spans="2:16">
      <c r="E23" s="22"/>
      <c r="G23" s="1"/>
      <c r="I23" s="23"/>
      <c r="J23" s="1"/>
      <c r="N23" s="1"/>
      <c r="O23" s="1"/>
      <c r="P23" s="21"/>
    </row>
    <row r="24" spans="2:16">
      <c r="M24" s="1"/>
      <c r="N24" s="1"/>
    </row>
    <row r="25" spans="2:16">
      <c r="M25" s="1"/>
      <c r="N25" s="1"/>
    </row>
    <row r="26" spans="2:16">
      <c r="M26" s="1"/>
      <c r="N26" s="1"/>
    </row>
    <row r="27" spans="2:16" ht="20.399999999999999">
      <c r="B27" s="24" t="s">
        <v>12</v>
      </c>
      <c r="C27" s="24" t="s">
        <v>47</v>
      </c>
      <c r="D27" s="24" t="s">
        <v>48</v>
      </c>
      <c r="E27" s="24" t="s">
        <v>49</v>
      </c>
      <c r="F27" s="24" t="s">
        <v>50</v>
      </c>
      <c r="G27" s="24" t="s">
        <v>51</v>
      </c>
      <c r="H27" s="24" t="s">
        <v>52</v>
      </c>
      <c r="I27" s="24" t="s">
        <v>53</v>
      </c>
      <c r="J27" s="24" t="s">
        <v>54</v>
      </c>
      <c r="M27" s="1"/>
      <c r="N27" s="1"/>
    </row>
    <row r="28" spans="2:16" ht="15.6">
      <c r="B28" s="25" t="s">
        <v>31</v>
      </c>
      <c r="C28" s="26"/>
      <c r="D28" s="26"/>
      <c r="E28" s="26"/>
      <c r="F28" s="27"/>
      <c r="G28" s="26"/>
      <c r="H28" s="26"/>
      <c r="I28" s="26"/>
      <c r="J28" s="26"/>
      <c r="M28" s="1"/>
      <c r="N28" s="1"/>
    </row>
    <row r="29" spans="2:16">
      <c r="B29">
        <f>B11</f>
        <v>1.5</v>
      </c>
      <c r="C29" s="21">
        <f>P11</f>
        <v>11.414733450934666</v>
      </c>
      <c r="D29">
        <f t="shared" ref="D29:E32" si="8">E11</f>
        <v>23.684999999999999</v>
      </c>
      <c r="E29">
        <f t="shared" si="8"/>
        <v>23.684999999999999</v>
      </c>
      <c r="F29" s="28">
        <f>1-0.00765*B29</f>
        <v>0.98852499999999999</v>
      </c>
      <c r="G29" s="30">
        <f>0.65*0.16*(E29/D29)*F29</f>
        <v>0.10280660000000001</v>
      </c>
      <c r="H29" s="29">
        <f>EXP((C29/14.1)+((C29/126)^2)-((C29/23.6)^3)+((C29/25.4)^4)-2.8)</f>
        <v>0.12814389394177947</v>
      </c>
      <c r="I29" s="28">
        <f>((10^2.24)/(6.8^2.56))</f>
        <v>1.2846274075918176</v>
      </c>
      <c r="J29" s="23">
        <f>(H29*I29)/G29</f>
        <v>1.601231421651421</v>
      </c>
      <c r="M29" s="1"/>
      <c r="N29" s="1"/>
    </row>
    <row r="30" spans="2:16">
      <c r="B30">
        <f>B12</f>
        <v>3</v>
      </c>
      <c r="C30" s="21">
        <f>P12</f>
        <v>9.8540500079734521</v>
      </c>
      <c r="D30">
        <f t="shared" si="8"/>
        <v>47.37</v>
      </c>
      <c r="E30">
        <f t="shared" si="8"/>
        <v>47.37</v>
      </c>
      <c r="F30" s="28">
        <f t="shared" ref="F30:F32" si="9">1-0.00765*B30</f>
        <v>0.97704999999999997</v>
      </c>
      <c r="G30" s="28">
        <f>0.65*0.16*(E30/D30)*F30</f>
        <v>0.1016132</v>
      </c>
      <c r="H30" s="29">
        <f t="shared" ref="H30:H37" si="10">EXP((C30/14.1)+((C30/126)^2)-((C30/23.6)^3)+((C30/25.4)^4)-2.8)</f>
        <v>0.11704952794595527</v>
      </c>
      <c r="I30" s="28">
        <f t="shared" ref="I30:I39" si="11">((10^2.24)/(6.8^2.56))</f>
        <v>1.2846274075918176</v>
      </c>
      <c r="J30" s="23">
        <f>(H30*I30)/G30</f>
        <v>1.4797785292172525</v>
      </c>
      <c r="M30" s="1"/>
      <c r="N30" s="1"/>
    </row>
    <row r="31" spans="2:16">
      <c r="B31">
        <f>B13</f>
        <v>4.5</v>
      </c>
      <c r="C31" s="21">
        <f>P13</f>
        <v>8.878760534022355</v>
      </c>
      <c r="D31">
        <f t="shared" si="8"/>
        <v>71.054999999999993</v>
      </c>
      <c r="E31">
        <f t="shared" si="8"/>
        <v>71.054999999999993</v>
      </c>
      <c r="F31" s="28">
        <f t="shared" si="9"/>
        <v>0.96557499999999996</v>
      </c>
      <c r="G31" s="28">
        <f t="shared" ref="G31:G32" si="12">0.65*0.16*(E31/D31)*F31</f>
        <v>0.1004198</v>
      </c>
      <c r="H31" s="29">
        <f t="shared" si="10"/>
        <v>0.11039893060695408</v>
      </c>
      <c r="I31" s="28">
        <f t="shared" si="11"/>
        <v>1.2846274075918176</v>
      </c>
      <c r="J31" s="23">
        <f>(H31*I31)/G31</f>
        <v>1.4122861430367357</v>
      </c>
      <c r="M31" s="1"/>
      <c r="N31" s="1"/>
    </row>
    <row r="32" spans="2:16">
      <c r="B32">
        <f>B14</f>
        <v>6</v>
      </c>
      <c r="C32" s="21">
        <f>P14</f>
        <v>7.0213422867545496</v>
      </c>
      <c r="D32">
        <f t="shared" si="8"/>
        <v>91.649999999999991</v>
      </c>
      <c r="E32">
        <f t="shared" si="8"/>
        <v>91.649999999999991</v>
      </c>
      <c r="F32" s="28">
        <f t="shared" si="9"/>
        <v>0.95409999999999995</v>
      </c>
      <c r="G32" s="28">
        <f t="shared" si="12"/>
        <v>9.9226400000000006E-2</v>
      </c>
      <c r="H32" s="29">
        <f t="shared" si="10"/>
        <v>9.833034944843197E-2</v>
      </c>
      <c r="I32" s="28">
        <f t="shared" si="11"/>
        <v>1.2846274075918176</v>
      </c>
      <c r="J32" s="23">
        <f t="shared" ref="J32:J37" si="13">(H32*I32)/G32</f>
        <v>1.2730267539640323</v>
      </c>
      <c r="M32" s="1"/>
      <c r="N32" s="1"/>
    </row>
    <row r="33" spans="2:15">
      <c r="B33">
        <f t="shared" ref="B33:B39" si="14">B15</f>
        <v>6.5</v>
      </c>
      <c r="C33" s="21">
        <f t="shared" ref="C33:C37" si="15">P15</f>
        <v>6.973337888533603</v>
      </c>
      <c r="D33">
        <f t="shared" ref="D33:E37" si="16">E15</f>
        <v>98.514999999999986</v>
      </c>
      <c r="E33">
        <f t="shared" si="16"/>
        <v>98.514999999999986</v>
      </c>
      <c r="F33" s="28">
        <f>1-0.00765*B33</f>
        <v>0.95027499999999998</v>
      </c>
      <c r="G33" s="28">
        <f>0.65*0.16*(E33/D33)*F33</f>
        <v>9.8828600000000003E-2</v>
      </c>
      <c r="H33" s="29">
        <f t="shared" si="10"/>
        <v>9.8029086888187872E-2</v>
      </c>
      <c r="I33" s="28">
        <f t="shared" si="11"/>
        <v>1.2846274075918176</v>
      </c>
      <c r="J33" s="23">
        <f t="shared" si="13"/>
        <v>1.2742349052578488</v>
      </c>
      <c r="M33" s="1"/>
      <c r="N33" s="1"/>
    </row>
    <row r="34" spans="2:15">
      <c r="B34">
        <f t="shared" si="14"/>
        <v>7.5</v>
      </c>
      <c r="C34" s="21">
        <f t="shared" si="15"/>
        <v>13.140569046224385</v>
      </c>
      <c r="D34">
        <f t="shared" si="16"/>
        <v>112.24499999999999</v>
      </c>
      <c r="E34">
        <f t="shared" si="16"/>
        <v>112.24499999999999</v>
      </c>
      <c r="F34" s="28">
        <f t="shared" ref="F34" si="17">1-0.00765*B34</f>
        <v>0.94262500000000005</v>
      </c>
      <c r="G34" s="28">
        <f t="shared" ref="G34:G37" si="18">0.65*0.16*(E34/D34)*F34</f>
        <v>9.8033000000000009E-2</v>
      </c>
      <c r="H34" s="29">
        <f t="shared" si="10"/>
        <v>0.14111784130047231</v>
      </c>
      <c r="I34" s="28">
        <f t="shared" si="11"/>
        <v>1.2846274075918176</v>
      </c>
      <c r="J34" s="23">
        <f t="shared" si="13"/>
        <v>1.8492124757457109</v>
      </c>
      <c r="M34" s="1"/>
      <c r="N34" s="1"/>
    </row>
    <row r="35" spans="2:15">
      <c r="B35">
        <f t="shared" si="14"/>
        <v>9</v>
      </c>
      <c r="C35" s="21">
        <f t="shared" si="15"/>
        <v>11.8219042133064</v>
      </c>
      <c r="D35">
        <f t="shared" si="16"/>
        <v>135.04499999999999</v>
      </c>
      <c r="E35">
        <f t="shared" si="16"/>
        <v>135.04499999999999</v>
      </c>
      <c r="F35" s="28">
        <f>1-0.00765*B35</f>
        <v>0.93115000000000003</v>
      </c>
      <c r="G35" s="28">
        <f t="shared" si="18"/>
        <v>9.6839600000000012E-2</v>
      </c>
      <c r="H35" s="29">
        <f t="shared" si="10"/>
        <v>0.13113404022312794</v>
      </c>
      <c r="I35" s="28">
        <f t="shared" si="11"/>
        <v>1.2846274075918176</v>
      </c>
      <c r="J35" s="23">
        <f t="shared" si="13"/>
        <v>1.7395609042052833</v>
      </c>
      <c r="M35" s="1"/>
      <c r="N35" s="1"/>
    </row>
    <row r="36" spans="2:15">
      <c r="B36">
        <f t="shared" si="14"/>
        <v>10.5</v>
      </c>
      <c r="C36" s="21">
        <f t="shared" si="15"/>
        <v>11.883617347892097</v>
      </c>
      <c r="D36">
        <f t="shared" si="16"/>
        <v>157.84499999999997</v>
      </c>
      <c r="E36">
        <f t="shared" si="16"/>
        <v>157.84499999999997</v>
      </c>
      <c r="F36" s="28">
        <f>1-0.00765*B36</f>
        <v>0.91967500000000002</v>
      </c>
      <c r="G36" s="28">
        <f t="shared" si="18"/>
        <v>9.5646200000000015E-2</v>
      </c>
      <c r="H36" s="29">
        <f t="shared" si="10"/>
        <v>0.13159088206068759</v>
      </c>
      <c r="I36" s="28">
        <f t="shared" si="11"/>
        <v>1.2846274075918176</v>
      </c>
      <c r="J36" s="23">
        <f t="shared" si="13"/>
        <v>1.767401670786102</v>
      </c>
      <c r="M36" s="1"/>
      <c r="N36" s="1"/>
    </row>
    <row r="37" spans="2:15">
      <c r="B37">
        <f t="shared" si="14"/>
        <v>12</v>
      </c>
      <c r="C37" s="21">
        <f t="shared" si="15"/>
        <v>13.011657482969706</v>
      </c>
      <c r="D37">
        <f t="shared" si="16"/>
        <v>180.64499999999998</v>
      </c>
      <c r="E37">
        <f t="shared" si="16"/>
        <v>180.64499999999998</v>
      </c>
      <c r="F37" s="28">
        <f t="shared" ref="F37" si="19">1.174-0.0267*B37</f>
        <v>0.85359999999999991</v>
      </c>
      <c r="G37" s="28">
        <f t="shared" si="18"/>
        <v>8.8774400000000003E-2</v>
      </c>
      <c r="H37" s="29">
        <f t="shared" si="10"/>
        <v>0.14012027932105814</v>
      </c>
      <c r="I37" s="28">
        <f t="shared" si="11"/>
        <v>1.2846274075918176</v>
      </c>
      <c r="J37" s="23">
        <f t="shared" si="13"/>
        <v>2.0276380485280923</v>
      </c>
    </row>
    <row r="38" spans="2:15">
      <c r="B38">
        <f t="shared" si="14"/>
        <v>13.5</v>
      </c>
      <c r="C38" s="21">
        <f t="shared" ref="C38:C39" si="20">P20</f>
        <v>14.480594431540993</v>
      </c>
      <c r="D38">
        <f t="shared" ref="D38:D39" si="21">E20</f>
        <v>203.44499999999999</v>
      </c>
      <c r="E38">
        <f t="shared" ref="E38:E39" si="22">F20</f>
        <v>203.44499999999999</v>
      </c>
      <c r="F38" s="28">
        <f t="shared" ref="F38" si="23">1.174-0.0267*B38</f>
        <v>0.81354999999999988</v>
      </c>
      <c r="G38" s="28">
        <f t="shared" ref="G38:G39" si="24">0.65*0.16*(E38/D38)*F38</f>
        <v>8.4609199999999996E-2</v>
      </c>
      <c r="H38" s="29">
        <f t="shared" ref="H38:H39" si="25">EXP((C38/14.1)+((C38/126)^2)-((C38/23.6)^3)+((C38/25.4)^4)-2.8)</f>
        <v>0.15180326541563136</v>
      </c>
      <c r="I38" s="28">
        <f t="shared" si="11"/>
        <v>1.2846274075918176</v>
      </c>
      <c r="J38" s="23">
        <f t="shared" ref="J38:J39" si="26">(H38*I38)/G38</f>
        <v>2.3048396074523234</v>
      </c>
    </row>
    <row r="39" spans="2:15">
      <c r="B39">
        <f t="shared" si="14"/>
        <v>15</v>
      </c>
      <c r="C39" s="21">
        <f t="shared" si="20"/>
        <v>15.289064009161503</v>
      </c>
      <c r="D39">
        <f t="shared" si="21"/>
        <v>226.245</v>
      </c>
      <c r="E39">
        <f t="shared" si="22"/>
        <v>226.245</v>
      </c>
      <c r="F39" s="28">
        <f>1.174-0.0267*B39</f>
        <v>0.77349999999999985</v>
      </c>
      <c r="G39" s="28">
        <f t="shared" si="24"/>
        <v>8.0443999999999988E-2</v>
      </c>
      <c r="H39" s="29">
        <f t="shared" si="25"/>
        <v>0.15856878759447332</v>
      </c>
      <c r="I39" s="28">
        <f t="shared" si="11"/>
        <v>1.2846274075918176</v>
      </c>
      <c r="J39" s="23">
        <f t="shared" si="26"/>
        <v>2.5322188172202509</v>
      </c>
    </row>
    <row r="47" spans="2:15" ht="22.8">
      <c r="E47" s="31" t="s">
        <v>55</v>
      </c>
      <c r="F47" s="31"/>
      <c r="G47" s="31"/>
      <c r="H47" s="31"/>
      <c r="N47" s="1"/>
      <c r="O47" s="1"/>
    </row>
    <row r="48" spans="2:15" ht="22.8">
      <c r="E48" s="2" t="s">
        <v>1</v>
      </c>
      <c r="F48" s="2"/>
      <c r="G48" s="2"/>
      <c r="H48" s="2"/>
      <c r="I48" s="2"/>
      <c r="J48" s="2"/>
      <c r="K48" s="2"/>
      <c r="N48" s="1"/>
      <c r="O48" s="1"/>
    </row>
    <row r="49" spans="2:18" ht="24.6">
      <c r="E49" s="3" t="s">
        <v>2</v>
      </c>
      <c r="F49" s="3"/>
      <c r="G49" s="3"/>
      <c r="H49" s="3"/>
      <c r="I49" s="3"/>
      <c r="N49" s="1"/>
      <c r="O49" s="1"/>
    </row>
    <row r="50" spans="2:18">
      <c r="N50" s="1"/>
      <c r="O50" s="1"/>
    </row>
    <row r="51" spans="2:18" ht="30">
      <c r="C51" s="4" t="s">
        <v>3</v>
      </c>
      <c r="D51" s="4" t="s">
        <v>3</v>
      </c>
      <c r="E51" s="5" t="s">
        <v>4</v>
      </c>
      <c r="F51" s="5" t="s">
        <v>5</v>
      </c>
      <c r="G51" s="5" t="s">
        <v>6</v>
      </c>
      <c r="H51" s="5" t="s">
        <v>7</v>
      </c>
      <c r="I51" s="5" t="s">
        <v>8</v>
      </c>
      <c r="J51" s="5" t="s">
        <v>6</v>
      </c>
      <c r="K51" s="5" t="s">
        <v>6</v>
      </c>
      <c r="L51" s="5" t="s">
        <v>6</v>
      </c>
      <c r="M51" s="5" t="s">
        <v>9</v>
      </c>
      <c r="N51" s="6" t="s">
        <v>10</v>
      </c>
      <c r="O51" s="6" t="s">
        <v>11</v>
      </c>
      <c r="P51" s="5" t="s">
        <v>11</v>
      </c>
      <c r="Q51" s="7"/>
    </row>
    <row r="52" spans="2:18" ht="24.6">
      <c r="B52" s="8" t="s">
        <v>12</v>
      </c>
      <c r="C52" s="4" t="s">
        <v>13</v>
      </c>
      <c r="D52" s="4" t="s">
        <v>13</v>
      </c>
      <c r="E52" s="5" t="s">
        <v>13</v>
      </c>
      <c r="F52" s="5" t="s">
        <v>13</v>
      </c>
      <c r="G52" s="5" t="s">
        <v>14</v>
      </c>
      <c r="H52" s="5" t="s">
        <v>15</v>
      </c>
      <c r="I52" s="5" t="s">
        <v>16</v>
      </c>
      <c r="J52" s="5" t="s">
        <v>17</v>
      </c>
      <c r="K52" s="5" t="s">
        <v>18</v>
      </c>
      <c r="L52" s="5" t="s">
        <v>19</v>
      </c>
      <c r="M52" s="5" t="s">
        <v>20</v>
      </c>
      <c r="N52" s="6" t="s">
        <v>21</v>
      </c>
      <c r="O52" s="6" t="s">
        <v>21</v>
      </c>
      <c r="P52" s="5" t="s">
        <v>21</v>
      </c>
      <c r="R52" s="9" t="s">
        <v>22</v>
      </c>
    </row>
    <row r="53" spans="2:18" ht="16.2">
      <c r="B53" s="10"/>
      <c r="C53" s="4" t="s">
        <v>23</v>
      </c>
      <c r="D53" s="4" t="s">
        <v>24</v>
      </c>
      <c r="E53" s="5" t="s">
        <v>25</v>
      </c>
      <c r="F53" s="5" t="s">
        <v>25</v>
      </c>
      <c r="G53" s="11"/>
      <c r="H53" s="5" t="s">
        <v>6</v>
      </c>
      <c r="I53" s="11"/>
      <c r="J53" s="11"/>
      <c r="K53" s="5" t="s">
        <v>26</v>
      </c>
      <c r="L53" s="5" t="s">
        <v>27</v>
      </c>
      <c r="M53" s="5" t="s">
        <v>28</v>
      </c>
      <c r="N53" s="12"/>
      <c r="O53" s="6" t="s">
        <v>29</v>
      </c>
      <c r="P53" s="5" t="s">
        <v>30</v>
      </c>
    </row>
    <row r="54" spans="2:18" ht="23.4">
      <c r="B54" s="10" t="s">
        <v>31</v>
      </c>
      <c r="C54" s="13" t="s">
        <v>32</v>
      </c>
      <c r="D54" s="13" t="s">
        <v>33</v>
      </c>
      <c r="E54" s="14" t="s">
        <v>34</v>
      </c>
      <c r="F54" s="15" t="s">
        <v>35</v>
      </c>
      <c r="G54" s="16" t="s">
        <v>36</v>
      </c>
      <c r="H54" s="16" t="s">
        <v>37</v>
      </c>
      <c r="I54" s="16" t="s">
        <v>38</v>
      </c>
      <c r="J54" s="16" t="s">
        <v>39</v>
      </c>
      <c r="K54" s="5" t="s">
        <v>40</v>
      </c>
      <c r="L54" s="11"/>
      <c r="M54" s="11"/>
      <c r="N54" s="12"/>
      <c r="O54" s="17" t="s">
        <v>41</v>
      </c>
      <c r="P54" s="5" t="s">
        <v>6</v>
      </c>
    </row>
    <row r="55" spans="2:18" ht="21">
      <c r="J55" s="18"/>
      <c r="K55" s="16" t="s">
        <v>42</v>
      </c>
      <c r="L55" s="16" t="s">
        <v>43</v>
      </c>
      <c r="M55" s="16" t="s">
        <v>44</v>
      </c>
      <c r="N55" s="19" t="s">
        <v>45</v>
      </c>
      <c r="O55" s="12"/>
      <c r="P55" s="20" t="s">
        <v>46</v>
      </c>
    </row>
    <row r="56" spans="2:18">
      <c r="N56" s="1"/>
      <c r="O56" s="1"/>
    </row>
    <row r="57" spans="2:18">
      <c r="B57">
        <v>1.5</v>
      </c>
      <c r="D57">
        <v>17.260000000000002</v>
      </c>
      <c r="E57">
        <f>F57</f>
        <v>25.89</v>
      </c>
      <c r="F57">
        <f>D57*B57</f>
        <v>25.89</v>
      </c>
      <c r="G57" s="1">
        <f>2.2/(1.2+E57/100)</f>
        <v>1.5079854685036673</v>
      </c>
      <c r="H57">
        <v>0.7</v>
      </c>
      <c r="I57">
        <v>89.23</v>
      </c>
      <c r="J57" s="1">
        <f>EXP(1.63+9.7/(I57+0.001)-(15.7/(I57+0.001))^2)</f>
        <v>5.516529670811015</v>
      </c>
      <c r="K57">
        <v>1.05</v>
      </c>
      <c r="L57">
        <v>0.75</v>
      </c>
      <c r="M57">
        <v>1</v>
      </c>
      <c r="N57" s="1">
        <v>0</v>
      </c>
      <c r="O57" s="1">
        <f>N57*M57*L57*K57*H57*G57</f>
        <v>0</v>
      </c>
      <c r="P57" s="21">
        <f>O57+J57</f>
        <v>5.516529670811015</v>
      </c>
    </row>
    <row r="58" spans="2:18">
      <c r="B58">
        <v>3</v>
      </c>
      <c r="D58">
        <v>17.260000000000002</v>
      </c>
      <c r="E58">
        <f t="shared" ref="E58:E67" si="27">F58</f>
        <v>51.78</v>
      </c>
      <c r="F58">
        <f>F57+(B58-B57)*D57</f>
        <v>51.78</v>
      </c>
      <c r="G58" s="1">
        <f t="shared" ref="G58:G67" si="28">2.2/(1.2+E58/100)</f>
        <v>1.280707882174875</v>
      </c>
      <c r="H58">
        <v>0.7</v>
      </c>
      <c r="I58">
        <v>89.23</v>
      </c>
      <c r="J58" s="1">
        <f t="shared" ref="J58:J67" si="29">EXP(1.63+9.7/(I58+0.001)-(15.7/(I58+0.001))^2)</f>
        <v>5.516529670811015</v>
      </c>
      <c r="K58">
        <v>1.05</v>
      </c>
      <c r="L58">
        <v>0.75</v>
      </c>
      <c r="M58">
        <v>1</v>
      </c>
      <c r="N58" s="1">
        <v>10</v>
      </c>
      <c r="O58" s="1">
        <f t="shared" ref="O58:O67" si="30">N58*M58*L58*K58*H58*G58</f>
        <v>7.0599022004889971</v>
      </c>
      <c r="P58" s="21">
        <f t="shared" ref="P58:P67" si="31">O58+J58</f>
        <v>12.576431871300013</v>
      </c>
    </row>
    <row r="59" spans="2:18">
      <c r="B59">
        <v>4.5</v>
      </c>
      <c r="D59">
        <v>17.260000000000002</v>
      </c>
      <c r="E59">
        <f t="shared" si="27"/>
        <v>77.67</v>
      </c>
      <c r="F59">
        <f t="shared" ref="F59:F67" si="32">F58+(B59-B58)*D58</f>
        <v>77.67</v>
      </c>
      <c r="G59" s="1">
        <f t="shared" si="28"/>
        <v>1.1129660545353366</v>
      </c>
      <c r="H59">
        <v>0.7</v>
      </c>
      <c r="I59">
        <v>89.23</v>
      </c>
      <c r="J59" s="1">
        <f t="shared" si="29"/>
        <v>5.516529670811015</v>
      </c>
      <c r="K59">
        <v>1.05</v>
      </c>
      <c r="L59">
        <v>1</v>
      </c>
      <c r="M59">
        <v>1</v>
      </c>
      <c r="N59" s="1">
        <v>10</v>
      </c>
      <c r="O59" s="1">
        <f t="shared" si="30"/>
        <v>8.1803005008347238</v>
      </c>
      <c r="P59" s="21">
        <f t="shared" si="31"/>
        <v>13.69683017164574</v>
      </c>
    </row>
    <row r="60" spans="2:18">
      <c r="B60">
        <v>6</v>
      </c>
      <c r="D60">
        <v>14.42</v>
      </c>
      <c r="E60">
        <f t="shared" si="27"/>
        <v>103.56</v>
      </c>
      <c r="F60">
        <f t="shared" si="32"/>
        <v>103.56</v>
      </c>
      <c r="G60" s="1">
        <f t="shared" si="28"/>
        <v>0.98407586330291663</v>
      </c>
      <c r="H60">
        <v>0.7</v>
      </c>
      <c r="I60">
        <v>82.71</v>
      </c>
      <c r="J60" s="1">
        <f t="shared" si="29"/>
        <v>5.5358499339965457</v>
      </c>
      <c r="K60">
        <v>1.05</v>
      </c>
      <c r="L60">
        <v>1</v>
      </c>
      <c r="M60">
        <v>1</v>
      </c>
      <c r="N60" s="1">
        <v>2</v>
      </c>
      <c r="O60" s="1">
        <f t="shared" si="30"/>
        <v>1.4465915190552874</v>
      </c>
      <c r="P60" s="21">
        <f t="shared" si="31"/>
        <v>6.9824414530518331</v>
      </c>
    </row>
    <row r="61" spans="2:18">
      <c r="B61">
        <v>7.5</v>
      </c>
      <c r="D61">
        <v>14.42</v>
      </c>
      <c r="E61">
        <f t="shared" si="27"/>
        <v>125.19</v>
      </c>
      <c r="F61">
        <f t="shared" si="32"/>
        <v>125.19</v>
      </c>
      <c r="G61" s="1">
        <f t="shared" si="28"/>
        <v>0.89726334679228359</v>
      </c>
      <c r="H61">
        <v>0.7</v>
      </c>
      <c r="I61">
        <v>82.71</v>
      </c>
      <c r="J61" s="1">
        <f t="shared" si="29"/>
        <v>5.5358499339965457</v>
      </c>
      <c r="K61">
        <v>1.05</v>
      </c>
      <c r="L61">
        <v>1</v>
      </c>
      <c r="M61">
        <v>1</v>
      </c>
      <c r="N61" s="1">
        <v>10</v>
      </c>
      <c r="O61" s="1">
        <f t="shared" si="30"/>
        <v>6.594885598923284</v>
      </c>
      <c r="P61" s="21">
        <f t="shared" si="31"/>
        <v>12.130735532919829</v>
      </c>
    </row>
    <row r="62" spans="2:18">
      <c r="B62">
        <v>8.75</v>
      </c>
      <c r="D62">
        <v>14.42</v>
      </c>
      <c r="E62">
        <f t="shared" si="27"/>
        <v>143.215</v>
      </c>
      <c r="F62">
        <f t="shared" si="32"/>
        <v>143.215</v>
      </c>
      <c r="G62" s="1">
        <f t="shared" si="28"/>
        <v>0.83581862735786339</v>
      </c>
      <c r="H62">
        <v>0.7</v>
      </c>
      <c r="I62">
        <v>82.71</v>
      </c>
      <c r="J62" s="1">
        <f t="shared" si="29"/>
        <v>5.5358499339965457</v>
      </c>
      <c r="K62">
        <v>1.05</v>
      </c>
      <c r="L62">
        <v>1</v>
      </c>
      <c r="M62">
        <v>1</v>
      </c>
      <c r="N62" s="1">
        <v>10</v>
      </c>
      <c r="O62" s="1">
        <f t="shared" si="30"/>
        <v>6.1432669110802953</v>
      </c>
      <c r="P62" s="21">
        <f t="shared" si="31"/>
        <v>11.679116845076841</v>
      </c>
    </row>
    <row r="63" spans="2:18">
      <c r="B63">
        <v>9</v>
      </c>
      <c r="D63">
        <v>14.62</v>
      </c>
      <c r="E63">
        <f t="shared" si="27"/>
        <v>146.82</v>
      </c>
      <c r="F63">
        <f t="shared" si="32"/>
        <v>146.82</v>
      </c>
      <c r="G63" s="1">
        <f t="shared" si="28"/>
        <v>0.82452589760887507</v>
      </c>
      <c r="H63">
        <v>0.7</v>
      </c>
      <c r="I63">
        <v>36.83</v>
      </c>
      <c r="J63" s="1">
        <f t="shared" si="29"/>
        <v>5.5381352041565961</v>
      </c>
      <c r="K63">
        <v>1.05</v>
      </c>
      <c r="L63">
        <v>1</v>
      </c>
      <c r="M63">
        <v>1</v>
      </c>
      <c r="N63" s="1">
        <v>17</v>
      </c>
      <c r="O63" s="1">
        <f t="shared" si="30"/>
        <v>10.302451090622895</v>
      </c>
      <c r="P63" s="21">
        <f t="shared" si="31"/>
        <v>15.840586294779492</v>
      </c>
    </row>
    <row r="64" spans="2:18">
      <c r="B64">
        <v>10.5</v>
      </c>
      <c r="D64">
        <v>14.62</v>
      </c>
      <c r="E64">
        <f t="shared" si="27"/>
        <v>168.75</v>
      </c>
      <c r="F64">
        <f t="shared" si="32"/>
        <v>168.75</v>
      </c>
      <c r="G64" s="1">
        <f t="shared" si="28"/>
        <v>0.76190476190476197</v>
      </c>
      <c r="H64">
        <v>0.7</v>
      </c>
      <c r="I64">
        <v>36.83</v>
      </c>
      <c r="J64" s="1">
        <f t="shared" si="29"/>
        <v>5.5381352041565961</v>
      </c>
      <c r="K64">
        <v>1.05</v>
      </c>
      <c r="L64">
        <v>1</v>
      </c>
      <c r="M64">
        <v>1</v>
      </c>
      <c r="N64" s="1">
        <v>17</v>
      </c>
      <c r="O64" s="1">
        <f t="shared" si="30"/>
        <v>9.5200000000000014</v>
      </c>
      <c r="P64" s="21">
        <f t="shared" si="31"/>
        <v>15.058135204156597</v>
      </c>
    </row>
    <row r="65" spans="2:16">
      <c r="B65">
        <v>12</v>
      </c>
      <c r="D65">
        <v>14.62</v>
      </c>
      <c r="E65">
        <f t="shared" si="27"/>
        <v>190.68</v>
      </c>
      <c r="F65">
        <f t="shared" si="32"/>
        <v>190.68</v>
      </c>
      <c r="G65" s="1">
        <f t="shared" si="28"/>
        <v>0.7081241148448566</v>
      </c>
      <c r="H65">
        <v>0.7</v>
      </c>
      <c r="I65">
        <v>36.83</v>
      </c>
      <c r="J65" s="1">
        <f t="shared" si="29"/>
        <v>5.5381352041565961</v>
      </c>
      <c r="K65">
        <v>1.05</v>
      </c>
      <c r="L65">
        <v>1</v>
      </c>
      <c r="M65">
        <v>1</v>
      </c>
      <c r="N65" s="1">
        <v>17</v>
      </c>
      <c r="O65" s="1">
        <f t="shared" si="30"/>
        <v>8.848010814986484</v>
      </c>
      <c r="P65" s="21">
        <f t="shared" si="31"/>
        <v>14.38614601914308</v>
      </c>
    </row>
    <row r="66" spans="2:16">
      <c r="B66">
        <v>13.5</v>
      </c>
      <c r="D66">
        <v>14.62</v>
      </c>
      <c r="E66">
        <f t="shared" si="27"/>
        <v>212.61</v>
      </c>
      <c r="F66">
        <f t="shared" si="32"/>
        <v>212.61</v>
      </c>
      <c r="G66" s="1">
        <f t="shared" si="28"/>
        <v>0.66143531463275307</v>
      </c>
      <c r="H66">
        <v>0.7</v>
      </c>
      <c r="I66">
        <v>36.83</v>
      </c>
      <c r="J66" s="1">
        <f t="shared" si="29"/>
        <v>5.5381352041565961</v>
      </c>
      <c r="K66">
        <v>1.05</v>
      </c>
      <c r="L66">
        <v>1</v>
      </c>
      <c r="M66">
        <v>1</v>
      </c>
      <c r="N66" s="1">
        <v>17</v>
      </c>
      <c r="O66" s="1">
        <f t="shared" si="30"/>
        <v>8.2646342563362509</v>
      </c>
      <c r="P66" s="21">
        <f t="shared" si="31"/>
        <v>13.802769460492847</v>
      </c>
    </row>
    <row r="67" spans="2:16">
      <c r="B67">
        <v>15</v>
      </c>
      <c r="D67">
        <v>14.62</v>
      </c>
      <c r="E67">
        <f t="shared" si="27"/>
        <v>234.54000000000002</v>
      </c>
      <c r="F67">
        <f t="shared" si="32"/>
        <v>234.54000000000002</v>
      </c>
      <c r="G67" s="1">
        <f t="shared" si="28"/>
        <v>0.62052236701077457</v>
      </c>
      <c r="H67">
        <v>0.7</v>
      </c>
      <c r="I67">
        <v>36.83</v>
      </c>
      <c r="J67" s="1">
        <f t="shared" si="29"/>
        <v>5.5381352041565961</v>
      </c>
      <c r="K67">
        <v>1.05</v>
      </c>
      <c r="L67">
        <v>1</v>
      </c>
      <c r="M67">
        <v>1</v>
      </c>
      <c r="N67" s="1">
        <v>17</v>
      </c>
      <c r="O67" s="1">
        <f t="shared" si="30"/>
        <v>7.7534269757996288</v>
      </c>
      <c r="P67" s="21">
        <f t="shared" si="31"/>
        <v>13.291562179956225</v>
      </c>
    </row>
    <row r="68" spans="2:16">
      <c r="E68" s="22"/>
      <c r="G68" s="1"/>
      <c r="J68" s="1"/>
      <c r="N68" s="1"/>
      <c r="O68" s="1"/>
      <c r="P68" s="21"/>
    </row>
    <row r="69" spans="2:16">
      <c r="E69" s="22"/>
      <c r="G69" s="1"/>
      <c r="I69" s="23"/>
      <c r="J69" s="1"/>
      <c r="N69" s="1"/>
      <c r="O69" s="1"/>
      <c r="P69" s="21"/>
    </row>
    <row r="70" spans="2:16">
      <c r="M70" s="1"/>
      <c r="N70" s="1"/>
    </row>
    <row r="71" spans="2:16">
      <c r="M71" s="1"/>
      <c r="N71" s="1"/>
    </row>
    <row r="72" spans="2:16">
      <c r="M72" s="1"/>
      <c r="N72" s="1"/>
    </row>
    <row r="73" spans="2:16" ht="20.399999999999999">
      <c r="B73" s="24" t="s">
        <v>12</v>
      </c>
      <c r="C73" s="24" t="s">
        <v>47</v>
      </c>
      <c r="D73" s="24" t="s">
        <v>48</v>
      </c>
      <c r="E73" s="24" t="s">
        <v>49</v>
      </c>
      <c r="F73" s="24" t="s">
        <v>50</v>
      </c>
      <c r="G73" s="24" t="s">
        <v>51</v>
      </c>
      <c r="H73" s="24" t="s">
        <v>52</v>
      </c>
      <c r="I73" s="24" t="s">
        <v>53</v>
      </c>
      <c r="J73" s="24" t="s">
        <v>54</v>
      </c>
      <c r="M73" s="1"/>
      <c r="N73" s="1"/>
    </row>
    <row r="74" spans="2:16" ht="15.6">
      <c r="B74" s="25" t="s">
        <v>31</v>
      </c>
      <c r="C74" s="26"/>
      <c r="D74" s="26"/>
      <c r="E74" s="26"/>
      <c r="F74" s="27"/>
      <c r="G74" s="26"/>
      <c r="H74" s="26"/>
      <c r="I74" s="26"/>
      <c r="J74" s="26"/>
      <c r="M74" s="1"/>
      <c r="N74" s="1"/>
    </row>
    <row r="75" spans="2:16">
      <c r="B75">
        <f>B57</f>
        <v>1.5</v>
      </c>
      <c r="C75" s="21">
        <f>P57</f>
        <v>5.516529670811015</v>
      </c>
      <c r="D75">
        <f t="shared" ref="D75:E78" si="33">E57</f>
        <v>25.89</v>
      </c>
      <c r="E75">
        <f t="shared" si="33"/>
        <v>25.89</v>
      </c>
      <c r="F75" s="28">
        <f>1-0.00765*B75</f>
        <v>0.98852499999999999</v>
      </c>
      <c r="G75" s="30">
        <f>0.65*0.16*(E75/D75)*F75</f>
        <v>0.10280660000000001</v>
      </c>
      <c r="H75" s="29">
        <f>EXP((C75/14.1)+((C75/126)^2)-((C75/23.6)^3)+((C75/25.4)^4)-2.8)</f>
        <v>8.9154274250250187E-2</v>
      </c>
      <c r="I75" s="28">
        <f>((10^2.24)/(6.8^2.56))</f>
        <v>1.2846274075918176</v>
      </c>
      <c r="J75" s="23">
        <f>(H75*I75)/G75</f>
        <v>1.1140337702621117</v>
      </c>
      <c r="M75" s="1"/>
      <c r="N75" s="1"/>
    </row>
    <row r="76" spans="2:16">
      <c r="B76">
        <f>B58</f>
        <v>3</v>
      </c>
      <c r="C76" s="21">
        <f>P58</f>
        <v>12.576431871300013</v>
      </c>
      <c r="D76">
        <f t="shared" si="33"/>
        <v>51.78</v>
      </c>
      <c r="E76">
        <f t="shared" si="33"/>
        <v>51.78</v>
      </c>
      <c r="F76" s="28">
        <f t="shared" ref="F76:F78" si="34">1-0.00765*B76</f>
        <v>0.97704999999999997</v>
      </c>
      <c r="G76" s="28">
        <f>0.65*0.16*(E76/D76)*F76</f>
        <v>0.1016132</v>
      </c>
      <c r="H76" s="29">
        <f t="shared" ref="H76:H85" si="35">EXP((C76/14.1)+((C76/126)^2)-((C76/23.6)^3)+((C76/25.4)^4)-2.8)</f>
        <v>0.13678800542117839</v>
      </c>
      <c r="I76" s="28">
        <f t="shared" ref="I76:I85" si="36">((10^2.24)/(6.8^2.56))</f>
        <v>1.2846274075918176</v>
      </c>
      <c r="J76" s="23">
        <f>(H76*I76)/G76</f>
        <v>1.7293188364687253</v>
      </c>
      <c r="M76" s="1"/>
      <c r="N76" s="1"/>
    </row>
    <row r="77" spans="2:16">
      <c r="B77">
        <f>B59</f>
        <v>4.5</v>
      </c>
      <c r="C77" s="21">
        <f>P59</f>
        <v>13.69683017164574</v>
      </c>
      <c r="D77">
        <f t="shared" si="33"/>
        <v>77.67</v>
      </c>
      <c r="E77">
        <f t="shared" si="33"/>
        <v>77.67</v>
      </c>
      <c r="F77" s="28">
        <f t="shared" si="34"/>
        <v>0.96557499999999996</v>
      </c>
      <c r="G77" s="28">
        <f t="shared" ref="G77:G78" si="37">0.65*0.16*(E77/D77)*F77</f>
        <v>0.1004198</v>
      </c>
      <c r="H77" s="29">
        <f t="shared" si="35"/>
        <v>0.14548089875009348</v>
      </c>
      <c r="I77" s="28">
        <f t="shared" si="36"/>
        <v>1.2846274075918176</v>
      </c>
      <c r="J77" s="23">
        <f>(H77*I77)/G77</f>
        <v>1.8610747065365625</v>
      </c>
      <c r="M77" s="1"/>
      <c r="N77" s="1"/>
    </row>
    <row r="78" spans="2:16">
      <c r="B78">
        <f>B60</f>
        <v>6</v>
      </c>
      <c r="C78" s="21">
        <f>P60</f>
        <v>6.9824414530518331</v>
      </c>
      <c r="D78">
        <f t="shared" si="33"/>
        <v>103.56</v>
      </c>
      <c r="E78">
        <f t="shared" si="33"/>
        <v>103.56</v>
      </c>
      <c r="F78" s="28">
        <f t="shared" si="34"/>
        <v>0.95409999999999995</v>
      </c>
      <c r="G78" s="28">
        <f t="shared" si="37"/>
        <v>9.9226400000000006E-2</v>
      </c>
      <c r="H78" s="29">
        <f t="shared" si="35"/>
        <v>9.8086176142980583E-2</v>
      </c>
      <c r="I78" s="28">
        <f t="shared" si="36"/>
        <v>1.2846274075918176</v>
      </c>
      <c r="J78" s="23">
        <f t="shared" ref="J78:J85" si="38">(H78*I78)/G78</f>
        <v>1.2698655819333518</v>
      </c>
      <c r="M78" s="1"/>
      <c r="N78" s="1"/>
    </row>
    <row r="79" spans="2:16">
      <c r="B79">
        <f t="shared" ref="B79:B85" si="39">B61</f>
        <v>7.5</v>
      </c>
      <c r="C79" s="21">
        <f t="shared" ref="C79:C85" si="40">P61</f>
        <v>12.130735532919829</v>
      </c>
      <c r="D79">
        <f t="shared" ref="D79:D85" si="41">E61</f>
        <v>125.19</v>
      </c>
      <c r="E79">
        <f t="shared" ref="E79:E85" si="42">F61</f>
        <v>125.19</v>
      </c>
      <c r="F79" s="28">
        <f>1-0.00765*B79</f>
        <v>0.94262500000000005</v>
      </c>
      <c r="G79" s="28">
        <f>0.65*0.16*(E79/D79)*F79</f>
        <v>9.8033000000000009E-2</v>
      </c>
      <c r="H79" s="29">
        <f t="shared" si="35"/>
        <v>0.13343004265334926</v>
      </c>
      <c r="I79" s="28">
        <f t="shared" si="36"/>
        <v>1.2846274075918176</v>
      </c>
      <c r="J79" s="23">
        <f t="shared" si="38"/>
        <v>1.7484713289263585</v>
      </c>
      <c r="M79" s="1"/>
      <c r="N79" s="1"/>
    </row>
    <row r="80" spans="2:16">
      <c r="B80">
        <f t="shared" si="39"/>
        <v>8.75</v>
      </c>
      <c r="C80" s="21">
        <f t="shared" si="40"/>
        <v>11.679116845076841</v>
      </c>
      <c r="D80">
        <f t="shared" si="41"/>
        <v>143.215</v>
      </c>
      <c r="E80">
        <f t="shared" si="42"/>
        <v>143.215</v>
      </c>
      <c r="F80" s="28">
        <f t="shared" ref="F80:F81" si="43">1-0.00765*B80</f>
        <v>0.93306250000000002</v>
      </c>
      <c r="G80" s="28">
        <f t="shared" ref="G80:G85" si="44">0.65*0.16*(E80/D80)*F80</f>
        <v>9.7038500000000014E-2</v>
      </c>
      <c r="H80" s="29">
        <f t="shared" si="35"/>
        <v>0.13008073486589181</v>
      </c>
      <c r="I80" s="28">
        <f t="shared" si="36"/>
        <v>1.2846274075918176</v>
      </c>
      <c r="J80" s="23">
        <f t="shared" si="38"/>
        <v>1.7220513219846671</v>
      </c>
      <c r="M80" s="1"/>
      <c r="N80" s="1"/>
    </row>
    <row r="81" spans="2:14">
      <c r="B81">
        <f t="shared" si="39"/>
        <v>9</v>
      </c>
      <c r="C81" s="21">
        <f t="shared" si="40"/>
        <v>15.840586294779492</v>
      </c>
      <c r="D81">
        <f t="shared" si="41"/>
        <v>146.82</v>
      </c>
      <c r="E81">
        <f t="shared" si="42"/>
        <v>146.82</v>
      </c>
      <c r="F81" s="28">
        <f t="shared" si="43"/>
        <v>0.93115000000000003</v>
      </c>
      <c r="G81" s="28">
        <f t="shared" si="44"/>
        <v>9.6839600000000012E-2</v>
      </c>
      <c r="H81" s="29">
        <f t="shared" si="35"/>
        <v>0.1633472416452072</v>
      </c>
      <c r="I81" s="28">
        <f t="shared" si="36"/>
        <v>1.2846274075918176</v>
      </c>
      <c r="J81" s="23">
        <f t="shared" si="38"/>
        <v>2.1668856911011267</v>
      </c>
      <c r="M81" s="1"/>
      <c r="N81" s="1"/>
    </row>
    <row r="82" spans="2:14">
      <c r="B82">
        <f t="shared" si="39"/>
        <v>10.5</v>
      </c>
      <c r="C82" s="21">
        <f t="shared" si="40"/>
        <v>15.058135204156597</v>
      </c>
      <c r="D82">
        <f t="shared" si="41"/>
        <v>168.75</v>
      </c>
      <c r="E82">
        <f t="shared" si="42"/>
        <v>168.75</v>
      </c>
      <c r="F82" s="28">
        <f>1.174-0.0267*B82</f>
        <v>0.89364999999999994</v>
      </c>
      <c r="G82" s="28">
        <f t="shared" si="44"/>
        <v>9.2939599999999997E-2</v>
      </c>
      <c r="H82" s="29">
        <f t="shared" si="35"/>
        <v>0.1566087970915456</v>
      </c>
      <c r="I82" s="28">
        <f t="shared" si="36"/>
        <v>1.2846274075918176</v>
      </c>
      <c r="J82" s="23">
        <f t="shared" si="38"/>
        <v>2.1646741863940151</v>
      </c>
      <c r="M82" s="1"/>
      <c r="N82" s="1"/>
    </row>
    <row r="83" spans="2:14">
      <c r="B83">
        <f t="shared" si="39"/>
        <v>12</v>
      </c>
      <c r="C83" s="21">
        <f t="shared" si="40"/>
        <v>14.38614601914308</v>
      </c>
      <c r="D83">
        <f t="shared" si="41"/>
        <v>190.68</v>
      </c>
      <c r="E83">
        <f t="shared" si="42"/>
        <v>190.68</v>
      </c>
      <c r="F83" s="28">
        <f t="shared" ref="F83:F84" si="45">1.174-0.0267*B83</f>
        <v>0.85359999999999991</v>
      </c>
      <c r="G83" s="28">
        <f t="shared" si="44"/>
        <v>8.8774400000000003E-2</v>
      </c>
      <c r="H83" s="29">
        <f t="shared" si="35"/>
        <v>0.15102973733397887</v>
      </c>
      <c r="I83" s="28">
        <f t="shared" si="36"/>
        <v>1.2846274075918176</v>
      </c>
      <c r="J83" s="23">
        <f t="shared" si="38"/>
        <v>2.185505505422987</v>
      </c>
    </row>
    <row r="84" spans="2:14">
      <c r="B84">
        <f t="shared" si="39"/>
        <v>13.5</v>
      </c>
      <c r="C84" s="21">
        <f t="shared" si="40"/>
        <v>13.802769460492847</v>
      </c>
      <c r="D84">
        <f t="shared" si="41"/>
        <v>212.61</v>
      </c>
      <c r="E84">
        <f t="shared" si="42"/>
        <v>212.61</v>
      </c>
      <c r="F84" s="28">
        <f t="shared" si="45"/>
        <v>0.81354999999999988</v>
      </c>
      <c r="G84" s="28">
        <f t="shared" si="44"/>
        <v>8.4609199999999996E-2</v>
      </c>
      <c r="H84" s="29">
        <f t="shared" si="35"/>
        <v>0.14632307033335148</v>
      </c>
      <c r="I84" s="28">
        <f t="shared" si="36"/>
        <v>1.2846274075918176</v>
      </c>
      <c r="J84" s="23">
        <f t="shared" si="38"/>
        <v>2.2216334218171134</v>
      </c>
    </row>
    <row r="85" spans="2:14">
      <c r="B85">
        <f t="shared" si="39"/>
        <v>15</v>
      </c>
      <c r="C85" s="21">
        <f t="shared" si="40"/>
        <v>13.291562179956225</v>
      </c>
      <c r="D85">
        <f t="shared" si="41"/>
        <v>234.54000000000002</v>
      </c>
      <c r="E85">
        <f t="shared" si="42"/>
        <v>234.54000000000002</v>
      </c>
      <c r="F85" s="28">
        <f>1.174-0.0267*B85</f>
        <v>0.77349999999999985</v>
      </c>
      <c r="G85" s="28">
        <f t="shared" si="44"/>
        <v>8.0443999999999988E-2</v>
      </c>
      <c r="H85" s="29">
        <f t="shared" si="35"/>
        <v>0.14229263107062068</v>
      </c>
      <c r="I85" s="28">
        <f t="shared" si="36"/>
        <v>1.2846274075918176</v>
      </c>
      <c r="J85" s="23">
        <f t="shared" si="38"/>
        <v>2.2723013993793248</v>
      </c>
    </row>
    <row r="97" spans="2:9" ht="18">
      <c r="B97" s="18" t="s">
        <v>1</v>
      </c>
      <c r="C97" s="18"/>
      <c r="D97" s="18"/>
      <c r="E97" s="18"/>
      <c r="F97" s="18"/>
      <c r="G97" s="18"/>
      <c r="H97" s="18"/>
      <c r="I97" s="33"/>
    </row>
    <row r="98" spans="2:9" ht="18">
      <c r="B98" s="18" t="s">
        <v>2</v>
      </c>
      <c r="C98" s="18"/>
      <c r="D98" s="18"/>
      <c r="E98" s="18"/>
      <c r="F98" s="18"/>
      <c r="G98" s="33"/>
      <c r="H98" s="33"/>
      <c r="I98" s="33"/>
    </row>
    <row r="100" spans="2:9">
      <c r="B100" s="32" t="s">
        <v>56</v>
      </c>
      <c r="C100" s="32"/>
      <c r="D100" s="32" t="s">
        <v>57</v>
      </c>
      <c r="E100" s="32"/>
    </row>
    <row r="101" spans="2:9">
      <c r="B101" t="s">
        <v>12</v>
      </c>
      <c r="C101" t="s">
        <v>54</v>
      </c>
      <c r="D101" t="s">
        <v>12</v>
      </c>
      <c r="E101" t="s">
        <v>54</v>
      </c>
    </row>
    <row r="102" spans="2:9">
      <c r="B102" t="s">
        <v>31</v>
      </c>
      <c r="D102" t="s">
        <v>31</v>
      </c>
    </row>
    <row r="103" spans="2:9">
      <c r="B103">
        <v>1.5</v>
      </c>
      <c r="C103" s="1">
        <v>1.601231421651421</v>
      </c>
      <c r="D103">
        <v>1.5</v>
      </c>
      <c r="E103" s="1">
        <v>1.1140337702621117</v>
      </c>
    </row>
    <row r="104" spans="2:9">
      <c r="B104">
        <v>3</v>
      </c>
      <c r="C104" s="1">
        <v>1.4797785292172525</v>
      </c>
      <c r="D104">
        <v>3</v>
      </c>
      <c r="E104" s="1">
        <v>1.7293188364687253</v>
      </c>
    </row>
    <row r="105" spans="2:9">
      <c r="B105">
        <v>4.5</v>
      </c>
      <c r="C105" s="1">
        <v>1.4122861430367357</v>
      </c>
      <c r="D105">
        <v>4.5</v>
      </c>
      <c r="E105" s="1">
        <v>1.8610747065365625</v>
      </c>
    </row>
    <row r="106" spans="2:9">
      <c r="B106">
        <v>6</v>
      </c>
      <c r="C106" s="1">
        <v>1.2730267539640323</v>
      </c>
      <c r="D106">
        <v>6</v>
      </c>
      <c r="E106" s="1">
        <v>1.2698655819333518</v>
      </c>
    </row>
    <row r="107" spans="2:9">
      <c r="B107">
        <v>6.5</v>
      </c>
      <c r="C107" s="1">
        <v>1.2742349052578488</v>
      </c>
      <c r="D107">
        <v>7.5</v>
      </c>
      <c r="E107" s="1">
        <v>1.7484713289263585</v>
      </c>
    </row>
    <row r="108" spans="2:9">
      <c r="B108">
        <v>7.5</v>
      </c>
      <c r="C108" s="1">
        <v>1.8492124757457109</v>
      </c>
      <c r="D108">
        <v>8.75</v>
      </c>
      <c r="E108" s="1">
        <v>1.7220513219846671</v>
      </c>
    </row>
    <row r="109" spans="2:9">
      <c r="B109">
        <v>9</v>
      </c>
      <c r="C109" s="1">
        <v>1.7395609042052833</v>
      </c>
      <c r="D109">
        <v>9</v>
      </c>
      <c r="E109" s="1">
        <v>2.1668856911011267</v>
      </c>
    </row>
    <row r="110" spans="2:9">
      <c r="B110">
        <v>10.5</v>
      </c>
      <c r="C110" s="1">
        <v>1.767401670786102</v>
      </c>
      <c r="D110">
        <v>10.5</v>
      </c>
      <c r="E110" s="1">
        <v>2.1646741863940151</v>
      </c>
    </row>
    <row r="111" spans="2:9">
      <c r="B111">
        <v>12</v>
      </c>
      <c r="C111" s="1">
        <v>2.0276380485280923</v>
      </c>
      <c r="D111">
        <v>12</v>
      </c>
      <c r="E111" s="1">
        <v>2.185505505422987</v>
      </c>
    </row>
    <row r="112" spans="2:9">
      <c r="B112">
        <v>13.5</v>
      </c>
      <c r="C112" s="1">
        <v>2.3048396074523234</v>
      </c>
      <c r="D112">
        <v>13.5</v>
      </c>
      <c r="E112" s="1">
        <v>2.2216334218171134</v>
      </c>
    </row>
    <row r="113" spans="2:5">
      <c r="B113">
        <v>15</v>
      </c>
      <c r="C113" s="1">
        <v>2.5322188172202509</v>
      </c>
      <c r="D113">
        <v>15</v>
      </c>
      <c r="E113" s="1">
        <v>2.2723013993793248</v>
      </c>
    </row>
  </sheetData>
  <mergeCells count="4">
    <mergeCell ref="E1:H1"/>
    <mergeCell ref="E47:H47"/>
    <mergeCell ref="B100:C100"/>
    <mergeCell ref="D100:E10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2021-11-21T11:27:06Z</dcterms:created>
  <dcterms:modified xsi:type="dcterms:W3CDTF">2021-11-23T17:40:33Z</dcterms:modified>
  <cp:category/>
  <cp:contentStatus/>
</cp:coreProperties>
</file>